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omments30.xml" ContentType="application/vnd.openxmlformats-officedocument.spreadsheetml.comments+xml"/>
  <Override PartName="/xl/comments31.xml" ContentType="application/vnd.openxmlformats-officedocument.spreadsheetml.comments+xml"/>
  <Override PartName="/xl/comments32.xml" ContentType="application/vnd.openxmlformats-officedocument.spreadsheetml.comments+xml"/>
  <Override PartName="/xl/comments33.xml" ContentType="application/vnd.openxmlformats-officedocument.spreadsheetml.comments+xml"/>
  <Override PartName="/xl/comments34.xml" ContentType="application/vnd.openxmlformats-officedocument.spreadsheetml.comments+xml"/>
  <Override PartName="/xl/comments35.xml" ContentType="application/vnd.openxmlformats-officedocument.spreadsheetml.comments+xml"/>
  <Override PartName="/xl/comments36.xml" ContentType="application/vnd.openxmlformats-officedocument.spreadsheetml.comments+xml"/>
  <Override PartName="/xl/comments37.xml" ContentType="application/vnd.openxmlformats-officedocument.spreadsheetml.comments+xml"/>
  <Override PartName="/xl/comments38.xml" ContentType="application/vnd.openxmlformats-officedocument.spreadsheetml.comments+xml"/>
  <Override PartName="/xl/comments39.xml" ContentType="application/vnd.openxmlformats-officedocument.spreadsheetml.comments+xml"/>
  <Override PartName="/xl/comments4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75" yWindow="-15" windowWidth="20415" windowHeight="7545" tabRatio="865"/>
  </bookViews>
  <sheets>
    <sheet name="ALL metrics" sheetId="54" r:id="rId1"/>
    <sheet name="ALL metrics amended" sheetId="71" r:id="rId2"/>
    <sheet name="Sum - all LS" sheetId="52" r:id="rId3"/>
    <sheet name="Averages - all LS" sheetId="53" r:id="rId4"/>
    <sheet name="Panel A metrics" sheetId="56" r:id="rId5"/>
    <sheet name="Panel B metrics" sheetId="58" r:id="rId6"/>
    <sheet name="Panel C metrics" sheetId="60" r:id="rId7"/>
    <sheet name="Panel D metrics" sheetId="62" r:id="rId8"/>
    <sheet name="Panel D metrics amended" sheetId="72" r:id="rId9"/>
    <sheet name="Panel A Sum" sheetId="45" r:id="rId10"/>
    <sheet name="Panel A Averages" sheetId="42" r:id="rId11"/>
    <sheet name="Panel B Sum" sheetId="47" r:id="rId12"/>
    <sheet name="Panel B Averages" sheetId="46" r:id="rId13"/>
    <sheet name="Panel C Sum" sheetId="49" r:id="rId14"/>
    <sheet name="Panel C Averages" sheetId="48" r:id="rId15"/>
    <sheet name="Panel D Sum" sheetId="50" r:id="rId16"/>
    <sheet name="Panel D Averages" sheetId="51" r:id="rId17"/>
    <sheet name="A - Society of Dairy Technology" sheetId="5" r:id="rId18"/>
    <sheet name="A - British Lichen Society" sheetId="6" r:id="rId19"/>
    <sheet name="A - British Orthodontic " sheetId="7" r:id="rId20"/>
    <sheet name="A - Inst of Biomedical Science" sheetId="8" r:id="rId21"/>
    <sheet name="A - International Bee Research" sheetId="9" r:id="rId22"/>
    <sheet name="A - British Soc for Immunology" sheetId="10" r:id="rId23"/>
    <sheet name="A - Royal Coll of Psychiatrists" sheetId="11" r:id="rId24"/>
    <sheet name="A - British Medical Association" sheetId="12" r:id="rId25"/>
    <sheet name="A - Brit Ornithologists' Union" sheetId="24" r:id="rId26"/>
    <sheet name="B - IET" sheetId="13" r:id="rId27"/>
    <sheet name="B -Edinburgh Geological Society" sheetId="17" r:id="rId28"/>
    <sheet name="B - Royal Inst of Navigation" sheetId="18" r:id="rId29"/>
    <sheet name="B - Intl Glaciological Society" sheetId="19" r:id="rId30"/>
    <sheet name="B - Institute of Physics" sheetId="20" r:id="rId31"/>
    <sheet name="B - Royal Society of Chemistry" sheetId="21" r:id="rId32"/>
    <sheet name="C - Soc for Medvl Archaeology" sheetId="25" r:id="rId33"/>
    <sheet name="C -British Cartographic Soc" sheetId="26" r:id="rId34"/>
    <sheet name="C - University Association" sheetId="27" r:id="rId35"/>
    <sheet name="C -Faculty of Actuaries" sheetId="28" r:id="rId36"/>
    <sheet name="C -Royal Economic Society" sheetId="29" r:id="rId37"/>
    <sheet name="C - Royal Anthropological Inst" sheetId="30" r:id="rId38"/>
    <sheet name="C - British Sociological" sheetId="31" r:id="rId39"/>
    <sheet name="D - Soc for Libyan Studies" sheetId="34" r:id="rId40"/>
    <sheet name="D - Royal Musical Association" sheetId="35" r:id="rId41"/>
    <sheet name="D - Soc of Antiquaries London" sheetId="36" r:id="rId42"/>
    <sheet name="D - European Assn for Jewish" sheetId="37" r:id="rId43"/>
    <sheet name="D - Royal African Society" sheetId="38" r:id="rId44"/>
    <sheet name="D - Royal Photographic Society" sheetId="39" r:id="rId45"/>
    <sheet name="D - Newcomen Society" sheetId="40" r:id="rId46"/>
    <sheet name="D - Association for Scottish" sheetId="41" r:id="rId47"/>
  </sheets>
  <definedNames>
    <definedName name="Index_Sheet_Kutools" localSheetId="1">#REF!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#REF!</definedName>
  </definedNames>
  <calcPr calcId="171027" concurrentCalc="0"/>
  <fileRecoveryPr autoRecover="0"/>
</workbook>
</file>

<file path=xl/calcChain.xml><?xml version="1.0" encoding="utf-8"?>
<calcChain xmlns="http://schemas.openxmlformats.org/spreadsheetml/2006/main">
  <c r="C25" i="13" l="1"/>
  <c r="C30" i="13"/>
  <c r="B14" i="34"/>
  <c r="C14" i="27"/>
  <c r="D14" i="27"/>
  <c r="C25" i="24"/>
  <c r="C24" i="6"/>
  <c r="C14" i="24"/>
  <c r="C14" i="5"/>
  <c r="C12" i="52"/>
  <c r="F8" i="71"/>
  <c r="C13" i="52"/>
  <c r="C12" i="45"/>
  <c r="F8" i="56"/>
  <c r="C13" i="45"/>
  <c r="C18" i="45"/>
  <c r="C19" i="45"/>
  <c r="D43" i="49"/>
  <c r="D4" i="49"/>
  <c r="E7" i="60"/>
  <c r="C43" i="49"/>
  <c r="F19" i="60"/>
  <c r="C4" i="49"/>
  <c r="F7" i="60"/>
  <c r="F38" i="49"/>
  <c r="F39" i="49"/>
  <c r="G38" i="49"/>
  <c r="G39" i="49"/>
  <c r="E38" i="49"/>
  <c r="E39" i="49"/>
  <c r="D38" i="49"/>
  <c r="D39" i="49"/>
  <c r="C38" i="49"/>
  <c r="C39" i="49"/>
  <c r="F4" i="49"/>
  <c r="G4" i="49"/>
  <c r="B7" i="60"/>
  <c r="E4" i="49"/>
  <c r="D44" i="48"/>
  <c r="K20" i="60"/>
  <c r="C44" i="48"/>
  <c r="L20" i="60"/>
  <c r="D44" i="49"/>
  <c r="E20" i="60"/>
  <c r="C44" i="49"/>
  <c r="F20" i="60"/>
  <c r="D43" i="48"/>
  <c r="K19" i="60"/>
  <c r="C43" i="48"/>
  <c r="L19" i="60"/>
  <c r="D41" i="48"/>
  <c r="K18" i="60"/>
  <c r="C41" i="48"/>
  <c r="L18" i="60"/>
  <c r="C41" i="49"/>
  <c r="F18" i="60"/>
  <c r="D41" i="49"/>
  <c r="E12" i="49"/>
  <c r="D9" i="60"/>
  <c r="F12" i="49"/>
  <c r="C12" i="49"/>
  <c r="F9" i="60"/>
  <c r="D12" i="49"/>
  <c r="G12" i="49"/>
  <c r="G21" i="49"/>
  <c r="C25" i="28"/>
  <c r="F25" i="25"/>
  <c r="B25" i="25"/>
  <c r="F13" i="49"/>
  <c r="G13" i="49"/>
  <c r="B10" i="60"/>
  <c r="E13" i="49"/>
  <c r="D13" i="49"/>
  <c r="E10" i="60"/>
  <c r="C13" i="49"/>
  <c r="F18" i="49"/>
  <c r="G18" i="49"/>
  <c r="E18" i="49"/>
  <c r="D18" i="49"/>
  <c r="D19" i="49"/>
  <c r="C18" i="49"/>
  <c r="C19" i="49"/>
  <c r="C4" i="48"/>
  <c r="L7" i="60"/>
  <c r="C5" i="48"/>
  <c r="C6" i="48"/>
  <c r="D4" i="48"/>
  <c r="D5" i="48"/>
  <c r="D6" i="48"/>
  <c r="F12" i="48"/>
  <c r="I9" i="60"/>
  <c r="G12" i="48"/>
  <c r="H9" i="60"/>
  <c r="E12" i="48"/>
  <c r="J9" i="60"/>
  <c r="D12" i="48"/>
  <c r="K9" i="60"/>
  <c r="C12" i="48"/>
  <c r="L9" i="60"/>
  <c r="F5" i="49"/>
  <c r="G5" i="49"/>
  <c r="E5" i="49"/>
  <c r="E6" i="49"/>
  <c r="D5" i="49"/>
  <c r="D6" i="49"/>
  <c r="C5" i="49"/>
  <c r="F4" i="48"/>
  <c r="I7" i="60"/>
  <c r="F5" i="48"/>
  <c r="G4" i="48"/>
  <c r="G5" i="48"/>
  <c r="E4" i="48"/>
  <c r="J7" i="60"/>
  <c r="E5" i="48"/>
  <c r="E6" i="48"/>
  <c r="B12" i="52"/>
  <c r="B4" i="52"/>
  <c r="D4" i="52"/>
  <c r="C4" i="52"/>
  <c r="D59" i="41"/>
  <c r="C59" i="41"/>
  <c r="B59" i="41"/>
  <c r="C58" i="41"/>
  <c r="G56" i="41"/>
  <c r="F56" i="41"/>
  <c r="E56" i="41"/>
  <c r="D56" i="41"/>
  <c r="C56" i="41"/>
  <c r="B56" i="41"/>
  <c r="B55" i="41"/>
  <c r="C54" i="41"/>
  <c r="C55" i="41"/>
  <c r="B54" i="41"/>
  <c r="G52" i="41"/>
  <c r="G53" i="41"/>
  <c r="F52" i="41"/>
  <c r="F53" i="41"/>
  <c r="E52" i="41"/>
  <c r="E53" i="41"/>
  <c r="D52" i="41"/>
  <c r="D53" i="41"/>
  <c r="C52" i="41"/>
  <c r="C53" i="41"/>
  <c r="B52" i="41"/>
  <c r="B53" i="41"/>
  <c r="B51" i="41"/>
  <c r="G50" i="41"/>
  <c r="G51" i="41"/>
  <c r="F50" i="41"/>
  <c r="F51" i="41"/>
  <c r="E50" i="41"/>
  <c r="E51" i="41"/>
  <c r="D50" i="41"/>
  <c r="D51" i="41"/>
  <c r="C50" i="41"/>
  <c r="C51" i="41"/>
  <c r="B50" i="41"/>
  <c r="G49" i="41"/>
  <c r="F49" i="41"/>
  <c r="E49" i="41"/>
  <c r="D49" i="41"/>
  <c r="C49" i="41"/>
  <c r="B49" i="41"/>
  <c r="G47" i="41"/>
  <c r="G59" i="41"/>
  <c r="F47" i="41"/>
  <c r="F59" i="41"/>
  <c r="E47" i="41"/>
  <c r="E59" i="41"/>
  <c r="G44" i="41"/>
  <c r="F44" i="41"/>
  <c r="E44" i="41"/>
  <c r="C39" i="41"/>
  <c r="G38" i="41"/>
  <c r="F38" i="41"/>
  <c r="E38" i="41"/>
  <c r="D38" i="41"/>
  <c r="C38" i="41"/>
  <c r="B38" i="41"/>
  <c r="G37" i="41"/>
  <c r="F37" i="41"/>
  <c r="E37" i="41"/>
  <c r="D37" i="41"/>
  <c r="C37" i="41"/>
  <c r="B37" i="41"/>
  <c r="G36" i="41"/>
  <c r="F36" i="41"/>
  <c r="E36" i="41"/>
  <c r="D36" i="41"/>
  <c r="C36" i="41"/>
  <c r="B36" i="41"/>
  <c r="G35" i="41"/>
  <c r="F35" i="41"/>
  <c r="E35" i="41"/>
  <c r="D35" i="41"/>
  <c r="C35" i="41"/>
  <c r="B35" i="41"/>
  <c r="G31" i="41"/>
  <c r="G33" i="41"/>
  <c r="F31" i="41"/>
  <c r="F33" i="41"/>
  <c r="E31" i="41"/>
  <c r="E33" i="41"/>
  <c r="D31" i="41"/>
  <c r="D33" i="41"/>
  <c r="C31" i="41"/>
  <c r="C33" i="41"/>
  <c r="B31" i="41"/>
  <c r="B33" i="41"/>
  <c r="C30" i="41"/>
  <c r="G27" i="41"/>
  <c r="F27" i="41"/>
  <c r="E27" i="41"/>
  <c r="D27" i="41"/>
  <c r="C27" i="41"/>
  <c r="B27" i="41"/>
  <c r="G26" i="41"/>
  <c r="F26" i="41"/>
  <c r="E26" i="41"/>
  <c r="D26" i="41"/>
  <c r="C26" i="41"/>
  <c r="B26" i="41"/>
  <c r="G25" i="41"/>
  <c r="F25" i="41"/>
  <c r="E25" i="41"/>
  <c r="D25" i="41"/>
  <c r="C25" i="41"/>
  <c r="B25" i="41"/>
  <c r="D24" i="41"/>
  <c r="C24" i="41"/>
  <c r="B24" i="41"/>
  <c r="G23" i="41"/>
  <c r="G24" i="41"/>
  <c r="F23" i="41"/>
  <c r="F24" i="41"/>
  <c r="E23" i="41"/>
  <c r="E24" i="41"/>
  <c r="G21" i="41"/>
  <c r="G39" i="41"/>
  <c r="F21" i="41"/>
  <c r="F39" i="41"/>
  <c r="E21" i="41"/>
  <c r="E39" i="41"/>
  <c r="D21" i="41"/>
  <c r="D39" i="41"/>
  <c r="C21" i="41"/>
  <c r="B21" i="41"/>
  <c r="B39" i="41"/>
  <c r="H18" i="41"/>
  <c r="G18" i="41"/>
  <c r="F18" i="41"/>
  <c r="E18" i="41"/>
  <c r="E32" i="41"/>
  <c r="E34" i="41"/>
  <c r="D18" i="41"/>
  <c r="D29" i="41"/>
  <c r="C18" i="41"/>
  <c r="B18" i="41"/>
  <c r="D15" i="41"/>
  <c r="C15" i="41"/>
  <c r="B15" i="41"/>
  <c r="G14" i="41"/>
  <c r="F14" i="41"/>
  <c r="E14" i="41"/>
  <c r="D14" i="41"/>
  <c r="C14" i="41"/>
  <c r="B14" i="41"/>
  <c r="G12" i="41"/>
  <c r="G15" i="41"/>
  <c r="F12" i="41"/>
  <c r="F15" i="41"/>
  <c r="E12" i="41"/>
  <c r="E15" i="41"/>
  <c r="G10" i="41"/>
  <c r="G58" i="41"/>
  <c r="F10" i="41"/>
  <c r="F58" i="41"/>
  <c r="E10" i="41"/>
  <c r="E58" i="41"/>
  <c r="D10" i="41"/>
  <c r="C10" i="41"/>
  <c r="C57" i="41"/>
  <c r="B10" i="41"/>
  <c r="B58" i="41"/>
  <c r="G59" i="40"/>
  <c r="F59" i="40"/>
  <c r="E59" i="40"/>
  <c r="D59" i="40"/>
  <c r="C59" i="40"/>
  <c r="B59" i="40"/>
  <c r="D58" i="40"/>
  <c r="F57" i="40"/>
  <c r="G56" i="40"/>
  <c r="F56" i="40"/>
  <c r="E56" i="40"/>
  <c r="D56" i="40"/>
  <c r="C56" i="40"/>
  <c r="B56" i="40"/>
  <c r="F55" i="40"/>
  <c r="G54" i="40"/>
  <c r="G55" i="40"/>
  <c r="F54" i="40"/>
  <c r="E54" i="40"/>
  <c r="E55" i="40"/>
  <c r="D54" i="40"/>
  <c r="D55" i="40"/>
  <c r="C54" i="40"/>
  <c r="C55" i="40"/>
  <c r="B54" i="40"/>
  <c r="B55" i="40"/>
  <c r="B53" i="40"/>
  <c r="C52" i="40"/>
  <c r="C53" i="40"/>
  <c r="B52" i="40"/>
  <c r="F51" i="40"/>
  <c r="B51" i="40"/>
  <c r="G50" i="40"/>
  <c r="G51" i="40"/>
  <c r="F50" i="40"/>
  <c r="E50" i="40"/>
  <c r="E51" i="40"/>
  <c r="D50" i="40"/>
  <c r="D51" i="40"/>
  <c r="C50" i="40"/>
  <c r="C51" i="40"/>
  <c r="B50" i="40"/>
  <c r="F49" i="40"/>
  <c r="D49" i="40"/>
  <c r="C49" i="40"/>
  <c r="B49" i="40"/>
  <c r="H46" i="40"/>
  <c r="G46" i="40"/>
  <c r="G52" i="40"/>
  <c r="G53" i="40"/>
  <c r="F46" i="40"/>
  <c r="E46" i="40"/>
  <c r="G44" i="40"/>
  <c r="F44" i="40"/>
  <c r="E44" i="40"/>
  <c r="C39" i="40"/>
  <c r="G38" i="40"/>
  <c r="F38" i="40"/>
  <c r="E38" i="40"/>
  <c r="D38" i="40"/>
  <c r="C38" i="40"/>
  <c r="B38" i="40"/>
  <c r="G37" i="40"/>
  <c r="F37" i="40"/>
  <c r="E37" i="40"/>
  <c r="D37" i="40"/>
  <c r="C37" i="40"/>
  <c r="B37" i="40"/>
  <c r="G36" i="40"/>
  <c r="F36" i="40"/>
  <c r="E36" i="40"/>
  <c r="D36" i="40"/>
  <c r="C36" i="40"/>
  <c r="B36" i="40"/>
  <c r="G35" i="40"/>
  <c r="F35" i="40"/>
  <c r="E35" i="40"/>
  <c r="D35" i="40"/>
  <c r="C35" i="40"/>
  <c r="B35" i="40"/>
  <c r="G31" i="40"/>
  <c r="G33" i="40"/>
  <c r="F31" i="40"/>
  <c r="F33" i="40"/>
  <c r="E31" i="40"/>
  <c r="E33" i="40"/>
  <c r="D31" i="40"/>
  <c r="D33" i="40"/>
  <c r="C31" i="40"/>
  <c r="C33" i="40"/>
  <c r="B31" i="40"/>
  <c r="B33" i="40"/>
  <c r="C29" i="40"/>
  <c r="G27" i="40"/>
  <c r="F27" i="40"/>
  <c r="E27" i="40"/>
  <c r="D27" i="40"/>
  <c r="C27" i="40"/>
  <c r="B27" i="40"/>
  <c r="G26" i="40"/>
  <c r="D26" i="40"/>
  <c r="C26" i="40"/>
  <c r="B26" i="40"/>
  <c r="G25" i="40"/>
  <c r="F25" i="40"/>
  <c r="E25" i="40"/>
  <c r="D25" i="40"/>
  <c r="C25" i="40"/>
  <c r="B25" i="40"/>
  <c r="E24" i="40"/>
  <c r="D24" i="40"/>
  <c r="C24" i="40"/>
  <c r="B24" i="40"/>
  <c r="G23" i="40"/>
  <c r="G24" i="40"/>
  <c r="G29" i="40"/>
  <c r="F23" i="40"/>
  <c r="F24" i="40"/>
  <c r="E23" i="40"/>
  <c r="G21" i="40"/>
  <c r="G39" i="40"/>
  <c r="F21" i="40"/>
  <c r="F39" i="40"/>
  <c r="E21" i="40"/>
  <c r="E39" i="40"/>
  <c r="D21" i="40"/>
  <c r="D39" i="40"/>
  <c r="C21" i="40"/>
  <c r="B21" i="40"/>
  <c r="B39" i="40"/>
  <c r="H18" i="40"/>
  <c r="G18" i="40"/>
  <c r="F18" i="40"/>
  <c r="E18" i="40"/>
  <c r="E29" i="40"/>
  <c r="D18" i="40"/>
  <c r="C18" i="40"/>
  <c r="B18" i="40"/>
  <c r="B29" i="40"/>
  <c r="D15" i="40"/>
  <c r="C15" i="40"/>
  <c r="B15" i="40"/>
  <c r="G14" i="40"/>
  <c r="F14" i="40"/>
  <c r="E14" i="40"/>
  <c r="D14" i="40"/>
  <c r="C14" i="40"/>
  <c r="B14" i="40"/>
  <c r="G12" i="40"/>
  <c r="G15" i="40"/>
  <c r="F12" i="40"/>
  <c r="E12" i="40"/>
  <c r="G11" i="40"/>
  <c r="F11" i="40"/>
  <c r="E11" i="40"/>
  <c r="E26" i="40"/>
  <c r="G10" i="40"/>
  <c r="G58" i="40"/>
  <c r="F10" i="40"/>
  <c r="F58" i="40"/>
  <c r="E10" i="40"/>
  <c r="D10" i="40"/>
  <c r="D57" i="40"/>
  <c r="C10" i="40"/>
  <c r="C58" i="40"/>
  <c r="B10" i="40"/>
  <c r="B58" i="40"/>
  <c r="G59" i="39"/>
  <c r="F59" i="39"/>
  <c r="E59" i="39"/>
  <c r="D59" i="39"/>
  <c r="C59" i="39"/>
  <c r="G56" i="39"/>
  <c r="F56" i="39"/>
  <c r="E56" i="39"/>
  <c r="D56" i="39"/>
  <c r="C56" i="39"/>
  <c r="C55" i="39"/>
  <c r="G54" i="39"/>
  <c r="G55" i="39"/>
  <c r="F54" i="39"/>
  <c r="F55" i="39"/>
  <c r="E54" i="39"/>
  <c r="E55" i="39"/>
  <c r="D54" i="39"/>
  <c r="D55" i="39"/>
  <c r="C54" i="39"/>
  <c r="C53" i="39"/>
  <c r="G52" i="39"/>
  <c r="G53" i="39"/>
  <c r="F52" i="39"/>
  <c r="F53" i="39"/>
  <c r="E52" i="39"/>
  <c r="E53" i="39"/>
  <c r="D52" i="39"/>
  <c r="D53" i="39"/>
  <c r="C52" i="39"/>
  <c r="C51" i="39"/>
  <c r="G50" i="39"/>
  <c r="G51" i="39"/>
  <c r="F50" i="39"/>
  <c r="F51" i="39"/>
  <c r="E50" i="39"/>
  <c r="E51" i="39"/>
  <c r="D50" i="39"/>
  <c r="D51" i="39"/>
  <c r="C50" i="39"/>
  <c r="G49" i="39"/>
  <c r="F49" i="39"/>
  <c r="E49" i="39"/>
  <c r="D49" i="39"/>
  <c r="C49" i="39"/>
  <c r="D39" i="39"/>
  <c r="G38" i="39"/>
  <c r="F38" i="39"/>
  <c r="E38" i="39"/>
  <c r="D38" i="39"/>
  <c r="C38" i="39"/>
  <c r="G37" i="39"/>
  <c r="F37" i="39"/>
  <c r="E37" i="39"/>
  <c r="D37" i="39"/>
  <c r="C37" i="39"/>
  <c r="G36" i="39"/>
  <c r="F36" i="39"/>
  <c r="E36" i="39"/>
  <c r="D36" i="39"/>
  <c r="C36" i="39"/>
  <c r="G35" i="39"/>
  <c r="F35" i="39"/>
  <c r="E35" i="39"/>
  <c r="D35" i="39"/>
  <c r="C35" i="39"/>
  <c r="G31" i="39"/>
  <c r="G33" i="39"/>
  <c r="F31" i="39"/>
  <c r="F33" i="39"/>
  <c r="E31" i="39"/>
  <c r="E33" i="39"/>
  <c r="D31" i="39"/>
  <c r="D33" i="39"/>
  <c r="C31" i="39"/>
  <c r="C33" i="39"/>
  <c r="G27" i="39"/>
  <c r="F27" i="39"/>
  <c r="E27" i="39"/>
  <c r="D27" i="39"/>
  <c r="C27" i="39"/>
  <c r="E26" i="39"/>
  <c r="D26" i="39"/>
  <c r="C26" i="39"/>
  <c r="G25" i="39"/>
  <c r="F25" i="39"/>
  <c r="E25" i="39"/>
  <c r="D25" i="39"/>
  <c r="C25" i="39"/>
  <c r="D24" i="39"/>
  <c r="C24" i="39"/>
  <c r="G23" i="39"/>
  <c r="G24" i="39"/>
  <c r="F23" i="39"/>
  <c r="F24" i="39"/>
  <c r="E23" i="39"/>
  <c r="E24" i="39"/>
  <c r="G21" i="39"/>
  <c r="G39" i="39"/>
  <c r="F21" i="39"/>
  <c r="F39" i="39"/>
  <c r="E21" i="39"/>
  <c r="E39" i="39"/>
  <c r="D21" i="39"/>
  <c r="C21" i="39"/>
  <c r="C39" i="39"/>
  <c r="H18" i="39"/>
  <c r="G32" i="39"/>
  <c r="G34" i="39"/>
  <c r="G18" i="39"/>
  <c r="F18" i="39"/>
  <c r="E18" i="39"/>
  <c r="D18" i="39"/>
  <c r="D29" i="39"/>
  <c r="C18" i="39"/>
  <c r="E15" i="39"/>
  <c r="D15" i="39"/>
  <c r="C15" i="39"/>
  <c r="G14" i="39"/>
  <c r="F14" i="39"/>
  <c r="E14" i="39"/>
  <c r="D14" i="39"/>
  <c r="C14" i="39"/>
  <c r="G11" i="39"/>
  <c r="F11" i="39"/>
  <c r="F26" i="39"/>
  <c r="G10" i="39"/>
  <c r="F10" i="39"/>
  <c r="E10" i="39"/>
  <c r="D10" i="39"/>
  <c r="D57" i="39"/>
  <c r="C10" i="39"/>
  <c r="D59" i="38"/>
  <c r="C59" i="38"/>
  <c r="G58" i="38"/>
  <c r="G56" i="38"/>
  <c r="F56" i="38"/>
  <c r="E56" i="38"/>
  <c r="D56" i="38"/>
  <c r="C56" i="38"/>
  <c r="C54" i="38"/>
  <c r="C55" i="38"/>
  <c r="D52" i="38"/>
  <c r="D53" i="38"/>
  <c r="C52" i="38"/>
  <c r="C53" i="38"/>
  <c r="G50" i="38"/>
  <c r="G51" i="38"/>
  <c r="F50" i="38"/>
  <c r="F51" i="38"/>
  <c r="E50" i="38"/>
  <c r="E51" i="38"/>
  <c r="D50" i="38"/>
  <c r="D51" i="38"/>
  <c r="C50" i="38"/>
  <c r="C51" i="38"/>
  <c r="G49" i="38"/>
  <c r="E49" i="38"/>
  <c r="D49" i="38"/>
  <c r="C49" i="38"/>
  <c r="G47" i="38"/>
  <c r="G59" i="38"/>
  <c r="E47" i="38"/>
  <c r="E59" i="38"/>
  <c r="H46" i="38"/>
  <c r="G52" i="38"/>
  <c r="G53" i="38"/>
  <c r="F46" i="38"/>
  <c r="F52" i="38"/>
  <c r="F53" i="38"/>
  <c r="G44" i="38"/>
  <c r="F44" i="38"/>
  <c r="E44" i="38"/>
  <c r="E38" i="38"/>
  <c r="D38" i="38"/>
  <c r="C38" i="38"/>
  <c r="D37" i="38"/>
  <c r="C37" i="38"/>
  <c r="E36" i="38"/>
  <c r="D36" i="38"/>
  <c r="C36" i="38"/>
  <c r="D35" i="38"/>
  <c r="C35" i="38"/>
  <c r="G31" i="38"/>
  <c r="G33" i="38"/>
  <c r="F31" i="38"/>
  <c r="F33" i="38"/>
  <c r="E31" i="38"/>
  <c r="E33" i="38"/>
  <c r="D31" i="38"/>
  <c r="D33" i="38"/>
  <c r="C31" i="38"/>
  <c r="C33" i="38"/>
  <c r="G30" i="38"/>
  <c r="E28" i="38"/>
  <c r="G27" i="38"/>
  <c r="F27" i="38"/>
  <c r="E27" i="38"/>
  <c r="D27" i="38"/>
  <c r="C27" i="38"/>
  <c r="G26" i="38"/>
  <c r="F26" i="38"/>
  <c r="E26" i="38"/>
  <c r="D26" i="38"/>
  <c r="C26" i="38"/>
  <c r="G25" i="38"/>
  <c r="F25" i="38"/>
  <c r="E25" i="38"/>
  <c r="D25" i="38"/>
  <c r="C25" i="38"/>
  <c r="E24" i="38"/>
  <c r="D24" i="38"/>
  <c r="C24" i="38"/>
  <c r="G23" i="38"/>
  <c r="G24" i="38"/>
  <c r="F23" i="38"/>
  <c r="F24" i="38"/>
  <c r="E23" i="38"/>
  <c r="D21" i="38"/>
  <c r="D39" i="38"/>
  <c r="C21" i="38"/>
  <c r="C39" i="38"/>
  <c r="G20" i="38"/>
  <c r="G37" i="38"/>
  <c r="F20" i="38"/>
  <c r="E20" i="38"/>
  <c r="E37" i="38"/>
  <c r="G19" i="38"/>
  <c r="G36" i="38"/>
  <c r="F19" i="38"/>
  <c r="F36" i="38"/>
  <c r="E19" i="38"/>
  <c r="E35" i="38"/>
  <c r="H18" i="38"/>
  <c r="G18" i="38"/>
  <c r="F18" i="38"/>
  <c r="F30" i="38"/>
  <c r="E18" i="38"/>
  <c r="D18" i="38"/>
  <c r="D32" i="38"/>
  <c r="D34" i="38"/>
  <c r="C18" i="38"/>
  <c r="C29" i="38"/>
  <c r="G15" i="38"/>
  <c r="F15" i="38"/>
  <c r="E15" i="38"/>
  <c r="D15" i="38"/>
  <c r="C15" i="38"/>
  <c r="G14" i="38"/>
  <c r="F14" i="38"/>
  <c r="E14" i="38"/>
  <c r="D14" i="38"/>
  <c r="C14" i="38"/>
  <c r="G10" i="38"/>
  <c r="G57" i="38"/>
  <c r="F10" i="38"/>
  <c r="F58" i="38"/>
  <c r="E10" i="38"/>
  <c r="E57" i="38"/>
  <c r="D10" i="38"/>
  <c r="D58" i="38"/>
  <c r="C10" i="38"/>
  <c r="C57" i="38"/>
  <c r="E59" i="37"/>
  <c r="D59" i="37"/>
  <c r="C59" i="37"/>
  <c r="B59" i="37"/>
  <c r="E57" i="37"/>
  <c r="G56" i="37"/>
  <c r="F56" i="37"/>
  <c r="E56" i="37"/>
  <c r="D56" i="37"/>
  <c r="C56" i="37"/>
  <c r="B56" i="37"/>
  <c r="B55" i="37"/>
  <c r="C54" i="37"/>
  <c r="C55" i="37"/>
  <c r="B54" i="37"/>
  <c r="F53" i="37"/>
  <c r="B53" i="37"/>
  <c r="F52" i="37"/>
  <c r="E52" i="37"/>
  <c r="E53" i="37"/>
  <c r="D52" i="37"/>
  <c r="D53" i="37"/>
  <c r="C52" i="37"/>
  <c r="C53" i="37"/>
  <c r="B52" i="37"/>
  <c r="C50" i="37"/>
  <c r="C51" i="37"/>
  <c r="B50" i="37"/>
  <c r="B51" i="37"/>
  <c r="D49" i="37"/>
  <c r="C49" i="37"/>
  <c r="B49" i="37"/>
  <c r="F48" i="37"/>
  <c r="E48" i="37"/>
  <c r="G47" i="37"/>
  <c r="G59" i="37"/>
  <c r="F47" i="37"/>
  <c r="F59" i="37"/>
  <c r="E47" i="37"/>
  <c r="D54" i="37"/>
  <c r="D55" i="37"/>
  <c r="G44" i="37"/>
  <c r="G45" i="37"/>
  <c r="G49" i="37"/>
  <c r="F44" i="37"/>
  <c r="F45" i="37"/>
  <c r="E44" i="37"/>
  <c r="E45" i="37"/>
  <c r="G27" i="37"/>
  <c r="F27" i="37"/>
  <c r="E27" i="37"/>
  <c r="D27" i="37"/>
  <c r="C27" i="37"/>
  <c r="B27" i="37"/>
  <c r="G26" i="37"/>
  <c r="F26" i="37"/>
  <c r="E26" i="37"/>
  <c r="D26" i="37"/>
  <c r="C26" i="37"/>
  <c r="B26" i="37"/>
  <c r="G25" i="37"/>
  <c r="F25" i="37"/>
  <c r="E25" i="37"/>
  <c r="D25" i="37"/>
  <c r="C25" i="37"/>
  <c r="B25" i="37"/>
  <c r="F24" i="37"/>
  <c r="D24" i="37"/>
  <c r="C24" i="37"/>
  <c r="B24" i="37"/>
  <c r="G23" i="37"/>
  <c r="G24" i="37"/>
  <c r="F23" i="37"/>
  <c r="E23" i="37"/>
  <c r="E24" i="37"/>
  <c r="G21" i="37"/>
  <c r="F21" i="37"/>
  <c r="E21" i="37"/>
  <c r="D21" i="37"/>
  <c r="C21" i="37"/>
  <c r="B21" i="37"/>
  <c r="G18" i="37"/>
  <c r="F18" i="37"/>
  <c r="E18" i="37"/>
  <c r="D18" i="37"/>
  <c r="C18" i="37"/>
  <c r="B18" i="37"/>
  <c r="G15" i="37"/>
  <c r="F15" i="37"/>
  <c r="E15" i="37"/>
  <c r="D15" i="37"/>
  <c r="C15" i="37"/>
  <c r="B15" i="37"/>
  <c r="G14" i="37"/>
  <c r="F14" i="37"/>
  <c r="E14" i="37"/>
  <c r="D14" i="37"/>
  <c r="C14" i="37"/>
  <c r="B14" i="37"/>
  <c r="G10" i="37"/>
  <c r="G57" i="37"/>
  <c r="F10" i="37"/>
  <c r="F57" i="37"/>
  <c r="E10" i="37"/>
  <c r="E58" i="37"/>
  <c r="D10" i="37"/>
  <c r="D57" i="37"/>
  <c r="C10" i="37"/>
  <c r="C57" i="37"/>
  <c r="B10" i="37"/>
  <c r="B58" i="37"/>
  <c r="D59" i="36"/>
  <c r="C59" i="36"/>
  <c r="B59" i="36"/>
  <c r="H56" i="36"/>
  <c r="F56" i="36"/>
  <c r="E56" i="36"/>
  <c r="D56" i="36"/>
  <c r="C56" i="36"/>
  <c r="B56" i="36"/>
  <c r="C54" i="36"/>
  <c r="C55" i="36"/>
  <c r="B54" i="36"/>
  <c r="B55" i="36"/>
  <c r="H52" i="36"/>
  <c r="H53" i="36"/>
  <c r="F52" i="36"/>
  <c r="F53" i="36"/>
  <c r="E52" i="36"/>
  <c r="E53" i="36"/>
  <c r="D52" i="36"/>
  <c r="D53" i="36"/>
  <c r="C52" i="36"/>
  <c r="C53" i="36"/>
  <c r="B52" i="36"/>
  <c r="B53" i="36"/>
  <c r="H50" i="36"/>
  <c r="H51" i="36"/>
  <c r="F50" i="36"/>
  <c r="F51" i="36"/>
  <c r="E50" i="36"/>
  <c r="E51" i="36"/>
  <c r="D50" i="36"/>
  <c r="D51" i="36"/>
  <c r="C50" i="36"/>
  <c r="C51" i="36"/>
  <c r="B50" i="36"/>
  <c r="B51" i="36"/>
  <c r="H49" i="36"/>
  <c r="F49" i="36"/>
  <c r="E49" i="36"/>
  <c r="D49" i="36"/>
  <c r="C49" i="36"/>
  <c r="B49" i="36"/>
  <c r="I47" i="36"/>
  <c r="H47" i="36"/>
  <c r="H54" i="36"/>
  <c r="H55" i="36"/>
  <c r="F47" i="36"/>
  <c r="F59" i="36"/>
  <c r="E47" i="36"/>
  <c r="E54" i="36"/>
  <c r="E55" i="36"/>
  <c r="H44" i="36"/>
  <c r="F44" i="36"/>
  <c r="E44" i="36"/>
  <c r="H31" i="36"/>
  <c r="H33" i="36"/>
  <c r="F31" i="36"/>
  <c r="E31" i="36"/>
  <c r="E33" i="36"/>
  <c r="D31" i="36"/>
  <c r="D33" i="36"/>
  <c r="C31" i="36"/>
  <c r="C33" i="36"/>
  <c r="B31" i="36"/>
  <c r="B33" i="36"/>
  <c r="H30" i="36"/>
  <c r="C30" i="36"/>
  <c r="H27" i="36"/>
  <c r="F27" i="36"/>
  <c r="E27" i="36"/>
  <c r="D27" i="36"/>
  <c r="C27" i="36"/>
  <c r="B27" i="36"/>
  <c r="H26" i="36"/>
  <c r="F26" i="36"/>
  <c r="E26" i="36"/>
  <c r="D26" i="36"/>
  <c r="C26" i="36"/>
  <c r="B26" i="36"/>
  <c r="H25" i="36"/>
  <c r="F25" i="36"/>
  <c r="E25" i="36"/>
  <c r="D25" i="36"/>
  <c r="C25" i="36"/>
  <c r="B25" i="36"/>
  <c r="D24" i="36"/>
  <c r="C24" i="36"/>
  <c r="B24" i="36"/>
  <c r="H23" i="36"/>
  <c r="H24" i="36"/>
  <c r="F23" i="36"/>
  <c r="F24" i="36"/>
  <c r="E23" i="36"/>
  <c r="E24" i="36"/>
  <c r="I18" i="36"/>
  <c r="H32" i="36"/>
  <c r="H34" i="36"/>
  <c r="H18" i="36"/>
  <c r="F18" i="36"/>
  <c r="F32" i="36"/>
  <c r="E18" i="36"/>
  <c r="E29" i="36"/>
  <c r="D18" i="36"/>
  <c r="D29" i="36"/>
  <c r="C18" i="36"/>
  <c r="B18" i="36"/>
  <c r="B32" i="36"/>
  <c r="B34" i="36"/>
  <c r="H15" i="36"/>
  <c r="F15" i="36"/>
  <c r="E15" i="36"/>
  <c r="D15" i="36"/>
  <c r="C15" i="36"/>
  <c r="B15" i="36"/>
  <c r="H14" i="36"/>
  <c r="F14" i="36"/>
  <c r="E14" i="36"/>
  <c r="D14" i="36"/>
  <c r="C14" i="36"/>
  <c r="B14" i="36"/>
  <c r="H10" i="36"/>
  <c r="F10" i="36"/>
  <c r="F57" i="36"/>
  <c r="E10" i="36"/>
  <c r="E58" i="36"/>
  <c r="D10" i="36"/>
  <c r="D58" i="36"/>
  <c r="C10" i="36"/>
  <c r="B10" i="36"/>
  <c r="B57" i="36"/>
  <c r="D59" i="35"/>
  <c r="C59" i="35"/>
  <c r="D58" i="35"/>
  <c r="G56" i="35"/>
  <c r="F56" i="35"/>
  <c r="E56" i="35"/>
  <c r="D56" i="35"/>
  <c r="C56" i="35"/>
  <c r="C55" i="35"/>
  <c r="C54" i="35"/>
  <c r="G53" i="35"/>
  <c r="G52" i="35"/>
  <c r="F52" i="35"/>
  <c r="F53" i="35"/>
  <c r="E52" i="35"/>
  <c r="E53" i="35"/>
  <c r="D52" i="35"/>
  <c r="D53" i="35"/>
  <c r="C52" i="35"/>
  <c r="C53" i="35"/>
  <c r="G51" i="35"/>
  <c r="G50" i="35"/>
  <c r="F50" i="35"/>
  <c r="F51" i="35"/>
  <c r="E50" i="35"/>
  <c r="E51" i="35"/>
  <c r="D50" i="35"/>
  <c r="D51" i="35"/>
  <c r="C50" i="35"/>
  <c r="C51" i="35"/>
  <c r="G49" i="35"/>
  <c r="F49" i="35"/>
  <c r="E49" i="35"/>
  <c r="D49" i="35"/>
  <c r="C49" i="35"/>
  <c r="H47" i="35"/>
  <c r="G47" i="35"/>
  <c r="G59" i="35"/>
  <c r="F47" i="35"/>
  <c r="F59" i="35"/>
  <c r="E47" i="35"/>
  <c r="G44" i="35"/>
  <c r="F44" i="35"/>
  <c r="E44" i="35"/>
  <c r="G39" i="35"/>
  <c r="C39" i="35"/>
  <c r="G38" i="35"/>
  <c r="F38" i="35"/>
  <c r="E38" i="35"/>
  <c r="D38" i="35"/>
  <c r="C38" i="35"/>
  <c r="G37" i="35"/>
  <c r="F37" i="35"/>
  <c r="E37" i="35"/>
  <c r="D37" i="35"/>
  <c r="C37" i="35"/>
  <c r="G36" i="35"/>
  <c r="F36" i="35"/>
  <c r="E36" i="35"/>
  <c r="D36" i="35"/>
  <c r="C36" i="35"/>
  <c r="G35" i="35"/>
  <c r="F35" i="35"/>
  <c r="E35" i="35"/>
  <c r="D35" i="35"/>
  <c r="C35" i="35"/>
  <c r="G31" i="35"/>
  <c r="G33" i="35"/>
  <c r="F31" i="35"/>
  <c r="F33" i="35"/>
  <c r="E31" i="35"/>
  <c r="E33" i="35"/>
  <c r="D31" i="35"/>
  <c r="D33" i="35"/>
  <c r="C31" i="35"/>
  <c r="C33" i="35"/>
  <c r="D28" i="35"/>
  <c r="G27" i="35"/>
  <c r="F27" i="35"/>
  <c r="E27" i="35"/>
  <c r="D27" i="35"/>
  <c r="C27" i="35"/>
  <c r="G26" i="35"/>
  <c r="F26" i="35"/>
  <c r="E26" i="35"/>
  <c r="D26" i="35"/>
  <c r="C26" i="35"/>
  <c r="G25" i="35"/>
  <c r="F25" i="35"/>
  <c r="E25" i="35"/>
  <c r="D25" i="35"/>
  <c r="C25" i="35"/>
  <c r="G24" i="35"/>
  <c r="F24" i="35"/>
  <c r="E24" i="35"/>
  <c r="D24" i="35"/>
  <c r="C24" i="35"/>
  <c r="G21" i="35"/>
  <c r="F21" i="35"/>
  <c r="F39" i="35"/>
  <c r="E21" i="35"/>
  <c r="E39" i="35"/>
  <c r="D21" i="35"/>
  <c r="D39" i="35"/>
  <c r="C21" i="35"/>
  <c r="H18" i="35"/>
  <c r="G18" i="35"/>
  <c r="G30" i="35"/>
  <c r="F18" i="35"/>
  <c r="F29" i="35"/>
  <c r="E18" i="35"/>
  <c r="E29" i="35"/>
  <c r="D18" i="35"/>
  <c r="D30" i="35"/>
  <c r="C18" i="35"/>
  <c r="C30" i="35"/>
  <c r="G15" i="35"/>
  <c r="F15" i="35"/>
  <c r="D15" i="35"/>
  <c r="C15" i="35"/>
  <c r="G14" i="35"/>
  <c r="F14" i="35"/>
  <c r="E14" i="35"/>
  <c r="D14" i="35"/>
  <c r="C14" i="35"/>
  <c r="E12" i="35"/>
  <c r="E15" i="35"/>
  <c r="G10" i="35"/>
  <c r="G58" i="35"/>
  <c r="F10" i="35"/>
  <c r="F57" i="35"/>
  <c r="E10" i="35"/>
  <c r="D10" i="35"/>
  <c r="D57" i="35"/>
  <c r="C10" i="35"/>
  <c r="C58" i="35"/>
  <c r="G59" i="34"/>
  <c r="F59" i="34"/>
  <c r="E59" i="34"/>
  <c r="D59" i="34"/>
  <c r="C59" i="34"/>
  <c r="B59" i="34"/>
  <c r="F57" i="34"/>
  <c r="G54" i="34"/>
  <c r="G55" i="34"/>
  <c r="F54" i="34"/>
  <c r="F55" i="34"/>
  <c r="E54" i="34"/>
  <c r="E55" i="34"/>
  <c r="D54" i="34"/>
  <c r="D55" i="34"/>
  <c r="C54" i="34"/>
  <c r="C55" i="34"/>
  <c r="B54" i="34"/>
  <c r="B55" i="34"/>
  <c r="D52" i="34"/>
  <c r="D53" i="34"/>
  <c r="C52" i="34"/>
  <c r="C53" i="34"/>
  <c r="B52" i="34"/>
  <c r="B53" i="34"/>
  <c r="G50" i="34"/>
  <c r="G51" i="34"/>
  <c r="F50" i="34"/>
  <c r="F51" i="34"/>
  <c r="E50" i="34"/>
  <c r="E51" i="34"/>
  <c r="D50" i="34"/>
  <c r="D51" i="34"/>
  <c r="C50" i="34"/>
  <c r="C51" i="34"/>
  <c r="B50" i="34"/>
  <c r="B51" i="34"/>
  <c r="D49" i="34"/>
  <c r="C49" i="34"/>
  <c r="B49" i="34"/>
  <c r="G48" i="34"/>
  <c r="G58" i="34"/>
  <c r="F48" i="34"/>
  <c r="E48" i="34"/>
  <c r="H46" i="34"/>
  <c r="G46" i="34"/>
  <c r="G49" i="34"/>
  <c r="F46" i="34"/>
  <c r="F49" i="34"/>
  <c r="E46" i="34"/>
  <c r="F44" i="34"/>
  <c r="E44" i="34"/>
  <c r="C39" i="34"/>
  <c r="G38" i="34"/>
  <c r="F38" i="34"/>
  <c r="E38" i="34"/>
  <c r="D38" i="34"/>
  <c r="C38" i="34"/>
  <c r="B38" i="34"/>
  <c r="G37" i="34"/>
  <c r="F37" i="34"/>
  <c r="E37" i="34"/>
  <c r="D37" i="34"/>
  <c r="C37" i="34"/>
  <c r="B37" i="34"/>
  <c r="G36" i="34"/>
  <c r="F36" i="34"/>
  <c r="E36" i="34"/>
  <c r="D36" i="34"/>
  <c r="C36" i="34"/>
  <c r="B36" i="34"/>
  <c r="G35" i="34"/>
  <c r="F35" i="34"/>
  <c r="E35" i="34"/>
  <c r="D35" i="34"/>
  <c r="C35" i="34"/>
  <c r="B35" i="34"/>
  <c r="C33" i="34"/>
  <c r="G31" i="34"/>
  <c r="G33" i="34"/>
  <c r="F31" i="34"/>
  <c r="F33" i="34"/>
  <c r="E31" i="34"/>
  <c r="E33" i="34"/>
  <c r="D31" i="34"/>
  <c r="D33" i="34"/>
  <c r="C31" i="34"/>
  <c r="B31" i="34"/>
  <c r="B33" i="34"/>
  <c r="E30" i="34"/>
  <c r="G27" i="34"/>
  <c r="F27" i="34"/>
  <c r="E27" i="34"/>
  <c r="D27" i="34"/>
  <c r="C27" i="34"/>
  <c r="B27" i="34"/>
  <c r="G26" i="34"/>
  <c r="D26" i="34"/>
  <c r="C26" i="34"/>
  <c r="B26" i="34"/>
  <c r="G25" i="34"/>
  <c r="F25" i="34"/>
  <c r="E25" i="34"/>
  <c r="D25" i="34"/>
  <c r="C25" i="34"/>
  <c r="B25" i="34"/>
  <c r="D24" i="34"/>
  <c r="C24" i="34"/>
  <c r="B24" i="34"/>
  <c r="G23" i="34"/>
  <c r="G24" i="34"/>
  <c r="F23" i="34"/>
  <c r="F24" i="34"/>
  <c r="E23" i="34"/>
  <c r="E24" i="34"/>
  <c r="G21" i="34"/>
  <c r="G39" i="34"/>
  <c r="F21" i="34"/>
  <c r="F39" i="34"/>
  <c r="E21" i="34"/>
  <c r="E39" i="34"/>
  <c r="D21" i="34"/>
  <c r="D39" i="34"/>
  <c r="C21" i="34"/>
  <c r="B21" i="34"/>
  <c r="B39" i="34"/>
  <c r="H18" i="34"/>
  <c r="G18" i="34"/>
  <c r="G32" i="34"/>
  <c r="G34" i="34"/>
  <c r="F18" i="34"/>
  <c r="E18" i="34"/>
  <c r="D18" i="34"/>
  <c r="D32" i="34"/>
  <c r="D34" i="34"/>
  <c r="C18" i="34"/>
  <c r="B18" i="34"/>
  <c r="B29" i="34"/>
  <c r="D15" i="34"/>
  <c r="C15" i="34"/>
  <c r="B15" i="34"/>
  <c r="G14" i="34"/>
  <c r="F14" i="34"/>
  <c r="E14" i="34"/>
  <c r="D14" i="34"/>
  <c r="C14" i="34"/>
  <c r="G12" i="34"/>
  <c r="F12" i="34"/>
  <c r="E12" i="34"/>
  <c r="G11" i="34"/>
  <c r="G15" i="34"/>
  <c r="F11" i="34"/>
  <c r="E11" i="34"/>
  <c r="E26" i="34"/>
  <c r="G10" i="34"/>
  <c r="G57" i="34"/>
  <c r="F10" i="34"/>
  <c r="E10" i="34"/>
  <c r="E57" i="34"/>
  <c r="D10" i="34"/>
  <c r="C10" i="34"/>
  <c r="C58" i="34"/>
  <c r="B10" i="34"/>
  <c r="B58" i="34"/>
  <c r="G59" i="31"/>
  <c r="F59" i="31"/>
  <c r="E59" i="31"/>
  <c r="D59" i="31"/>
  <c r="C59" i="31"/>
  <c r="D58" i="31"/>
  <c r="G56" i="31"/>
  <c r="F56" i="31"/>
  <c r="E56" i="31"/>
  <c r="D56" i="31"/>
  <c r="C56" i="31"/>
  <c r="G54" i="31"/>
  <c r="G55" i="31"/>
  <c r="F54" i="31"/>
  <c r="F55" i="31"/>
  <c r="E54" i="31"/>
  <c r="E55" i="31"/>
  <c r="D54" i="31"/>
  <c r="D55" i="31"/>
  <c r="C54" i="31"/>
  <c r="C55" i="31"/>
  <c r="F52" i="31"/>
  <c r="F53" i="31"/>
  <c r="C52" i="31"/>
  <c r="C53" i="31"/>
  <c r="G51" i="31"/>
  <c r="G50" i="31"/>
  <c r="F50" i="31"/>
  <c r="F51" i="31"/>
  <c r="E50" i="31"/>
  <c r="E51" i="31"/>
  <c r="D50" i="31"/>
  <c r="D51" i="31"/>
  <c r="C50" i="31"/>
  <c r="C51" i="31"/>
  <c r="G49" i="31"/>
  <c r="F49" i="31"/>
  <c r="D49" i="31"/>
  <c r="C49" i="31"/>
  <c r="H46" i="31"/>
  <c r="G52" i="31"/>
  <c r="G53" i="31"/>
  <c r="E46" i="31"/>
  <c r="G44" i="31"/>
  <c r="F44" i="31"/>
  <c r="E44" i="31"/>
  <c r="D38" i="31"/>
  <c r="C38" i="31"/>
  <c r="G37" i="31"/>
  <c r="D37" i="31"/>
  <c r="C37" i="31"/>
  <c r="F36" i="31"/>
  <c r="D36" i="31"/>
  <c r="C36" i="31"/>
  <c r="G35" i="31"/>
  <c r="D35" i="31"/>
  <c r="C35" i="31"/>
  <c r="E33" i="31"/>
  <c r="G31" i="31"/>
  <c r="G33" i="31"/>
  <c r="F31" i="31"/>
  <c r="F33" i="31"/>
  <c r="E31" i="31"/>
  <c r="D31" i="31"/>
  <c r="D33" i="31"/>
  <c r="C31" i="31"/>
  <c r="C33" i="31"/>
  <c r="F30" i="31"/>
  <c r="F28" i="31"/>
  <c r="G27" i="31"/>
  <c r="F27" i="31"/>
  <c r="E27" i="31"/>
  <c r="D27" i="31"/>
  <c r="C27" i="31"/>
  <c r="G26" i="31"/>
  <c r="E26" i="31"/>
  <c r="D26" i="31"/>
  <c r="C26" i="31"/>
  <c r="G25" i="31"/>
  <c r="F25" i="31"/>
  <c r="E25" i="31"/>
  <c r="D25" i="31"/>
  <c r="C25" i="31"/>
  <c r="G24" i="31"/>
  <c r="F24" i="31"/>
  <c r="E24" i="31"/>
  <c r="D24" i="31"/>
  <c r="C24" i="31"/>
  <c r="D21" i="31"/>
  <c r="D39" i="31"/>
  <c r="C21" i="31"/>
  <c r="C39" i="31"/>
  <c r="G20" i="31"/>
  <c r="G38" i="31"/>
  <c r="F20" i="31"/>
  <c r="F38" i="31"/>
  <c r="E20" i="31"/>
  <c r="G19" i="31"/>
  <c r="G36" i="31"/>
  <c r="F19" i="31"/>
  <c r="F35" i="31"/>
  <c r="E19" i="31"/>
  <c r="E36" i="31"/>
  <c r="H18" i="31"/>
  <c r="G18" i="31"/>
  <c r="F18" i="31"/>
  <c r="E18" i="31"/>
  <c r="E32" i="31"/>
  <c r="E34" i="31"/>
  <c r="D18" i="31"/>
  <c r="C18" i="31"/>
  <c r="E15" i="31"/>
  <c r="D15" i="31"/>
  <c r="C15" i="31"/>
  <c r="G14" i="31"/>
  <c r="F14" i="31"/>
  <c r="E14" i="31"/>
  <c r="D14" i="31"/>
  <c r="C14" i="31"/>
  <c r="G12" i="31"/>
  <c r="G15" i="31"/>
  <c r="F11" i="31"/>
  <c r="G10" i="31"/>
  <c r="F10" i="31"/>
  <c r="F58" i="31"/>
  <c r="E10" i="31"/>
  <c r="E58" i="31"/>
  <c r="D10" i="31"/>
  <c r="D57" i="31"/>
  <c r="C10" i="31"/>
  <c r="G59" i="30"/>
  <c r="F59" i="30"/>
  <c r="E59" i="30"/>
  <c r="D59" i="30"/>
  <c r="C59" i="30"/>
  <c r="G56" i="30"/>
  <c r="F56" i="30"/>
  <c r="E56" i="30"/>
  <c r="D56" i="30"/>
  <c r="C56" i="30"/>
  <c r="G54" i="30"/>
  <c r="G55" i="30"/>
  <c r="F54" i="30"/>
  <c r="F55" i="30"/>
  <c r="E54" i="30"/>
  <c r="E55" i="30"/>
  <c r="D54" i="30"/>
  <c r="D55" i="30"/>
  <c r="C54" i="30"/>
  <c r="C55" i="30"/>
  <c r="G52" i="30"/>
  <c r="G53" i="30"/>
  <c r="F52" i="30"/>
  <c r="F53" i="30"/>
  <c r="E52" i="30"/>
  <c r="E53" i="30"/>
  <c r="D52" i="30"/>
  <c r="D53" i="30"/>
  <c r="C52" i="30"/>
  <c r="C53" i="30"/>
  <c r="G50" i="30"/>
  <c r="G51" i="30"/>
  <c r="F50" i="30"/>
  <c r="F51" i="30"/>
  <c r="E50" i="30"/>
  <c r="E51" i="30"/>
  <c r="D50" i="30"/>
  <c r="D51" i="30"/>
  <c r="C50" i="30"/>
  <c r="C51" i="30"/>
  <c r="G49" i="30"/>
  <c r="F49" i="30"/>
  <c r="E49" i="30"/>
  <c r="D49" i="30"/>
  <c r="C49" i="30"/>
  <c r="G44" i="30"/>
  <c r="F44" i="30"/>
  <c r="E44" i="30"/>
  <c r="G38" i="30"/>
  <c r="F38" i="30"/>
  <c r="E38" i="30"/>
  <c r="D38" i="30"/>
  <c r="C38" i="30"/>
  <c r="G37" i="30"/>
  <c r="F37" i="30"/>
  <c r="E37" i="30"/>
  <c r="D37" i="30"/>
  <c r="C37" i="30"/>
  <c r="G36" i="30"/>
  <c r="F36" i="30"/>
  <c r="E36" i="30"/>
  <c r="D36" i="30"/>
  <c r="C36" i="30"/>
  <c r="G35" i="30"/>
  <c r="F35" i="30"/>
  <c r="E35" i="30"/>
  <c r="D35" i="30"/>
  <c r="C35" i="30"/>
  <c r="E33" i="30"/>
  <c r="G31" i="30"/>
  <c r="G33" i="30"/>
  <c r="F31" i="30"/>
  <c r="F33" i="30"/>
  <c r="E31" i="30"/>
  <c r="D31" i="30"/>
  <c r="D33" i="30"/>
  <c r="C31" i="30"/>
  <c r="C33" i="30"/>
  <c r="C29" i="30"/>
  <c r="G27" i="30"/>
  <c r="F27" i="30"/>
  <c r="E27" i="30"/>
  <c r="D27" i="30"/>
  <c r="C27" i="30"/>
  <c r="G26" i="30"/>
  <c r="F26" i="30"/>
  <c r="E26" i="30"/>
  <c r="D26" i="30"/>
  <c r="C26" i="30"/>
  <c r="G25" i="30"/>
  <c r="F25" i="30"/>
  <c r="E25" i="30"/>
  <c r="D25" i="30"/>
  <c r="C25" i="30"/>
  <c r="D24" i="30"/>
  <c r="C24" i="30"/>
  <c r="G23" i="30"/>
  <c r="G24" i="30"/>
  <c r="G29" i="30"/>
  <c r="F23" i="30"/>
  <c r="F24" i="30"/>
  <c r="E23" i="30"/>
  <c r="E24" i="30"/>
  <c r="G21" i="30"/>
  <c r="G39" i="30"/>
  <c r="F21" i="30"/>
  <c r="F39" i="30"/>
  <c r="E21" i="30"/>
  <c r="E39" i="30"/>
  <c r="D21" i="30"/>
  <c r="D39" i="30"/>
  <c r="C21" i="30"/>
  <c r="C39" i="30"/>
  <c r="H18" i="30"/>
  <c r="G18" i="30"/>
  <c r="G30" i="30"/>
  <c r="F18" i="30"/>
  <c r="F30" i="30"/>
  <c r="E18" i="30"/>
  <c r="E32" i="30"/>
  <c r="E34" i="30"/>
  <c r="D18" i="30"/>
  <c r="D28" i="30"/>
  <c r="C18" i="30"/>
  <c r="C30" i="30"/>
  <c r="G15" i="30"/>
  <c r="F15" i="30"/>
  <c r="E15" i="30"/>
  <c r="D15" i="30"/>
  <c r="C15" i="30"/>
  <c r="G14" i="30"/>
  <c r="F14" i="30"/>
  <c r="E14" i="30"/>
  <c r="D14" i="30"/>
  <c r="C14" i="30"/>
  <c r="G10" i="30"/>
  <c r="G58" i="30"/>
  <c r="F10" i="30"/>
  <c r="F57" i="30"/>
  <c r="E10" i="30"/>
  <c r="D10" i="30"/>
  <c r="D57" i="30"/>
  <c r="C10" i="30"/>
  <c r="C58" i="30"/>
  <c r="G59" i="29"/>
  <c r="F59" i="29"/>
  <c r="E59" i="29"/>
  <c r="D59" i="29"/>
  <c r="C59" i="29"/>
  <c r="C58" i="29"/>
  <c r="G56" i="29"/>
  <c r="F56" i="29"/>
  <c r="E56" i="29"/>
  <c r="D56" i="29"/>
  <c r="C56" i="29"/>
  <c r="G54" i="29"/>
  <c r="G55" i="29"/>
  <c r="F54" i="29"/>
  <c r="F55" i="29"/>
  <c r="E54" i="29"/>
  <c r="E55" i="29"/>
  <c r="D54" i="29"/>
  <c r="D55" i="29"/>
  <c r="C54" i="29"/>
  <c r="C55" i="29"/>
  <c r="C52" i="29"/>
  <c r="C53" i="29"/>
  <c r="F51" i="29"/>
  <c r="G50" i="29"/>
  <c r="G51" i="29"/>
  <c r="F50" i="29"/>
  <c r="E50" i="29"/>
  <c r="E51" i="29"/>
  <c r="D50" i="29"/>
  <c r="D51" i="29"/>
  <c r="C50" i="29"/>
  <c r="C51" i="29"/>
  <c r="D49" i="29"/>
  <c r="C49" i="29"/>
  <c r="H46" i="29"/>
  <c r="G46" i="29"/>
  <c r="G49" i="29"/>
  <c r="F46" i="29"/>
  <c r="F52" i="29"/>
  <c r="F53" i="29"/>
  <c r="E46" i="29"/>
  <c r="E49" i="29"/>
  <c r="G44" i="29"/>
  <c r="F44" i="29"/>
  <c r="E44" i="29"/>
  <c r="F39" i="29"/>
  <c r="G38" i="29"/>
  <c r="F38" i="29"/>
  <c r="E38" i="29"/>
  <c r="D38" i="29"/>
  <c r="C38" i="29"/>
  <c r="G37" i="29"/>
  <c r="F37" i="29"/>
  <c r="E37" i="29"/>
  <c r="D37" i="29"/>
  <c r="C37" i="29"/>
  <c r="G36" i="29"/>
  <c r="F36" i="29"/>
  <c r="E36" i="29"/>
  <c r="D36" i="29"/>
  <c r="C36" i="29"/>
  <c r="G35" i="29"/>
  <c r="F35" i="29"/>
  <c r="E35" i="29"/>
  <c r="D35" i="29"/>
  <c r="C35" i="29"/>
  <c r="F33" i="29"/>
  <c r="G31" i="29"/>
  <c r="G33" i="29"/>
  <c r="F31" i="29"/>
  <c r="E31" i="29"/>
  <c r="E33" i="29"/>
  <c r="D31" i="29"/>
  <c r="D33" i="29"/>
  <c r="C31" i="29"/>
  <c r="C33" i="29"/>
  <c r="G27" i="29"/>
  <c r="F27" i="29"/>
  <c r="E27" i="29"/>
  <c r="D27" i="29"/>
  <c r="C27" i="29"/>
  <c r="D26" i="29"/>
  <c r="C26" i="29"/>
  <c r="G25" i="29"/>
  <c r="F25" i="29"/>
  <c r="E25" i="29"/>
  <c r="D25" i="29"/>
  <c r="C25" i="29"/>
  <c r="E24" i="29"/>
  <c r="D24" i="29"/>
  <c r="C24" i="29"/>
  <c r="G23" i="29"/>
  <c r="G24" i="29"/>
  <c r="F23" i="29"/>
  <c r="F24" i="29"/>
  <c r="E23" i="29"/>
  <c r="G21" i="29"/>
  <c r="G39" i="29"/>
  <c r="F21" i="29"/>
  <c r="E21" i="29"/>
  <c r="E39" i="29"/>
  <c r="D21" i="29"/>
  <c r="D39" i="29"/>
  <c r="C21" i="29"/>
  <c r="C39" i="29"/>
  <c r="H18" i="29"/>
  <c r="G18" i="29"/>
  <c r="F18" i="29"/>
  <c r="F30" i="29"/>
  <c r="E18" i="29"/>
  <c r="E28" i="29"/>
  <c r="D18" i="29"/>
  <c r="D29" i="29"/>
  <c r="C18" i="29"/>
  <c r="D15" i="29"/>
  <c r="C15" i="29"/>
  <c r="G14" i="29"/>
  <c r="F14" i="29"/>
  <c r="E14" i="29"/>
  <c r="D14" i="29"/>
  <c r="C14" i="29"/>
  <c r="G12" i="29"/>
  <c r="F12" i="29"/>
  <c r="E12" i="29"/>
  <c r="G11" i="29"/>
  <c r="F11" i="29"/>
  <c r="F26" i="29"/>
  <c r="E11" i="29"/>
  <c r="G10" i="29"/>
  <c r="G57" i="29"/>
  <c r="F10" i="29"/>
  <c r="E10" i="29"/>
  <c r="D10" i="29"/>
  <c r="D58" i="29"/>
  <c r="C10" i="29"/>
  <c r="C57" i="29"/>
  <c r="G59" i="28"/>
  <c r="F59" i="28"/>
  <c r="E59" i="28"/>
  <c r="D59" i="28"/>
  <c r="C59" i="28"/>
  <c r="B59" i="28"/>
  <c r="G56" i="28"/>
  <c r="F56" i="28"/>
  <c r="E56" i="28"/>
  <c r="D56" i="28"/>
  <c r="C56" i="28"/>
  <c r="B56" i="28"/>
  <c r="G55" i="28"/>
  <c r="G54" i="28"/>
  <c r="F54" i="28"/>
  <c r="F55" i="28"/>
  <c r="E54" i="28"/>
  <c r="E55" i="28"/>
  <c r="D54" i="28"/>
  <c r="D55" i="28"/>
  <c r="C54" i="28"/>
  <c r="C55" i="28"/>
  <c r="B54" i="28"/>
  <c r="B55" i="28"/>
  <c r="C52" i="28"/>
  <c r="C53" i="28"/>
  <c r="B52" i="28"/>
  <c r="B53" i="28"/>
  <c r="C51" i="28"/>
  <c r="G50" i="28"/>
  <c r="G51" i="28"/>
  <c r="F50" i="28"/>
  <c r="F51" i="28"/>
  <c r="E50" i="28"/>
  <c r="E51" i="28"/>
  <c r="D50" i="28"/>
  <c r="D51" i="28"/>
  <c r="C50" i="28"/>
  <c r="B50" i="28"/>
  <c r="B51" i="28"/>
  <c r="G49" i="28"/>
  <c r="E49" i="28"/>
  <c r="D49" i="28"/>
  <c r="C49" i="28"/>
  <c r="B49" i="28"/>
  <c r="H46" i="28"/>
  <c r="G46" i="28"/>
  <c r="F46" i="28"/>
  <c r="E46" i="28"/>
  <c r="G44" i="28"/>
  <c r="F44" i="28"/>
  <c r="G33" i="28"/>
  <c r="C33" i="28"/>
  <c r="G31" i="28"/>
  <c r="F31" i="28"/>
  <c r="F33" i="28"/>
  <c r="E31" i="28"/>
  <c r="E33" i="28"/>
  <c r="D31" i="28"/>
  <c r="D33" i="28"/>
  <c r="C31" i="28"/>
  <c r="B31" i="28"/>
  <c r="F26" i="28"/>
  <c r="D26" i="28"/>
  <c r="C26" i="28"/>
  <c r="B26" i="28"/>
  <c r="G25" i="28"/>
  <c r="F25" i="28"/>
  <c r="E25" i="28"/>
  <c r="D25" i="28"/>
  <c r="B25" i="28"/>
  <c r="D15" i="28"/>
  <c r="C15" i="28"/>
  <c r="B15" i="28"/>
  <c r="G14" i="28"/>
  <c r="F14" i="28"/>
  <c r="E14" i="28"/>
  <c r="D14" i="28"/>
  <c r="C14" i="28"/>
  <c r="B14" i="28"/>
  <c r="G12" i="28"/>
  <c r="F12" i="28"/>
  <c r="E12" i="28"/>
  <c r="G11" i="28"/>
  <c r="G26" i="28"/>
  <c r="F11" i="28"/>
  <c r="F15" i="28"/>
  <c r="E11" i="28"/>
  <c r="G10" i="28"/>
  <c r="F10" i="28"/>
  <c r="E10" i="28"/>
  <c r="E57" i="28"/>
  <c r="D10" i="28"/>
  <c r="C10" i="28"/>
  <c r="C57" i="28"/>
  <c r="B10" i="28"/>
  <c r="D59" i="27"/>
  <c r="C59" i="27"/>
  <c r="G56" i="27"/>
  <c r="F56" i="27"/>
  <c r="E56" i="27"/>
  <c r="D56" i="27"/>
  <c r="C56" i="27"/>
  <c r="C55" i="27"/>
  <c r="C54" i="27"/>
  <c r="C53" i="27"/>
  <c r="D52" i="27"/>
  <c r="D53" i="27"/>
  <c r="C52" i="27"/>
  <c r="C51" i="27"/>
  <c r="G50" i="27"/>
  <c r="G51" i="27"/>
  <c r="F50" i="27"/>
  <c r="F51" i="27"/>
  <c r="E50" i="27"/>
  <c r="E51" i="27"/>
  <c r="D50" i="27"/>
  <c r="D51" i="27"/>
  <c r="C50" i="27"/>
  <c r="D49" i="27"/>
  <c r="C49" i="27"/>
  <c r="H46" i="27"/>
  <c r="H47" i="27"/>
  <c r="G46" i="27"/>
  <c r="F46" i="27"/>
  <c r="F49" i="27"/>
  <c r="E46" i="27"/>
  <c r="G44" i="27"/>
  <c r="F44" i="27"/>
  <c r="E44" i="27"/>
  <c r="G31" i="27"/>
  <c r="G33" i="27"/>
  <c r="F31" i="27"/>
  <c r="F33" i="27"/>
  <c r="E31" i="27"/>
  <c r="E33" i="27"/>
  <c r="D31" i="27"/>
  <c r="D33" i="27"/>
  <c r="C31" i="27"/>
  <c r="C33" i="27"/>
  <c r="E30" i="27"/>
  <c r="E28" i="27"/>
  <c r="G27" i="27"/>
  <c r="F27" i="27"/>
  <c r="E27" i="27"/>
  <c r="D27" i="27"/>
  <c r="C27" i="27"/>
  <c r="G26" i="27"/>
  <c r="E26" i="27"/>
  <c r="D26" i="27"/>
  <c r="C26" i="27"/>
  <c r="G25" i="27"/>
  <c r="F25" i="27"/>
  <c r="E25" i="27"/>
  <c r="D25" i="27"/>
  <c r="C25" i="27"/>
  <c r="D24" i="27"/>
  <c r="C24" i="27"/>
  <c r="G23" i="27"/>
  <c r="G24" i="27"/>
  <c r="F23" i="27"/>
  <c r="F24" i="27"/>
  <c r="E23" i="27"/>
  <c r="E24" i="27"/>
  <c r="H18" i="27"/>
  <c r="G18" i="27"/>
  <c r="F18" i="27"/>
  <c r="E18" i="27"/>
  <c r="D18" i="27"/>
  <c r="D32" i="27"/>
  <c r="D34" i="27"/>
  <c r="C18" i="27"/>
  <c r="G15" i="27"/>
  <c r="E15" i="27"/>
  <c r="D15" i="27"/>
  <c r="C15" i="27"/>
  <c r="G14" i="27"/>
  <c r="F14" i="27"/>
  <c r="E14" i="27"/>
  <c r="F12" i="27"/>
  <c r="F11" i="27"/>
  <c r="F26" i="27"/>
  <c r="G10" i="27"/>
  <c r="G58" i="27"/>
  <c r="F10" i="27"/>
  <c r="F57" i="27"/>
  <c r="E10" i="27"/>
  <c r="E58" i="27"/>
  <c r="D10" i="27"/>
  <c r="D58" i="27"/>
  <c r="C10" i="27"/>
  <c r="D59" i="26"/>
  <c r="C59" i="26"/>
  <c r="B59" i="26"/>
  <c r="D57" i="26"/>
  <c r="C54" i="26"/>
  <c r="C55" i="26"/>
  <c r="B54" i="26"/>
  <c r="B55" i="26"/>
  <c r="G52" i="26"/>
  <c r="G53" i="26"/>
  <c r="F52" i="26"/>
  <c r="F53" i="26"/>
  <c r="E52" i="26"/>
  <c r="E53" i="26"/>
  <c r="D52" i="26"/>
  <c r="D53" i="26"/>
  <c r="C52" i="26"/>
  <c r="C53" i="26"/>
  <c r="B52" i="26"/>
  <c r="B53" i="26"/>
  <c r="G50" i="26"/>
  <c r="G51" i="26"/>
  <c r="F50" i="26"/>
  <c r="F51" i="26"/>
  <c r="E50" i="26"/>
  <c r="E51" i="26"/>
  <c r="D50" i="26"/>
  <c r="D51" i="26"/>
  <c r="C50" i="26"/>
  <c r="C51" i="26"/>
  <c r="B50" i="26"/>
  <c r="B51" i="26"/>
  <c r="G49" i="26"/>
  <c r="F49" i="26"/>
  <c r="E49" i="26"/>
  <c r="D49" i="26"/>
  <c r="C49" i="26"/>
  <c r="B49" i="26"/>
  <c r="G48" i="26"/>
  <c r="G58" i="26"/>
  <c r="F48" i="26"/>
  <c r="E48" i="26"/>
  <c r="H47" i="26"/>
  <c r="G47" i="26"/>
  <c r="F47" i="26"/>
  <c r="E47" i="26"/>
  <c r="D54" i="26"/>
  <c r="D55" i="26"/>
  <c r="C39" i="26"/>
  <c r="G38" i="26"/>
  <c r="F38" i="26"/>
  <c r="E38" i="26"/>
  <c r="D38" i="26"/>
  <c r="C38" i="26"/>
  <c r="B38" i="26"/>
  <c r="G37" i="26"/>
  <c r="F37" i="26"/>
  <c r="E37" i="26"/>
  <c r="D37" i="26"/>
  <c r="C37" i="26"/>
  <c r="B37" i="26"/>
  <c r="G36" i="26"/>
  <c r="F36" i="26"/>
  <c r="E36" i="26"/>
  <c r="D36" i="26"/>
  <c r="C36" i="26"/>
  <c r="B36" i="26"/>
  <c r="G35" i="26"/>
  <c r="F35" i="26"/>
  <c r="E35" i="26"/>
  <c r="D35" i="26"/>
  <c r="C35" i="26"/>
  <c r="B35" i="26"/>
  <c r="G33" i="26"/>
  <c r="G31" i="26"/>
  <c r="F31" i="26"/>
  <c r="F33" i="26"/>
  <c r="E31" i="26"/>
  <c r="E33" i="26"/>
  <c r="D31" i="26"/>
  <c r="D33" i="26"/>
  <c r="C31" i="26"/>
  <c r="C33" i="26"/>
  <c r="B31" i="26"/>
  <c r="B33" i="26"/>
  <c r="C29" i="26"/>
  <c r="E28" i="26"/>
  <c r="G27" i="26"/>
  <c r="F27" i="26"/>
  <c r="E27" i="26"/>
  <c r="D27" i="26"/>
  <c r="C27" i="26"/>
  <c r="B27" i="26"/>
  <c r="G26" i="26"/>
  <c r="F26" i="26"/>
  <c r="E26" i="26"/>
  <c r="D26" i="26"/>
  <c r="C26" i="26"/>
  <c r="B26" i="26"/>
  <c r="G25" i="26"/>
  <c r="F25" i="26"/>
  <c r="E25" i="26"/>
  <c r="D25" i="26"/>
  <c r="C25" i="26"/>
  <c r="B25" i="26"/>
  <c r="E24" i="26"/>
  <c r="D24" i="26"/>
  <c r="C24" i="26"/>
  <c r="B24" i="26"/>
  <c r="G23" i="26"/>
  <c r="G24" i="26"/>
  <c r="F23" i="26"/>
  <c r="F24" i="26"/>
  <c r="E23" i="26"/>
  <c r="G21" i="26"/>
  <c r="G39" i="26"/>
  <c r="F21" i="26"/>
  <c r="F39" i="26"/>
  <c r="E21" i="26"/>
  <c r="E39" i="26"/>
  <c r="D21" i="26"/>
  <c r="D39" i="26"/>
  <c r="C21" i="26"/>
  <c r="B21" i="26"/>
  <c r="B39" i="26"/>
  <c r="H18" i="26"/>
  <c r="G18" i="26"/>
  <c r="F18" i="26"/>
  <c r="E18" i="26"/>
  <c r="D18" i="26"/>
  <c r="D32" i="26"/>
  <c r="D34" i="26"/>
  <c r="C18" i="26"/>
  <c r="B18" i="26"/>
  <c r="B29" i="26"/>
  <c r="G15" i="26"/>
  <c r="F15" i="26"/>
  <c r="E15" i="26"/>
  <c r="D15" i="26"/>
  <c r="C15" i="26"/>
  <c r="B15" i="26"/>
  <c r="G14" i="26"/>
  <c r="F14" i="26"/>
  <c r="E14" i="26"/>
  <c r="D14" i="26"/>
  <c r="C14" i="26"/>
  <c r="B14" i="26"/>
  <c r="G10" i="26"/>
  <c r="G57" i="26"/>
  <c r="F10" i="26"/>
  <c r="F57" i="26"/>
  <c r="E10" i="26"/>
  <c r="E57" i="26"/>
  <c r="D10" i="26"/>
  <c r="D58" i="26"/>
  <c r="C10" i="26"/>
  <c r="B10" i="26"/>
  <c r="B57" i="26"/>
  <c r="G59" i="25"/>
  <c r="F59" i="25"/>
  <c r="E59" i="25"/>
  <c r="D59" i="25"/>
  <c r="C59" i="25"/>
  <c r="B59" i="25"/>
  <c r="G58" i="25"/>
  <c r="C58" i="25"/>
  <c r="G56" i="25"/>
  <c r="F56" i="25"/>
  <c r="F52" i="48"/>
  <c r="I22" i="60"/>
  <c r="E56" i="25"/>
  <c r="E52" i="48"/>
  <c r="J22" i="60"/>
  <c r="D56" i="25"/>
  <c r="C56" i="25"/>
  <c r="B56" i="25"/>
  <c r="G54" i="25"/>
  <c r="G55" i="25"/>
  <c r="F54" i="25"/>
  <c r="F55" i="25"/>
  <c r="E54" i="25"/>
  <c r="E55" i="25"/>
  <c r="D54" i="25"/>
  <c r="D55" i="25"/>
  <c r="C54" i="25"/>
  <c r="C55" i="25"/>
  <c r="B54" i="25"/>
  <c r="B55" i="25"/>
  <c r="E53" i="25"/>
  <c r="G52" i="25"/>
  <c r="G53" i="25"/>
  <c r="F52" i="25"/>
  <c r="F53" i="25"/>
  <c r="E52" i="25"/>
  <c r="D52" i="25"/>
  <c r="D53" i="25"/>
  <c r="C52" i="25"/>
  <c r="C53" i="25"/>
  <c r="B52" i="25"/>
  <c r="B53" i="25"/>
  <c r="C50" i="25"/>
  <c r="C51" i="25"/>
  <c r="B50" i="25"/>
  <c r="B51" i="25"/>
  <c r="D49" i="25"/>
  <c r="C49" i="25"/>
  <c r="B49" i="25"/>
  <c r="G45" i="25"/>
  <c r="F45" i="25"/>
  <c r="F49" i="25"/>
  <c r="E45" i="25"/>
  <c r="G44" i="25"/>
  <c r="F44" i="25"/>
  <c r="E44" i="25"/>
  <c r="G38" i="25"/>
  <c r="F38" i="25"/>
  <c r="E38" i="25"/>
  <c r="D38" i="25"/>
  <c r="C38" i="25"/>
  <c r="B38" i="25"/>
  <c r="G37" i="25"/>
  <c r="F37" i="25"/>
  <c r="E37" i="25"/>
  <c r="D37" i="25"/>
  <c r="C37" i="25"/>
  <c r="B37" i="25"/>
  <c r="G36" i="25"/>
  <c r="F36" i="25"/>
  <c r="E36" i="25"/>
  <c r="D36" i="25"/>
  <c r="C36" i="25"/>
  <c r="B36" i="25"/>
  <c r="G35" i="25"/>
  <c r="F35" i="25"/>
  <c r="E35" i="25"/>
  <c r="D35" i="25"/>
  <c r="C35" i="25"/>
  <c r="B35" i="25"/>
  <c r="E33" i="25"/>
  <c r="G31" i="25"/>
  <c r="G33" i="25"/>
  <c r="F31" i="25"/>
  <c r="F33" i="25"/>
  <c r="E31" i="25"/>
  <c r="D31" i="25"/>
  <c r="D33" i="25"/>
  <c r="C31" i="25"/>
  <c r="C33" i="25"/>
  <c r="B31" i="25"/>
  <c r="B33" i="25"/>
  <c r="G27" i="25"/>
  <c r="F27" i="25"/>
  <c r="E27" i="25"/>
  <c r="D27" i="25"/>
  <c r="C27" i="25"/>
  <c r="B27" i="25"/>
  <c r="G26" i="25"/>
  <c r="F26" i="25"/>
  <c r="D26" i="25"/>
  <c r="C26" i="25"/>
  <c r="B26" i="25"/>
  <c r="G25" i="25"/>
  <c r="E25" i="25"/>
  <c r="D25" i="25"/>
  <c r="C25" i="25"/>
  <c r="C21" i="48"/>
  <c r="L14" i="60"/>
  <c r="D24" i="25"/>
  <c r="C24" i="25"/>
  <c r="C20" i="48"/>
  <c r="L12" i="60"/>
  <c r="B24" i="25"/>
  <c r="G23" i="25"/>
  <c r="G24" i="25"/>
  <c r="G29" i="25"/>
  <c r="F23" i="25"/>
  <c r="E23" i="25"/>
  <c r="G21" i="25"/>
  <c r="G39" i="25"/>
  <c r="F21" i="25"/>
  <c r="F39" i="25"/>
  <c r="E21" i="25"/>
  <c r="E39" i="25"/>
  <c r="D21" i="25"/>
  <c r="D39" i="25"/>
  <c r="C21" i="25"/>
  <c r="C39" i="25"/>
  <c r="B21" i="25"/>
  <c r="B39" i="25"/>
  <c r="H18" i="25"/>
  <c r="G18" i="25"/>
  <c r="G28" i="25"/>
  <c r="F18" i="25"/>
  <c r="F28" i="25"/>
  <c r="E18" i="25"/>
  <c r="E30" i="25"/>
  <c r="D18" i="25"/>
  <c r="C18" i="25"/>
  <c r="B18" i="25"/>
  <c r="G15" i="25"/>
  <c r="F15" i="25"/>
  <c r="D15" i="25"/>
  <c r="C15" i="25"/>
  <c r="B15" i="25"/>
  <c r="G14" i="25"/>
  <c r="F14" i="25"/>
  <c r="E14" i="25"/>
  <c r="D14" i="25"/>
  <c r="C14" i="25"/>
  <c r="B14" i="25"/>
  <c r="E12" i="25"/>
  <c r="E11" i="25"/>
  <c r="G10" i="25"/>
  <c r="G57" i="25"/>
  <c r="F10" i="25"/>
  <c r="F58" i="25"/>
  <c r="E10" i="25"/>
  <c r="D10" i="25"/>
  <c r="C10" i="25"/>
  <c r="C57" i="25"/>
  <c r="B10" i="25"/>
  <c r="B58" i="25"/>
  <c r="F72" i="21"/>
  <c r="E72" i="21"/>
  <c r="D72" i="21"/>
  <c r="C72" i="21"/>
  <c r="G59" i="21"/>
  <c r="F59" i="21"/>
  <c r="E59" i="21"/>
  <c r="D59" i="21"/>
  <c r="C59" i="21"/>
  <c r="D57" i="21"/>
  <c r="G56" i="21"/>
  <c r="F56" i="21"/>
  <c r="E56" i="21"/>
  <c r="D56" i="21"/>
  <c r="C56" i="21"/>
  <c r="F55" i="21"/>
  <c r="G54" i="21"/>
  <c r="G55" i="21"/>
  <c r="F54" i="21"/>
  <c r="E54" i="21"/>
  <c r="E55" i="21"/>
  <c r="D54" i="21"/>
  <c r="D55" i="21"/>
  <c r="C54" i="21"/>
  <c r="C55" i="21"/>
  <c r="G52" i="21"/>
  <c r="G53" i="21"/>
  <c r="F52" i="21"/>
  <c r="F53" i="21"/>
  <c r="E52" i="21"/>
  <c r="E53" i="21"/>
  <c r="D52" i="21"/>
  <c r="D53" i="21"/>
  <c r="C52" i="21"/>
  <c r="C53" i="21"/>
  <c r="F51" i="21"/>
  <c r="G50" i="21"/>
  <c r="G51" i="21"/>
  <c r="F50" i="21"/>
  <c r="E50" i="21"/>
  <c r="E51" i="21"/>
  <c r="D50" i="21"/>
  <c r="D51" i="21"/>
  <c r="C50" i="21"/>
  <c r="C51" i="21"/>
  <c r="G49" i="21"/>
  <c r="F49" i="21"/>
  <c r="E49" i="21"/>
  <c r="D49" i="21"/>
  <c r="C49" i="21"/>
  <c r="G31" i="21"/>
  <c r="G33" i="21"/>
  <c r="F31" i="21"/>
  <c r="F33" i="21"/>
  <c r="E31" i="21"/>
  <c r="E33" i="21"/>
  <c r="D31" i="21"/>
  <c r="D33" i="21"/>
  <c r="C31" i="21"/>
  <c r="C33" i="21"/>
  <c r="G30" i="21"/>
  <c r="E30" i="21"/>
  <c r="C30" i="21"/>
  <c r="E28" i="21"/>
  <c r="G27" i="21"/>
  <c r="F27" i="21"/>
  <c r="E27" i="21"/>
  <c r="D27" i="21"/>
  <c r="C27" i="21"/>
  <c r="G26" i="21"/>
  <c r="F26" i="21"/>
  <c r="E26" i="21"/>
  <c r="D26" i="21"/>
  <c r="C26" i="21"/>
  <c r="G25" i="21"/>
  <c r="F25" i="21"/>
  <c r="E25" i="21"/>
  <c r="D25" i="21"/>
  <c r="C25" i="21"/>
  <c r="E24" i="21"/>
  <c r="E29" i="21"/>
  <c r="D24" i="21"/>
  <c r="C24" i="21"/>
  <c r="G23" i="21"/>
  <c r="G24" i="21"/>
  <c r="F23" i="21"/>
  <c r="F24" i="21"/>
  <c r="E23" i="21"/>
  <c r="H18" i="21"/>
  <c r="G32" i="21"/>
  <c r="G34" i="21"/>
  <c r="G18" i="21"/>
  <c r="G28" i="21"/>
  <c r="F18" i="21"/>
  <c r="F32" i="21"/>
  <c r="F34" i="21"/>
  <c r="E18" i="21"/>
  <c r="D18" i="21"/>
  <c r="C32" i="21"/>
  <c r="C34" i="21"/>
  <c r="C18" i="21"/>
  <c r="G15" i="21"/>
  <c r="F15" i="21"/>
  <c r="E15" i="21"/>
  <c r="D15" i="21"/>
  <c r="C15" i="21"/>
  <c r="G14" i="21"/>
  <c r="F14" i="21"/>
  <c r="E14" i="21"/>
  <c r="D14" i="21"/>
  <c r="C14" i="21"/>
  <c r="G10" i="21"/>
  <c r="F10" i="21"/>
  <c r="F58" i="21"/>
  <c r="E10" i="21"/>
  <c r="E58" i="21"/>
  <c r="D10" i="21"/>
  <c r="D58" i="21"/>
  <c r="C10" i="21"/>
  <c r="C57" i="21"/>
  <c r="G59" i="20"/>
  <c r="F59" i="20"/>
  <c r="E59" i="20"/>
  <c r="D59" i="20"/>
  <c r="C59" i="20"/>
  <c r="E58" i="20"/>
  <c r="G56" i="20"/>
  <c r="F56" i="20"/>
  <c r="E56" i="20"/>
  <c r="D56" i="20"/>
  <c r="C56" i="20"/>
  <c r="F55" i="20"/>
  <c r="G54" i="20"/>
  <c r="G55" i="20"/>
  <c r="F54" i="20"/>
  <c r="E54" i="20"/>
  <c r="E55" i="20"/>
  <c r="D54" i="20"/>
  <c r="D55" i="20"/>
  <c r="C54" i="20"/>
  <c r="C55" i="20"/>
  <c r="G52" i="20"/>
  <c r="G53" i="20"/>
  <c r="F52" i="20"/>
  <c r="F53" i="20"/>
  <c r="E52" i="20"/>
  <c r="E53" i="20"/>
  <c r="D52" i="20"/>
  <c r="D53" i="20"/>
  <c r="C52" i="20"/>
  <c r="C53" i="20"/>
  <c r="F51" i="20"/>
  <c r="G50" i="20"/>
  <c r="G51" i="20"/>
  <c r="F50" i="20"/>
  <c r="E50" i="20"/>
  <c r="E51" i="20"/>
  <c r="D50" i="20"/>
  <c r="D51" i="20"/>
  <c r="C50" i="20"/>
  <c r="C51" i="20"/>
  <c r="G49" i="20"/>
  <c r="F49" i="20"/>
  <c r="E49" i="20"/>
  <c r="D49" i="20"/>
  <c r="C49" i="20"/>
  <c r="G33" i="20"/>
  <c r="C33" i="20"/>
  <c r="G31" i="20"/>
  <c r="F31" i="20"/>
  <c r="F33" i="20"/>
  <c r="E31" i="20"/>
  <c r="E33" i="20"/>
  <c r="D31" i="20"/>
  <c r="D33" i="20"/>
  <c r="C31" i="20"/>
  <c r="G27" i="20"/>
  <c r="F27" i="20"/>
  <c r="E27" i="20"/>
  <c r="D27" i="20"/>
  <c r="C27" i="20"/>
  <c r="G26" i="20"/>
  <c r="F26" i="20"/>
  <c r="E26" i="20"/>
  <c r="D26" i="20"/>
  <c r="C26" i="20"/>
  <c r="G25" i="20"/>
  <c r="F25" i="20"/>
  <c r="E25" i="20"/>
  <c r="D25" i="20"/>
  <c r="C25" i="20"/>
  <c r="D24" i="20"/>
  <c r="C24" i="20"/>
  <c r="G23" i="20"/>
  <c r="G24" i="20"/>
  <c r="F23" i="20"/>
  <c r="F24" i="20"/>
  <c r="E23" i="20"/>
  <c r="E24" i="20"/>
  <c r="H18" i="20"/>
  <c r="G18" i="20"/>
  <c r="F18" i="20"/>
  <c r="E18" i="20"/>
  <c r="E30" i="20"/>
  <c r="D18" i="20"/>
  <c r="D29" i="20"/>
  <c r="C18" i="20"/>
  <c r="C29" i="20"/>
  <c r="G15" i="20"/>
  <c r="F15" i="20"/>
  <c r="E15" i="20"/>
  <c r="D15" i="20"/>
  <c r="C15" i="20"/>
  <c r="G14" i="20"/>
  <c r="F14" i="20"/>
  <c r="E14" i="20"/>
  <c r="D14" i="20"/>
  <c r="C14" i="20"/>
  <c r="G10" i="20"/>
  <c r="G58" i="20"/>
  <c r="F10" i="20"/>
  <c r="F58" i="20"/>
  <c r="E10" i="20"/>
  <c r="E57" i="20"/>
  <c r="D10" i="20"/>
  <c r="D58" i="20"/>
  <c r="C10" i="20"/>
  <c r="C58" i="20"/>
  <c r="G59" i="19"/>
  <c r="F59" i="19"/>
  <c r="E59" i="19"/>
  <c r="D59" i="19"/>
  <c r="C59" i="19"/>
  <c r="C58" i="19"/>
  <c r="G56" i="19"/>
  <c r="F56" i="19"/>
  <c r="E56" i="19"/>
  <c r="D56" i="19"/>
  <c r="C56" i="19"/>
  <c r="G54" i="19"/>
  <c r="G55" i="19"/>
  <c r="F54" i="19"/>
  <c r="F55" i="19"/>
  <c r="E54" i="19"/>
  <c r="E55" i="19"/>
  <c r="D54" i="19"/>
  <c r="D55" i="19"/>
  <c r="C54" i="19"/>
  <c r="C55" i="19"/>
  <c r="F53" i="19"/>
  <c r="G52" i="19"/>
  <c r="G53" i="19"/>
  <c r="F52" i="19"/>
  <c r="E52" i="19"/>
  <c r="E53" i="19"/>
  <c r="D52" i="19"/>
  <c r="D53" i="19"/>
  <c r="C52" i="19"/>
  <c r="C53" i="19"/>
  <c r="G50" i="19"/>
  <c r="G51" i="19"/>
  <c r="F50" i="19"/>
  <c r="F51" i="19"/>
  <c r="E50" i="19"/>
  <c r="E51" i="19"/>
  <c r="D50" i="19"/>
  <c r="D51" i="19"/>
  <c r="C50" i="19"/>
  <c r="C51" i="19"/>
  <c r="G49" i="19"/>
  <c r="F49" i="19"/>
  <c r="E49" i="19"/>
  <c r="D49" i="19"/>
  <c r="C49" i="19"/>
  <c r="G44" i="19"/>
  <c r="F44" i="19"/>
  <c r="E44" i="19"/>
  <c r="G36" i="19"/>
  <c r="F36" i="19"/>
  <c r="E36" i="19"/>
  <c r="D36" i="19"/>
  <c r="C36" i="19"/>
  <c r="G35" i="19"/>
  <c r="F35" i="19"/>
  <c r="E35" i="19"/>
  <c r="D35" i="19"/>
  <c r="C35" i="19"/>
  <c r="G31" i="19"/>
  <c r="G33" i="19"/>
  <c r="F31" i="19"/>
  <c r="F33" i="19"/>
  <c r="E31" i="19"/>
  <c r="E33" i="19"/>
  <c r="D31" i="19"/>
  <c r="D33" i="19"/>
  <c r="C31" i="19"/>
  <c r="C33" i="19"/>
  <c r="D30" i="19"/>
  <c r="F28" i="19"/>
  <c r="D28" i="19"/>
  <c r="G27" i="19"/>
  <c r="F27" i="19"/>
  <c r="E27" i="19"/>
  <c r="D27" i="19"/>
  <c r="C27" i="19"/>
  <c r="G26" i="19"/>
  <c r="F26" i="19"/>
  <c r="E26" i="19"/>
  <c r="D26" i="19"/>
  <c r="C26" i="19"/>
  <c r="G25" i="19"/>
  <c r="F25" i="19"/>
  <c r="E25" i="19"/>
  <c r="D25" i="19"/>
  <c r="C25" i="19"/>
  <c r="D24" i="19"/>
  <c r="C24" i="19"/>
  <c r="G23" i="19"/>
  <c r="G24" i="19"/>
  <c r="F23" i="19"/>
  <c r="F24" i="19"/>
  <c r="E23" i="19"/>
  <c r="E24" i="19"/>
  <c r="H18" i="19"/>
  <c r="G18" i="19"/>
  <c r="G29" i="19"/>
  <c r="F18" i="19"/>
  <c r="E18" i="19"/>
  <c r="D18" i="19"/>
  <c r="C18" i="19"/>
  <c r="C29" i="19"/>
  <c r="G15" i="19"/>
  <c r="F15" i="19"/>
  <c r="E15" i="19"/>
  <c r="D15" i="19"/>
  <c r="C15" i="19"/>
  <c r="G14" i="19"/>
  <c r="F14" i="19"/>
  <c r="E14" i="19"/>
  <c r="D14" i="19"/>
  <c r="C14" i="19"/>
  <c r="G10" i="19"/>
  <c r="G57" i="19"/>
  <c r="F10" i="19"/>
  <c r="E10" i="19"/>
  <c r="E57" i="19"/>
  <c r="D10" i="19"/>
  <c r="C10" i="19"/>
  <c r="C57" i="19"/>
  <c r="G59" i="18"/>
  <c r="E59" i="18"/>
  <c r="D59" i="18"/>
  <c r="C59" i="18"/>
  <c r="G56" i="18"/>
  <c r="F56" i="18"/>
  <c r="E56" i="18"/>
  <c r="D56" i="18"/>
  <c r="C56" i="18"/>
  <c r="C55" i="18"/>
  <c r="D54" i="18"/>
  <c r="D55" i="18"/>
  <c r="C54" i="18"/>
  <c r="G53" i="18"/>
  <c r="C53" i="18"/>
  <c r="G52" i="18"/>
  <c r="F52" i="18"/>
  <c r="F53" i="18"/>
  <c r="E52" i="18"/>
  <c r="E53" i="18"/>
  <c r="D52" i="18"/>
  <c r="D53" i="18"/>
  <c r="C52" i="18"/>
  <c r="G51" i="18"/>
  <c r="C51" i="18"/>
  <c r="G50" i="18"/>
  <c r="F50" i="18"/>
  <c r="F51" i="18"/>
  <c r="E50" i="18"/>
  <c r="E51" i="18"/>
  <c r="D50" i="18"/>
  <c r="D51" i="18"/>
  <c r="C50" i="18"/>
  <c r="G49" i="18"/>
  <c r="F49" i="18"/>
  <c r="E49" i="18"/>
  <c r="D49" i="18"/>
  <c r="C49" i="18"/>
  <c r="G47" i="18"/>
  <c r="G54" i="18"/>
  <c r="G55" i="18"/>
  <c r="F47" i="18"/>
  <c r="E47" i="18"/>
  <c r="C39" i="18"/>
  <c r="G38" i="18"/>
  <c r="F38" i="18"/>
  <c r="E38" i="18"/>
  <c r="D38" i="18"/>
  <c r="C38" i="18"/>
  <c r="G37" i="18"/>
  <c r="F37" i="18"/>
  <c r="E37" i="18"/>
  <c r="D37" i="18"/>
  <c r="C37" i="18"/>
  <c r="G36" i="18"/>
  <c r="F36" i="18"/>
  <c r="E36" i="18"/>
  <c r="D36" i="18"/>
  <c r="C36" i="18"/>
  <c r="G35" i="18"/>
  <c r="F35" i="18"/>
  <c r="E35" i="18"/>
  <c r="D35" i="18"/>
  <c r="C35" i="18"/>
  <c r="G31" i="18"/>
  <c r="G33" i="18"/>
  <c r="F31" i="18"/>
  <c r="F33" i="18"/>
  <c r="E31" i="18"/>
  <c r="E33" i="18"/>
  <c r="D31" i="18"/>
  <c r="D33" i="18"/>
  <c r="C31" i="18"/>
  <c r="C33" i="18"/>
  <c r="E28" i="18"/>
  <c r="G27" i="18"/>
  <c r="F27" i="18"/>
  <c r="E27" i="18"/>
  <c r="D27" i="18"/>
  <c r="C27" i="18"/>
  <c r="G26" i="18"/>
  <c r="F26" i="18"/>
  <c r="E26" i="18"/>
  <c r="D26" i="18"/>
  <c r="C26" i="18"/>
  <c r="G25" i="18"/>
  <c r="F25" i="18"/>
  <c r="E25" i="18"/>
  <c r="D25" i="18"/>
  <c r="C25" i="18"/>
  <c r="D24" i="18"/>
  <c r="C24" i="18"/>
  <c r="C29" i="18"/>
  <c r="G23" i="18"/>
  <c r="G24" i="18"/>
  <c r="F23" i="18"/>
  <c r="F24" i="18"/>
  <c r="E23" i="18"/>
  <c r="E24" i="18"/>
  <c r="E29" i="18"/>
  <c r="G21" i="18"/>
  <c r="G39" i="18"/>
  <c r="F21" i="18"/>
  <c r="F39" i="18"/>
  <c r="E21" i="18"/>
  <c r="E39" i="18"/>
  <c r="D21" i="18"/>
  <c r="D39" i="18"/>
  <c r="C21" i="18"/>
  <c r="H18" i="18"/>
  <c r="G18" i="18"/>
  <c r="F18" i="18"/>
  <c r="F30" i="18"/>
  <c r="E18" i="18"/>
  <c r="D18" i="18"/>
  <c r="D30" i="18"/>
  <c r="C18" i="18"/>
  <c r="G15" i="18"/>
  <c r="F15" i="18"/>
  <c r="E15" i="18"/>
  <c r="D15" i="18"/>
  <c r="C15" i="18"/>
  <c r="G14" i="18"/>
  <c r="F14" i="18"/>
  <c r="E14" i="18"/>
  <c r="D14" i="18"/>
  <c r="C14" i="18"/>
  <c r="G10" i="18"/>
  <c r="G58" i="18"/>
  <c r="F10" i="18"/>
  <c r="E10" i="18"/>
  <c r="E58" i="18"/>
  <c r="D10" i="18"/>
  <c r="D57" i="18"/>
  <c r="C10" i="18"/>
  <c r="C58" i="18"/>
  <c r="D59" i="17"/>
  <c r="C59" i="17"/>
  <c r="B59" i="17"/>
  <c r="G57" i="17"/>
  <c r="G56" i="17"/>
  <c r="F56" i="17"/>
  <c r="E56" i="17"/>
  <c r="D56" i="17"/>
  <c r="D52" i="46"/>
  <c r="K22" i="58"/>
  <c r="C56" i="17"/>
  <c r="B56" i="17"/>
  <c r="C55" i="17"/>
  <c r="B55" i="17"/>
  <c r="C54" i="17"/>
  <c r="B54" i="17"/>
  <c r="G52" i="17"/>
  <c r="G53" i="17"/>
  <c r="F52" i="17"/>
  <c r="F53" i="17"/>
  <c r="E52" i="17"/>
  <c r="E53" i="17"/>
  <c r="D52" i="17"/>
  <c r="D53" i="17"/>
  <c r="C52" i="17"/>
  <c r="C53" i="17"/>
  <c r="B52" i="17"/>
  <c r="B53" i="17"/>
  <c r="C51" i="17"/>
  <c r="G50" i="17"/>
  <c r="G51" i="17"/>
  <c r="F50" i="17"/>
  <c r="F51" i="17"/>
  <c r="E50" i="17"/>
  <c r="E51" i="17"/>
  <c r="D50" i="17"/>
  <c r="D51" i="17"/>
  <c r="C50" i="17"/>
  <c r="B50" i="17"/>
  <c r="B51" i="17"/>
  <c r="G49" i="17"/>
  <c r="F49" i="17"/>
  <c r="E49" i="17"/>
  <c r="D49" i="17"/>
  <c r="C49" i="17"/>
  <c r="B49" i="17"/>
  <c r="H47" i="17"/>
  <c r="G47" i="17"/>
  <c r="G59" i="17"/>
  <c r="G55" i="46"/>
  <c r="H21" i="58"/>
  <c r="F47" i="17"/>
  <c r="E47" i="17"/>
  <c r="G44" i="17"/>
  <c r="F44" i="17"/>
  <c r="E44" i="17"/>
  <c r="G31" i="17"/>
  <c r="G33" i="17"/>
  <c r="F31" i="17"/>
  <c r="F33" i="17"/>
  <c r="E31" i="17"/>
  <c r="E33" i="17"/>
  <c r="E29" i="46"/>
  <c r="D31" i="17"/>
  <c r="D33" i="17"/>
  <c r="C31" i="17"/>
  <c r="C33" i="17"/>
  <c r="B31" i="17"/>
  <c r="B33" i="17"/>
  <c r="G30" i="17"/>
  <c r="G27" i="17"/>
  <c r="F27" i="17"/>
  <c r="E27" i="17"/>
  <c r="D27" i="17"/>
  <c r="C27" i="17"/>
  <c r="B27" i="17"/>
  <c r="G26" i="17"/>
  <c r="F26" i="17"/>
  <c r="E26" i="17"/>
  <c r="D26" i="17"/>
  <c r="C26" i="17"/>
  <c r="B26" i="17"/>
  <c r="G25" i="17"/>
  <c r="F25" i="17"/>
  <c r="E25" i="17"/>
  <c r="D25" i="17"/>
  <c r="C25" i="17"/>
  <c r="B25" i="17"/>
  <c r="G24" i="17"/>
  <c r="F24" i="17"/>
  <c r="E24" i="17"/>
  <c r="E29" i="17"/>
  <c r="D24" i="17"/>
  <c r="C24" i="17"/>
  <c r="B24" i="17"/>
  <c r="H18" i="17"/>
  <c r="G18" i="17"/>
  <c r="G32" i="17"/>
  <c r="G34" i="17"/>
  <c r="F18" i="17"/>
  <c r="E18" i="17"/>
  <c r="D18" i="17"/>
  <c r="D32" i="17"/>
  <c r="D34" i="17"/>
  <c r="C18" i="17"/>
  <c r="C32" i="17"/>
  <c r="B18" i="17"/>
  <c r="B29" i="17"/>
  <c r="G15" i="17"/>
  <c r="F15" i="17"/>
  <c r="E15" i="17"/>
  <c r="D15" i="17"/>
  <c r="C15" i="17"/>
  <c r="B15" i="17"/>
  <c r="G14" i="17"/>
  <c r="F14" i="17"/>
  <c r="E14" i="17"/>
  <c r="D14" i="17"/>
  <c r="C14" i="17"/>
  <c r="B14" i="17"/>
  <c r="G10" i="17"/>
  <c r="G58" i="17"/>
  <c r="F10" i="17"/>
  <c r="F58" i="17"/>
  <c r="E10" i="17"/>
  <c r="E57" i="17"/>
  <c r="D10" i="17"/>
  <c r="D57" i="17"/>
  <c r="C10" i="17"/>
  <c r="C58" i="17"/>
  <c r="B10" i="17"/>
  <c r="B58" i="17"/>
  <c r="G59" i="13"/>
  <c r="F59" i="13"/>
  <c r="E59" i="13"/>
  <c r="D59" i="13"/>
  <c r="C59" i="13"/>
  <c r="B59" i="13"/>
  <c r="D58" i="13"/>
  <c r="G56" i="13"/>
  <c r="F56" i="13"/>
  <c r="E56" i="13"/>
  <c r="E52" i="46"/>
  <c r="J22" i="58"/>
  <c r="D56" i="13"/>
  <c r="C56" i="13"/>
  <c r="B56" i="13"/>
  <c r="B55" i="13"/>
  <c r="G54" i="13"/>
  <c r="G55" i="13"/>
  <c r="F54" i="13"/>
  <c r="F55" i="13"/>
  <c r="E54" i="13"/>
  <c r="E55" i="13"/>
  <c r="D54" i="13"/>
  <c r="D55" i="13"/>
  <c r="C54" i="13"/>
  <c r="C55" i="13"/>
  <c r="B54" i="13"/>
  <c r="C53" i="13"/>
  <c r="G52" i="13"/>
  <c r="G53" i="13"/>
  <c r="F52" i="13"/>
  <c r="F53" i="13"/>
  <c r="E52" i="13"/>
  <c r="E53" i="13"/>
  <c r="D52" i="13"/>
  <c r="D53" i="13"/>
  <c r="C52" i="13"/>
  <c r="B52" i="13"/>
  <c r="B53" i="13"/>
  <c r="B51" i="13"/>
  <c r="G50" i="13"/>
  <c r="G51" i="13"/>
  <c r="F50" i="13"/>
  <c r="F51" i="13"/>
  <c r="E50" i="13"/>
  <c r="E51" i="13"/>
  <c r="D50" i="13"/>
  <c r="D51" i="13"/>
  <c r="C50" i="13"/>
  <c r="C51" i="13"/>
  <c r="C47" i="46"/>
  <c r="B50" i="13"/>
  <c r="G49" i="13"/>
  <c r="F49" i="13"/>
  <c r="E49" i="13"/>
  <c r="D49" i="13"/>
  <c r="C49" i="13"/>
  <c r="B49" i="13"/>
  <c r="F33" i="13"/>
  <c r="G31" i="13"/>
  <c r="G33" i="13"/>
  <c r="F31" i="13"/>
  <c r="E31" i="13"/>
  <c r="E33" i="13"/>
  <c r="D31" i="13"/>
  <c r="D33" i="13"/>
  <c r="C31" i="13"/>
  <c r="C33" i="13"/>
  <c r="B31" i="13"/>
  <c r="B33" i="13"/>
  <c r="B29" i="46"/>
  <c r="D30" i="13"/>
  <c r="B29" i="13"/>
  <c r="D28" i="13"/>
  <c r="G27" i="13"/>
  <c r="F27" i="13"/>
  <c r="E27" i="13"/>
  <c r="D27" i="13"/>
  <c r="C27" i="13"/>
  <c r="B27" i="13"/>
  <c r="G26" i="13"/>
  <c r="F26" i="13"/>
  <c r="E26" i="13"/>
  <c r="D26" i="13"/>
  <c r="C26" i="13"/>
  <c r="B26" i="13"/>
  <c r="G25" i="13"/>
  <c r="F25" i="13"/>
  <c r="E25" i="13"/>
  <c r="D25" i="13"/>
  <c r="B25" i="13"/>
  <c r="D24" i="13"/>
  <c r="C24" i="13"/>
  <c r="C20" i="46"/>
  <c r="B24" i="13"/>
  <c r="G23" i="13"/>
  <c r="G24" i="13"/>
  <c r="G29" i="13"/>
  <c r="F23" i="13"/>
  <c r="F24" i="13"/>
  <c r="E23" i="13"/>
  <c r="E19" i="47"/>
  <c r="H18" i="13"/>
  <c r="G18" i="13"/>
  <c r="G30" i="13"/>
  <c r="F18" i="13"/>
  <c r="E18" i="13"/>
  <c r="D18" i="13"/>
  <c r="C18" i="13"/>
  <c r="B18" i="13"/>
  <c r="G15" i="13"/>
  <c r="F15" i="13"/>
  <c r="E15" i="13"/>
  <c r="D15" i="13"/>
  <c r="C15" i="13"/>
  <c r="B15" i="13"/>
  <c r="G14" i="13"/>
  <c r="F14" i="13"/>
  <c r="E14" i="13"/>
  <c r="D14" i="13"/>
  <c r="C14" i="13"/>
  <c r="B14" i="13"/>
  <c r="G10" i="13"/>
  <c r="F10" i="13"/>
  <c r="F58" i="13"/>
  <c r="E10" i="13"/>
  <c r="E57" i="13"/>
  <c r="D10" i="13"/>
  <c r="D57" i="13"/>
  <c r="C10" i="13"/>
  <c r="C58" i="13"/>
  <c r="B10" i="13"/>
  <c r="B58" i="13"/>
  <c r="D59" i="24"/>
  <c r="C59" i="24"/>
  <c r="B59" i="24"/>
  <c r="G56" i="24"/>
  <c r="F56" i="24"/>
  <c r="E56" i="24"/>
  <c r="D56" i="24"/>
  <c r="C56" i="24"/>
  <c r="B56" i="24"/>
  <c r="B55" i="24"/>
  <c r="C54" i="24"/>
  <c r="C55" i="24"/>
  <c r="B54" i="24"/>
  <c r="B53" i="24"/>
  <c r="G52" i="24"/>
  <c r="G53" i="24"/>
  <c r="F52" i="24"/>
  <c r="F53" i="24"/>
  <c r="E52" i="24"/>
  <c r="E53" i="24"/>
  <c r="D52" i="24"/>
  <c r="D53" i="24"/>
  <c r="C52" i="24"/>
  <c r="C53" i="24"/>
  <c r="B52" i="24"/>
  <c r="B51" i="24"/>
  <c r="G50" i="24"/>
  <c r="G51" i="24"/>
  <c r="F50" i="24"/>
  <c r="F51" i="24"/>
  <c r="E50" i="24"/>
  <c r="E51" i="24"/>
  <c r="D50" i="24"/>
  <c r="D51" i="24"/>
  <c r="C50" i="24"/>
  <c r="C51" i="24"/>
  <c r="B50" i="24"/>
  <c r="G49" i="24"/>
  <c r="F49" i="24"/>
  <c r="E49" i="24"/>
  <c r="D49" i="24"/>
  <c r="C49" i="24"/>
  <c r="B49" i="24"/>
  <c r="H47" i="24"/>
  <c r="G54" i="24"/>
  <c r="G55" i="24"/>
  <c r="G47" i="24"/>
  <c r="F47" i="24"/>
  <c r="F59" i="24"/>
  <c r="E47" i="24"/>
  <c r="E59" i="24"/>
  <c r="G44" i="24"/>
  <c r="F44" i="24"/>
  <c r="E44" i="24"/>
  <c r="G38" i="24"/>
  <c r="F38" i="24"/>
  <c r="E38" i="24"/>
  <c r="D38" i="24"/>
  <c r="C38" i="24"/>
  <c r="B38" i="24"/>
  <c r="G37" i="24"/>
  <c r="F37" i="24"/>
  <c r="E37" i="24"/>
  <c r="D37" i="24"/>
  <c r="C37" i="24"/>
  <c r="B37" i="24"/>
  <c r="G36" i="24"/>
  <c r="F36" i="24"/>
  <c r="E36" i="24"/>
  <c r="D36" i="24"/>
  <c r="C36" i="24"/>
  <c r="B36" i="24"/>
  <c r="G35" i="24"/>
  <c r="F35" i="24"/>
  <c r="E35" i="24"/>
  <c r="D35" i="24"/>
  <c r="C35" i="24"/>
  <c r="B35" i="24"/>
  <c r="F33" i="24"/>
  <c r="G31" i="24"/>
  <c r="G33" i="24"/>
  <c r="F31" i="24"/>
  <c r="E31" i="24"/>
  <c r="E33" i="24"/>
  <c r="D31" i="24"/>
  <c r="D33" i="24"/>
  <c r="C31" i="24"/>
  <c r="C33" i="24"/>
  <c r="B31" i="24"/>
  <c r="B33" i="24"/>
  <c r="D30" i="24"/>
  <c r="D28" i="24"/>
  <c r="G27" i="24"/>
  <c r="F27" i="24"/>
  <c r="E27" i="24"/>
  <c r="D27" i="24"/>
  <c r="C27" i="24"/>
  <c r="B27" i="24"/>
  <c r="G26" i="24"/>
  <c r="F26" i="24"/>
  <c r="E26" i="24"/>
  <c r="D26" i="24"/>
  <c r="C26" i="24"/>
  <c r="B26" i="24"/>
  <c r="G25" i="24"/>
  <c r="F25" i="24"/>
  <c r="E25" i="24"/>
  <c r="D25" i="24"/>
  <c r="B25" i="24"/>
  <c r="G24" i="24"/>
  <c r="F24" i="24"/>
  <c r="E24" i="24"/>
  <c r="D24" i="24"/>
  <c r="C24" i="24"/>
  <c r="B24" i="24"/>
  <c r="G21" i="24"/>
  <c r="G39" i="24"/>
  <c r="F21" i="24"/>
  <c r="F39" i="24"/>
  <c r="E21" i="24"/>
  <c r="E39" i="24"/>
  <c r="D21" i="24"/>
  <c r="D39" i="24"/>
  <c r="C21" i="24"/>
  <c r="C39" i="24"/>
  <c r="B21" i="24"/>
  <c r="B39" i="24"/>
  <c r="H18" i="24"/>
  <c r="G18" i="24"/>
  <c r="G28" i="24"/>
  <c r="F18" i="24"/>
  <c r="F29" i="24"/>
  <c r="E18" i="24"/>
  <c r="E30" i="24"/>
  <c r="D18" i="24"/>
  <c r="D32" i="24"/>
  <c r="D34" i="24"/>
  <c r="C18" i="24"/>
  <c r="C29" i="24"/>
  <c r="B18" i="24"/>
  <c r="G15" i="24"/>
  <c r="F15" i="24"/>
  <c r="E15" i="24"/>
  <c r="D15" i="24"/>
  <c r="C15" i="24"/>
  <c r="B15" i="24"/>
  <c r="G14" i="24"/>
  <c r="F14" i="24"/>
  <c r="E14" i="24"/>
  <c r="D14" i="24"/>
  <c r="B14" i="24"/>
  <c r="G10" i="24"/>
  <c r="F10" i="24"/>
  <c r="F58" i="24"/>
  <c r="E10" i="24"/>
  <c r="E58" i="24"/>
  <c r="D10" i="24"/>
  <c r="D57" i="24"/>
  <c r="C10" i="24"/>
  <c r="B10" i="24"/>
  <c r="B58" i="24"/>
  <c r="G59" i="12"/>
  <c r="F59" i="12"/>
  <c r="E59" i="12"/>
  <c r="D59" i="12"/>
  <c r="C59" i="12"/>
  <c r="B59" i="12"/>
  <c r="F57" i="12"/>
  <c r="D57" i="12"/>
  <c r="G56" i="12"/>
  <c r="F56" i="12"/>
  <c r="E56" i="12"/>
  <c r="D56" i="12"/>
  <c r="C56" i="12"/>
  <c r="B56" i="12"/>
  <c r="G54" i="12"/>
  <c r="G55" i="12"/>
  <c r="F54" i="12"/>
  <c r="F55" i="12"/>
  <c r="E54" i="12"/>
  <c r="E55" i="12"/>
  <c r="D54" i="12"/>
  <c r="D55" i="12"/>
  <c r="C54" i="12"/>
  <c r="C55" i="12"/>
  <c r="B54" i="12"/>
  <c r="B55" i="12"/>
  <c r="B53" i="12"/>
  <c r="G52" i="12"/>
  <c r="G53" i="12"/>
  <c r="F52" i="12"/>
  <c r="F53" i="12"/>
  <c r="E52" i="12"/>
  <c r="E53" i="12"/>
  <c r="D52" i="12"/>
  <c r="D53" i="12"/>
  <c r="C52" i="12"/>
  <c r="C53" i="12"/>
  <c r="B52" i="12"/>
  <c r="B51" i="12"/>
  <c r="G50" i="12"/>
  <c r="G51" i="12"/>
  <c r="F50" i="12"/>
  <c r="F51" i="12"/>
  <c r="E50" i="12"/>
  <c r="E51" i="12"/>
  <c r="D50" i="12"/>
  <c r="D51" i="12"/>
  <c r="C50" i="12"/>
  <c r="C51" i="12"/>
  <c r="B50" i="12"/>
  <c r="G49" i="12"/>
  <c r="F49" i="12"/>
  <c r="E49" i="12"/>
  <c r="D49" i="12"/>
  <c r="C49" i="12"/>
  <c r="B49" i="12"/>
  <c r="G36" i="12"/>
  <c r="F36" i="12"/>
  <c r="E36" i="12"/>
  <c r="D36" i="12"/>
  <c r="C36" i="12"/>
  <c r="B36" i="12"/>
  <c r="G35" i="12"/>
  <c r="F35" i="12"/>
  <c r="E35" i="12"/>
  <c r="D35" i="12"/>
  <c r="C35" i="12"/>
  <c r="B35" i="12"/>
  <c r="G31" i="12"/>
  <c r="G33" i="12"/>
  <c r="F31" i="12"/>
  <c r="F33" i="12"/>
  <c r="E31" i="12"/>
  <c r="E33" i="12"/>
  <c r="D31" i="12"/>
  <c r="D33" i="12"/>
  <c r="C31" i="12"/>
  <c r="C33" i="12"/>
  <c r="B31" i="12"/>
  <c r="B33" i="12"/>
  <c r="C30" i="12"/>
  <c r="G27" i="12"/>
  <c r="F27" i="12"/>
  <c r="E27" i="12"/>
  <c r="D27" i="12"/>
  <c r="C27" i="12"/>
  <c r="B27" i="12"/>
  <c r="E26" i="12"/>
  <c r="D26" i="12"/>
  <c r="C26" i="12"/>
  <c r="B26" i="12"/>
  <c r="G25" i="12"/>
  <c r="F25" i="12"/>
  <c r="E25" i="12"/>
  <c r="D25" i="12"/>
  <c r="C25" i="12"/>
  <c r="B25" i="12"/>
  <c r="H18" i="12"/>
  <c r="G32" i="12"/>
  <c r="G34" i="12"/>
  <c r="G18" i="12"/>
  <c r="G28" i="12"/>
  <c r="F18" i="12"/>
  <c r="F28" i="12"/>
  <c r="E18" i="12"/>
  <c r="E28" i="12"/>
  <c r="D18" i="12"/>
  <c r="D30" i="12"/>
  <c r="C18" i="12"/>
  <c r="C28" i="12"/>
  <c r="B18" i="12"/>
  <c r="D15" i="12"/>
  <c r="C15" i="12"/>
  <c r="B15" i="12"/>
  <c r="G14" i="12"/>
  <c r="F14" i="12"/>
  <c r="E14" i="12"/>
  <c r="D14" i="12"/>
  <c r="C14" i="12"/>
  <c r="B14" i="12"/>
  <c r="G12" i="12"/>
  <c r="F12" i="12"/>
  <c r="E12" i="12"/>
  <c r="E15" i="12"/>
  <c r="G11" i="12"/>
  <c r="F11" i="12"/>
  <c r="F15" i="12"/>
  <c r="E11" i="12"/>
  <c r="G10" i="12"/>
  <c r="G57" i="12"/>
  <c r="F10" i="12"/>
  <c r="F58" i="12"/>
  <c r="E10" i="12"/>
  <c r="E58" i="12"/>
  <c r="D10" i="12"/>
  <c r="D58" i="12"/>
  <c r="C10" i="12"/>
  <c r="B10" i="12"/>
  <c r="B58" i="12"/>
  <c r="G59" i="11"/>
  <c r="F59" i="11"/>
  <c r="E59" i="11"/>
  <c r="D59" i="11"/>
  <c r="C59" i="11"/>
  <c r="G56" i="11"/>
  <c r="F56" i="11"/>
  <c r="E56" i="11"/>
  <c r="D56" i="11"/>
  <c r="C56" i="11"/>
  <c r="D55" i="11"/>
  <c r="G54" i="11"/>
  <c r="G55" i="11"/>
  <c r="F54" i="11"/>
  <c r="F55" i="11"/>
  <c r="E54" i="11"/>
  <c r="E55" i="11"/>
  <c r="D54" i="11"/>
  <c r="C54" i="11"/>
  <c r="C55" i="11"/>
  <c r="E53" i="11"/>
  <c r="G52" i="11"/>
  <c r="G53" i="11"/>
  <c r="F52" i="11"/>
  <c r="F53" i="11"/>
  <c r="E52" i="11"/>
  <c r="D52" i="11"/>
  <c r="D53" i="11"/>
  <c r="C52" i="11"/>
  <c r="C53" i="11"/>
  <c r="G51" i="11"/>
  <c r="C51" i="11"/>
  <c r="G50" i="11"/>
  <c r="F50" i="11"/>
  <c r="F51" i="11"/>
  <c r="E50" i="11"/>
  <c r="E51" i="11"/>
  <c r="D50" i="11"/>
  <c r="D51" i="11"/>
  <c r="C50" i="11"/>
  <c r="G49" i="11"/>
  <c r="F49" i="11"/>
  <c r="E49" i="11"/>
  <c r="D49" i="11"/>
  <c r="C49" i="11"/>
  <c r="G38" i="11"/>
  <c r="F38" i="11"/>
  <c r="E38" i="11"/>
  <c r="D38" i="11"/>
  <c r="C38" i="11"/>
  <c r="G37" i="11"/>
  <c r="F37" i="11"/>
  <c r="E37" i="11"/>
  <c r="D37" i="11"/>
  <c r="C37" i="11"/>
  <c r="F33" i="11"/>
  <c r="G31" i="11"/>
  <c r="G33" i="11"/>
  <c r="F31" i="11"/>
  <c r="E31" i="11"/>
  <c r="E33" i="11"/>
  <c r="D31" i="11"/>
  <c r="D33" i="11"/>
  <c r="C31" i="11"/>
  <c r="C33" i="11"/>
  <c r="G27" i="11"/>
  <c r="F27" i="11"/>
  <c r="E27" i="11"/>
  <c r="D27" i="11"/>
  <c r="C27" i="11"/>
  <c r="G26" i="11"/>
  <c r="F26" i="11"/>
  <c r="E26" i="11"/>
  <c r="D26" i="11"/>
  <c r="C26" i="11"/>
  <c r="G25" i="11"/>
  <c r="F25" i="11"/>
  <c r="E25" i="11"/>
  <c r="D25" i="11"/>
  <c r="C25" i="11"/>
  <c r="D24" i="11"/>
  <c r="C24" i="11"/>
  <c r="G23" i="11"/>
  <c r="G24" i="11"/>
  <c r="F23" i="11"/>
  <c r="F24" i="11"/>
  <c r="E23" i="11"/>
  <c r="E24" i="11"/>
  <c r="H18" i="11"/>
  <c r="G18" i="11"/>
  <c r="G28" i="11"/>
  <c r="F18" i="11"/>
  <c r="F28" i="11"/>
  <c r="E18" i="11"/>
  <c r="D18" i="11"/>
  <c r="C18" i="11"/>
  <c r="C30" i="11"/>
  <c r="G15" i="11"/>
  <c r="F15" i="11"/>
  <c r="E15" i="11"/>
  <c r="D15" i="11"/>
  <c r="C15" i="11"/>
  <c r="G14" i="11"/>
  <c r="F14" i="11"/>
  <c r="E14" i="11"/>
  <c r="D14" i="11"/>
  <c r="C14" i="11"/>
  <c r="G10" i="11"/>
  <c r="F10" i="11"/>
  <c r="F57" i="11"/>
  <c r="E10" i="11"/>
  <c r="E58" i="11"/>
  <c r="D10" i="11"/>
  <c r="C10" i="11"/>
  <c r="C58" i="11"/>
  <c r="G59" i="10"/>
  <c r="F59" i="10"/>
  <c r="E59" i="10"/>
  <c r="D59" i="10"/>
  <c r="C59" i="10"/>
  <c r="B59" i="10"/>
  <c r="G56" i="10"/>
  <c r="F56" i="10"/>
  <c r="E56" i="10"/>
  <c r="D56" i="10"/>
  <c r="C56" i="10"/>
  <c r="B56" i="10"/>
  <c r="G54" i="10"/>
  <c r="G55" i="10"/>
  <c r="F54" i="10"/>
  <c r="F55" i="10"/>
  <c r="E54" i="10"/>
  <c r="E55" i="10"/>
  <c r="D54" i="10"/>
  <c r="D55" i="10"/>
  <c r="C54" i="10"/>
  <c r="C55" i="10"/>
  <c r="B54" i="10"/>
  <c r="B55" i="10"/>
  <c r="G52" i="10"/>
  <c r="G53" i="10"/>
  <c r="F52" i="10"/>
  <c r="F53" i="10"/>
  <c r="E52" i="10"/>
  <c r="E53" i="10"/>
  <c r="D52" i="10"/>
  <c r="D53" i="10"/>
  <c r="C52" i="10"/>
  <c r="C53" i="10"/>
  <c r="B52" i="10"/>
  <c r="B53" i="10"/>
  <c r="G50" i="10"/>
  <c r="G51" i="10"/>
  <c r="F50" i="10"/>
  <c r="F51" i="10"/>
  <c r="E50" i="10"/>
  <c r="E51" i="10"/>
  <c r="D50" i="10"/>
  <c r="D51" i="10"/>
  <c r="C50" i="10"/>
  <c r="C51" i="10"/>
  <c r="B50" i="10"/>
  <c r="B51" i="10"/>
  <c r="G49" i="10"/>
  <c r="F49" i="10"/>
  <c r="E49" i="10"/>
  <c r="D49" i="10"/>
  <c r="C49" i="10"/>
  <c r="B49" i="10"/>
  <c r="G44" i="10"/>
  <c r="F44" i="10"/>
  <c r="E44" i="10"/>
  <c r="G38" i="10"/>
  <c r="F38" i="10"/>
  <c r="E38" i="10"/>
  <c r="D38" i="10"/>
  <c r="C38" i="10"/>
  <c r="B38" i="10"/>
  <c r="G37" i="10"/>
  <c r="F37" i="10"/>
  <c r="E37" i="10"/>
  <c r="D37" i="10"/>
  <c r="C37" i="10"/>
  <c r="B37" i="10"/>
  <c r="G36" i="10"/>
  <c r="F36" i="10"/>
  <c r="E36" i="10"/>
  <c r="D36" i="10"/>
  <c r="C36" i="10"/>
  <c r="B36" i="10"/>
  <c r="G35" i="10"/>
  <c r="F35" i="10"/>
  <c r="E35" i="10"/>
  <c r="D35" i="10"/>
  <c r="C35" i="10"/>
  <c r="B35" i="10"/>
  <c r="E33" i="10"/>
  <c r="G31" i="10"/>
  <c r="G33" i="10"/>
  <c r="F31" i="10"/>
  <c r="E31" i="10"/>
  <c r="D31" i="10"/>
  <c r="D33" i="10"/>
  <c r="C31" i="10"/>
  <c r="C33" i="10"/>
  <c r="B31" i="10"/>
  <c r="D29" i="10"/>
  <c r="D28" i="10"/>
  <c r="B28" i="10"/>
  <c r="G27" i="10"/>
  <c r="F27" i="10"/>
  <c r="E27" i="10"/>
  <c r="D27" i="10"/>
  <c r="C27" i="10"/>
  <c r="B27" i="10"/>
  <c r="G26" i="10"/>
  <c r="F26" i="10"/>
  <c r="E26" i="10"/>
  <c r="D26" i="10"/>
  <c r="C26" i="10"/>
  <c r="B26" i="10"/>
  <c r="G25" i="10"/>
  <c r="F25" i="10"/>
  <c r="E25" i="10"/>
  <c r="D25" i="10"/>
  <c r="C25" i="10"/>
  <c r="B25" i="10"/>
  <c r="D24" i="10"/>
  <c r="C24" i="10"/>
  <c r="B24" i="10"/>
  <c r="G23" i="10"/>
  <c r="G24" i="10"/>
  <c r="F23" i="10"/>
  <c r="F24" i="10"/>
  <c r="F29" i="10"/>
  <c r="E23" i="10"/>
  <c r="G21" i="10"/>
  <c r="G39" i="10"/>
  <c r="F21" i="10"/>
  <c r="F39" i="10"/>
  <c r="E21" i="10"/>
  <c r="E39" i="10"/>
  <c r="D21" i="10"/>
  <c r="D39" i="10"/>
  <c r="C21" i="10"/>
  <c r="C39" i="10"/>
  <c r="B21" i="10"/>
  <c r="B39" i="10"/>
  <c r="H18" i="10"/>
  <c r="G18" i="10"/>
  <c r="F18" i="10"/>
  <c r="F30" i="10"/>
  <c r="E18" i="10"/>
  <c r="E32" i="10"/>
  <c r="E34" i="10"/>
  <c r="D18" i="10"/>
  <c r="D30" i="10"/>
  <c r="C18" i="10"/>
  <c r="C30" i="10"/>
  <c r="B18" i="10"/>
  <c r="B30" i="10"/>
  <c r="G15" i="10"/>
  <c r="F15" i="10"/>
  <c r="E15" i="10"/>
  <c r="D15" i="10"/>
  <c r="C15" i="10"/>
  <c r="B15" i="10"/>
  <c r="G14" i="10"/>
  <c r="F14" i="10"/>
  <c r="E14" i="10"/>
  <c r="D14" i="10"/>
  <c r="C14" i="10"/>
  <c r="B14" i="10"/>
  <c r="G10" i="10"/>
  <c r="G57" i="10"/>
  <c r="F10" i="10"/>
  <c r="F57" i="10"/>
  <c r="E10" i="10"/>
  <c r="D10" i="10"/>
  <c r="D58" i="10"/>
  <c r="C10" i="10"/>
  <c r="C57" i="10"/>
  <c r="B10" i="10"/>
  <c r="B57" i="10"/>
  <c r="G59" i="9"/>
  <c r="F59" i="9"/>
  <c r="E59" i="9"/>
  <c r="D59" i="9"/>
  <c r="C59" i="9"/>
  <c r="G56" i="9"/>
  <c r="F56" i="9"/>
  <c r="E56" i="9"/>
  <c r="D56" i="9"/>
  <c r="C56" i="9"/>
  <c r="C55" i="9"/>
  <c r="G54" i="9"/>
  <c r="G55" i="9"/>
  <c r="F54" i="9"/>
  <c r="F55" i="9"/>
  <c r="E54" i="9"/>
  <c r="E55" i="9"/>
  <c r="D54" i="9"/>
  <c r="D55" i="9"/>
  <c r="C54" i="9"/>
  <c r="D53" i="9"/>
  <c r="F52" i="9"/>
  <c r="F53" i="9"/>
  <c r="E52" i="9"/>
  <c r="E53" i="9"/>
  <c r="D52" i="9"/>
  <c r="C52" i="9"/>
  <c r="C53" i="9"/>
  <c r="G50" i="9"/>
  <c r="G51" i="9"/>
  <c r="F50" i="9"/>
  <c r="F51" i="9"/>
  <c r="E50" i="9"/>
  <c r="E51" i="9"/>
  <c r="D50" i="9"/>
  <c r="D51" i="9"/>
  <c r="C50" i="9"/>
  <c r="C51" i="9"/>
  <c r="G49" i="9"/>
  <c r="F49" i="9"/>
  <c r="E49" i="9"/>
  <c r="D49" i="9"/>
  <c r="C49" i="9"/>
  <c r="H46" i="9"/>
  <c r="C39" i="9"/>
  <c r="G38" i="9"/>
  <c r="F38" i="9"/>
  <c r="E38" i="9"/>
  <c r="D38" i="9"/>
  <c r="C38" i="9"/>
  <c r="G37" i="9"/>
  <c r="F37" i="9"/>
  <c r="E37" i="9"/>
  <c r="D37" i="9"/>
  <c r="C37" i="9"/>
  <c r="G36" i="9"/>
  <c r="F36" i="9"/>
  <c r="E36" i="9"/>
  <c r="D36" i="9"/>
  <c r="C36" i="9"/>
  <c r="G35" i="9"/>
  <c r="F35" i="9"/>
  <c r="E35" i="9"/>
  <c r="D35" i="9"/>
  <c r="C35" i="9"/>
  <c r="G31" i="9"/>
  <c r="G33" i="9"/>
  <c r="F31" i="9"/>
  <c r="F33" i="9"/>
  <c r="E31" i="9"/>
  <c r="E33" i="9"/>
  <c r="D31" i="9"/>
  <c r="D33" i="9"/>
  <c r="C31" i="9"/>
  <c r="C33" i="9"/>
  <c r="G28" i="9"/>
  <c r="C28" i="9"/>
  <c r="G27" i="9"/>
  <c r="F27" i="9"/>
  <c r="E27" i="9"/>
  <c r="D27" i="9"/>
  <c r="C27" i="9"/>
  <c r="G26" i="9"/>
  <c r="F26" i="9"/>
  <c r="E26" i="9"/>
  <c r="D26" i="9"/>
  <c r="C26" i="9"/>
  <c r="G25" i="9"/>
  <c r="F25" i="9"/>
  <c r="E25" i="9"/>
  <c r="D25" i="9"/>
  <c r="C25" i="9"/>
  <c r="F24" i="9"/>
  <c r="D24" i="9"/>
  <c r="C24" i="9"/>
  <c r="G23" i="9"/>
  <c r="G24" i="9"/>
  <c r="F23" i="9"/>
  <c r="E23" i="9"/>
  <c r="E24" i="9"/>
  <c r="G21" i="9"/>
  <c r="G39" i="9"/>
  <c r="F21" i="9"/>
  <c r="F39" i="9"/>
  <c r="E21" i="9"/>
  <c r="E39" i="9"/>
  <c r="D21" i="9"/>
  <c r="D39" i="9"/>
  <c r="C21" i="9"/>
  <c r="H18" i="9"/>
  <c r="G18" i="9"/>
  <c r="G32" i="9"/>
  <c r="G34" i="9"/>
  <c r="F18" i="9"/>
  <c r="F30" i="9"/>
  <c r="E18" i="9"/>
  <c r="D18" i="9"/>
  <c r="C18" i="9"/>
  <c r="C30" i="9"/>
  <c r="G15" i="9"/>
  <c r="F15" i="9"/>
  <c r="E15" i="9"/>
  <c r="D15" i="9"/>
  <c r="C15" i="9"/>
  <c r="G14" i="9"/>
  <c r="F14" i="9"/>
  <c r="E14" i="9"/>
  <c r="D14" i="9"/>
  <c r="C14" i="9"/>
  <c r="G10" i="9"/>
  <c r="F10" i="9"/>
  <c r="F58" i="9"/>
  <c r="E10" i="9"/>
  <c r="E57" i="9"/>
  <c r="D10" i="9"/>
  <c r="D58" i="9"/>
  <c r="C10" i="9"/>
  <c r="C57" i="9"/>
  <c r="G59" i="8"/>
  <c r="F59" i="8"/>
  <c r="E59" i="8"/>
  <c r="D59" i="8"/>
  <c r="C59" i="8"/>
  <c r="C55" i="42"/>
  <c r="L20" i="56"/>
  <c r="B59" i="8"/>
  <c r="G56" i="8"/>
  <c r="F56" i="8"/>
  <c r="F52" i="53"/>
  <c r="I21" i="71"/>
  <c r="E56" i="8"/>
  <c r="D56" i="8"/>
  <c r="C56" i="8"/>
  <c r="B56" i="8"/>
  <c r="B52" i="42"/>
  <c r="G54" i="8"/>
  <c r="G55" i="8"/>
  <c r="F54" i="8"/>
  <c r="F55" i="8"/>
  <c r="E54" i="8"/>
  <c r="E55" i="8"/>
  <c r="D54" i="8"/>
  <c r="D55" i="8"/>
  <c r="C54" i="8"/>
  <c r="C55" i="8"/>
  <c r="B54" i="8"/>
  <c r="B55" i="8"/>
  <c r="F52" i="8"/>
  <c r="F53" i="8"/>
  <c r="F49" i="42"/>
  <c r="E52" i="8"/>
  <c r="E53" i="8"/>
  <c r="D52" i="8"/>
  <c r="D53" i="8"/>
  <c r="C52" i="8"/>
  <c r="C53" i="8"/>
  <c r="B52" i="8"/>
  <c r="B53" i="8"/>
  <c r="B49" i="42"/>
  <c r="G50" i="8"/>
  <c r="G51" i="8"/>
  <c r="F50" i="8"/>
  <c r="F51" i="8"/>
  <c r="E50" i="8"/>
  <c r="E51" i="8"/>
  <c r="D50" i="8"/>
  <c r="D51" i="8"/>
  <c r="C50" i="8"/>
  <c r="C51" i="8"/>
  <c r="B50" i="8"/>
  <c r="B51" i="8"/>
  <c r="G49" i="8"/>
  <c r="G45" i="42"/>
  <c r="F49" i="8"/>
  <c r="E49" i="8"/>
  <c r="D49" i="8"/>
  <c r="C49" i="8"/>
  <c r="B49" i="8"/>
  <c r="H46" i="8"/>
  <c r="G52" i="8"/>
  <c r="G53" i="8"/>
  <c r="G31" i="8"/>
  <c r="G33" i="8"/>
  <c r="F31" i="8"/>
  <c r="F33" i="8"/>
  <c r="E31" i="8"/>
  <c r="E33" i="8"/>
  <c r="D31" i="8"/>
  <c r="D33" i="8"/>
  <c r="C31" i="8"/>
  <c r="C33" i="8"/>
  <c r="B31" i="8"/>
  <c r="B33" i="8"/>
  <c r="G27" i="8"/>
  <c r="F27" i="8"/>
  <c r="E27" i="8"/>
  <c r="D27" i="8"/>
  <c r="D23" i="42"/>
  <c r="C27" i="8"/>
  <c r="B27" i="8"/>
  <c r="G26" i="8"/>
  <c r="E26" i="8"/>
  <c r="D26" i="8"/>
  <c r="C26" i="8"/>
  <c r="B26" i="8"/>
  <c r="B22" i="42"/>
  <c r="G25" i="8"/>
  <c r="F25" i="8"/>
  <c r="E25" i="8"/>
  <c r="D25" i="8"/>
  <c r="C25" i="8"/>
  <c r="B25" i="8"/>
  <c r="D24" i="8"/>
  <c r="C24" i="8"/>
  <c r="B24" i="8"/>
  <c r="G23" i="8"/>
  <c r="F23" i="8"/>
  <c r="F24" i="8"/>
  <c r="E23" i="8"/>
  <c r="E24" i="8"/>
  <c r="H18" i="8"/>
  <c r="G18" i="8"/>
  <c r="F18" i="8"/>
  <c r="F32" i="8"/>
  <c r="F34" i="8"/>
  <c r="E18" i="8"/>
  <c r="E14" i="42"/>
  <c r="J10" i="56"/>
  <c r="D18" i="8"/>
  <c r="D30" i="8"/>
  <c r="C18" i="8"/>
  <c r="B18" i="8"/>
  <c r="B28" i="8"/>
  <c r="G15" i="8"/>
  <c r="E15" i="8"/>
  <c r="D15" i="8"/>
  <c r="C15" i="8"/>
  <c r="B15" i="8"/>
  <c r="G14" i="8"/>
  <c r="F14" i="8"/>
  <c r="E14" i="8"/>
  <c r="D14" i="8"/>
  <c r="C14" i="8"/>
  <c r="B14" i="8"/>
  <c r="F12" i="8"/>
  <c r="F11" i="8"/>
  <c r="F7" i="42"/>
  <c r="G10" i="8"/>
  <c r="G58" i="8"/>
  <c r="F10" i="8"/>
  <c r="F57" i="8"/>
  <c r="E10" i="8"/>
  <c r="E58" i="8"/>
  <c r="D10" i="8"/>
  <c r="D58" i="8"/>
  <c r="C10" i="8"/>
  <c r="B10" i="8"/>
  <c r="B57" i="8"/>
  <c r="D59" i="7"/>
  <c r="C59" i="7"/>
  <c r="G56" i="7"/>
  <c r="F56" i="7"/>
  <c r="E56" i="7"/>
  <c r="D56" i="7"/>
  <c r="C56" i="7"/>
  <c r="C54" i="7"/>
  <c r="C55" i="7"/>
  <c r="F53" i="7"/>
  <c r="G52" i="7"/>
  <c r="G53" i="7"/>
  <c r="F52" i="7"/>
  <c r="E52" i="7"/>
  <c r="E53" i="7"/>
  <c r="D52" i="7"/>
  <c r="D53" i="7"/>
  <c r="C52" i="7"/>
  <c r="C53" i="7"/>
  <c r="G50" i="7"/>
  <c r="G51" i="7"/>
  <c r="F50" i="7"/>
  <c r="E50" i="7"/>
  <c r="E51" i="7"/>
  <c r="D50" i="7"/>
  <c r="D51" i="7"/>
  <c r="C50" i="7"/>
  <c r="C51" i="7"/>
  <c r="G49" i="7"/>
  <c r="F49" i="7"/>
  <c r="E49" i="7"/>
  <c r="D49" i="7"/>
  <c r="C49" i="7"/>
  <c r="H47" i="7"/>
  <c r="G47" i="7"/>
  <c r="G59" i="7"/>
  <c r="F47" i="7"/>
  <c r="F59" i="7"/>
  <c r="E47" i="7"/>
  <c r="G38" i="7"/>
  <c r="F38" i="7"/>
  <c r="E38" i="7"/>
  <c r="D38" i="7"/>
  <c r="C38" i="7"/>
  <c r="G37" i="7"/>
  <c r="F37" i="7"/>
  <c r="E37" i="7"/>
  <c r="D37" i="7"/>
  <c r="C37" i="7"/>
  <c r="G36" i="7"/>
  <c r="F36" i="7"/>
  <c r="E36" i="7"/>
  <c r="D36" i="7"/>
  <c r="C36" i="7"/>
  <c r="G35" i="7"/>
  <c r="F35" i="7"/>
  <c r="E35" i="7"/>
  <c r="D35" i="7"/>
  <c r="C35" i="7"/>
  <c r="F33" i="7"/>
  <c r="G31" i="7"/>
  <c r="G33" i="7"/>
  <c r="F31" i="7"/>
  <c r="E31" i="7"/>
  <c r="E33" i="7"/>
  <c r="D31" i="7"/>
  <c r="D33" i="7"/>
  <c r="C31" i="7"/>
  <c r="C33" i="7"/>
  <c r="G27" i="7"/>
  <c r="F27" i="7"/>
  <c r="E27" i="7"/>
  <c r="D27" i="7"/>
  <c r="C27" i="7"/>
  <c r="G26" i="7"/>
  <c r="F26" i="7"/>
  <c r="E26" i="7"/>
  <c r="D26" i="7"/>
  <c r="C26" i="7"/>
  <c r="G25" i="7"/>
  <c r="F25" i="7"/>
  <c r="E25" i="7"/>
  <c r="D25" i="7"/>
  <c r="C25" i="7"/>
  <c r="D24" i="7"/>
  <c r="C24" i="7"/>
  <c r="G23" i="7"/>
  <c r="G24" i="7"/>
  <c r="F23" i="7"/>
  <c r="F24" i="7"/>
  <c r="E23" i="7"/>
  <c r="E24" i="7"/>
  <c r="G21" i="7"/>
  <c r="G39" i="7"/>
  <c r="F21" i="7"/>
  <c r="F39" i="7"/>
  <c r="E21" i="7"/>
  <c r="E39" i="7"/>
  <c r="D21" i="7"/>
  <c r="D39" i="7"/>
  <c r="C21" i="7"/>
  <c r="C39" i="7"/>
  <c r="H18" i="7"/>
  <c r="G32" i="7"/>
  <c r="G34" i="7"/>
  <c r="G18" i="7"/>
  <c r="G30" i="7"/>
  <c r="F18" i="7"/>
  <c r="F32" i="7"/>
  <c r="F34" i="7"/>
  <c r="E18" i="7"/>
  <c r="D18" i="7"/>
  <c r="D30" i="7"/>
  <c r="C18" i="7"/>
  <c r="C30" i="7"/>
  <c r="G15" i="7"/>
  <c r="F15" i="7"/>
  <c r="E15" i="7"/>
  <c r="D15" i="7"/>
  <c r="C15" i="7"/>
  <c r="G14" i="7"/>
  <c r="F14" i="7"/>
  <c r="E14" i="7"/>
  <c r="D14" i="7"/>
  <c r="C14" i="7"/>
  <c r="G10" i="7"/>
  <c r="G57" i="7"/>
  <c r="F10" i="7"/>
  <c r="F57" i="7"/>
  <c r="E10" i="7"/>
  <c r="E58" i="7"/>
  <c r="D10" i="7"/>
  <c r="C10" i="7"/>
  <c r="C58" i="7"/>
  <c r="G59" i="6"/>
  <c r="F59" i="6"/>
  <c r="E59" i="6"/>
  <c r="D59" i="6"/>
  <c r="C59" i="6"/>
  <c r="B59" i="6"/>
  <c r="C58" i="6"/>
  <c r="G56" i="6"/>
  <c r="F56" i="6"/>
  <c r="E56" i="6"/>
  <c r="D56" i="6"/>
  <c r="C56" i="6"/>
  <c r="B56" i="6"/>
  <c r="F55" i="6"/>
  <c r="B55" i="6"/>
  <c r="F54" i="6"/>
  <c r="E54" i="6"/>
  <c r="E55" i="6"/>
  <c r="D54" i="6"/>
  <c r="D55" i="6"/>
  <c r="C54" i="6"/>
  <c r="B54" i="6"/>
  <c r="G52" i="6"/>
  <c r="F52" i="6"/>
  <c r="F53" i="6"/>
  <c r="E52" i="6"/>
  <c r="E53" i="6"/>
  <c r="D52" i="6"/>
  <c r="D53" i="6"/>
  <c r="C52" i="6"/>
  <c r="B52" i="6"/>
  <c r="B53" i="6"/>
  <c r="B51" i="6"/>
  <c r="G50" i="6"/>
  <c r="F50" i="6"/>
  <c r="F51" i="6"/>
  <c r="E50" i="6"/>
  <c r="E51" i="6"/>
  <c r="D50" i="6"/>
  <c r="D51" i="6"/>
  <c r="C50" i="6"/>
  <c r="B50" i="6"/>
  <c r="G49" i="6"/>
  <c r="F49" i="6"/>
  <c r="E49" i="6"/>
  <c r="D49" i="6"/>
  <c r="C49" i="6"/>
  <c r="B49" i="6"/>
  <c r="H47" i="6"/>
  <c r="D39" i="6"/>
  <c r="G38" i="6"/>
  <c r="F38" i="6"/>
  <c r="E38" i="6"/>
  <c r="D38" i="6"/>
  <c r="C38" i="6"/>
  <c r="B38" i="6"/>
  <c r="G37" i="6"/>
  <c r="F37" i="6"/>
  <c r="E37" i="6"/>
  <c r="D37" i="6"/>
  <c r="C37" i="6"/>
  <c r="B37" i="6"/>
  <c r="G36" i="6"/>
  <c r="F36" i="6"/>
  <c r="E36" i="6"/>
  <c r="D36" i="6"/>
  <c r="C36" i="6"/>
  <c r="B36" i="6"/>
  <c r="G35" i="6"/>
  <c r="F35" i="6"/>
  <c r="E35" i="6"/>
  <c r="D35" i="6"/>
  <c r="C35" i="6"/>
  <c r="B35" i="6"/>
  <c r="G31" i="6"/>
  <c r="G33" i="6"/>
  <c r="F31" i="6"/>
  <c r="F33" i="6"/>
  <c r="E31" i="6"/>
  <c r="E33" i="6"/>
  <c r="D31" i="6"/>
  <c r="D33" i="6"/>
  <c r="D29" i="42"/>
  <c r="C31" i="6"/>
  <c r="C33" i="6"/>
  <c r="B31" i="6"/>
  <c r="B33" i="6"/>
  <c r="G27" i="6"/>
  <c r="F27" i="6"/>
  <c r="E27" i="6"/>
  <c r="D27" i="6"/>
  <c r="C27" i="6"/>
  <c r="B27" i="6"/>
  <c r="G26" i="6"/>
  <c r="F26" i="6"/>
  <c r="E26" i="6"/>
  <c r="D26" i="6"/>
  <c r="C26" i="6"/>
  <c r="B26" i="6"/>
  <c r="G25" i="6"/>
  <c r="F25" i="6"/>
  <c r="E25" i="6"/>
  <c r="D25" i="6"/>
  <c r="C25" i="6"/>
  <c r="B25" i="6"/>
  <c r="D24" i="6"/>
  <c r="B24" i="6"/>
  <c r="B20" i="42"/>
  <c r="G23" i="6"/>
  <c r="G24" i="6"/>
  <c r="F23" i="6"/>
  <c r="F24" i="6"/>
  <c r="E23" i="6"/>
  <c r="E24" i="6"/>
  <c r="E29" i="6"/>
  <c r="G21" i="6"/>
  <c r="G39" i="6"/>
  <c r="F21" i="6"/>
  <c r="F39" i="6"/>
  <c r="E21" i="6"/>
  <c r="E39" i="6"/>
  <c r="D21" i="6"/>
  <c r="C21" i="6"/>
  <c r="C39" i="6"/>
  <c r="B21" i="6"/>
  <c r="B39" i="6"/>
  <c r="H18" i="6"/>
  <c r="G18" i="6"/>
  <c r="F18" i="6"/>
  <c r="E18" i="6"/>
  <c r="D18" i="6"/>
  <c r="D32" i="6"/>
  <c r="C18" i="6"/>
  <c r="C29" i="6"/>
  <c r="B18" i="6"/>
  <c r="B32" i="6"/>
  <c r="G15" i="6"/>
  <c r="F15" i="6"/>
  <c r="E15" i="6"/>
  <c r="D15" i="6"/>
  <c r="C15" i="6"/>
  <c r="B15" i="6"/>
  <c r="G14" i="6"/>
  <c r="F14" i="6"/>
  <c r="E14" i="6"/>
  <c r="D14" i="6"/>
  <c r="C14" i="6"/>
  <c r="B14" i="6"/>
  <c r="G10" i="6"/>
  <c r="G57" i="6"/>
  <c r="F10" i="6"/>
  <c r="F58" i="6"/>
  <c r="E10" i="6"/>
  <c r="E58" i="6"/>
  <c r="D10" i="6"/>
  <c r="C10" i="6"/>
  <c r="C57" i="6"/>
  <c r="B10" i="6"/>
  <c r="B58" i="6"/>
  <c r="G59" i="5"/>
  <c r="F59" i="5"/>
  <c r="E59" i="5"/>
  <c r="D59" i="5"/>
  <c r="C59" i="5"/>
  <c r="B59" i="5"/>
  <c r="B55" i="53"/>
  <c r="C57" i="5"/>
  <c r="G56" i="5"/>
  <c r="F56" i="5"/>
  <c r="E56" i="5"/>
  <c r="D56" i="5"/>
  <c r="C56" i="5"/>
  <c r="B56" i="5"/>
  <c r="F55" i="5"/>
  <c r="B55" i="5"/>
  <c r="F54" i="5"/>
  <c r="E54" i="5"/>
  <c r="E55" i="5"/>
  <c r="D54" i="5"/>
  <c r="D55" i="5"/>
  <c r="C54" i="5"/>
  <c r="C55" i="5"/>
  <c r="B54" i="5"/>
  <c r="B53" i="5"/>
  <c r="G52" i="5"/>
  <c r="G53" i="5"/>
  <c r="F52" i="5"/>
  <c r="F53" i="5"/>
  <c r="E52" i="5"/>
  <c r="E53" i="5"/>
  <c r="D52" i="5"/>
  <c r="D53" i="5"/>
  <c r="C52" i="5"/>
  <c r="C53" i="5"/>
  <c r="B52" i="5"/>
  <c r="C51" i="5"/>
  <c r="G50" i="5"/>
  <c r="G51" i="5"/>
  <c r="F50" i="5"/>
  <c r="F51" i="5"/>
  <c r="E50" i="5"/>
  <c r="E51" i="5"/>
  <c r="D50" i="5"/>
  <c r="D51" i="5"/>
  <c r="C50" i="5"/>
  <c r="B50" i="5"/>
  <c r="B51" i="5"/>
  <c r="G49" i="5"/>
  <c r="F49" i="5"/>
  <c r="E49" i="5"/>
  <c r="D49" i="5"/>
  <c r="C49" i="5"/>
  <c r="B49" i="5"/>
  <c r="H47" i="5"/>
  <c r="G54" i="5"/>
  <c r="G36" i="5"/>
  <c r="F36" i="5"/>
  <c r="E36" i="5"/>
  <c r="D36" i="5"/>
  <c r="C36" i="5"/>
  <c r="B36" i="5"/>
  <c r="G35" i="5"/>
  <c r="F35" i="5"/>
  <c r="E35" i="5"/>
  <c r="D35" i="5"/>
  <c r="C35" i="5"/>
  <c r="B35" i="5"/>
  <c r="G31" i="5"/>
  <c r="G33" i="5"/>
  <c r="F31" i="5"/>
  <c r="F33" i="5"/>
  <c r="E31" i="5"/>
  <c r="E33" i="5"/>
  <c r="E29" i="42"/>
  <c r="D31" i="5"/>
  <c r="D33" i="5"/>
  <c r="C31" i="5"/>
  <c r="C33" i="5"/>
  <c r="B31" i="5"/>
  <c r="B33" i="5"/>
  <c r="G26" i="5"/>
  <c r="F26" i="5"/>
  <c r="E26" i="5"/>
  <c r="D26" i="5"/>
  <c r="C26" i="5"/>
  <c r="B26" i="5"/>
  <c r="G25" i="5"/>
  <c r="F25" i="5"/>
  <c r="E25" i="5"/>
  <c r="D25" i="5"/>
  <c r="C25" i="5"/>
  <c r="B25" i="5"/>
  <c r="G15" i="5"/>
  <c r="F15" i="5"/>
  <c r="E15" i="5"/>
  <c r="D15" i="5"/>
  <c r="C15" i="5"/>
  <c r="B15" i="5"/>
  <c r="G14" i="5"/>
  <c r="F14" i="5"/>
  <c r="E14" i="5"/>
  <c r="D14" i="5"/>
  <c r="B14" i="5"/>
  <c r="G10" i="5"/>
  <c r="G58" i="5"/>
  <c r="F10" i="5"/>
  <c r="F58" i="5"/>
  <c r="E10" i="5"/>
  <c r="D10" i="5"/>
  <c r="D57" i="5"/>
  <c r="C10" i="5"/>
  <c r="C58" i="5"/>
  <c r="B10" i="5"/>
  <c r="B58" i="5"/>
  <c r="G55" i="51"/>
  <c r="D55" i="51"/>
  <c r="K21" i="72"/>
  <c r="C55" i="51"/>
  <c r="L21" i="72"/>
  <c r="B55" i="51"/>
  <c r="G52" i="51"/>
  <c r="H22" i="72"/>
  <c r="F52" i="51"/>
  <c r="I22" i="72"/>
  <c r="E52" i="51"/>
  <c r="D52" i="51"/>
  <c r="C52" i="51"/>
  <c r="L22" i="72"/>
  <c r="B52" i="51"/>
  <c r="C51" i="51"/>
  <c r="B51" i="51"/>
  <c r="C50" i="51"/>
  <c r="B50" i="51"/>
  <c r="C49" i="51"/>
  <c r="B49" i="51"/>
  <c r="C48" i="51"/>
  <c r="B48" i="51"/>
  <c r="G47" i="51"/>
  <c r="C47" i="51"/>
  <c r="B47" i="51"/>
  <c r="G46" i="51"/>
  <c r="C46" i="51"/>
  <c r="B46" i="51"/>
  <c r="D45" i="51"/>
  <c r="C45" i="51"/>
  <c r="B45" i="51"/>
  <c r="G44" i="51"/>
  <c r="F44" i="51"/>
  <c r="I20" i="72"/>
  <c r="E44" i="51"/>
  <c r="J20" i="72"/>
  <c r="D44" i="51"/>
  <c r="K20" i="72"/>
  <c r="C44" i="51"/>
  <c r="B44" i="51"/>
  <c r="G43" i="51"/>
  <c r="E43" i="51"/>
  <c r="D43" i="51"/>
  <c r="K19" i="72"/>
  <c r="C43" i="51"/>
  <c r="B43" i="51"/>
  <c r="H42" i="51"/>
  <c r="G42" i="51"/>
  <c r="F42" i="51"/>
  <c r="E42" i="51"/>
  <c r="D42" i="51"/>
  <c r="C42" i="51"/>
  <c r="B42" i="51"/>
  <c r="H41" i="51"/>
  <c r="G41" i="51"/>
  <c r="F41" i="51"/>
  <c r="I18" i="72"/>
  <c r="E41" i="51"/>
  <c r="D41" i="51"/>
  <c r="K18" i="72"/>
  <c r="C41" i="51"/>
  <c r="B41" i="51"/>
  <c r="G40" i="51"/>
  <c r="F40" i="51"/>
  <c r="E40" i="51"/>
  <c r="D40" i="51"/>
  <c r="C40" i="51"/>
  <c r="B40" i="51"/>
  <c r="G39" i="51"/>
  <c r="F39" i="51"/>
  <c r="E39" i="51"/>
  <c r="D39" i="51"/>
  <c r="C39" i="51"/>
  <c r="B39" i="51"/>
  <c r="G38" i="51"/>
  <c r="F38" i="51"/>
  <c r="E38" i="51"/>
  <c r="D38" i="51"/>
  <c r="C38" i="51"/>
  <c r="B38" i="51"/>
  <c r="F29" i="51"/>
  <c r="E29" i="51"/>
  <c r="D29" i="51"/>
  <c r="B29" i="51"/>
  <c r="G27" i="51"/>
  <c r="F27" i="51"/>
  <c r="E27" i="51"/>
  <c r="D27" i="51"/>
  <c r="C27" i="51"/>
  <c r="B27" i="51"/>
  <c r="G23" i="51"/>
  <c r="F23" i="51"/>
  <c r="E23" i="51"/>
  <c r="D23" i="51"/>
  <c r="C23" i="51"/>
  <c r="B23" i="51"/>
  <c r="E22" i="51"/>
  <c r="D22" i="51"/>
  <c r="C22" i="51"/>
  <c r="B22" i="51"/>
  <c r="G21" i="51"/>
  <c r="F21" i="51"/>
  <c r="I14" i="72"/>
  <c r="E21" i="51"/>
  <c r="J14" i="72"/>
  <c r="D21" i="51"/>
  <c r="K14" i="72"/>
  <c r="C21" i="51"/>
  <c r="B21" i="51"/>
  <c r="G20" i="51"/>
  <c r="H12" i="72"/>
  <c r="F20" i="51"/>
  <c r="I12" i="72"/>
  <c r="E20" i="51"/>
  <c r="D20" i="51"/>
  <c r="K12" i="72"/>
  <c r="C20" i="51"/>
  <c r="L12" i="72"/>
  <c r="B20" i="51"/>
  <c r="G19" i="51"/>
  <c r="F19" i="51"/>
  <c r="E19" i="51"/>
  <c r="D19" i="51"/>
  <c r="C19" i="51"/>
  <c r="B19" i="51"/>
  <c r="G18" i="51"/>
  <c r="F18" i="51"/>
  <c r="E18" i="51"/>
  <c r="D18" i="51"/>
  <c r="C18" i="51"/>
  <c r="B18" i="51"/>
  <c r="H14" i="51"/>
  <c r="G14" i="51"/>
  <c r="H11" i="72"/>
  <c r="F14" i="51"/>
  <c r="E14" i="51"/>
  <c r="J11" i="72"/>
  <c r="D14" i="51"/>
  <c r="C14" i="51"/>
  <c r="L11" i="72"/>
  <c r="B14" i="51"/>
  <c r="H13" i="51"/>
  <c r="G13" i="51"/>
  <c r="F13" i="51"/>
  <c r="E13" i="51"/>
  <c r="D13" i="51"/>
  <c r="C13" i="51"/>
  <c r="B13" i="51"/>
  <c r="H12" i="51"/>
  <c r="G12" i="51"/>
  <c r="H9" i="72"/>
  <c r="F12" i="51"/>
  <c r="E12" i="51"/>
  <c r="J9" i="72"/>
  <c r="D12" i="51"/>
  <c r="C12" i="51"/>
  <c r="L9" i="72"/>
  <c r="B12" i="51"/>
  <c r="G7" i="51"/>
  <c r="G8" i="51"/>
  <c r="F7" i="51"/>
  <c r="F8" i="51"/>
  <c r="E7" i="51"/>
  <c r="E8" i="51"/>
  <c r="D7" i="51"/>
  <c r="D8" i="51"/>
  <c r="C7" i="51"/>
  <c r="C8" i="51"/>
  <c r="B7" i="51"/>
  <c r="B8" i="51"/>
  <c r="G4" i="51"/>
  <c r="H7" i="72"/>
  <c r="G5" i="51"/>
  <c r="G6" i="51"/>
  <c r="F4" i="51"/>
  <c r="F5" i="51"/>
  <c r="F6" i="51"/>
  <c r="E4" i="51"/>
  <c r="J7" i="72"/>
  <c r="E5" i="51"/>
  <c r="E6" i="51"/>
  <c r="D4" i="51"/>
  <c r="K7" i="72"/>
  <c r="D5" i="51"/>
  <c r="D6" i="51"/>
  <c r="C4" i="51"/>
  <c r="L7" i="72"/>
  <c r="C5" i="51"/>
  <c r="C6" i="51"/>
  <c r="B4" i="51"/>
  <c r="B5" i="51"/>
  <c r="B6" i="51"/>
  <c r="G43" i="50"/>
  <c r="G4" i="50"/>
  <c r="F4" i="50"/>
  <c r="C7" i="72"/>
  <c r="E43" i="50"/>
  <c r="D19" i="72"/>
  <c r="E4" i="50"/>
  <c r="D7" i="72"/>
  <c r="D43" i="50"/>
  <c r="E19" i="72"/>
  <c r="D4" i="50"/>
  <c r="E7" i="72"/>
  <c r="C43" i="50"/>
  <c r="F19" i="72"/>
  <c r="C4" i="50"/>
  <c r="B43" i="50"/>
  <c r="B4" i="50"/>
  <c r="G44" i="50"/>
  <c r="B20" i="72"/>
  <c r="G5" i="50"/>
  <c r="F44" i="50"/>
  <c r="C20" i="72"/>
  <c r="F5" i="50"/>
  <c r="F6" i="50"/>
  <c r="E44" i="50"/>
  <c r="D20" i="72"/>
  <c r="E5" i="50"/>
  <c r="E6" i="50"/>
  <c r="D44" i="50"/>
  <c r="E20" i="72"/>
  <c r="D5" i="50"/>
  <c r="D6" i="50"/>
  <c r="C44" i="50"/>
  <c r="C5" i="50"/>
  <c r="B44" i="50"/>
  <c r="B5" i="50"/>
  <c r="B6" i="50"/>
  <c r="G38" i="50"/>
  <c r="G39" i="50"/>
  <c r="F38" i="50"/>
  <c r="F39" i="50"/>
  <c r="E38" i="50"/>
  <c r="E39" i="50"/>
  <c r="D38" i="50"/>
  <c r="D39" i="50"/>
  <c r="C38" i="50"/>
  <c r="C39" i="50"/>
  <c r="B38" i="50"/>
  <c r="B39" i="50"/>
  <c r="G42" i="50"/>
  <c r="H42" i="50"/>
  <c r="F42" i="50"/>
  <c r="E42" i="50"/>
  <c r="D42" i="50"/>
  <c r="C42" i="50"/>
  <c r="B42" i="50"/>
  <c r="G41" i="50"/>
  <c r="H41" i="50"/>
  <c r="F41" i="50"/>
  <c r="C18" i="72"/>
  <c r="E41" i="50"/>
  <c r="D18" i="72"/>
  <c r="D41" i="50"/>
  <c r="E18" i="72"/>
  <c r="C41" i="50"/>
  <c r="B41" i="50"/>
  <c r="G40" i="50"/>
  <c r="F40" i="50"/>
  <c r="E40" i="50"/>
  <c r="D40" i="50"/>
  <c r="C40" i="50"/>
  <c r="B40" i="50"/>
  <c r="G12" i="50"/>
  <c r="B9" i="72"/>
  <c r="G13" i="50"/>
  <c r="H12" i="50"/>
  <c r="H13" i="50"/>
  <c r="F12" i="50"/>
  <c r="C9" i="72"/>
  <c r="F13" i="50"/>
  <c r="E12" i="50"/>
  <c r="D9" i="72"/>
  <c r="E13" i="50"/>
  <c r="D10" i="72"/>
  <c r="D12" i="50"/>
  <c r="E9" i="72"/>
  <c r="D13" i="50"/>
  <c r="E10" i="72"/>
  <c r="C12" i="50"/>
  <c r="C13" i="50"/>
  <c r="B12" i="50"/>
  <c r="B13" i="50"/>
  <c r="G18" i="50"/>
  <c r="G19" i="50"/>
  <c r="F18" i="50"/>
  <c r="F19" i="50"/>
  <c r="E18" i="50"/>
  <c r="E19" i="50"/>
  <c r="D18" i="50"/>
  <c r="D19" i="50"/>
  <c r="C18" i="50"/>
  <c r="C19" i="50"/>
  <c r="B18" i="50"/>
  <c r="B19" i="50"/>
  <c r="G7" i="50"/>
  <c r="F7" i="50"/>
  <c r="E7" i="50"/>
  <c r="D7" i="50"/>
  <c r="C7" i="50"/>
  <c r="B7" i="50"/>
  <c r="G8" i="50"/>
  <c r="F8" i="50"/>
  <c r="E8" i="50"/>
  <c r="D8" i="50"/>
  <c r="C8" i="50"/>
  <c r="B8" i="50"/>
  <c r="B55" i="48"/>
  <c r="B52" i="48"/>
  <c r="C51" i="48"/>
  <c r="B51" i="48"/>
  <c r="C50" i="48"/>
  <c r="B50" i="48"/>
  <c r="B49" i="48"/>
  <c r="B48" i="48"/>
  <c r="C47" i="48"/>
  <c r="B47" i="48"/>
  <c r="C46" i="48"/>
  <c r="B46" i="48"/>
  <c r="D45" i="48"/>
  <c r="C45" i="48"/>
  <c r="B45" i="48"/>
  <c r="B44" i="48"/>
  <c r="H43" i="48"/>
  <c r="B43" i="48"/>
  <c r="H42" i="48"/>
  <c r="G42" i="48"/>
  <c r="F42" i="48"/>
  <c r="E42" i="48"/>
  <c r="D42" i="48"/>
  <c r="C42" i="48"/>
  <c r="B42" i="48"/>
  <c r="H41" i="48"/>
  <c r="B41" i="48"/>
  <c r="G40" i="48"/>
  <c r="F40" i="48"/>
  <c r="E40" i="48"/>
  <c r="D40" i="48"/>
  <c r="C40" i="48"/>
  <c r="B40" i="48"/>
  <c r="G39" i="48"/>
  <c r="F39" i="48"/>
  <c r="E39" i="48"/>
  <c r="D39" i="48"/>
  <c r="C39" i="48"/>
  <c r="B39" i="48"/>
  <c r="G38" i="48"/>
  <c r="F38" i="48"/>
  <c r="E38" i="48"/>
  <c r="D38" i="48"/>
  <c r="C38" i="48"/>
  <c r="B38" i="48"/>
  <c r="G29" i="48"/>
  <c r="E29" i="48"/>
  <c r="C29" i="48"/>
  <c r="G27" i="48"/>
  <c r="F27" i="48"/>
  <c r="E27" i="48"/>
  <c r="D27" i="48"/>
  <c r="C27" i="48"/>
  <c r="B27" i="48"/>
  <c r="G23" i="48"/>
  <c r="F23" i="48"/>
  <c r="E23" i="48"/>
  <c r="C23" i="48"/>
  <c r="B23" i="48"/>
  <c r="D22" i="48"/>
  <c r="C22" i="48"/>
  <c r="B22" i="48"/>
  <c r="B21" i="48"/>
  <c r="B20" i="48"/>
  <c r="G19" i="48"/>
  <c r="F19" i="48"/>
  <c r="E19" i="48"/>
  <c r="D19" i="48"/>
  <c r="C19" i="48"/>
  <c r="B19" i="48"/>
  <c r="G18" i="48"/>
  <c r="F18" i="48"/>
  <c r="E18" i="48"/>
  <c r="D18" i="48"/>
  <c r="C18" i="48"/>
  <c r="B18" i="48"/>
  <c r="H14" i="48"/>
  <c r="B14" i="48"/>
  <c r="H13" i="48"/>
  <c r="G13" i="48"/>
  <c r="H10" i="60"/>
  <c r="F13" i="48"/>
  <c r="I10" i="60"/>
  <c r="E13" i="48"/>
  <c r="J10" i="60"/>
  <c r="D13" i="48"/>
  <c r="K10" i="60"/>
  <c r="C13" i="48"/>
  <c r="L10" i="60"/>
  <c r="B13" i="48"/>
  <c r="H12" i="48"/>
  <c r="B12" i="48"/>
  <c r="G7" i="48"/>
  <c r="G8" i="48"/>
  <c r="F7" i="48"/>
  <c r="F8" i="48"/>
  <c r="E8" i="48"/>
  <c r="D7" i="48"/>
  <c r="D8" i="48"/>
  <c r="C7" i="48"/>
  <c r="C8" i="48"/>
  <c r="B7" i="48"/>
  <c r="B8" i="48"/>
  <c r="B4" i="48"/>
  <c r="B5" i="48"/>
  <c r="B6" i="48"/>
  <c r="G6" i="48"/>
  <c r="F6" i="48"/>
  <c r="B43" i="49"/>
  <c r="B4" i="49"/>
  <c r="F6" i="49"/>
  <c r="C6" i="49"/>
  <c r="C54" i="49"/>
  <c r="B44" i="49"/>
  <c r="B5" i="49"/>
  <c r="B38" i="49"/>
  <c r="B39" i="49"/>
  <c r="H43" i="49"/>
  <c r="G42" i="49"/>
  <c r="H42" i="49"/>
  <c r="F42" i="49"/>
  <c r="E42" i="49"/>
  <c r="D42" i="49"/>
  <c r="C42" i="49"/>
  <c r="C45" i="49"/>
  <c r="B42" i="49"/>
  <c r="H41" i="49"/>
  <c r="B41" i="49"/>
  <c r="G40" i="49"/>
  <c r="F40" i="49"/>
  <c r="E40" i="49"/>
  <c r="D40" i="49"/>
  <c r="C40" i="49"/>
  <c r="B40" i="49"/>
  <c r="H12" i="49"/>
  <c r="H13" i="49"/>
  <c r="B12" i="49"/>
  <c r="B13" i="49"/>
  <c r="B18" i="49"/>
  <c r="B19" i="49"/>
  <c r="G7" i="49"/>
  <c r="F7" i="49"/>
  <c r="D7" i="49"/>
  <c r="C7" i="49"/>
  <c r="C22" i="49"/>
  <c r="B7" i="49"/>
  <c r="G8" i="49"/>
  <c r="F8" i="49"/>
  <c r="E8" i="49"/>
  <c r="D8" i="49"/>
  <c r="C8" i="49"/>
  <c r="B8" i="49"/>
  <c r="D55" i="46"/>
  <c r="K21" i="58"/>
  <c r="C55" i="46"/>
  <c r="L21" i="58"/>
  <c r="B55" i="46"/>
  <c r="G52" i="46"/>
  <c r="H22" i="58"/>
  <c r="F52" i="46"/>
  <c r="I22" i="58"/>
  <c r="C52" i="46"/>
  <c r="L22" i="58"/>
  <c r="B52" i="46"/>
  <c r="C51" i="46"/>
  <c r="B51" i="46"/>
  <c r="C50" i="46"/>
  <c r="B50" i="46"/>
  <c r="F49" i="46"/>
  <c r="C49" i="46"/>
  <c r="B49" i="46"/>
  <c r="G48" i="46"/>
  <c r="F48" i="46"/>
  <c r="E48" i="46"/>
  <c r="D48" i="46"/>
  <c r="C48" i="46"/>
  <c r="B48" i="46"/>
  <c r="G47" i="46"/>
  <c r="F47" i="46"/>
  <c r="E47" i="46"/>
  <c r="B47" i="46"/>
  <c r="G46" i="46"/>
  <c r="F46" i="46"/>
  <c r="E46" i="46"/>
  <c r="D46" i="46"/>
  <c r="C46" i="46"/>
  <c r="B46" i="46"/>
  <c r="G45" i="46"/>
  <c r="F45" i="46"/>
  <c r="E45" i="46"/>
  <c r="D45" i="46"/>
  <c r="C45" i="46"/>
  <c r="B45" i="46"/>
  <c r="G44" i="46"/>
  <c r="F44" i="46"/>
  <c r="I20" i="58"/>
  <c r="E44" i="46"/>
  <c r="D44" i="46"/>
  <c r="K20" i="58"/>
  <c r="C44" i="46"/>
  <c r="L20" i="58"/>
  <c r="B44" i="46"/>
  <c r="H43" i="46"/>
  <c r="G43" i="46"/>
  <c r="H19" i="58"/>
  <c r="F43" i="46"/>
  <c r="I19" i="58"/>
  <c r="D43" i="46"/>
  <c r="K19" i="58"/>
  <c r="C43" i="46"/>
  <c r="B43" i="46"/>
  <c r="H42" i="46"/>
  <c r="G42" i="46"/>
  <c r="F42" i="46"/>
  <c r="E42" i="46"/>
  <c r="D42" i="46"/>
  <c r="C42" i="46"/>
  <c r="B42" i="46"/>
  <c r="H41" i="46"/>
  <c r="G41" i="46"/>
  <c r="H18" i="58"/>
  <c r="F41" i="46"/>
  <c r="I18" i="58"/>
  <c r="E41" i="46"/>
  <c r="D41" i="46"/>
  <c r="K18" i="58"/>
  <c r="C41" i="46"/>
  <c r="L18" i="58"/>
  <c r="B41" i="46"/>
  <c r="G40" i="46"/>
  <c r="F40" i="46"/>
  <c r="E40" i="46"/>
  <c r="D40" i="46"/>
  <c r="C40" i="46"/>
  <c r="B40" i="46"/>
  <c r="G39" i="46"/>
  <c r="F39" i="46"/>
  <c r="E39" i="46"/>
  <c r="D39" i="46"/>
  <c r="C39" i="46"/>
  <c r="B39" i="46"/>
  <c r="G38" i="46"/>
  <c r="F38" i="46"/>
  <c r="E38" i="46"/>
  <c r="D38" i="46"/>
  <c r="C38" i="46"/>
  <c r="B38" i="46"/>
  <c r="G29" i="46"/>
  <c r="G27" i="46"/>
  <c r="F27" i="46"/>
  <c r="E27" i="46"/>
  <c r="D27" i="46"/>
  <c r="C27" i="46"/>
  <c r="B27" i="46"/>
  <c r="G23" i="46"/>
  <c r="F23" i="46"/>
  <c r="D23" i="46"/>
  <c r="C23" i="46"/>
  <c r="B23" i="46"/>
  <c r="G22" i="46"/>
  <c r="F22" i="46"/>
  <c r="E22" i="46"/>
  <c r="C22" i="46"/>
  <c r="B22" i="46"/>
  <c r="G21" i="46"/>
  <c r="H14" i="58"/>
  <c r="F21" i="46"/>
  <c r="D21" i="46"/>
  <c r="K14" i="58"/>
  <c r="C21" i="46"/>
  <c r="L14" i="58"/>
  <c r="B21" i="46"/>
  <c r="G20" i="46"/>
  <c r="F20" i="46"/>
  <c r="B20" i="46"/>
  <c r="G19" i="46"/>
  <c r="F19" i="46"/>
  <c r="D19" i="46"/>
  <c r="C19" i="46"/>
  <c r="B19" i="46"/>
  <c r="G18" i="46"/>
  <c r="F18" i="46"/>
  <c r="E18" i="46"/>
  <c r="D18" i="46"/>
  <c r="C18" i="46"/>
  <c r="B18" i="46"/>
  <c r="G14" i="46"/>
  <c r="H11" i="58"/>
  <c r="F14" i="46"/>
  <c r="I11" i="58"/>
  <c r="D14" i="46"/>
  <c r="C14" i="46"/>
  <c r="L11" i="58"/>
  <c r="B14" i="46"/>
  <c r="H13" i="46"/>
  <c r="G13" i="46"/>
  <c r="H10" i="58"/>
  <c r="F13" i="46"/>
  <c r="I10" i="58"/>
  <c r="E13" i="46"/>
  <c r="J10" i="58"/>
  <c r="D13" i="46"/>
  <c r="K10" i="58"/>
  <c r="C13" i="46"/>
  <c r="L10" i="58"/>
  <c r="B13" i="46"/>
  <c r="H12" i="46"/>
  <c r="G12" i="46"/>
  <c r="H9" i="58"/>
  <c r="F12" i="46"/>
  <c r="E12" i="46"/>
  <c r="J9" i="58"/>
  <c r="D12" i="46"/>
  <c r="K9" i="58"/>
  <c r="C12" i="46"/>
  <c r="L9" i="58"/>
  <c r="B12" i="46"/>
  <c r="G7" i="46"/>
  <c r="G8" i="46"/>
  <c r="F7" i="46"/>
  <c r="F8" i="46"/>
  <c r="E7" i="46"/>
  <c r="E8" i="46"/>
  <c r="D7" i="46"/>
  <c r="D8" i="46"/>
  <c r="C7" i="46"/>
  <c r="C8" i="46"/>
  <c r="B7" i="46"/>
  <c r="B8" i="46"/>
  <c r="G4" i="46"/>
  <c r="G5" i="46"/>
  <c r="G6" i="46"/>
  <c r="F4" i="46"/>
  <c r="I7" i="58"/>
  <c r="F5" i="46"/>
  <c r="F6" i="46"/>
  <c r="E4" i="46"/>
  <c r="J7" i="58"/>
  <c r="E5" i="46"/>
  <c r="E6" i="46"/>
  <c r="D4" i="46"/>
  <c r="K7" i="58"/>
  <c r="D5" i="46"/>
  <c r="D6" i="46"/>
  <c r="C4" i="46"/>
  <c r="L7" i="58"/>
  <c r="C5" i="46"/>
  <c r="C6" i="46"/>
  <c r="B4" i="46"/>
  <c r="B5" i="46"/>
  <c r="G43" i="47"/>
  <c r="G4" i="47"/>
  <c r="B7" i="58"/>
  <c r="F43" i="47"/>
  <c r="C19" i="58"/>
  <c r="F4" i="47"/>
  <c r="C7" i="58"/>
  <c r="E4" i="47"/>
  <c r="D7" i="58"/>
  <c r="D43" i="47"/>
  <c r="D4" i="47"/>
  <c r="E7" i="58"/>
  <c r="C43" i="47"/>
  <c r="F19" i="58"/>
  <c r="C4" i="47"/>
  <c r="F7" i="58"/>
  <c r="B43" i="47"/>
  <c r="B4" i="47"/>
  <c r="G44" i="47"/>
  <c r="G5" i="47"/>
  <c r="G6" i="47"/>
  <c r="F44" i="47"/>
  <c r="C20" i="58"/>
  <c r="F5" i="47"/>
  <c r="F6" i="47"/>
  <c r="E44" i="47"/>
  <c r="D20" i="58"/>
  <c r="E5" i="47"/>
  <c r="E6" i="47"/>
  <c r="D44" i="47"/>
  <c r="E20" i="58"/>
  <c r="D5" i="47"/>
  <c r="D6" i="47"/>
  <c r="C44" i="47"/>
  <c r="F20" i="58"/>
  <c r="C5" i="47"/>
  <c r="C6" i="47"/>
  <c r="B44" i="47"/>
  <c r="B5" i="47"/>
  <c r="B6" i="47"/>
  <c r="G38" i="47"/>
  <c r="G39" i="47"/>
  <c r="F38" i="47"/>
  <c r="F39" i="47"/>
  <c r="E38" i="47"/>
  <c r="E39" i="47"/>
  <c r="D38" i="47"/>
  <c r="D39" i="47"/>
  <c r="C38" i="47"/>
  <c r="C39" i="47"/>
  <c r="B38" i="47"/>
  <c r="B39" i="47"/>
  <c r="H43" i="47"/>
  <c r="G42" i="47"/>
  <c r="H42" i="47"/>
  <c r="F42" i="47"/>
  <c r="E42" i="47"/>
  <c r="D42" i="47"/>
  <c r="C42" i="47"/>
  <c r="B42" i="47"/>
  <c r="G41" i="47"/>
  <c r="H41" i="47"/>
  <c r="F41" i="47"/>
  <c r="E41" i="47"/>
  <c r="D18" i="58"/>
  <c r="D41" i="47"/>
  <c r="C41" i="47"/>
  <c r="F18" i="58"/>
  <c r="B41" i="47"/>
  <c r="G40" i="47"/>
  <c r="F40" i="47"/>
  <c r="E40" i="47"/>
  <c r="D40" i="47"/>
  <c r="C40" i="47"/>
  <c r="B40" i="47"/>
  <c r="G12" i="47"/>
  <c r="G13" i="47"/>
  <c r="H12" i="47"/>
  <c r="H13" i="47"/>
  <c r="F12" i="47"/>
  <c r="F13" i="47"/>
  <c r="E12" i="47"/>
  <c r="E13" i="47"/>
  <c r="D10" i="58"/>
  <c r="D12" i="47"/>
  <c r="D13" i="47"/>
  <c r="E10" i="58"/>
  <c r="C12" i="47"/>
  <c r="F9" i="58"/>
  <c r="C13" i="47"/>
  <c r="B12" i="47"/>
  <c r="B13" i="47"/>
  <c r="G18" i="47"/>
  <c r="G19" i="47"/>
  <c r="F18" i="47"/>
  <c r="F19" i="47"/>
  <c r="E18" i="47"/>
  <c r="D18" i="47"/>
  <c r="D19" i="47"/>
  <c r="C18" i="47"/>
  <c r="C19" i="47"/>
  <c r="B18" i="47"/>
  <c r="B19" i="47"/>
  <c r="G7" i="47"/>
  <c r="F7" i="47"/>
  <c r="E7" i="47"/>
  <c r="D7" i="47"/>
  <c r="C7" i="47"/>
  <c r="B7" i="47"/>
  <c r="G8" i="47"/>
  <c r="F8" i="47"/>
  <c r="E8" i="47"/>
  <c r="D8" i="47"/>
  <c r="C8" i="47"/>
  <c r="B8" i="47"/>
  <c r="F52" i="42"/>
  <c r="I21" i="56"/>
  <c r="E52" i="42"/>
  <c r="J21" i="56"/>
  <c r="D52" i="42"/>
  <c r="K21" i="56"/>
  <c r="B51" i="42"/>
  <c r="B50" i="42"/>
  <c r="F48" i="42"/>
  <c r="E48" i="42"/>
  <c r="B47" i="42"/>
  <c r="D46" i="42"/>
  <c r="B46" i="42"/>
  <c r="F45" i="42"/>
  <c r="D45" i="42"/>
  <c r="B45" i="42"/>
  <c r="G44" i="42"/>
  <c r="H19" i="56"/>
  <c r="F44" i="42"/>
  <c r="I19" i="56"/>
  <c r="E44" i="42"/>
  <c r="J19" i="56"/>
  <c r="D44" i="42"/>
  <c r="K19" i="56"/>
  <c r="C44" i="42"/>
  <c r="L19" i="56"/>
  <c r="B44" i="42"/>
  <c r="H43" i="42"/>
  <c r="G43" i="42"/>
  <c r="H18" i="56"/>
  <c r="F43" i="42"/>
  <c r="I18" i="56"/>
  <c r="D43" i="42"/>
  <c r="K18" i="56"/>
  <c r="C43" i="42"/>
  <c r="L18" i="56"/>
  <c r="B43" i="42"/>
  <c r="G42" i="42"/>
  <c r="F42" i="42"/>
  <c r="E42" i="42"/>
  <c r="D42" i="42"/>
  <c r="C42" i="42"/>
  <c r="B42" i="42"/>
  <c r="H41" i="42"/>
  <c r="G41" i="42"/>
  <c r="H17" i="56"/>
  <c r="F41" i="42"/>
  <c r="E41" i="42"/>
  <c r="J17" i="56"/>
  <c r="D41" i="42"/>
  <c r="K17" i="56"/>
  <c r="C41" i="42"/>
  <c r="B41" i="42"/>
  <c r="G40" i="42"/>
  <c r="F40" i="42"/>
  <c r="D40" i="42"/>
  <c r="C40" i="42"/>
  <c r="B40" i="42"/>
  <c r="G39" i="42"/>
  <c r="F39" i="42"/>
  <c r="E39" i="42"/>
  <c r="D39" i="42"/>
  <c r="C39" i="42"/>
  <c r="B39" i="42"/>
  <c r="G38" i="42"/>
  <c r="F38" i="42"/>
  <c r="E38" i="42"/>
  <c r="D38" i="42"/>
  <c r="C38" i="42"/>
  <c r="B38" i="42"/>
  <c r="G29" i="42"/>
  <c r="C29" i="42"/>
  <c r="G27" i="42"/>
  <c r="E27" i="42"/>
  <c r="C27" i="42"/>
  <c r="G23" i="42"/>
  <c r="C23" i="42"/>
  <c r="E22" i="42"/>
  <c r="C22" i="42"/>
  <c r="G21" i="42"/>
  <c r="H13" i="56"/>
  <c r="D21" i="42"/>
  <c r="K13" i="56"/>
  <c r="C21" i="42"/>
  <c r="F20" i="42"/>
  <c r="I11" i="56"/>
  <c r="G19" i="42"/>
  <c r="F19" i="42"/>
  <c r="D19" i="42"/>
  <c r="C19" i="42"/>
  <c r="B19" i="42"/>
  <c r="G18" i="42"/>
  <c r="F18" i="42"/>
  <c r="E18" i="42"/>
  <c r="D18" i="42"/>
  <c r="C18" i="42"/>
  <c r="B18" i="42"/>
  <c r="H13" i="42"/>
  <c r="G13" i="42"/>
  <c r="H9" i="56"/>
  <c r="F13" i="42"/>
  <c r="I9" i="56"/>
  <c r="E13" i="42"/>
  <c r="J9" i="56"/>
  <c r="D13" i="42"/>
  <c r="K9" i="56"/>
  <c r="C13" i="42"/>
  <c r="L9" i="56"/>
  <c r="B13" i="42"/>
  <c r="H12" i="42"/>
  <c r="G12" i="42"/>
  <c r="H8" i="56"/>
  <c r="F12" i="42"/>
  <c r="I8" i="56"/>
  <c r="E12" i="42"/>
  <c r="J8" i="56"/>
  <c r="D12" i="42"/>
  <c r="K8" i="56"/>
  <c r="C12" i="42"/>
  <c r="L8" i="56"/>
  <c r="B12" i="42"/>
  <c r="G7" i="42"/>
  <c r="G8" i="42"/>
  <c r="F8" i="42"/>
  <c r="E7" i="42"/>
  <c r="E8" i="42"/>
  <c r="D7" i="42"/>
  <c r="D8" i="42"/>
  <c r="C7" i="42"/>
  <c r="C8" i="42"/>
  <c r="B7" i="42"/>
  <c r="B8" i="42"/>
  <c r="G4" i="42"/>
  <c r="G5" i="42"/>
  <c r="G6" i="42"/>
  <c r="F4" i="42"/>
  <c r="I6" i="56"/>
  <c r="F5" i="42"/>
  <c r="E4" i="42"/>
  <c r="E5" i="42"/>
  <c r="E6" i="42"/>
  <c r="D4" i="42"/>
  <c r="K6" i="56"/>
  <c r="D5" i="42"/>
  <c r="D6" i="42"/>
  <c r="C4" i="42"/>
  <c r="L6" i="56"/>
  <c r="C5" i="42"/>
  <c r="C6" i="42"/>
  <c r="B4" i="42"/>
  <c r="B5" i="42"/>
  <c r="B6" i="42"/>
  <c r="G43" i="45"/>
  <c r="G4" i="45"/>
  <c r="B6" i="56"/>
  <c r="F43" i="45"/>
  <c r="C18" i="56"/>
  <c r="F4" i="45"/>
  <c r="E4" i="45"/>
  <c r="D43" i="45"/>
  <c r="D4" i="45"/>
  <c r="E6" i="56"/>
  <c r="C43" i="45"/>
  <c r="C4" i="45"/>
  <c r="B43" i="45"/>
  <c r="B4" i="45"/>
  <c r="G44" i="45"/>
  <c r="B19" i="56"/>
  <c r="G5" i="45"/>
  <c r="G6" i="45"/>
  <c r="F44" i="45"/>
  <c r="C19" i="56"/>
  <c r="F5" i="45"/>
  <c r="E44" i="45"/>
  <c r="D19" i="56"/>
  <c r="E5" i="45"/>
  <c r="E6" i="45"/>
  <c r="D44" i="45"/>
  <c r="E19" i="56"/>
  <c r="D5" i="45"/>
  <c r="D10" i="45"/>
  <c r="E7" i="56"/>
  <c r="C44" i="45"/>
  <c r="F19" i="56"/>
  <c r="C5" i="45"/>
  <c r="C6" i="45"/>
  <c r="B44" i="45"/>
  <c r="B5" i="45"/>
  <c r="G38" i="45"/>
  <c r="G39" i="45"/>
  <c r="F38" i="45"/>
  <c r="F39" i="45"/>
  <c r="E38" i="45"/>
  <c r="E39" i="45"/>
  <c r="D38" i="45"/>
  <c r="D39" i="45"/>
  <c r="C38" i="45"/>
  <c r="C39" i="45"/>
  <c r="B38" i="45"/>
  <c r="B39" i="45"/>
  <c r="G42" i="45"/>
  <c r="H42" i="45"/>
  <c r="F42" i="45"/>
  <c r="E42" i="45"/>
  <c r="D42" i="45"/>
  <c r="C42" i="45"/>
  <c r="B42" i="45"/>
  <c r="G41" i="45"/>
  <c r="B17" i="56"/>
  <c r="H41" i="45"/>
  <c r="F41" i="45"/>
  <c r="E41" i="45"/>
  <c r="D41" i="45"/>
  <c r="E17" i="56"/>
  <c r="C41" i="45"/>
  <c r="F17" i="56"/>
  <c r="B41" i="45"/>
  <c r="G40" i="45"/>
  <c r="F40" i="45"/>
  <c r="D40" i="45"/>
  <c r="C40" i="45"/>
  <c r="B40" i="45"/>
  <c r="G12" i="45"/>
  <c r="G13" i="45"/>
  <c r="B9" i="56"/>
  <c r="H12" i="45"/>
  <c r="H13" i="45"/>
  <c r="F12" i="45"/>
  <c r="F13" i="45"/>
  <c r="C9" i="56"/>
  <c r="E12" i="45"/>
  <c r="E13" i="45"/>
  <c r="D9" i="56"/>
  <c r="D12" i="45"/>
  <c r="D13" i="45"/>
  <c r="E9" i="56"/>
  <c r="B12" i="45"/>
  <c r="B13" i="45"/>
  <c r="G18" i="45"/>
  <c r="F18" i="45"/>
  <c r="F19" i="45"/>
  <c r="E18" i="45"/>
  <c r="D18" i="45"/>
  <c r="D19" i="45"/>
  <c r="B18" i="45"/>
  <c r="B19" i="45"/>
  <c r="G7" i="45"/>
  <c r="F7" i="45"/>
  <c r="E7" i="45"/>
  <c r="D7" i="45"/>
  <c r="C7" i="45"/>
  <c r="C22" i="45"/>
  <c r="B7" i="45"/>
  <c r="G8" i="45"/>
  <c r="F8" i="45"/>
  <c r="E8" i="45"/>
  <c r="D8" i="45"/>
  <c r="C8" i="45"/>
  <c r="B8" i="45"/>
  <c r="H22" i="62"/>
  <c r="L22" i="62"/>
  <c r="E19" i="62"/>
  <c r="I20" i="62"/>
  <c r="J20" i="62"/>
  <c r="C20" i="62"/>
  <c r="E20" i="62"/>
  <c r="D18" i="62"/>
  <c r="J14" i="62"/>
  <c r="H12" i="62"/>
  <c r="L12" i="62"/>
  <c r="H9" i="62"/>
  <c r="H20" i="58"/>
  <c r="J20" i="58"/>
  <c r="B20" i="58"/>
  <c r="L19" i="58"/>
  <c r="J18" i="58"/>
  <c r="B18" i="58"/>
  <c r="E9" i="58"/>
  <c r="I14" i="58"/>
  <c r="H12" i="58"/>
  <c r="I12" i="58"/>
  <c r="L12" i="58"/>
  <c r="K11" i="58"/>
  <c r="I9" i="58"/>
  <c r="H7" i="58"/>
  <c r="B18" i="56"/>
  <c r="D6" i="56"/>
  <c r="F6" i="56"/>
  <c r="I17" i="56"/>
  <c r="L17" i="56"/>
  <c r="L13" i="56"/>
  <c r="H6" i="56"/>
  <c r="M54" i="53"/>
  <c r="L54" i="53"/>
  <c r="K54" i="53"/>
  <c r="J54" i="53"/>
  <c r="M53" i="53"/>
  <c r="L53" i="53"/>
  <c r="K53" i="53"/>
  <c r="J53" i="53"/>
  <c r="I53" i="53"/>
  <c r="M52" i="53"/>
  <c r="L52" i="53"/>
  <c r="K52" i="53"/>
  <c r="J52" i="53"/>
  <c r="I52" i="53"/>
  <c r="D52" i="53"/>
  <c r="B52" i="53"/>
  <c r="M51" i="53"/>
  <c r="L51" i="53"/>
  <c r="K51" i="53"/>
  <c r="J51" i="53"/>
  <c r="B51" i="53"/>
  <c r="M50" i="53"/>
  <c r="L50" i="53"/>
  <c r="K50" i="53"/>
  <c r="J50" i="53"/>
  <c r="B50" i="53"/>
  <c r="M49" i="53"/>
  <c r="L49" i="53"/>
  <c r="K49" i="53"/>
  <c r="J49" i="53"/>
  <c r="M48" i="53"/>
  <c r="L48" i="53"/>
  <c r="K48" i="53"/>
  <c r="J48" i="53"/>
  <c r="I48" i="53"/>
  <c r="M47" i="53"/>
  <c r="L47" i="53"/>
  <c r="K47" i="53"/>
  <c r="J47" i="53"/>
  <c r="B47" i="53"/>
  <c r="M46" i="53"/>
  <c r="L46" i="53"/>
  <c r="K46" i="53"/>
  <c r="J46" i="53"/>
  <c r="C46" i="53"/>
  <c r="B46" i="53"/>
  <c r="M45" i="53"/>
  <c r="L45" i="53"/>
  <c r="K45" i="53"/>
  <c r="J45" i="53"/>
  <c r="D45" i="53"/>
  <c r="B45" i="53"/>
  <c r="M44" i="53"/>
  <c r="L44" i="53"/>
  <c r="K44" i="53"/>
  <c r="I44" i="53"/>
  <c r="J44" i="53"/>
  <c r="G44" i="53"/>
  <c r="H19" i="71"/>
  <c r="F44" i="53"/>
  <c r="I19" i="71"/>
  <c r="E44" i="53"/>
  <c r="J19" i="71"/>
  <c r="D44" i="53"/>
  <c r="C44" i="53"/>
  <c r="L19" i="71"/>
  <c r="B44" i="53"/>
  <c r="M43" i="53"/>
  <c r="L43" i="53"/>
  <c r="K43" i="53"/>
  <c r="J43" i="53"/>
  <c r="D43" i="53"/>
  <c r="C43" i="53"/>
  <c r="L18" i="71"/>
  <c r="B43" i="53"/>
  <c r="M42" i="53"/>
  <c r="L42" i="53"/>
  <c r="K42" i="53"/>
  <c r="J42" i="53"/>
  <c r="H42" i="53"/>
  <c r="G42" i="53"/>
  <c r="F42" i="53"/>
  <c r="E42" i="53"/>
  <c r="D42" i="53"/>
  <c r="C42" i="53"/>
  <c r="B42" i="53"/>
  <c r="M41" i="53"/>
  <c r="L41" i="53"/>
  <c r="K41" i="53"/>
  <c r="I41" i="53"/>
  <c r="J41" i="53"/>
  <c r="H41" i="53"/>
  <c r="G41" i="53"/>
  <c r="H17" i="71"/>
  <c r="F41" i="53"/>
  <c r="I17" i="71"/>
  <c r="E41" i="53"/>
  <c r="J17" i="71"/>
  <c r="D41" i="53"/>
  <c r="C41" i="53"/>
  <c r="L17" i="71"/>
  <c r="B41" i="53"/>
  <c r="M40" i="53"/>
  <c r="L40" i="53"/>
  <c r="K40" i="53"/>
  <c r="J40" i="53"/>
  <c r="G40" i="53"/>
  <c r="F40" i="53"/>
  <c r="D40" i="53"/>
  <c r="C40" i="53"/>
  <c r="B40" i="53"/>
  <c r="M39" i="53"/>
  <c r="L39" i="53"/>
  <c r="K39" i="53"/>
  <c r="J39" i="53"/>
  <c r="G39" i="53"/>
  <c r="F39" i="53"/>
  <c r="E39" i="53"/>
  <c r="D39" i="53"/>
  <c r="C39" i="53"/>
  <c r="B39" i="53"/>
  <c r="M38" i="53"/>
  <c r="L38" i="53"/>
  <c r="K38" i="53"/>
  <c r="J38" i="53"/>
  <c r="G38" i="53"/>
  <c r="F38" i="53"/>
  <c r="E38" i="53"/>
  <c r="D38" i="53"/>
  <c r="C38" i="53"/>
  <c r="B38" i="53"/>
  <c r="M35" i="53"/>
  <c r="L35" i="53"/>
  <c r="K35" i="53"/>
  <c r="J35" i="53"/>
  <c r="I35" i="53"/>
  <c r="M34" i="53"/>
  <c r="L34" i="53"/>
  <c r="K34" i="53"/>
  <c r="J34" i="53"/>
  <c r="M33" i="53"/>
  <c r="L33" i="53"/>
  <c r="K33" i="53"/>
  <c r="J33" i="53"/>
  <c r="M32" i="53"/>
  <c r="L32" i="53"/>
  <c r="K32" i="53"/>
  <c r="J32" i="53"/>
  <c r="M31" i="53"/>
  <c r="L31" i="53"/>
  <c r="I31" i="53"/>
  <c r="K31" i="53"/>
  <c r="J31" i="53"/>
  <c r="M30" i="53"/>
  <c r="L30" i="53"/>
  <c r="K30" i="53"/>
  <c r="J30" i="53"/>
  <c r="M29" i="53"/>
  <c r="L29" i="53"/>
  <c r="K29" i="53"/>
  <c r="J29" i="53"/>
  <c r="I29" i="53"/>
  <c r="D29" i="53"/>
  <c r="M28" i="53"/>
  <c r="L28" i="53"/>
  <c r="K28" i="53"/>
  <c r="I28" i="53"/>
  <c r="J28" i="53"/>
  <c r="M27" i="53"/>
  <c r="L27" i="53"/>
  <c r="K27" i="53"/>
  <c r="J27" i="53"/>
  <c r="G27" i="53"/>
  <c r="F27" i="53"/>
  <c r="E27" i="53"/>
  <c r="C27" i="53"/>
  <c r="M26" i="53"/>
  <c r="L26" i="53"/>
  <c r="K26" i="53"/>
  <c r="J26" i="53"/>
  <c r="M25" i="53"/>
  <c r="L25" i="53"/>
  <c r="K25" i="53"/>
  <c r="I25" i="53"/>
  <c r="J25" i="53"/>
  <c r="M24" i="53"/>
  <c r="L24" i="53"/>
  <c r="K24" i="53"/>
  <c r="J24" i="53"/>
  <c r="M23" i="53"/>
  <c r="L23" i="53"/>
  <c r="K23" i="53"/>
  <c r="J23" i="53"/>
  <c r="G23" i="53"/>
  <c r="F23" i="53"/>
  <c r="E23" i="53"/>
  <c r="C23" i="53"/>
  <c r="B23" i="53"/>
  <c r="M22" i="53"/>
  <c r="L22" i="53"/>
  <c r="K22" i="53"/>
  <c r="J22" i="53"/>
  <c r="D22" i="53"/>
  <c r="C22" i="53"/>
  <c r="B22" i="53"/>
  <c r="M21" i="53"/>
  <c r="L21" i="53"/>
  <c r="K21" i="53"/>
  <c r="J21" i="53"/>
  <c r="I21" i="53"/>
  <c r="G21" i="53"/>
  <c r="H13" i="71"/>
  <c r="F21" i="53"/>
  <c r="I13" i="71"/>
  <c r="E21" i="53"/>
  <c r="J13" i="71"/>
  <c r="D21" i="53"/>
  <c r="C21" i="53"/>
  <c r="L13" i="71"/>
  <c r="M20" i="53"/>
  <c r="L20" i="53"/>
  <c r="K20" i="53"/>
  <c r="J20" i="53"/>
  <c r="D20" i="53"/>
  <c r="K11" i="71"/>
  <c r="B20" i="53"/>
  <c r="M19" i="53"/>
  <c r="L19" i="53"/>
  <c r="K19" i="53"/>
  <c r="J19" i="53"/>
  <c r="I19" i="53"/>
  <c r="G19" i="53"/>
  <c r="F19" i="53"/>
  <c r="D19" i="53"/>
  <c r="C19" i="53"/>
  <c r="B19" i="53"/>
  <c r="M18" i="53"/>
  <c r="L18" i="53"/>
  <c r="K18" i="53"/>
  <c r="J18" i="53"/>
  <c r="I18" i="53"/>
  <c r="G18" i="53"/>
  <c r="F18" i="53"/>
  <c r="E18" i="53"/>
  <c r="D18" i="53"/>
  <c r="C18" i="53"/>
  <c r="B18" i="53"/>
  <c r="M17" i="53"/>
  <c r="L17" i="53"/>
  <c r="K17" i="53"/>
  <c r="J17" i="53"/>
  <c r="M16" i="53"/>
  <c r="L16" i="53"/>
  <c r="K16" i="53"/>
  <c r="J16" i="53"/>
  <c r="I16" i="53"/>
  <c r="M15" i="53"/>
  <c r="L15" i="53"/>
  <c r="K15" i="53"/>
  <c r="J15" i="53"/>
  <c r="M14" i="53"/>
  <c r="L14" i="53"/>
  <c r="K14" i="53"/>
  <c r="J14" i="53"/>
  <c r="G14" i="53"/>
  <c r="H10" i="71"/>
  <c r="C14" i="53"/>
  <c r="L10" i="71"/>
  <c r="M13" i="53"/>
  <c r="L13" i="53"/>
  <c r="K13" i="53"/>
  <c r="J13" i="53"/>
  <c r="I13" i="53"/>
  <c r="H13" i="53"/>
  <c r="G13" i="53"/>
  <c r="F13" i="53"/>
  <c r="E13" i="53"/>
  <c r="D13" i="53"/>
  <c r="C13" i="53"/>
  <c r="B13" i="53"/>
  <c r="M12" i="53"/>
  <c r="L12" i="53"/>
  <c r="K12" i="53"/>
  <c r="J12" i="53"/>
  <c r="H12" i="53"/>
  <c r="G12" i="53"/>
  <c r="F12" i="53"/>
  <c r="I8" i="71"/>
  <c r="E12" i="53"/>
  <c r="J8" i="71"/>
  <c r="D12" i="53"/>
  <c r="K8" i="71"/>
  <c r="C12" i="53"/>
  <c r="B12" i="53"/>
  <c r="M11" i="53"/>
  <c r="L11" i="53"/>
  <c r="K11" i="53"/>
  <c r="J11" i="53"/>
  <c r="G7" i="53"/>
  <c r="G8" i="53"/>
  <c r="F7" i="53"/>
  <c r="F8" i="53"/>
  <c r="E7" i="53"/>
  <c r="E8" i="53"/>
  <c r="D7" i="53"/>
  <c r="D8" i="53"/>
  <c r="C7" i="53"/>
  <c r="C8" i="53"/>
  <c r="B7" i="53"/>
  <c r="B8" i="53"/>
  <c r="M10" i="53"/>
  <c r="L10" i="53"/>
  <c r="K10" i="53"/>
  <c r="J10" i="53"/>
  <c r="G4" i="53"/>
  <c r="H6" i="71"/>
  <c r="G5" i="53"/>
  <c r="G6" i="53"/>
  <c r="F4" i="53"/>
  <c r="I6" i="71"/>
  <c r="F5" i="53"/>
  <c r="F6" i="53"/>
  <c r="E4" i="53"/>
  <c r="J6" i="71"/>
  <c r="E5" i="53"/>
  <c r="E6" i="53"/>
  <c r="D4" i="53"/>
  <c r="K6" i="71"/>
  <c r="D5" i="53"/>
  <c r="D6" i="53"/>
  <c r="C4" i="53"/>
  <c r="L6" i="71"/>
  <c r="C5" i="53"/>
  <c r="C6" i="53"/>
  <c r="B4" i="53"/>
  <c r="B5" i="53"/>
  <c r="B6" i="53"/>
  <c r="M8" i="53"/>
  <c r="L8" i="53"/>
  <c r="K8" i="53"/>
  <c r="J8" i="53"/>
  <c r="I8" i="53"/>
  <c r="M7" i="53"/>
  <c r="L7" i="53"/>
  <c r="K7" i="53"/>
  <c r="J7" i="53"/>
  <c r="M6" i="53"/>
  <c r="L6" i="53"/>
  <c r="K6" i="53"/>
  <c r="J6" i="53"/>
  <c r="M5" i="53"/>
  <c r="L5" i="53"/>
  <c r="K5" i="53"/>
  <c r="J5" i="53"/>
  <c r="M4" i="53"/>
  <c r="L4" i="53"/>
  <c r="K4" i="53"/>
  <c r="J4" i="53"/>
  <c r="G4" i="52"/>
  <c r="B6" i="71"/>
  <c r="F4" i="52"/>
  <c r="C6" i="71"/>
  <c r="E4" i="52"/>
  <c r="D6" i="71"/>
  <c r="D43" i="52"/>
  <c r="E18" i="54"/>
  <c r="C43" i="52"/>
  <c r="F18" i="54"/>
  <c r="B43" i="52"/>
  <c r="B55" i="52"/>
  <c r="M54" i="52"/>
  <c r="L54" i="52"/>
  <c r="K54" i="52"/>
  <c r="J54" i="52"/>
  <c r="I54" i="52"/>
  <c r="G44" i="52"/>
  <c r="B19" i="71"/>
  <c r="G5" i="52"/>
  <c r="G6" i="52"/>
  <c r="F44" i="52"/>
  <c r="C19" i="71"/>
  <c r="F5" i="52"/>
  <c r="F6" i="52"/>
  <c r="E44" i="52"/>
  <c r="D19" i="71"/>
  <c r="E5" i="52"/>
  <c r="E6" i="52"/>
  <c r="D44" i="52"/>
  <c r="E19" i="71"/>
  <c r="D5" i="52"/>
  <c r="D6" i="52"/>
  <c r="C44" i="52"/>
  <c r="F19" i="71"/>
  <c r="C5" i="52"/>
  <c r="C6" i="52"/>
  <c r="B44" i="52"/>
  <c r="B5" i="52"/>
  <c r="B6" i="52"/>
  <c r="M53" i="52"/>
  <c r="L53" i="52"/>
  <c r="K53" i="52"/>
  <c r="J53" i="52"/>
  <c r="I53" i="52"/>
  <c r="G38" i="52"/>
  <c r="G39" i="52"/>
  <c r="F38" i="52"/>
  <c r="F39" i="52"/>
  <c r="E38" i="52"/>
  <c r="E39" i="52"/>
  <c r="D38" i="52"/>
  <c r="D39" i="52"/>
  <c r="C38" i="52"/>
  <c r="C39" i="52"/>
  <c r="B38" i="52"/>
  <c r="B39" i="52"/>
  <c r="M52" i="52"/>
  <c r="L52" i="52"/>
  <c r="K52" i="52"/>
  <c r="J52" i="52"/>
  <c r="I52" i="52"/>
  <c r="M51" i="52"/>
  <c r="L51" i="52"/>
  <c r="K51" i="52"/>
  <c r="J51" i="52"/>
  <c r="I51" i="52"/>
  <c r="M50" i="52"/>
  <c r="L50" i="52"/>
  <c r="K50" i="52"/>
  <c r="J50" i="52"/>
  <c r="I50" i="52"/>
  <c r="M49" i="52"/>
  <c r="L49" i="52"/>
  <c r="K49" i="52"/>
  <c r="J49" i="52"/>
  <c r="I49" i="52"/>
  <c r="G42" i="52"/>
  <c r="H42" i="52"/>
  <c r="F42" i="52"/>
  <c r="E42" i="52"/>
  <c r="D42" i="52"/>
  <c r="C42" i="52"/>
  <c r="B42" i="52"/>
  <c r="M48" i="52"/>
  <c r="L48" i="52"/>
  <c r="K48" i="52"/>
  <c r="J48" i="52"/>
  <c r="I48" i="52"/>
  <c r="M47" i="52"/>
  <c r="L47" i="52"/>
  <c r="K47" i="52"/>
  <c r="J47" i="52"/>
  <c r="I47" i="52"/>
  <c r="G41" i="52"/>
  <c r="B17" i="71"/>
  <c r="H41" i="52"/>
  <c r="F41" i="52"/>
  <c r="C17" i="71"/>
  <c r="E41" i="52"/>
  <c r="D17" i="71"/>
  <c r="D41" i="52"/>
  <c r="E17" i="54"/>
  <c r="C41" i="52"/>
  <c r="B41" i="52"/>
  <c r="M46" i="52"/>
  <c r="L46" i="52"/>
  <c r="K46" i="52"/>
  <c r="J46" i="52"/>
  <c r="I46" i="52"/>
  <c r="M45" i="52"/>
  <c r="L45" i="52"/>
  <c r="K45" i="52"/>
  <c r="J45" i="52"/>
  <c r="I45" i="52"/>
  <c r="M44" i="52"/>
  <c r="L44" i="52"/>
  <c r="K44" i="52"/>
  <c r="J44" i="52"/>
  <c r="I44" i="52"/>
  <c r="M43" i="52"/>
  <c r="L43" i="52"/>
  <c r="K43" i="52"/>
  <c r="J43" i="52"/>
  <c r="I43" i="52"/>
  <c r="M42" i="52"/>
  <c r="L42" i="52"/>
  <c r="K42" i="52"/>
  <c r="J42" i="52"/>
  <c r="I42" i="52"/>
  <c r="M41" i="52"/>
  <c r="L41" i="52"/>
  <c r="K41" i="52"/>
  <c r="J41" i="52"/>
  <c r="I41" i="52"/>
  <c r="M40" i="52"/>
  <c r="L40" i="52"/>
  <c r="K40" i="52"/>
  <c r="J40" i="52"/>
  <c r="I40" i="52"/>
  <c r="G40" i="52"/>
  <c r="F40" i="52"/>
  <c r="D40" i="52"/>
  <c r="C40" i="52"/>
  <c r="B40" i="52"/>
  <c r="M39" i="52"/>
  <c r="L39" i="52"/>
  <c r="K39" i="52"/>
  <c r="J39" i="52"/>
  <c r="I39" i="52"/>
  <c r="M38" i="52"/>
  <c r="L38" i="52"/>
  <c r="K38" i="52"/>
  <c r="J38" i="52"/>
  <c r="I38" i="52"/>
  <c r="M35" i="52"/>
  <c r="L35" i="52"/>
  <c r="K35" i="52"/>
  <c r="J35" i="52"/>
  <c r="I35" i="52"/>
  <c r="M34" i="52"/>
  <c r="L34" i="52"/>
  <c r="K34" i="52"/>
  <c r="J34" i="52"/>
  <c r="I34" i="52"/>
  <c r="M33" i="52"/>
  <c r="L33" i="52"/>
  <c r="K33" i="52"/>
  <c r="J33" i="52"/>
  <c r="I33" i="52"/>
  <c r="M32" i="52"/>
  <c r="L32" i="52"/>
  <c r="K32" i="52"/>
  <c r="J32" i="52"/>
  <c r="I32" i="52"/>
  <c r="M31" i="52"/>
  <c r="L31" i="52"/>
  <c r="K31" i="52"/>
  <c r="J31" i="52"/>
  <c r="I31" i="52"/>
  <c r="M30" i="52"/>
  <c r="L30" i="52"/>
  <c r="K30" i="52"/>
  <c r="J30" i="52"/>
  <c r="I30" i="52"/>
  <c r="G12" i="52"/>
  <c r="B8" i="71"/>
  <c r="G13" i="52"/>
  <c r="H12" i="52"/>
  <c r="H13" i="52"/>
  <c r="F12" i="52"/>
  <c r="C8" i="71"/>
  <c r="F13" i="52"/>
  <c r="E12" i="52"/>
  <c r="D8" i="71"/>
  <c r="D13" i="71"/>
  <c r="E13" i="52"/>
  <c r="D12" i="52"/>
  <c r="E8" i="71"/>
  <c r="D13" i="52"/>
  <c r="B13" i="52"/>
  <c r="B23" i="52"/>
  <c r="M29" i="52"/>
  <c r="L29" i="52"/>
  <c r="K29" i="52"/>
  <c r="J29" i="52"/>
  <c r="I29" i="52"/>
  <c r="M28" i="52"/>
  <c r="L28" i="52"/>
  <c r="K28" i="52"/>
  <c r="J28" i="52"/>
  <c r="I28" i="52"/>
  <c r="M27" i="52"/>
  <c r="L27" i="52"/>
  <c r="K27" i="52"/>
  <c r="J27" i="52"/>
  <c r="I27" i="52"/>
  <c r="M26" i="52"/>
  <c r="L26" i="52"/>
  <c r="K26" i="52"/>
  <c r="J26" i="52"/>
  <c r="I26" i="52"/>
  <c r="M25" i="52"/>
  <c r="L25" i="52"/>
  <c r="K25" i="52"/>
  <c r="J25" i="52"/>
  <c r="I25" i="52"/>
  <c r="G18" i="52"/>
  <c r="G19" i="52"/>
  <c r="F18" i="52"/>
  <c r="F19" i="52"/>
  <c r="E18" i="52"/>
  <c r="D18" i="52"/>
  <c r="D19" i="52"/>
  <c r="C18" i="52"/>
  <c r="C19" i="52"/>
  <c r="B18" i="52"/>
  <c r="B19" i="52"/>
  <c r="M24" i="52"/>
  <c r="L24" i="52"/>
  <c r="K24" i="52"/>
  <c r="J24" i="52"/>
  <c r="I24" i="52"/>
  <c r="M23" i="52"/>
  <c r="L23" i="52"/>
  <c r="K23" i="52"/>
  <c r="J23" i="52"/>
  <c r="I23" i="52"/>
  <c r="M22" i="52"/>
  <c r="L22" i="52"/>
  <c r="K22" i="52"/>
  <c r="J22" i="52"/>
  <c r="I22" i="52"/>
  <c r="G7" i="52"/>
  <c r="F7" i="52"/>
  <c r="E7" i="52"/>
  <c r="D7" i="52"/>
  <c r="C7" i="52"/>
  <c r="B7" i="52"/>
  <c r="M21" i="52"/>
  <c r="L21" i="52"/>
  <c r="K21" i="52"/>
  <c r="J21" i="52"/>
  <c r="I21" i="52"/>
  <c r="M20" i="52"/>
  <c r="L20" i="52"/>
  <c r="K20" i="52"/>
  <c r="J20" i="52"/>
  <c r="I20" i="52"/>
  <c r="M19" i="52"/>
  <c r="L19" i="52"/>
  <c r="K19" i="52"/>
  <c r="J19" i="52"/>
  <c r="I19" i="52"/>
  <c r="M18" i="52"/>
  <c r="L18" i="52"/>
  <c r="K18" i="52"/>
  <c r="J18" i="52"/>
  <c r="I18" i="52"/>
  <c r="M17" i="52"/>
  <c r="L17" i="52"/>
  <c r="K17" i="52"/>
  <c r="J17" i="52"/>
  <c r="I17" i="52"/>
  <c r="M16" i="52"/>
  <c r="L16" i="52"/>
  <c r="K16" i="52"/>
  <c r="J16" i="52"/>
  <c r="I16" i="52"/>
  <c r="M15" i="52"/>
  <c r="L15" i="52"/>
  <c r="K15" i="52"/>
  <c r="J15" i="52"/>
  <c r="I15" i="52"/>
  <c r="M14" i="52"/>
  <c r="L14" i="52"/>
  <c r="K14" i="52"/>
  <c r="J14" i="52"/>
  <c r="I14" i="52"/>
  <c r="M13" i="52"/>
  <c r="L13" i="52"/>
  <c r="K13" i="52"/>
  <c r="J13" i="52"/>
  <c r="I13" i="52"/>
  <c r="M12" i="52"/>
  <c r="L12" i="52"/>
  <c r="K12" i="52"/>
  <c r="J12" i="52"/>
  <c r="I12" i="52"/>
  <c r="M11" i="52"/>
  <c r="L11" i="52"/>
  <c r="K11" i="52"/>
  <c r="J11" i="52"/>
  <c r="I11" i="52"/>
  <c r="G8" i="52"/>
  <c r="F8" i="52"/>
  <c r="E8" i="52"/>
  <c r="D8" i="52"/>
  <c r="C8" i="52"/>
  <c r="B8" i="52"/>
  <c r="M10" i="52"/>
  <c r="L10" i="52"/>
  <c r="K10" i="52"/>
  <c r="J10" i="52"/>
  <c r="I10" i="52"/>
  <c r="M8" i="52"/>
  <c r="L8" i="52"/>
  <c r="K8" i="52"/>
  <c r="J8" i="52"/>
  <c r="I8" i="52"/>
  <c r="M7" i="52"/>
  <c r="L7" i="52"/>
  <c r="K7" i="52"/>
  <c r="J7" i="52"/>
  <c r="M6" i="52"/>
  <c r="L6" i="52"/>
  <c r="K6" i="52"/>
  <c r="J6" i="52"/>
  <c r="M5" i="52"/>
  <c r="L5" i="52"/>
  <c r="K5" i="52"/>
  <c r="J5" i="52"/>
  <c r="M4" i="52"/>
  <c r="L4" i="52"/>
  <c r="K4" i="52"/>
  <c r="I4" i="52"/>
  <c r="J4" i="52"/>
  <c r="C17" i="54"/>
  <c r="C55" i="53"/>
  <c r="L20" i="54"/>
  <c r="G32" i="8"/>
  <c r="G34" i="8"/>
  <c r="B29" i="8"/>
  <c r="F26" i="8"/>
  <c r="H10" i="54"/>
  <c r="D23" i="53"/>
  <c r="B27" i="53"/>
  <c r="B48" i="53"/>
  <c r="E19" i="53"/>
  <c r="B48" i="42"/>
  <c r="F58" i="8"/>
  <c r="L6" i="54"/>
  <c r="L21" i="62"/>
  <c r="B23" i="49"/>
  <c r="H6" i="54"/>
  <c r="J8" i="54"/>
  <c r="E9" i="62"/>
  <c r="E21" i="47"/>
  <c r="J19" i="54"/>
  <c r="B11" i="46"/>
  <c r="F23" i="52"/>
  <c r="C52" i="45"/>
  <c r="F21" i="56"/>
  <c r="E11" i="53"/>
  <c r="J11" i="62"/>
  <c r="K14" i="62"/>
  <c r="K18" i="62"/>
  <c r="K21" i="62"/>
  <c r="B23" i="50"/>
  <c r="F23" i="50"/>
  <c r="E7" i="62"/>
  <c r="I13" i="54"/>
  <c r="L9" i="62"/>
  <c r="I12" i="62"/>
  <c r="I22" i="62"/>
  <c r="D52" i="50"/>
  <c r="F52" i="50"/>
  <c r="C8" i="54"/>
  <c r="H19" i="54"/>
  <c r="B20" i="62"/>
  <c r="F19" i="62"/>
  <c r="K20" i="62"/>
  <c r="B27" i="45"/>
  <c r="B29" i="45"/>
  <c r="C21" i="45"/>
  <c r="L19" i="54"/>
  <c r="D20" i="62"/>
  <c r="C55" i="49"/>
  <c r="B21" i="52"/>
  <c r="C21" i="49"/>
  <c r="L17" i="54"/>
  <c r="L7" i="62"/>
  <c r="J9" i="62"/>
  <c r="H11" i="62"/>
  <c r="C9" i="62"/>
  <c r="I18" i="62"/>
  <c r="D7" i="62"/>
  <c r="D10" i="47"/>
  <c r="E8" i="58"/>
  <c r="B45" i="47"/>
  <c r="F46" i="47"/>
  <c r="F47" i="47"/>
  <c r="F22" i="50"/>
  <c r="E45" i="50"/>
  <c r="C20" i="49"/>
  <c r="F12" i="60"/>
  <c r="H17" i="54"/>
  <c r="I19" i="54"/>
  <c r="J7" i="62"/>
  <c r="B9" i="62"/>
  <c r="K19" i="62"/>
  <c r="G52" i="47"/>
  <c r="B22" i="58"/>
  <c r="E10" i="50"/>
  <c r="D8" i="62"/>
  <c r="K11" i="54"/>
  <c r="B17" i="54"/>
  <c r="H7" i="62"/>
  <c r="L11" i="62"/>
  <c r="K12" i="62"/>
  <c r="G52" i="50"/>
  <c r="E21" i="49"/>
  <c r="I46" i="53"/>
  <c r="I50" i="53"/>
  <c r="E45" i="45"/>
  <c r="E10" i="42"/>
  <c r="J7" i="56"/>
  <c r="C11" i="42"/>
  <c r="F48" i="47"/>
  <c r="F49" i="47"/>
  <c r="C52" i="47"/>
  <c r="F22" i="58"/>
  <c r="G49" i="46"/>
  <c r="L10" i="54"/>
  <c r="I5" i="52"/>
  <c r="I4" i="53"/>
  <c r="I5" i="53"/>
  <c r="I6" i="53"/>
  <c r="I7" i="53"/>
  <c r="I12" i="53"/>
  <c r="I17" i="53"/>
  <c r="I30" i="53"/>
  <c r="I38" i="53"/>
  <c r="C29" i="53"/>
  <c r="I10" i="53"/>
  <c r="I15" i="53"/>
  <c r="I26" i="53"/>
  <c r="I34" i="53"/>
  <c r="I43" i="53"/>
  <c r="I45" i="53"/>
  <c r="I47" i="53"/>
  <c r="I51" i="53"/>
  <c r="D46" i="47"/>
  <c r="D47" i="47"/>
  <c r="G45" i="47"/>
  <c r="B52" i="47"/>
  <c r="D49" i="46"/>
  <c r="D19" i="54"/>
  <c r="I7" i="52"/>
  <c r="C20" i="52"/>
  <c r="F11" i="71"/>
  <c r="F20" i="52"/>
  <c r="C11" i="54"/>
  <c r="F46" i="52"/>
  <c r="F47" i="52"/>
  <c r="G45" i="52"/>
  <c r="I22" i="53"/>
  <c r="I27" i="53"/>
  <c r="I32" i="53"/>
  <c r="I39" i="53"/>
  <c r="I42" i="53"/>
  <c r="I49" i="53"/>
  <c r="E21" i="45"/>
  <c r="D48" i="49"/>
  <c r="D49" i="49"/>
  <c r="D22" i="50"/>
  <c r="B57" i="5"/>
  <c r="D58" i="5"/>
  <c r="B57" i="6"/>
  <c r="G58" i="6"/>
  <c r="G28" i="7"/>
  <c r="F58" i="7"/>
  <c r="C29" i="8"/>
  <c r="F29" i="8"/>
  <c r="B58" i="8"/>
  <c r="D55" i="42"/>
  <c r="K20" i="56"/>
  <c r="E32" i="9"/>
  <c r="E34" i="9"/>
  <c r="F28" i="9"/>
  <c r="E58" i="9"/>
  <c r="B21" i="42"/>
  <c r="B23" i="42"/>
  <c r="F23" i="42"/>
  <c r="F28" i="10"/>
  <c r="C58" i="10"/>
  <c r="G29" i="11"/>
  <c r="E23" i="42"/>
  <c r="F58" i="11"/>
  <c r="F26" i="12"/>
  <c r="F22" i="42"/>
  <c r="C28" i="24"/>
  <c r="F54" i="24"/>
  <c r="F55" i="24"/>
  <c r="D54" i="24"/>
  <c r="D55" i="24"/>
  <c r="D58" i="24"/>
  <c r="C28" i="13"/>
  <c r="C29" i="46"/>
  <c r="B57" i="13"/>
  <c r="E58" i="13"/>
  <c r="E32" i="17"/>
  <c r="E34" i="17"/>
  <c r="C28" i="17"/>
  <c r="D30" i="17"/>
  <c r="D29" i="46"/>
  <c r="G54" i="17"/>
  <c r="C57" i="17"/>
  <c r="E58" i="17"/>
  <c r="D28" i="18"/>
  <c r="F29" i="46"/>
  <c r="E54" i="18"/>
  <c r="E55" i="18"/>
  <c r="G58" i="19"/>
  <c r="F57" i="20"/>
  <c r="F57" i="21"/>
  <c r="F58" i="26"/>
  <c r="C58" i="31"/>
  <c r="C57" i="31"/>
  <c r="G58" i="31"/>
  <c r="G57" i="31"/>
  <c r="D29" i="31"/>
  <c r="D30" i="31"/>
  <c r="E38" i="31"/>
  <c r="E37" i="31"/>
  <c r="D28" i="31"/>
  <c r="E47" i="42"/>
  <c r="F55" i="42"/>
  <c r="I20" i="56"/>
  <c r="H43" i="45"/>
  <c r="G50" i="45"/>
  <c r="G51" i="45"/>
  <c r="E45" i="42"/>
  <c r="E57" i="6"/>
  <c r="C57" i="7"/>
  <c r="G58" i="7"/>
  <c r="B30" i="8"/>
  <c r="B32" i="8"/>
  <c r="B34" i="8"/>
  <c r="D32" i="10"/>
  <c r="D34" i="10"/>
  <c r="F58" i="10"/>
  <c r="H14" i="42"/>
  <c r="C20" i="53"/>
  <c r="F29" i="11"/>
  <c r="G29" i="24"/>
  <c r="G30" i="24"/>
  <c r="B57" i="24"/>
  <c r="E49" i="46"/>
  <c r="D28" i="17"/>
  <c r="D47" i="46"/>
  <c r="F57" i="17"/>
  <c r="E23" i="46"/>
  <c r="D20" i="46"/>
  <c r="K12" i="58"/>
  <c r="E21" i="46"/>
  <c r="J14" i="58"/>
  <c r="D22" i="46"/>
  <c r="G29" i="20"/>
  <c r="C28" i="20"/>
  <c r="C30" i="20"/>
  <c r="F29" i="21"/>
  <c r="C58" i="21"/>
  <c r="D50" i="25"/>
  <c r="E49" i="25"/>
  <c r="C29" i="27"/>
  <c r="C30" i="27"/>
  <c r="C28" i="27"/>
  <c r="G29" i="27"/>
  <c r="G30" i="27"/>
  <c r="G28" i="27"/>
  <c r="E57" i="29"/>
  <c r="E58" i="29"/>
  <c r="E48" i="49"/>
  <c r="E49" i="49"/>
  <c r="F57" i="5"/>
  <c r="G29" i="6"/>
  <c r="F57" i="6"/>
  <c r="F29" i="7"/>
  <c r="F21" i="42"/>
  <c r="I13" i="56"/>
  <c r="C28" i="7"/>
  <c r="C32" i="7"/>
  <c r="C34" i="7"/>
  <c r="F54" i="7"/>
  <c r="F15" i="8"/>
  <c r="F30" i="8"/>
  <c r="E21" i="42"/>
  <c r="J13" i="56"/>
  <c r="C45" i="53"/>
  <c r="G58" i="10"/>
  <c r="F30" i="11"/>
  <c r="E57" i="11"/>
  <c r="E32" i="12"/>
  <c r="E34" i="12"/>
  <c r="D32" i="12"/>
  <c r="D34" i="12"/>
  <c r="E57" i="12"/>
  <c r="C32" i="24"/>
  <c r="C34" i="24"/>
  <c r="G32" i="24"/>
  <c r="G34" i="24"/>
  <c r="C30" i="24"/>
  <c r="E54" i="24"/>
  <c r="E55" i="24"/>
  <c r="E57" i="24"/>
  <c r="C32" i="13"/>
  <c r="C34" i="13"/>
  <c r="G32" i="13"/>
  <c r="G34" i="13"/>
  <c r="G28" i="13"/>
  <c r="F57" i="13"/>
  <c r="D29" i="17"/>
  <c r="F54" i="17"/>
  <c r="F55" i="17"/>
  <c r="C57" i="18"/>
  <c r="F29" i="19"/>
  <c r="F30" i="19"/>
  <c r="D32" i="20"/>
  <c r="D34" i="20"/>
  <c r="G32" i="20"/>
  <c r="G34" i="20"/>
  <c r="E28" i="20"/>
  <c r="C29" i="21"/>
  <c r="G29" i="21"/>
  <c r="C28" i="21"/>
  <c r="E58" i="25"/>
  <c r="E57" i="25"/>
  <c r="B32" i="25"/>
  <c r="B34" i="25"/>
  <c r="B28" i="25"/>
  <c r="G30" i="25"/>
  <c r="E29" i="26"/>
  <c r="E32" i="26"/>
  <c r="E34" i="26"/>
  <c r="E30" i="26"/>
  <c r="C32" i="34"/>
  <c r="C34" i="34"/>
  <c r="C29" i="34"/>
  <c r="G57" i="5"/>
  <c r="D29" i="6"/>
  <c r="C52" i="42"/>
  <c r="L21" i="56"/>
  <c r="G52" i="42"/>
  <c r="H21" i="56"/>
  <c r="D28" i="7"/>
  <c r="G54" i="7"/>
  <c r="G55" i="7"/>
  <c r="F29" i="9"/>
  <c r="C58" i="9"/>
  <c r="D28" i="12"/>
  <c r="D20" i="42"/>
  <c r="K11" i="56"/>
  <c r="B49" i="53"/>
  <c r="F57" i="24"/>
  <c r="C54" i="46"/>
  <c r="B25" i="46"/>
  <c r="B54" i="46"/>
  <c r="B57" i="17"/>
  <c r="B53" i="46"/>
  <c r="D58" i="17"/>
  <c r="G57" i="18"/>
  <c r="E58" i="19"/>
  <c r="G28" i="20"/>
  <c r="G30" i="20"/>
  <c r="D57" i="20"/>
  <c r="G57" i="21"/>
  <c r="G58" i="21"/>
  <c r="C28" i="25"/>
  <c r="C30" i="25"/>
  <c r="C32" i="25"/>
  <c r="B29" i="48"/>
  <c r="B58" i="26"/>
  <c r="D57" i="34"/>
  <c r="D58" i="34"/>
  <c r="D23" i="48"/>
  <c r="D29" i="48"/>
  <c r="C32" i="26"/>
  <c r="C34" i="26"/>
  <c r="G32" i="26"/>
  <c r="G34" i="26"/>
  <c r="C58" i="28"/>
  <c r="E15" i="29"/>
  <c r="F15" i="29"/>
  <c r="F29" i="29"/>
  <c r="G52" i="29"/>
  <c r="G53" i="29"/>
  <c r="E15" i="34"/>
  <c r="F29" i="34"/>
  <c r="F58" i="34"/>
  <c r="B57" i="34"/>
  <c r="F54" i="35"/>
  <c r="F55" i="35"/>
  <c r="G57" i="35"/>
  <c r="C29" i="36"/>
  <c r="H29" i="36"/>
  <c r="H28" i="36"/>
  <c r="D57" i="36"/>
  <c r="F58" i="36"/>
  <c r="F58" i="37"/>
  <c r="C30" i="38"/>
  <c r="F49" i="38"/>
  <c r="E58" i="38"/>
  <c r="C32" i="40"/>
  <c r="C34" i="40"/>
  <c r="G32" i="40"/>
  <c r="G34" i="40"/>
  <c r="E28" i="40"/>
  <c r="B57" i="40"/>
  <c r="E29" i="41"/>
  <c r="G54" i="41"/>
  <c r="G55" i="41"/>
  <c r="E57" i="41"/>
  <c r="F30" i="35"/>
  <c r="C32" i="36"/>
  <c r="C34" i="36"/>
  <c r="F29" i="38"/>
  <c r="G32" i="27"/>
  <c r="G34" i="27"/>
  <c r="F58" i="27"/>
  <c r="D58" i="30"/>
  <c r="F28" i="35"/>
  <c r="F58" i="35"/>
  <c r="B58" i="36"/>
  <c r="B54" i="51"/>
  <c r="E54" i="37"/>
  <c r="E55" i="37"/>
  <c r="G29" i="38"/>
  <c r="C29" i="51"/>
  <c r="G29" i="51"/>
  <c r="F35" i="38"/>
  <c r="G32" i="25"/>
  <c r="G34" i="25"/>
  <c r="D20" i="48"/>
  <c r="K12" i="60"/>
  <c r="E21" i="48"/>
  <c r="J14" i="60"/>
  <c r="C52" i="48"/>
  <c r="L22" i="60"/>
  <c r="G52" i="48"/>
  <c r="H22" i="60"/>
  <c r="F21" i="48"/>
  <c r="I14" i="60"/>
  <c r="G29" i="26"/>
  <c r="D29" i="27"/>
  <c r="G52" i="27"/>
  <c r="G53" i="27"/>
  <c r="G49" i="27"/>
  <c r="F49" i="29"/>
  <c r="C49" i="48"/>
  <c r="G58" i="29"/>
  <c r="E29" i="30"/>
  <c r="F58" i="30"/>
  <c r="F29" i="31"/>
  <c r="E29" i="31"/>
  <c r="E57" i="31"/>
  <c r="E29" i="34"/>
  <c r="G29" i="34"/>
  <c r="E52" i="34"/>
  <c r="E53" i="34"/>
  <c r="E58" i="34"/>
  <c r="F52" i="34"/>
  <c r="F53" i="34"/>
  <c r="D29" i="35"/>
  <c r="F32" i="35"/>
  <c r="F34" i="35"/>
  <c r="C57" i="35"/>
  <c r="C28" i="36"/>
  <c r="D29" i="38"/>
  <c r="G38" i="38"/>
  <c r="F47" i="38"/>
  <c r="E52" i="38"/>
  <c r="E53" i="38"/>
  <c r="C58" i="38"/>
  <c r="E15" i="40"/>
  <c r="C10" i="52"/>
  <c r="F7" i="54"/>
  <c r="B13" i="71"/>
  <c r="J13" i="54"/>
  <c r="B8" i="54"/>
  <c r="G10" i="52"/>
  <c r="E23" i="52"/>
  <c r="B10" i="53"/>
  <c r="E18" i="58"/>
  <c r="I14" i="62"/>
  <c r="E11" i="45"/>
  <c r="F20" i="45"/>
  <c r="C48" i="45"/>
  <c r="C49" i="45"/>
  <c r="B23" i="47"/>
  <c r="D55" i="47"/>
  <c r="G11" i="46"/>
  <c r="G11" i="49"/>
  <c r="F22" i="49"/>
  <c r="D11" i="48"/>
  <c r="B20" i="50"/>
  <c r="D20" i="50"/>
  <c r="F20" i="50"/>
  <c r="B14" i="50"/>
  <c r="B24" i="50"/>
  <c r="E14" i="72"/>
  <c r="C14" i="72"/>
  <c r="F18" i="62"/>
  <c r="F18" i="72"/>
  <c r="F7" i="62"/>
  <c r="F7" i="72"/>
  <c r="F21" i="72"/>
  <c r="B7" i="62"/>
  <c r="B7" i="72"/>
  <c r="C11" i="51"/>
  <c r="K9" i="62"/>
  <c r="K9" i="72"/>
  <c r="J10" i="62"/>
  <c r="J10" i="72"/>
  <c r="I11" i="62"/>
  <c r="I11" i="72"/>
  <c r="J18" i="62"/>
  <c r="J18" i="72"/>
  <c r="L19" i="62"/>
  <c r="L19" i="72"/>
  <c r="H19" i="62"/>
  <c r="H19" i="72"/>
  <c r="F10" i="62"/>
  <c r="F10" i="72"/>
  <c r="G45" i="50"/>
  <c r="B18" i="72"/>
  <c r="E22" i="62"/>
  <c r="E22" i="72"/>
  <c r="C22" i="62"/>
  <c r="C22" i="72"/>
  <c r="F20" i="62"/>
  <c r="F20" i="72"/>
  <c r="D21" i="72"/>
  <c r="B19" i="62"/>
  <c r="B21" i="62"/>
  <c r="B19" i="72"/>
  <c r="I10" i="62"/>
  <c r="I10" i="72"/>
  <c r="E8" i="54"/>
  <c r="I17" i="54"/>
  <c r="B6" i="54"/>
  <c r="B10" i="52"/>
  <c r="G21" i="52"/>
  <c r="D22" i="52"/>
  <c r="G20" i="52"/>
  <c r="B11" i="54"/>
  <c r="G23" i="52"/>
  <c r="D9" i="58"/>
  <c r="D14" i="58"/>
  <c r="E18" i="62"/>
  <c r="D45" i="45"/>
  <c r="D48" i="45"/>
  <c r="D49" i="45"/>
  <c r="D23" i="49"/>
  <c r="B14" i="49"/>
  <c r="B26" i="49"/>
  <c r="B10" i="48"/>
  <c r="D11" i="50"/>
  <c r="C21" i="50"/>
  <c r="F9" i="72"/>
  <c r="D14" i="72"/>
  <c r="I9" i="62"/>
  <c r="I9" i="72"/>
  <c r="L10" i="62"/>
  <c r="L10" i="72"/>
  <c r="H10" i="62"/>
  <c r="H10" i="72"/>
  <c r="K11" i="62"/>
  <c r="K11" i="72"/>
  <c r="J12" i="62"/>
  <c r="J12" i="72"/>
  <c r="L14" i="62"/>
  <c r="L14" i="72"/>
  <c r="H14" i="62"/>
  <c r="H14" i="72"/>
  <c r="L18" i="62"/>
  <c r="L18" i="72"/>
  <c r="H18" i="62"/>
  <c r="H18" i="72"/>
  <c r="J19" i="62"/>
  <c r="J19" i="72"/>
  <c r="L20" i="62"/>
  <c r="L20" i="72"/>
  <c r="H20" i="62"/>
  <c r="H20" i="72"/>
  <c r="K22" i="62"/>
  <c r="K22" i="72"/>
  <c r="H21" i="62"/>
  <c r="H21" i="72"/>
  <c r="K8" i="54"/>
  <c r="C23" i="52"/>
  <c r="C27" i="52"/>
  <c r="C29" i="52"/>
  <c r="F48" i="52"/>
  <c r="F49" i="52"/>
  <c r="C10" i="62"/>
  <c r="C10" i="72"/>
  <c r="B10" i="62"/>
  <c r="B10" i="72"/>
  <c r="E21" i="72"/>
  <c r="I7" i="62"/>
  <c r="I7" i="72"/>
  <c r="K10" i="62"/>
  <c r="K10" i="72"/>
  <c r="J22" i="62"/>
  <c r="J22" i="72"/>
  <c r="E9" i="54"/>
  <c r="E9" i="71"/>
  <c r="C45" i="52"/>
  <c r="F17" i="71"/>
  <c r="L8" i="54"/>
  <c r="L8" i="71"/>
  <c r="E53" i="49"/>
  <c r="D23" i="60"/>
  <c r="B20" i="52"/>
  <c r="C13" i="71"/>
  <c r="D46" i="52"/>
  <c r="D47" i="52"/>
  <c r="E17" i="71"/>
  <c r="C52" i="52"/>
  <c r="C50" i="52"/>
  <c r="C51" i="52"/>
  <c r="F18" i="71"/>
  <c r="J9" i="54"/>
  <c r="J9" i="71"/>
  <c r="K18" i="54"/>
  <c r="K18" i="71"/>
  <c r="D20" i="45"/>
  <c r="E11" i="56"/>
  <c r="D52" i="45"/>
  <c r="E21" i="56"/>
  <c r="B10" i="42"/>
  <c r="D11" i="42"/>
  <c r="E23" i="47"/>
  <c r="B46" i="47"/>
  <c r="B47" i="47"/>
  <c r="B48" i="47"/>
  <c r="B49" i="47"/>
  <c r="B54" i="47"/>
  <c r="D10" i="51"/>
  <c r="L11" i="54"/>
  <c r="L11" i="71"/>
  <c r="F6" i="54"/>
  <c r="F6" i="71"/>
  <c r="F13" i="71"/>
  <c r="B9" i="54"/>
  <c r="B9" i="71"/>
  <c r="H8" i="54"/>
  <c r="H8" i="71"/>
  <c r="I6" i="54"/>
  <c r="H13" i="54"/>
  <c r="L18" i="54"/>
  <c r="D6" i="54"/>
  <c r="D10" i="52"/>
  <c r="C21" i="52"/>
  <c r="B22" i="52"/>
  <c r="I8" i="54"/>
  <c r="L13" i="54"/>
  <c r="D17" i="54"/>
  <c r="J17" i="54"/>
  <c r="E10" i="52"/>
  <c r="D21" i="52"/>
  <c r="B11" i="52"/>
  <c r="F22" i="52"/>
  <c r="B14" i="52"/>
  <c r="B24" i="52"/>
  <c r="D9" i="54"/>
  <c r="D9" i="71"/>
  <c r="E46" i="52"/>
  <c r="E47" i="52"/>
  <c r="B48" i="52"/>
  <c r="B49" i="52"/>
  <c r="D55" i="52"/>
  <c r="E18" i="71"/>
  <c r="I9" i="54"/>
  <c r="I9" i="71"/>
  <c r="L20" i="71"/>
  <c r="J6" i="56"/>
  <c r="D17" i="56"/>
  <c r="F9" i="62"/>
  <c r="G11" i="45"/>
  <c r="F54" i="47"/>
  <c r="F10" i="46"/>
  <c r="I8" i="58"/>
  <c r="B22" i="49"/>
  <c r="B27" i="49"/>
  <c r="B29" i="49"/>
  <c r="D21" i="50"/>
  <c r="E6" i="54"/>
  <c r="E6" i="71"/>
  <c r="D10" i="49"/>
  <c r="E8" i="60"/>
  <c r="C9" i="54"/>
  <c r="C9" i="71"/>
  <c r="K9" i="54"/>
  <c r="K9" i="71"/>
  <c r="K13" i="54"/>
  <c r="K13" i="71"/>
  <c r="K19" i="54"/>
  <c r="K19" i="71"/>
  <c r="K6" i="54"/>
  <c r="I21" i="54"/>
  <c r="B11" i="71"/>
  <c r="F11" i="53"/>
  <c r="L9" i="54"/>
  <c r="L9" i="71"/>
  <c r="H9" i="54"/>
  <c r="H9" i="71"/>
  <c r="K17" i="54"/>
  <c r="K17" i="71"/>
  <c r="K21" i="54"/>
  <c r="K21" i="71"/>
  <c r="E19" i="58"/>
  <c r="B14" i="45"/>
  <c r="B24" i="45"/>
  <c r="E14" i="47"/>
  <c r="D11" i="58"/>
  <c r="F9" i="54"/>
  <c r="F9" i="71"/>
  <c r="E18" i="60"/>
  <c r="D45" i="49"/>
  <c r="C46" i="49"/>
  <c r="C47" i="49"/>
  <c r="D11" i="52"/>
  <c r="B6" i="49"/>
  <c r="B53" i="49"/>
  <c r="B10" i="49"/>
  <c r="D19" i="62"/>
  <c r="E55" i="50"/>
  <c r="D50" i="50"/>
  <c r="D51" i="50"/>
  <c r="B11" i="51"/>
  <c r="G6" i="49"/>
  <c r="G53" i="49"/>
  <c r="B23" i="60"/>
  <c r="G10" i="49"/>
  <c r="B8" i="60"/>
  <c r="C14" i="49"/>
  <c r="F10" i="60"/>
  <c r="C23" i="49"/>
  <c r="E9" i="60"/>
  <c r="D21" i="49"/>
  <c r="D27" i="49"/>
  <c r="D29" i="49"/>
  <c r="B27" i="52"/>
  <c r="B29" i="52"/>
  <c r="D20" i="52"/>
  <c r="C8" i="56"/>
  <c r="F14" i="45"/>
  <c r="G14" i="45"/>
  <c r="G21" i="45"/>
  <c r="D11" i="47"/>
  <c r="F46" i="50"/>
  <c r="F47" i="50"/>
  <c r="C18" i="62"/>
  <c r="F53" i="50"/>
  <c r="H7" i="60"/>
  <c r="G10" i="48"/>
  <c r="H8" i="60"/>
  <c r="E14" i="52"/>
  <c r="D10" i="71"/>
  <c r="D23" i="52"/>
  <c r="B26" i="52"/>
  <c r="F14" i="52"/>
  <c r="C10" i="71"/>
  <c r="B8" i="56"/>
  <c r="F21" i="45"/>
  <c r="C6" i="56"/>
  <c r="C20" i="56"/>
  <c r="C23" i="47"/>
  <c r="F10" i="58"/>
  <c r="F27" i="47"/>
  <c r="F29" i="47"/>
  <c r="F21" i="47"/>
  <c r="C9" i="58"/>
  <c r="G21" i="47"/>
  <c r="G22" i="47"/>
  <c r="D10" i="62"/>
  <c r="E23" i="50"/>
  <c r="E23" i="49"/>
  <c r="D10" i="60"/>
  <c r="E14" i="49"/>
  <c r="D52" i="52"/>
  <c r="C10" i="53"/>
  <c r="B11" i="53"/>
  <c r="D11" i="53"/>
  <c r="D11" i="45"/>
  <c r="G46" i="45"/>
  <c r="G47" i="45"/>
  <c r="B21" i="45"/>
  <c r="B11" i="42"/>
  <c r="G20" i="47"/>
  <c r="B12" i="58"/>
  <c r="G46" i="47"/>
  <c r="G47" i="47"/>
  <c r="D48" i="47"/>
  <c r="D49" i="47"/>
  <c r="D52" i="47"/>
  <c r="E22" i="58"/>
  <c r="D10" i="46"/>
  <c r="K8" i="58"/>
  <c r="D11" i="46"/>
  <c r="C11" i="49"/>
  <c r="B52" i="49"/>
  <c r="F53" i="49"/>
  <c r="C23" i="60"/>
  <c r="E14" i="50"/>
  <c r="D11" i="72"/>
  <c r="D48" i="50"/>
  <c r="D49" i="50"/>
  <c r="D55" i="50"/>
  <c r="F11" i="51"/>
  <c r="C14" i="52"/>
  <c r="C11" i="45"/>
  <c r="B20" i="45"/>
  <c r="E46" i="45"/>
  <c r="E47" i="45"/>
  <c r="E48" i="45"/>
  <c r="E49" i="45"/>
  <c r="G10" i="45"/>
  <c r="B7" i="56"/>
  <c r="F11" i="47"/>
  <c r="F48" i="49"/>
  <c r="F49" i="49"/>
  <c r="B21" i="49"/>
  <c r="D23" i="50"/>
  <c r="E10" i="62"/>
  <c r="E46" i="50"/>
  <c r="E47" i="50"/>
  <c r="D10" i="50"/>
  <c r="F14" i="49"/>
  <c r="C11" i="60"/>
  <c r="C10" i="60"/>
  <c r="F27" i="49"/>
  <c r="F29" i="49"/>
  <c r="C23" i="45"/>
  <c r="F9" i="56"/>
  <c r="G14" i="52"/>
  <c r="B10" i="71"/>
  <c r="G48" i="52"/>
  <c r="G49" i="52"/>
  <c r="F14" i="62"/>
  <c r="B11" i="45"/>
  <c r="C53" i="45"/>
  <c r="F22" i="56"/>
  <c r="G52" i="45"/>
  <c r="B21" i="56"/>
  <c r="F23" i="47"/>
  <c r="C10" i="58"/>
  <c r="G23" i="47"/>
  <c r="B10" i="58"/>
  <c r="G54" i="47"/>
  <c r="E10" i="47"/>
  <c r="D8" i="58"/>
  <c r="C10" i="46"/>
  <c r="L8" i="58"/>
  <c r="C11" i="46"/>
  <c r="B20" i="49"/>
  <c r="B25" i="49"/>
  <c r="C11" i="50"/>
  <c r="G14" i="50"/>
  <c r="G24" i="50"/>
  <c r="B45" i="50"/>
  <c r="F45" i="50"/>
  <c r="D54" i="50"/>
  <c r="C14" i="58"/>
  <c r="F21" i="58"/>
  <c r="E20" i="54"/>
  <c r="B13" i="54"/>
  <c r="B14" i="62"/>
  <c r="D21" i="62"/>
  <c r="C21" i="58"/>
  <c r="G26" i="52"/>
  <c r="D8" i="54"/>
  <c r="D13" i="54"/>
  <c r="F11" i="52"/>
  <c r="E21" i="52"/>
  <c r="B25" i="52"/>
  <c r="F25" i="52"/>
  <c r="F27" i="52"/>
  <c r="F29" i="52"/>
  <c r="B45" i="52"/>
  <c r="B46" i="52"/>
  <c r="B47" i="52"/>
  <c r="E48" i="52"/>
  <c r="E49" i="52"/>
  <c r="D53" i="52"/>
  <c r="E53" i="52"/>
  <c r="G52" i="52"/>
  <c r="C53" i="52"/>
  <c r="G53" i="52"/>
  <c r="C55" i="52"/>
  <c r="E27" i="45"/>
  <c r="E29" i="45"/>
  <c r="D8" i="56"/>
  <c r="E14" i="45"/>
  <c r="E28" i="45"/>
  <c r="E30" i="45"/>
  <c r="E22" i="45"/>
  <c r="G11" i="42"/>
  <c r="B27" i="47"/>
  <c r="B29" i="47"/>
  <c r="B21" i="47"/>
  <c r="D27" i="47"/>
  <c r="D29" i="47"/>
  <c r="D21" i="47"/>
  <c r="D54" i="49"/>
  <c r="D53" i="49"/>
  <c r="E23" i="60"/>
  <c r="F11" i="45"/>
  <c r="D23" i="45"/>
  <c r="H14" i="45"/>
  <c r="F46" i="45"/>
  <c r="F47" i="45"/>
  <c r="C17" i="56"/>
  <c r="E18" i="56"/>
  <c r="D55" i="45"/>
  <c r="G10" i="47"/>
  <c r="B8" i="58"/>
  <c r="D14" i="52"/>
  <c r="E10" i="71"/>
  <c r="C48" i="52"/>
  <c r="C49" i="52"/>
  <c r="F10" i="53"/>
  <c r="G10" i="53"/>
  <c r="G22" i="45"/>
  <c r="F27" i="45"/>
  <c r="F29" i="45"/>
  <c r="B46" i="45"/>
  <c r="B47" i="45"/>
  <c r="G54" i="45"/>
  <c r="G55" i="45"/>
  <c r="C10" i="47"/>
  <c r="F8" i="58"/>
  <c r="C21" i="47"/>
  <c r="E27" i="52"/>
  <c r="E29" i="52"/>
  <c r="B20" i="56"/>
  <c r="B52" i="45"/>
  <c r="F52" i="45"/>
  <c r="C21" i="56"/>
  <c r="D6" i="45"/>
  <c r="D54" i="45"/>
  <c r="B24" i="49"/>
  <c r="E27" i="50"/>
  <c r="E29" i="50"/>
  <c r="F14" i="50"/>
  <c r="C11" i="72"/>
  <c r="F27" i="50"/>
  <c r="F29" i="50"/>
  <c r="D45" i="50"/>
  <c r="F48" i="50"/>
  <c r="F49" i="50"/>
  <c r="G23" i="50"/>
  <c r="G6" i="50"/>
  <c r="G54" i="50"/>
  <c r="C23" i="50"/>
  <c r="C6" i="50"/>
  <c r="C53" i="50"/>
  <c r="D20" i="49"/>
  <c r="E12" i="60"/>
  <c r="C27" i="49"/>
  <c r="C29" i="49"/>
  <c r="D22" i="49"/>
  <c r="D7" i="60"/>
  <c r="E10" i="49"/>
  <c r="D8" i="60"/>
  <c r="E19" i="60"/>
  <c r="D55" i="49"/>
  <c r="F13" i="56"/>
  <c r="G45" i="45"/>
  <c r="F45" i="45"/>
  <c r="G10" i="42"/>
  <c r="H7" i="56"/>
  <c r="F11" i="42"/>
  <c r="D22" i="47"/>
  <c r="G11" i="47"/>
  <c r="C45" i="47"/>
  <c r="C46" i="47"/>
  <c r="C47" i="47"/>
  <c r="F45" i="47"/>
  <c r="E48" i="47"/>
  <c r="E49" i="47"/>
  <c r="E54" i="47"/>
  <c r="B50" i="47"/>
  <c r="B51" i="47"/>
  <c r="F55" i="47"/>
  <c r="F23" i="49"/>
  <c r="B45" i="49"/>
  <c r="B48" i="49"/>
  <c r="B49" i="49"/>
  <c r="B11" i="48"/>
  <c r="F11" i="48"/>
  <c r="D27" i="50"/>
  <c r="D29" i="50"/>
  <c r="B46" i="50"/>
  <c r="B47" i="50"/>
  <c r="B53" i="50"/>
  <c r="E21" i="50"/>
  <c r="G11" i="51"/>
  <c r="C10" i="49"/>
  <c r="F8" i="60"/>
  <c r="D14" i="49"/>
  <c r="E52" i="49"/>
  <c r="D22" i="60"/>
  <c r="F45" i="52"/>
  <c r="F14" i="58"/>
  <c r="B9" i="58"/>
  <c r="B14" i="58"/>
  <c r="C18" i="58"/>
  <c r="K7" i="62"/>
  <c r="D9" i="62"/>
  <c r="B18" i="62"/>
  <c r="D46" i="45"/>
  <c r="D47" i="45"/>
  <c r="B45" i="45"/>
  <c r="D10" i="42"/>
  <c r="K7" i="56"/>
  <c r="B11" i="47"/>
  <c r="E11" i="47"/>
  <c r="D45" i="47"/>
  <c r="F52" i="47"/>
  <c r="C22" i="58"/>
  <c r="E10" i="46"/>
  <c r="J8" i="58"/>
  <c r="F11" i="46"/>
  <c r="F21" i="49"/>
  <c r="D11" i="49"/>
  <c r="G23" i="49"/>
  <c r="E27" i="49"/>
  <c r="E29" i="49"/>
  <c r="C48" i="49"/>
  <c r="C49" i="49"/>
  <c r="B11" i="50"/>
  <c r="F11" i="50"/>
  <c r="G21" i="50"/>
  <c r="B27" i="50"/>
  <c r="B29" i="50"/>
  <c r="B22" i="50"/>
  <c r="D14" i="50"/>
  <c r="D24" i="50"/>
  <c r="G46" i="50"/>
  <c r="G47" i="50"/>
  <c r="C48" i="50"/>
  <c r="C49" i="50"/>
  <c r="E48" i="50"/>
  <c r="E49" i="50"/>
  <c r="C52" i="50"/>
  <c r="D53" i="50"/>
  <c r="E10" i="51"/>
  <c r="G10" i="51"/>
  <c r="C9" i="60"/>
  <c r="C7" i="60"/>
  <c r="F10" i="49"/>
  <c r="C8" i="60"/>
  <c r="D52" i="49"/>
  <c r="E22" i="60"/>
  <c r="F52" i="49"/>
  <c r="C22" i="60"/>
  <c r="C50" i="49"/>
  <c r="C51" i="49"/>
  <c r="C20" i="47"/>
  <c r="F12" i="58"/>
  <c r="D14" i="47"/>
  <c r="D24" i="47"/>
  <c r="H14" i="47"/>
  <c r="G48" i="47"/>
  <c r="G49" i="47"/>
  <c r="F10" i="47"/>
  <c r="C8" i="58"/>
  <c r="E11" i="46"/>
  <c r="G22" i="49"/>
  <c r="B46" i="49"/>
  <c r="B47" i="49"/>
  <c r="C53" i="49"/>
  <c r="F23" i="60"/>
  <c r="C11" i="48"/>
  <c r="G11" i="48"/>
  <c r="C20" i="50"/>
  <c r="E20" i="50"/>
  <c r="G20" i="50"/>
  <c r="B12" i="72"/>
  <c r="D46" i="50"/>
  <c r="D47" i="50"/>
  <c r="B52" i="50"/>
  <c r="E54" i="50"/>
  <c r="B55" i="50"/>
  <c r="C10" i="51"/>
  <c r="F10" i="51"/>
  <c r="E11" i="51"/>
  <c r="F10" i="48"/>
  <c r="I8" i="60"/>
  <c r="C10" i="48"/>
  <c r="L8" i="60"/>
  <c r="G52" i="49"/>
  <c r="B22" i="60"/>
  <c r="F20" i="54"/>
  <c r="F14" i="60"/>
  <c r="E22" i="52"/>
  <c r="E11" i="52"/>
  <c r="B6" i="45"/>
  <c r="B53" i="45"/>
  <c r="B10" i="45"/>
  <c r="F6" i="42"/>
  <c r="F10" i="42"/>
  <c r="I7" i="56"/>
  <c r="C54" i="47"/>
  <c r="C53" i="47"/>
  <c r="F23" i="58"/>
  <c r="C54" i="52"/>
  <c r="E54" i="52"/>
  <c r="B19" i="54"/>
  <c r="G54" i="52"/>
  <c r="C6" i="54"/>
  <c r="F21" i="52"/>
  <c r="F10" i="52"/>
  <c r="G11" i="53"/>
  <c r="D14" i="45"/>
  <c r="D27" i="45"/>
  <c r="D29" i="45"/>
  <c r="C27" i="45"/>
  <c r="C29" i="45"/>
  <c r="D21" i="45"/>
  <c r="D22" i="45"/>
  <c r="E8" i="56"/>
  <c r="G53" i="45"/>
  <c r="B22" i="56"/>
  <c r="C55" i="45"/>
  <c r="C50" i="45"/>
  <c r="C51" i="45"/>
  <c r="F18" i="56"/>
  <c r="B6" i="46"/>
  <c r="B10" i="46"/>
  <c r="F21" i="50"/>
  <c r="F10" i="50"/>
  <c r="C7" i="62"/>
  <c r="E21" i="58"/>
  <c r="E14" i="58"/>
  <c r="E21" i="62"/>
  <c r="E14" i="62"/>
  <c r="C22" i="52"/>
  <c r="C11" i="52"/>
  <c r="E28" i="52"/>
  <c r="E30" i="52"/>
  <c r="D10" i="54"/>
  <c r="B52" i="52"/>
  <c r="B53" i="52"/>
  <c r="F19" i="54"/>
  <c r="E24" i="52"/>
  <c r="E26" i="52"/>
  <c r="H14" i="52"/>
  <c r="G27" i="52"/>
  <c r="G29" i="52"/>
  <c r="C46" i="52"/>
  <c r="C47" i="52"/>
  <c r="F17" i="54"/>
  <c r="G46" i="52"/>
  <c r="G47" i="52"/>
  <c r="D48" i="52"/>
  <c r="D49" i="52"/>
  <c r="D45" i="52"/>
  <c r="F52" i="52"/>
  <c r="F53" i="52"/>
  <c r="D10" i="53"/>
  <c r="I11" i="53"/>
  <c r="I14" i="53"/>
  <c r="I24" i="53"/>
  <c r="I40" i="53"/>
  <c r="E53" i="45"/>
  <c r="D22" i="56"/>
  <c r="E52" i="45"/>
  <c r="D21" i="56"/>
  <c r="F6" i="45"/>
  <c r="F53" i="45"/>
  <c r="C22" i="56"/>
  <c r="F10" i="45"/>
  <c r="C7" i="56"/>
  <c r="D23" i="47"/>
  <c r="G53" i="47"/>
  <c r="B23" i="58"/>
  <c r="G55" i="47"/>
  <c r="G50" i="47"/>
  <c r="G51" i="47"/>
  <c r="B19" i="58"/>
  <c r="B21" i="58"/>
  <c r="F50" i="47"/>
  <c r="F51" i="47"/>
  <c r="D25" i="50"/>
  <c r="E10" i="53"/>
  <c r="J6" i="54"/>
  <c r="B10" i="56"/>
  <c r="H14" i="49"/>
  <c r="G27" i="49"/>
  <c r="G29" i="49"/>
  <c r="I6" i="52"/>
  <c r="G22" i="52"/>
  <c r="G11" i="52"/>
  <c r="B54" i="52"/>
  <c r="E19" i="54"/>
  <c r="D54" i="52"/>
  <c r="C19" i="54"/>
  <c r="F54" i="52"/>
  <c r="C11" i="53"/>
  <c r="I20" i="53"/>
  <c r="I23" i="53"/>
  <c r="I33" i="53"/>
  <c r="I54" i="53"/>
  <c r="B13" i="56"/>
  <c r="F23" i="45"/>
  <c r="C54" i="45"/>
  <c r="C11" i="47"/>
  <c r="C22" i="47"/>
  <c r="D54" i="47"/>
  <c r="D53" i="47"/>
  <c r="E23" i="58"/>
  <c r="B10" i="47"/>
  <c r="B55" i="47"/>
  <c r="B34" i="6"/>
  <c r="D57" i="6"/>
  <c r="D58" i="6"/>
  <c r="E40" i="45"/>
  <c r="E40" i="42"/>
  <c r="D30" i="11"/>
  <c r="D29" i="11"/>
  <c r="D32" i="11"/>
  <c r="D34" i="11"/>
  <c r="C32" i="11"/>
  <c r="C34" i="11"/>
  <c r="G58" i="13"/>
  <c r="G54" i="46"/>
  <c r="G57" i="13"/>
  <c r="E28" i="13"/>
  <c r="E32" i="13"/>
  <c r="D32" i="13"/>
  <c r="E30" i="13"/>
  <c r="D14" i="53"/>
  <c r="H14" i="53"/>
  <c r="E29" i="53"/>
  <c r="C50" i="53"/>
  <c r="E52" i="53"/>
  <c r="D55" i="53"/>
  <c r="G23" i="45"/>
  <c r="G27" i="45"/>
  <c r="G29" i="45"/>
  <c r="F24" i="45"/>
  <c r="C46" i="45"/>
  <c r="C47" i="45"/>
  <c r="B48" i="45"/>
  <c r="B49" i="45"/>
  <c r="G48" i="45"/>
  <c r="G49" i="45"/>
  <c r="F54" i="45"/>
  <c r="E10" i="45"/>
  <c r="D7" i="56"/>
  <c r="C10" i="42"/>
  <c r="L7" i="56"/>
  <c r="E11" i="42"/>
  <c r="D14" i="42"/>
  <c r="K10" i="56"/>
  <c r="C45" i="42"/>
  <c r="D48" i="42"/>
  <c r="B55" i="42"/>
  <c r="B20" i="47"/>
  <c r="D20" i="47"/>
  <c r="E12" i="58"/>
  <c r="F20" i="47"/>
  <c r="C12" i="58"/>
  <c r="E26" i="47"/>
  <c r="E27" i="47"/>
  <c r="E29" i="47"/>
  <c r="F14" i="47"/>
  <c r="F22" i="47"/>
  <c r="C48" i="47"/>
  <c r="C49" i="47"/>
  <c r="B53" i="47"/>
  <c r="E53" i="47"/>
  <c r="D23" i="58"/>
  <c r="E52" i="47"/>
  <c r="D22" i="58"/>
  <c r="G10" i="46"/>
  <c r="H8" i="58"/>
  <c r="H14" i="46"/>
  <c r="B11" i="49"/>
  <c r="C48" i="48"/>
  <c r="E24" i="50"/>
  <c r="C46" i="50"/>
  <c r="C47" i="50"/>
  <c r="B48" i="50"/>
  <c r="B49" i="50"/>
  <c r="G48" i="50"/>
  <c r="G49" i="50"/>
  <c r="C55" i="50"/>
  <c r="C50" i="50"/>
  <c r="C51" i="50"/>
  <c r="B10" i="51"/>
  <c r="D11" i="51"/>
  <c r="D49" i="42"/>
  <c r="C46" i="42"/>
  <c r="C51" i="6"/>
  <c r="G46" i="42"/>
  <c r="G51" i="6"/>
  <c r="E55" i="42"/>
  <c r="J20" i="56"/>
  <c r="D58" i="7"/>
  <c r="D57" i="7"/>
  <c r="E29" i="7"/>
  <c r="E32" i="7"/>
  <c r="E34" i="7"/>
  <c r="E28" i="7"/>
  <c r="D32" i="7"/>
  <c r="C20" i="42"/>
  <c r="L11" i="56"/>
  <c r="C29" i="7"/>
  <c r="E54" i="7"/>
  <c r="D54" i="7"/>
  <c r="E43" i="42"/>
  <c r="J18" i="56"/>
  <c r="E43" i="45"/>
  <c r="F46" i="42"/>
  <c r="F51" i="7"/>
  <c r="E59" i="7"/>
  <c r="G52" i="9"/>
  <c r="H42" i="42"/>
  <c r="C57" i="12"/>
  <c r="C58" i="12"/>
  <c r="G58" i="12"/>
  <c r="C57" i="24"/>
  <c r="C58" i="24"/>
  <c r="G57" i="24"/>
  <c r="G58" i="24"/>
  <c r="E29" i="24"/>
  <c r="E32" i="24"/>
  <c r="E34" i="24"/>
  <c r="E28" i="24"/>
  <c r="E59" i="17"/>
  <c r="E55" i="46"/>
  <c r="J21" i="58"/>
  <c r="E43" i="47"/>
  <c r="E43" i="46"/>
  <c r="J19" i="58"/>
  <c r="E54" i="17"/>
  <c r="D54" i="17"/>
  <c r="D57" i="25"/>
  <c r="D58" i="25"/>
  <c r="E26" i="25"/>
  <c r="E15" i="25"/>
  <c r="E7" i="49"/>
  <c r="E7" i="48"/>
  <c r="E11" i="48"/>
  <c r="C34" i="25"/>
  <c r="B29" i="42"/>
  <c r="B33" i="10"/>
  <c r="B27" i="42"/>
  <c r="C57" i="13"/>
  <c r="C34" i="17"/>
  <c r="E19" i="52"/>
  <c r="E20" i="52"/>
  <c r="D11" i="71"/>
  <c r="E45" i="52"/>
  <c r="B50" i="52"/>
  <c r="B51" i="52"/>
  <c r="E52" i="52"/>
  <c r="E14" i="53"/>
  <c r="D27" i="53"/>
  <c r="B29" i="53"/>
  <c r="E40" i="53"/>
  <c r="C10" i="45"/>
  <c r="F7" i="56"/>
  <c r="B22" i="45"/>
  <c r="F22" i="45"/>
  <c r="B23" i="45"/>
  <c r="E23" i="45"/>
  <c r="C45" i="45"/>
  <c r="F48" i="45"/>
  <c r="F49" i="45"/>
  <c r="D53" i="45"/>
  <c r="E22" i="56"/>
  <c r="E54" i="45"/>
  <c r="B55" i="45"/>
  <c r="B50" i="45"/>
  <c r="B51" i="45"/>
  <c r="D27" i="42"/>
  <c r="E22" i="47"/>
  <c r="C14" i="47"/>
  <c r="C27" i="47"/>
  <c r="C29" i="47"/>
  <c r="G27" i="47"/>
  <c r="G29" i="47"/>
  <c r="G14" i="47"/>
  <c r="E46" i="47"/>
  <c r="E47" i="47"/>
  <c r="E45" i="47"/>
  <c r="E14" i="46"/>
  <c r="J11" i="58"/>
  <c r="F11" i="49"/>
  <c r="G48" i="49"/>
  <c r="G49" i="49"/>
  <c r="B50" i="49"/>
  <c r="B51" i="49"/>
  <c r="B55" i="49"/>
  <c r="G22" i="50"/>
  <c r="G11" i="50"/>
  <c r="C22" i="50"/>
  <c r="C14" i="50"/>
  <c r="F11" i="72"/>
  <c r="C27" i="50"/>
  <c r="C29" i="50"/>
  <c r="H14" i="50"/>
  <c r="G28" i="50"/>
  <c r="G30" i="50"/>
  <c r="G27" i="50"/>
  <c r="G29" i="50"/>
  <c r="C45" i="50"/>
  <c r="E53" i="50"/>
  <c r="E52" i="50"/>
  <c r="B54" i="50"/>
  <c r="F54" i="50"/>
  <c r="B21" i="50"/>
  <c r="B10" i="50"/>
  <c r="E57" i="5"/>
  <c r="E58" i="5"/>
  <c r="G55" i="5"/>
  <c r="E49" i="42"/>
  <c r="D34" i="6"/>
  <c r="B30" i="6"/>
  <c r="C48" i="42"/>
  <c r="C53" i="6"/>
  <c r="G53" i="6"/>
  <c r="F50" i="42"/>
  <c r="F55" i="7"/>
  <c r="F51" i="42"/>
  <c r="C14" i="42"/>
  <c r="L10" i="56"/>
  <c r="C30" i="8"/>
  <c r="C32" i="8"/>
  <c r="C34" i="8"/>
  <c r="C28" i="8"/>
  <c r="G14" i="42"/>
  <c r="H10" i="56"/>
  <c r="G30" i="8"/>
  <c r="G19" i="45"/>
  <c r="G20" i="45"/>
  <c r="B11" i="56"/>
  <c r="G24" i="8"/>
  <c r="G20" i="53"/>
  <c r="G28" i="8"/>
  <c r="D22" i="42"/>
  <c r="E58" i="10"/>
  <c r="E57" i="10"/>
  <c r="C29" i="10"/>
  <c r="C32" i="10"/>
  <c r="C34" i="10"/>
  <c r="C28" i="10"/>
  <c r="G29" i="10"/>
  <c r="G30" i="10"/>
  <c r="G32" i="10"/>
  <c r="G34" i="10"/>
  <c r="G28" i="10"/>
  <c r="F32" i="10"/>
  <c r="F34" i="10"/>
  <c r="E24" i="10"/>
  <c r="E19" i="42"/>
  <c r="E19" i="45"/>
  <c r="E20" i="45"/>
  <c r="D28" i="11"/>
  <c r="B29" i="6"/>
  <c r="B14" i="42"/>
  <c r="F29" i="6"/>
  <c r="F14" i="42"/>
  <c r="I10" i="56"/>
  <c r="F28" i="6"/>
  <c r="F27" i="42"/>
  <c r="F33" i="10"/>
  <c r="F29" i="53"/>
  <c r="G58" i="11"/>
  <c r="G57" i="11"/>
  <c r="E24" i="13"/>
  <c r="E20" i="46"/>
  <c r="J12" i="58"/>
  <c r="E19" i="46"/>
  <c r="D27" i="52"/>
  <c r="D29" i="52"/>
  <c r="E40" i="52"/>
  <c r="B14" i="53"/>
  <c r="F14" i="53"/>
  <c r="G29" i="53"/>
  <c r="C48" i="53"/>
  <c r="C52" i="53"/>
  <c r="G52" i="53"/>
  <c r="F55" i="45"/>
  <c r="F50" i="45"/>
  <c r="F51" i="45"/>
  <c r="E46" i="42"/>
  <c r="E20" i="47"/>
  <c r="D12" i="58"/>
  <c r="B14" i="47"/>
  <c r="B22" i="47"/>
  <c r="E24" i="47"/>
  <c r="F53" i="47"/>
  <c r="C23" i="58"/>
  <c r="C55" i="47"/>
  <c r="C50" i="47"/>
  <c r="C51" i="47"/>
  <c r="E22" i="50"/>
  <c r="E11" i="50"/>
  <c r="G55" i="50"/>
  <c r="F54" i="42"/>
  <c r="D47" i="42"/>
  <c r="E32" i="6"/>
  <c r="B28" i="6"/>
  <c r="F30" i="6"/>
  <c r="F32" i="6"/>
  <c r="C50" i="42"/>
  <c r="C55" i="6"/>
  <c r="G54" i="6"/>
  <c r="G20" i="42"/>
  <c r="H11" i="56"/>
  <c r="G29" i="7"/>
  <c r="E30" i="7"/>
  <c r="C58" i="8"/>
  <c r="C54" i="42"/>
  <c r="C57" i="8"/>
  <c r="G57" i="8"/>
  <c r="G57" i="9"/>
  <c r="G58" i="9"/>
  <c r="D32" i="9"/>
  <c r="D34" i="9"/>
  <c r="D28" i="9"/>
  <c r="C32" i="9"/>
  <c r="C34" i="9"/>
  <c r="D30" i="9"/>
  <c r="D29" i="9"/>
  <c r="C57" i="11"/>
  <c r="D58" i="19"/>
  <c r="D57" i="19"/>
  <c r="D53" i="46"/>
  <c r="K23" i="58"/>
  <c r="E30" i="19"/>
  <c r="E32" i="19"/>
  <c r="E34" i="19"/>
  <c r="E28" i="19"/>
  <c r="D32" i="19"/>
  <c r="D34" i="19"/>
  <c r="E29" i="19"/>
  <c r="F29" i="48"/>
  <c r="C28" i="6"/>
  <c r="G28" i="6"/>
  <c r="C30" i="6"/>
  <c r="G30" i="6"/>
  <c r="C32" i="6"/>
  <c r="G32" i="6"/>
  <c r="F30" i="7"/>
  <c r="D57" i="9"/>
  <c r="B58" i="10"/>
  <c r="D58" i="11"/>
  <c r="D57" i="11"/>
  <c r="E29" i="11"/>
  <c r="E32" i="11"/>
  <c r="E34" i="11"/>
  <c r="E28" i="11"/>
  <c r="B32" i="12"/>
  <c r="B34" i="12"/>
  <c r="B30" i="12"/>
  <c r="F32" i="12"/>
  <c r="F34" i="12"/>
  <c r="F30" i="12"/>
  <c r="B28" i="12"/>
  <c r="B32" i="24"/>
  <c r="B34" i="24"/>
  <c r="B30" i="24"/>
  <c r="B28" i="24"/>
  <c r="F32" i="24"/>
  <c r="F34" i="24"/>
  <c r="F30" i="24"/>
  <c r="F28" i="24"/>
  <c r="B28" i="13"/>
  <c r="B32" i="13"/>
  <c r="B30" i="13"/>
  <c r="B26" i="46"/>
  <c r="F28" i="13"/>
  <c r="F32" i="13"/>
  <c r="F30" i="13"/>
  <c r="F29" i="13"/>
  <c r="F59" i="17"/>
  <c r="F29" i="18"/>
  <c r="F32" i="18"/>
  <c r="F34" i="18"/>
  <c r="F28" i="18"/>
  <c r="E57" i="18"/>
  <c r="G41" i="48"/>
  <c r="H18" i="60"/>
  <c r="G41" i="49"/>
  <c r="G49" i="25"/>
  <c r="G45" i="48"/>
  <c r="G50" i="25"/>
  <c r="C57" i="26"/>
  <c r="C58" i="26"/>
  <c r="C29" i="29"/>
  <c r="C32" i="29"/>
  <c r="C34" i="29"/>
  <c r="C30" i="29"/>
  <c r="C28" i="29"/>
  <c r="G29" i="29"/>
  <c r="G32" i="29"/>
  <c r="G30" i="29"/>
  <c r="G28" i="29"/>
  <c r="C10" i="50"/>
  <c r="G10" i="50"/>
  <c r="D28" i="6"/>
  <c r="D30" i="6"/>
  <c r="D29" i="7"/>
  <c r="E57" i="7"/>
  <c r="E32" i="8"/>
  <c r="E34" i="8"/>
  <c r="E30" i="8"/>
  <c r="E28" i="8"/>
  <c r="D28" i="8"/>
  <c r="D29" i="8"/>
  <c r="D32" i="8"/>
  <c r="D34" i="8"/>
  <c r="D57" i="8"/>
  <c r="E28" i="9"/>
  <c r="E29" i="9"/>
  <c r="E30" i="9"/>
  <c r="B32" i="10"/>
  <c r="B34" i="10"/>
  <c r="D57" i="10"/>
  <c r="E30" i="11"/>
  <c r="C32" i="12"/>
  <c r="C34" i="12"/>
  <c r="B57" i="12"/>
  <c r="B29" i="24"/>
  <c r="B32" i="17"/>
  <c r="B34" i="17"/>
  <c r="B30" i="17"/>
  <c r="B28" i="17"/>
  <c r="F32" i="17"/>
  <c r="F34" i="17"/>
  <c r="F30" i="17"/>
  <c r="F28" i="17"/>
  <c r="F29" i="17"/>
  <c r="F57" i="18"/>
  <c r="F58" i="18"/>
  <c r="C30" i="18"/>
  <c r="C32" i="18"/>
  <c r="C34" i="18"/>
  <c r="C28" i="18"/>
  <c r="G30" i="18"/>
  <c r="G26" i="46"/>
  <c r="H15" i="58"/>
  <c r="G32" i="18"/>
  <c r="G28" i="18"/>
  <c r="G29" i="18"/>
  <c r="F30" i="20"/>
  <c r="F29" i="20"/>
  <c r="F32" i="20"/>
  <c r="F34" i="20"/>
  <c r="F28" i="20"/>
  <c r="C58" i="27"/>
  <c r="C54" i="48"/>
  <c r="C57" i="27"/>
  <c r="F49" i="28"/>
  <c r="F52" i="28"/>
  <c r="F53" i="28"/>
  <c r="E52" i="28"/>
  <c r="E53" i="28"/>
  <c r="B50" i="50"/>
  <c r="B51" i="50"/>
  <c r="B21" i="53"/>
  <c r="E28" i="6"/>
  <c r="E30" i="6"/>
  <c r="F28" i="7"/>
  <c r="F28" i="8"/>
  <c r="E29" i="8"/>
  <c r="E57" i="8"/>
  <c r="C29" i="9"/>
  <c r="G29" i="9"/>
  <c r="G30" i="9"/>
  <c r="F32" i="9"/>
  <c r="F34" i="9"/>
  <c r="F57" i="9"/>
  <c r="B29" i="10"/>
  <c r="F32" i="11"/>
  <c r="F34" i="11"/>
  <c r="G30" i="11"/>
  <c r="C28" i="11"/>
  <c r="C29" i="11"/>
  <c r="G32" i="11"/>
  <c r="G34" i="11"/>
  <c r="G15" i="12"/>
  <c r="G26" i="12"/>
  <c r="G30" i="12"/>
  <c r="C29" i="17"/>
  <c r="G29" i="17"/>
  <c r="G28" i="17"/>
  <c r="C30" i="17"/>
  <c r="F59" i="18"/>
  <c r="F54" i="18"/>
  <c r="D29" i="19"/>
  <c r="E32" i="20"/>
  <c r="E34" i="20"/>
  <c r="G57" i="27"/>
  <c r="F58" i="29"/>
  <c r="F57" i="29"/>
  <c r="G15" i="29"/>
  <c r="G26" i="29"/>
  <c r="G22" i="48"/>
  <c r="E54" i="35"/>
  <c r="D54" i="35"/>
  <c r="E59" i="35"/>
  <c r="E28" i="10"/>
  <c r="E30" i="10"/>
  <c r="E30" i="12"/>
  <c r="D29" i="24"/>
  <c r="G59" i="24"/>
  <c r="C29" i="13"/>
  <c r="C25" i="46"/>
  <c r="L16" i="58"/>
  <c r="D29" i="13"/>
  <c r="E28" i="17"/>
  <c r="E30" i="17"/>
  <c r="D29" i="18"/>
  <c r="D32" i="18"/>
  <c r="D34" i="18"/>
  <c r="D58" i="18"/>
  <c r="D54" i="46"/>
  <c r="D30" i="21"/>
  <c r="D29" i="21"/>
  <c r="D32" i="21"/>
  <c r="D34" i="21"/>
  <c r="D28" i="21"/>
  <c r="F29" i="26"/>
  <c r="E29" i="27"/>
  <c r="E49" i="27"/>
  <c r="E52" i="27"/>
  <c r="E47" i="27"/>
  <c r="G57" i="28"/>
  <c r="G58" i="28"/>
  <c r="G54" i="48"/>
  <c r="E15" i="28"/>
  <c r="D50" i="37"/>
  <c r="E49" i="37"/>
  <c r="E50" i="37"/>
  <c r="E58" i="39"/>
  <c r="E57" i="39"/>
  <c r="G26" i="39"/>
  <c r="G22" i="51"/>
  <c r="G15" i="39"/>
  <c r="E32" i="18"/>
  <c r="E34" i="18"/>
  <c r="E30" i="18"/>
  <c r="F58" i="19"/>
  <c r="F57" i="19"/>
  <c r="C32" i="19"/>
  <c r="C34" i="19"/>
  <c r="C28" i="19"/>
  <c r="C30" i="19"/>
  <c r="G32" i="19"/>
  <c r="G34" i="19"/>
  <c r="G28" i="19"/>
  <c r="G30" i="19"/>
  <c r="F32" i="19"/>
  <c r="F34" i="19"/>
  <c r="E29" i="20"/>
  <c r="D14" i="48"/>
  <c r="K11" i="60"/>
  <c r="D29" i="25"/>
  <c r="D28" i="25"/>
  <c r="D32" i="25"/>
  <c r="D30" i="25"/>
  <c r="F19" i="49"/>
  <c r="F20" i="49"/>
  <c r="F24" i="25"/>
  <c r="F29" i="25"/>
  <c r="F25" i="48"/>
  <c r="I16" i="60"/>
  <c r="F30" i="27"/>
  <c r="F29" i="27"/>
  <c r="F32" i="27"/>
  <c r="F34" i="27"/>
  <c r="F28" i="27"/>
  <c r="E32" i="27"/>
  <c r="E34" i="27"/>
  <c r="D30" i="20"/>
  <c r="D26" i="46"/>
  <c r="K15" i="58"/>
  <c r="C57" i="20"/>
  <c r="G57" i="20"/>
  <c r="F30" i="21"/>
  <c r="E57" i="21"/>
  <c r="E14" i="48"/>
  <c r="J11" i="60"/>
  <c r="G19" i="49"/>
  <c r="G20" i="49"/>
  <c r="B12" i="60"/>
  <c r="E24" i="25"/>
  <c r="D21" i="48"/>
  <c r="K14" i="60"/>
  <c r="D52" i="48"/>
  <c r="K22" i="60"/>
  <c r="B57" i="25"/>
  <c r="F57" i="25"/>
  <c r="B28" i="26"/>
  <c r="B24" i="48"/>
  <c r="F28" i="26"/>
  <c r="D29" i="26"/>
  <c r="B30" i="26"/>
  <c r="F30" i="26"/>
  <c r="B32" i="26"/>
  <c r="F32" i="26"/>
  <c r="F34" i="26"/>
  <c r="E43" i="48"/>
  <c r="J19" i="60"/>
  <c r="E43" i="49"/>
  <c r="E44" i="49"/>
  <c r="E44" i="48"/>
  <c r="J20" i="60"/>
  <c r="E54" i="26"/>
  <c r="E59" i="26"/>
  <c r="D30" i="27"/>
  <c r="F47" i="27"/>
  <c r="D57" i="27"/>
  <c r="D57" i="28"/>
  <c r="D58" i="28"/>
  <c r="E58" i="28"/>
  <c r="D32" i="29"/>
  <c r="D34" i="29"/>
  <c r="E26" i="29"/>
  <c r="E52" i="29"/>
  <c r="E53" i="29"/>
  <c r="D57" i="29"/>
  <c r="E58" i="30"/>
  <c r="E57" i="30"/>
  <c r="F29" i="30"/>
  <c r="C57" i="30"/>
  <c r="C30" i="31"/>
  <c r="C29" i="31"/>
  <c r="C32" i="31"/>
  <c r="C34" i="31"/>
  <c r="C28" i="31"/>
  <c r="G30" i="31"/>
  <c r="G29" i="31"/>
  <c r="G32" i="31"/>
  <c r="G34" i="31"/>
  <c r="G28" i="31"/>
  <c r="F32" i="31"/>
  <c r="F34" i="31"/>
  <c r="E52" i="31"/>
  <c r="E53" i="31"/>
  <c r="D52" i="31"/>
  <c r="D53" i="31"/>
  <c r="E49" i="31"/>
  <c r="F15" i="34"/>
  <c r="F26" i="34"/>
  <c r="F22" i="51"/>
  <c r="E28" i="34"/>
  <c r="E32" i="35"/>
  <c r="E34" i="35"/>
  <c r="E28" i="35"/>
  <c r="D32" i="35"/>
  <c r="E30" i="35"/>
  <c r="E30" i="38"/>
  <c r="E29" i="38"/>
  <c r="F38" i="38"/>
  <c r="F37" i="38"/>
  <c r="E21" i="38"/>
  <c r="E39" i="38"/>
  <c r="E32" i="38"/>
  <c r="E34" i="38"/>
  <c r="F54" i="38"/>
  <c r="F55" i="38"/>
  <c r="E54" i="38"/>
  <c r="E55" i="38"/>
  <c r="F59" i="38"/>
  <c r="F55" i="51"/>
  <c r="F29" i="39"/>
  <c r="E57" i="40"/>
  <c r="E58" i="40"/>
  <c r="F15" i="40"/>
  <c r="F26" i="40"/>
  <c r="C29" i="41"/>
  <c r="C28" i="41"/>
  <c r="G29" i="41"/>
  <c r="G28" i="41"/>
  <c r="G32" i="41"/>
  <c r="G34" i="41"/>
  <c r="G30" i="41"/>
  <c r="C32" i="41"/>
  <c r="C34" i="41"/>
  <c r="C32" i="20"/>
  <c r="C34" i="20"/>
  <c r="E32" i="21"/>
  <c r="E34" i="21"/>
  <c r="F14" i="48"/>
  <c r="I11" i="60"/>
  <c r="B29" i="25"/>
  <c r="B25" i="48"/>
  <c r="E32" i="25"/>
  <c r="E41" i="48"/>
  <c r="J18" i="60"/>
  <c r="E41" i="49"/>
  <c r="E50" i="25"/>
  <c r="E46" i="53"/>
  <c r="C55" i="48"/>
  <c r="L21" i="60"/>
  <c r="C28" i="26"/>
  <c r="G28" i="26"/>
  <c r="C30" i="26"/>
  <c r="C26" i="48"/>
  <c r="L15" i="60"/>
  <c r="G30" i="26"/>
  <c r="F44" i="49"/>
  <c r="F44" i="48"/>
  <c r="I20" i="60"/>
  <c r="F54" i="26"/>
  <c r="F59" i="26"/>
  <c r="C32" i="27"/>
  <c r="C34" i="27"/>
  <c r="G47" i="27"/>
  <c r="F52" i="27"/>
  <c r="E57" i="27"/>
  <c r="G15" i="28"/>
  <c r="G52" i="28"/>
  <c r="E29" i="29"/>
  <c r="E30" i="29"/>
  <c r="E32" i="29"/>
  <c r="E34" i="29"/>
  <c r="F32" i="30"/>
  <c r="F34" i="30"/>
  <c r="G57" i="30"/>
  <c r="E58" i="35"/>
  <c r="E54" i="51"/>
  <c r="E57" i="35"/>
  <c r="C57" i="36"/>
  <c r="C58" i="36"/>
  <c r="H57" i="36"/>
  <c r="H58" i="36"/>
  <c r="E32" i="36"/>
  <c r="E34" i="36"/>
  <c r="E30" i="36"/>
  <c r="E28" i="36"/>
  <c r="C58" i="37"/>
  <c r="C29" i="39"/>
  <c r="C32" i="39"/>
  <c r="C34" i="39"/>
  <c r="C30" i="39"/>
  <c r="C28" i="39"/>
  <c r="G29" i="39"/>
  <c r="G28" i="39"/>
  <c r="G30" i="39"/>
  <c r="D28" i="20"/>
  <c r="D24" i="46"/>
  <c r="F28" i="21"/>
  <c r="C14" i="48"/>
  <c r="L11" i="60"/>
  <c r="C29" i="25"/>
  <c r="G14" i="48"/>
  <c r="H11" i="60"/>
  <c r="G20" i="48"/>
  <c r="H12" i="60"/>
  <c r="G21" i="48"/>
  <c r="H14" i="60"/>
  <c r="E28" i="25"/>
  <c r="B30" i="25"/>
  <c r="B26" i="48"/>
  <c r="F30" i="25"/>
  <c r="F26" i="48"/>
  <c r="I15" i="60"/>
  <c r="F32" i="25"/>
  <c r="F41" i="48"/>
  <c r="I18" i="60"/>
  <c r="F41" i="49"/>
  <c r="F50" i="25"/>
  <c r="D55" i="48"/>
  <c r="K21" i="60"/>
  <c r="D28" i="26"/>
  <c r="D30" i="26"/>
  <c r="G43" i="48"/>
  <c r="H19" i="60"/>
  <c r="G44" i="48"/>
  <c r="H20" i="60"/>
  <c r="G44" i="49"/>
  <c r="G54" i="26"/>
  <c r="E58" i="26"/>
  <c r="G59" i="26"/>
  <c r="F15" i="27"/>
  <c r="D28" i="27"/>
  <c r="B58" i="28"/>
  <c r="B54" i="48"/>
  <c r="B57" i="28"/>
  <c r="F58" i="28"/>
  <c r="F54" i="48"/>
  <c r="F57" i="28"/>
  <c r="E26" i="28"/>
  <c r="D52" i="28"/>
  <c r="D29" i="30"/>
  <c r="D32" i="30"/>
  <c r="D34" i="30"/>
  <c r="F28" i="30"/>
  <c r="D30" i="30"/>
  <c r="F26" i="31"/>
  <c r="F22" i="53"/>
  <c r="F15" i="31"/>
  <c r="G21" i="31"/>
  <c r="G39" i="31"/>
  <c r="E32" i="34"/>
  <c r="F54" i="36"/>
  <c r="F49" i="37"/>
  <c r="F45" i="51"/>
  <c r="F50" i="37"/>
  <c r="G58" i="37"/>
  <c r="D57" i="38"/>
  <c r="E49" i="40"/>
  <c r="E52" i="40"/>
  <c r="D52" i="40"/>
  <c r="E19" i="49"/>
  <c r="F28" i="29"/>
  <c r="D30" i="29"/>
  <c r="F32" i="29"/>
  <c r="F34" i="29"/>
  <c r="D52" i="29"/>
  <c r="D53" i="29"/>
  <c r="C28" i="30"/>
  <c r="G28" i="30"/>
  <c r="E30" i="30"/>
  <c r="C32" i="30"/>
  <c r="C34" i="30"/>
  <c r="G32" i="30"/>
  <c r="G34" i="30"/>
  <c r="E30" i="31"/>
  <c r="F37" i="31"/>
  <c r="F57" i="31"/>
  <c r="B28" i="34"/>
  <c r="F28" i="34"/>
  <c r="D29" i="34"/>
  <c r="B30" i="34"/>
  <c r="F30" i="34"/>
  <c r="B32" i="34"/>
  <c r="F32" i="34"/>
  <c r="E49" i="34"/>
  <c r="G52" i="34"/>
  <c r="C57" i="34"/>
  <c r="C28" i="35"/>
  <c r="G28" i="35"/>
  <c r="C32" i="35"/>
  <c r="G32" i="35"/>
  <c r="G54" i="35"/>
  <c r="D28" i="36"/>
  <c r="B29" i="36"/>
  <c r="F29" i="36"/>
  <c r="D30" i="36"/>
  <c r="D32" i="36"/>
  <c r="D34" i="36"/>
  <c r="E57" i="36"/>
  <c r="E59" i="36"/>
  <c r="F54" i="37"/>
  <c r="F55" i="37"/>
  <c r="B57" i="37"/>
  <c r="D58" i="37"/>
  <c r="F21" i="38"/>
  <c r="F39" i="38"/>
  <c r="F28" i="38"/>
  <c r="D30" i="38"/>
  <c r="F32" i="38"/>
  <c r="F34" i="38"/>
  <c r="G35" i="38"/>
  <c r="D54" i="38"/>
  <c r="D55" i="38"/>
  <c r="F58" i="39"/>
  <c r="F54" i="51"/>
  <c r="F57" i="39"/>
  <c r="F15" i="39"/>
  <c r="D32" i="39"/>
  <c r="D34" i="39"/>
  <c r="D28" i="39"/>
  <c r="D30" i="39"/>
  <c r="D32" i="40"/>
  <c r="D34" i="40"/>
  <c r="E21" i="31"/>
  <c r="E39" i="31"/>
  <c r="D32" i="31"/>
  <c r="D34" i="31"/>
  <c r="E35" i="31"/>
  <c r="C28" i="34"/>
  <c r="G28" i="34"/>
  <c r="C30" i="34"/>
  <c r="G30" i="34"/>
  <c r="C29" i="35"/>
  <c r="C25" i="51"/>
  <c r="G29" i="35"/>
  <c r="D54" i="36"/>
  <c r="D55" i="36"/>
  <c r="G21" i="38"/>
  <c r="G39" i="38"/>
  <c r="C28" i="38"/>
  <c r="G28" i="38"/>
  <c r="C32" i="38"/>
  <c r="C34" i="38"/>
  <c r="G32" i="38"/>
  <c r="G34" i="38"/>
  <c r="H47" i="38"/>
  <c r="F57" i="38"/>
  <c r="C58" i="39"/>
  <c r="C57" i="39"/>
  <c r="G58" i="39"/>
  <c r="G57" i="39"/>
  <c r="E29" i="39"/>
  <c r="E28" i="39"/>
  <c r="E32" i="40"/>
  <c r="E34" i="40"/>
  <c r="D58" i="41"/>
  <c r="D57" i="41"/>
  <c r="D28" i="29"/>
  <c r="E28" i="30"/>
  <c r="F21" i="31"/>
  <c r="F39" i="31"/>
  <c r="E28" i="31"/>
  <c r="D28" i="34"/>
  <c r="D30" i="34"/>
  <c r="B28" i="36"/>
  <c r="F28" i="36"/>
  <c r="B30" i="36"/>
  <c r="F30" i="36"/>
  <c r="D28" i="38"/>
  <c r="F30" i="39"/>
  <c r="F32" i="39"/>
  <c r="F34" i="39"/>
  <c r="F28" i="39"/>
  <c r="E30" i="39"/>
  <c r="E32" i="39"/>
  <c r="E34" i="39"/>
  <c r="D58" i="39"/>
  <c r="F29" i="40"/>
  <c r="E30" i="40"/>
  <c r="B32" i="41"/>
  <c r="B34" i="41"/>
  <c r="F32" i="41"/>
  <c r="F34" i="41"/>
  <c r="B28" i="40"/>
  <c r="F28" i="40"/>
  <c r="D29" i="40"/>
  <c r="B30" i="40"/>
  <c r="F30" i="40"/>
  <c r="B32" i="40"/>
  <c r="B34" i="40"/>
  <c r="F32" i="40"/>
  <c r="F34" i="40"/>
  <c r="G49" i="40"/>
  <c r="G45" i="51"/>
  <c r="C57" i="40"/>
  <c r="G57" i="40"/>
  <c r="D28" i="41"/>
  <c r="B29" i="41"/>
  <c r="F29" i="41"/>
  <c r="D30" i="41"/>
  <c r="D32" i="41"/>
  <c r="D34" i="41"/>
  <c r="D54" i="41"/>
  <c r="D55" i="41"/>
  <c r="B57" i="41"/>
  <c r="F57" i="41"/>
  <c r="E10" i="48"/>
  <c r="J8" i="60"/>
  <c r="E20" i="49"/>
  <c r="B9" i="60"/>
  <c r="B14" i="60"/>
  <c r="G14" i="49"/>
  <c r="C28" i="40"/>
  <c r="G28" i="40"/>
  <c r="C30" i="40"/>
  <c r="G30" i="40"/>
  <c r="F52" i="40"/>
  <c r="E28" i="41"/>
  <c r="E30" i="41"/>
  <c r="E54" i="41"/>
  <c r="E55" i="41"/>
  <c r="G57" i="41"/>
  <c r="D10" i="48"/>
  <c r="K8" i="60"/>
  <c r="K7" i="60"/>
  <c r="D28" i="40"/>
  <c r="D30" i="40"/>
  <c r="B28" i="41"/>
  <c r="F28" i="41"/>
  <c r="B30" i="41"/>
  <c r="F30" i="41"/>
  <c r="F54" i="41"/>
  <c r="F55" i="41"/>
  <c r="C52" i="49"/>
  <c r="F22" i="60"/>
  <c r="C14" i="45"/>
  <c r="F21" i="60"/>
  <c r="C20" i="45"/>
  <c r="F11" i="56"/>
  <c r="F8" i="54"/>
  <c r="F11" i="54"/>
  <c r="D26" i="47"/>
  <c r="D28" i="47"/>
  <c r="D30" i="47"/>
  <c r="G28" i="45"/>
  <c r="G30" i="45"/>
  <c r="E13" i="54"/>
  <c r="F25" i="45"/>
  <c r="F21" i="62"/>
  <c r="G24" i="45"/>
  <c r="G28" i="52"/>
  <c r="G30" i="52"/>
  <c r="D25" i="52"/>
  <c r="D28" i="52"/>
  <c r="D30" i="52"/>
  <c r="F28" i="52"/>
  <c r="F30" i="52"/>
  <c r="D8" i="72"/>
  <c r="G24" i="52"/>
  <c r="C11" i="56"/>
  <c r="G26" i="45"/>
  <c r="E10" i="54"/>
  <c r="G25" i="52"/>
  <c r="D15" i="58"/>
  <c r="G53" i="50"/>
  <c r="E14" i="60"/>
  <c r="B10" i="54"/>
  <c r="B14" i="54"/>
  <c r="B28" i="49"/>
  <c r="B30" i="49"/>
  <c r="D26" i="50"/>
  <c r="B26" i="45"/>
  <c r="C11" i="71"/>
  <c r="B28" i="45"/>
  <c r="B30" i="45"/>
  <c r="E11" i="62"/>
  <c r="D24" i="52"/>
  <c r="C25" i="49"/>
  <c r="B25" i="50"/>
  <c r="B25" i="45"/>
  <c r="B54" i="49"/>
  <c r="B22" i="72"/>
  <c r="B22" i="62"/>
  <c r="D26" i="52"/>
  <c r="B26" i="50"/>
  <c r="C24" i="51"/>
  <c r="C25" i="48"/>
  <c r="L16" i="60"/>
  <c r="E26" i="48"/>
  <c r="J15" i="60"/>
  <c r="F43" i="48"/>
  <c r="I19" i="60"/>
  <c r="E53" i="46"/>
  <c r="J23" i="58"/>
  <c r="F55" i="46"/>
  <c r="I21" i="58"/>
  <c r="B54" i="53"/>
  <c r="G54" i="42"/>
  <c r="C30" i="48"/>
  <c r="B21" i="72"/>
  <c r="F43" i="51"/>
  <c r="F43" i="50"/>
  <c r="E54" i="46"/>
  <c r="F25" i="51"/>
  <c r="I16" i="62"/>
  <c r="C53" i="51"/>
  <c r="L23" i="62"/>
  <c r="C54" i="51"/>
  <c r="C26" i="46"/>
  <c r="L15" i="58"/>
  <c r="G26" i="48"/>
  <c r="H15" i="60"/>
  <c r="D28" i="42"/>
  <c r="D53" i="42"/>
  <c r="K22" i="56"/>
  <c r="D54" i="51"/>
  <c r="B25" i="51"/>
  <c r="D25" i="46"/>
  <c r="K16" i="58"/>
  <c r="C24" i="46"/>
  <c r="E24" i="46"/>
  <c r="B14" i="72"/>
  <c r="D51" i="25"/>
  <c r="D47" i="48"/>
  <c r="D46" i="48"/>
  <c r="B24" i="46"/>
  <c r="G54" i="53"/>
  <c r="C54" i="53"/>
  <c r="E29" i="13"/>
  <c r="G55" i="17"/>
  <c r="G51" i="46"/>
  <c r="G50" i="46"/>
  <c r="C13" i="56"/>
  <c r="L16" i="62"/>
  <c r="L16" i="72"/>
  <c r="I21" i="62"/>
  <c r="I21" i="72"/>
  <c r="F8" i="62"/>
  <c r="F8" i="72"/>
  <c r="D23" i="62"/>
  <c r="D23" i="72"/>
  <c r="F20" i="56"/>
  <c r="I8" i="62"/>
  <c r="I8" i="72"/>
  <c r="F12" i="62"/>
  <c r="F12" i="72"/>
  <c r="F16" i="72"/>
  <c r="F22" i="62"/>
  <c r="F22" i="72"/>
  <c r="D28" i="50"/>
  <c r="D30" i="50"/>
  <c r="E11" i="72"/>
  <c r="F24" i="49"/>
  <c r="E8" i="62"/>
  <c r="E8" i="72"/>
  <c r="F15" i="72"/>
  <c r="L8" i="62"/>
  <c r="L8" i="72"/>
  <c r="H8" i="62"/>
  <c r="H8" i="72"/>
  <c r="B11" i="62"/>
  <c r="B15" i="62"/>
  <c r="B11" i="72"/>
  <c r="F7" i="71"/>
  <c r="C12" i="72"/>
  <c r="C12" i="62"/>
  <c r="J8" i="62"/>
  <c r="J8" i="72"/>
  <c r="F26" i="49"/>
  <c r="C15" i="72"/>
  <c r="F14" i="72"/>
  <c r="E12" i="72"/>
  <c r="E12" i="62"/>
  <c r="B8" i="62"/>
  <c r="B8" i="72"/>
  <c r="D22" i="62"/>
  <c r="D22" i="72"/>
  <c r="B23" i="62"/>
  <c r="B23" i="72"/>
  <c r="C8" i="62"/>
  <c r="C8" i="72"/>
  <c r="D12" i="62"/>
  <c r="D12" i="72"/>
  <c r="E23" i="62"/>
  <c r="E23" i="72"/>
  <c r="F23" i="62"/>
  <c r="F23" i="72"/>
  <c r="D15" i="72"/>
  <c r="C23" i="62"/>
  <c r="C23" i="72"/>
  <c r="K8" i="62"/>
  <c r="K8" i="72"/>
  <c r="B7" i="71"/>
  <c r="B7" i="54"/>
  <c r="K10" i="54"/>
  <c r="K10" i="71"/>
  <c r="J10" i="54"/>
  <c r="J10" i="71"/>
  <c r="J7" i="54"/>
  <c r="J7" i="71"/>
  <c r="C22" i="54"/>
  <c r="C22" i="71"/>
  <c r="C7" i="54"/>
  <c r="C7" i="71"/>
  <c r="E14" i="71"/>
  <c r="B22" i="54"/>
  <c r="B22" i="71"/>
  <c r="E22" i="54"/>
  <c r="E22" i="71"/>
  <c r="C14" i="71"/>
  <c r="E20" i="71"/>
  <c r="E13" i="71"/>
  <c r="D22" i="54"/>
  <c r="D22" i="71"/>
  <c r="E21" i="54"/>
  <c r="E21" i="71"/>
  <c r="D21" i="54"/>
  <c r="D21" i="71"/>
  <c r="E28" i="47"/>
  <c r="E30" i="47"/>
  <c r="C21" i="54"/>
  <c r="C21" i="71"/>
  <c r="H7" i="54"/>
  <c r="H7" i="71"/>
  <c r="F22" i="54"/>
  <c r="F22" i="71"/>
  <c r="B28" i="52"/>
  <c r="B30" i="52"/>
  <c r="F10" i="71"/>
  <c r="E28" i="50"/>
  <c r="E30" i="50"/>
  <c r="E11" i="54"/>
  <c r="E11" i="71"/>
  <c r="E7" i="54"/>
  <c r="E7" i="71"/>
  <c r="F20" i="71"/>
  <c r="L21" i="54"/>
  <c r="L21" i="71"/>
  <c r="H11" i="54"/>
  <c r="H11" i="71"/>
  <c r="J21" i="54"/>
  <c r="J21" i="71"/>
  <c r="K7" i="54"/>
  <c r="K7" i="71"/>
  <c r="F21" i="54"/>
  <c r="F21" i="71"/>
  <c r="H21" i="54"/>
  <c r="H21" i="71"/>
  <c r="I10" i="54"/>
  <c r="I10" i="71"/>
  <c r="K20" i="54"/>
  <c r="K20" i="71"/>
  <c r="I7" i="54"/>
  <c r="I7" i="71"/>
  <c r="B21" i="54"/>
  <c r="B21" i="71"/>
  <c r="B14" i="71"/>
  <c r="B15" i="71"/>
  <c r="L7" i="54"/>
  <c r="L7" i="71"/>
  <c r="D15" i="71"/>
  <c r="D14" i="71"/>
  <c r="D7" i="71"/>
  <c r="D7" i="54"/>
  <c r="E26" i="49"/>
  <c r="D11" i="60"/>
  <c r="E24" i="49"/>
  <c r="C10" i="56"/>
  <c r="C14" i="56"/>
  <c r="F26" i="45"/>
  <c r="E26" i="45"/>
  <c r="C14" i="62"/>
  <c r="G26" i="50"/>
  <c r="F24" i="52"/>
  <c r="C10" i="54"/>
  <c r="F26" i="52"/>
  <c r="F11" i="60"/>
  <c r="C26" i="49"/>
  <c r="C24" i="49"/>
  <c r="F10" i="54"/>
  <c r="F14" i="54"/>
  <c r="C26" i="52"/>
  <c r="C24" i="52"/>
  <c r="E26" i="50"/>
  <c r="D11" i="62"/>
  <c r="D16" i="62"/>
  <c r="C54" i="50"/>
  <c r="C28" i="52"/>
  <c r="C30" i="52"/>
  <c r="E11" i="58"/>
  <c r="E21" i="60"/>
  <c r="D14" i="60"/>
  <c r="F13" i="54"/>
  <c r="D16" i="58"/>
  <c r="E25" i="50"/>
  <c r="C15" i="60"/>
  <c r="E28" i="49"/>
  <c r="E30" i="49"/>
  <c r="F28" i="45"/>
  <c r="F30" i="45"/>
  <c r="C25" i="52"/>
  <c r="E13" i="56"/>
  <c r="D13" i="56"/>
  <c r="E20" i="56"/>
  <c r="C14" i="60"/>
  <c r="D14" i="62"/>
  <c r="F24" i="50"/>
  <c r="C11" i="62"/>
  <c r="F28" i="50"/>
  <c r="F30" i="50"/>
  <c r="F26" i="50"/>
  <c r="G25" i="45"/>
  <c r="G25" i="50"/>
  <c r="B12" i="62"/>
  <c r="F25" i="50"/>
  <c r="E11" i="60"/>
  <c r="D25" i="49"/>
  <c r="D24" i="49"/>
  <c r="D28" i="49"/>
  <c r="D30" i="49"/>
  <c r="C28" i="49"/>
  <c r="C30" i="49"/>
  <c r="D26" i="49"/>
  <c r="D10" i="56"/>
  <c r="E24" i="45"/>
  <c r="B11" i="60"/>
  <c r="F28" i="49"/>
  <c r="F30" i="49"/>
  <c r="G24" i="49"/>
  <c r="G26" i="49"/>
  <c r="G28" i="49"/>
  <c r="G30" i="49"/>
  <c r="G25" i="49"/>
  <c r="F24" i="51"/>
  <c r="E53" i="40"/>
  <c r="E49" i="51"/>
  <c r="E48" i="51"/>
  <c r="E53" i="27"/>
  <c r="E48" i="48"/>
  <c r="D24" i="42"/>
  <c r="D24" i="53"/>
  <c r="B18" i="60"/>
  <c r="G46" i="49"/>
  <c r="G47" i="49"/>
  <c r="G45" i="49"/>
  <c r="G24" i="42"/>
  <c r="G24" i="53"/>
  <c r="E54" i="53"/>
  <c r="E54" i="42"/>
  <c r="C30" i="46"/>
  <c r="E22" i="49"/>
  <c r="E11" i="49"/>
  <c r="D55" i="7"/>
  <c r="D50" i="42"/>
  <c r="G53" i="34"/>
  <c r="G49" i="51"/>
  <c r="G48" i="51"/>
  <c r="B20" i="60"/>
  <c r="G54" i="49"/>
  <c r="G24" i="48"/>
  <c r="F20" i="48"/>
  <c r="I12" i="60"/>
  <c r="F20" i="53"/>
  <c r="E45" i="48"/>
  <c r="E45" i="53"/>
  <c r="G24" i="46"/>
  <c r="G53" i="42"/>
  <c r="H22" i="56"/>
  <c r="G53" i="53"/>
  <c r="E34" i="6"/>
  <c r="E28" i="42"/>
  <c r="E28" i="53"/>
  <c r="B54" i="42"/>
  <c r="E25" i="47"/>
  <c r="F25" i="42"/>
  <c r="I15" i="56"/>
  <c r="F25" i="53"/>
  <c r="E29" i="10"/>
  <c r="E20" i="53"/>
  <c r="E20" i="42"/>
  <c r="J11" i="56"/>
  <c r="E53" i="42"/>
  <c r="J22" i="56"/>
  <c r="E53" i="53"/>
  <c r="C53" i="46"/>
  <c r="L23" i="58"/>
  <c r="D55" i="17"/>
  <c r="D51" i="46"/>
  <c r="D50" i="46"/>
  <c r="E50" i="42"/>
  <c r="E55" i="7"/>
  <c r="C47" i="42"/>
  <c r="C47" i="53"/>
  <c r="E26" i="46"/>
  <c r="J15" i="58"/>
  <c r="E25" i="46"/>
  <c r="J16" i="58"/>
  <c r="G34" i="35"/>
  <c r="G30" i="51"/>
  <c r="G28" i="51"/>
  <c r="B34" i="34"/>
  <c r="B30" i="51"/>
  <c r="B28" i="51"/>
  <c r="D26" i="48"/>
  <c r="K15" i="60"/>
  <c r="C53" i="48"/>
  <c r="L23" i="60"/>
  <c r="G28" i="42"/>
  <c r="G34" i="6"/>
  <c r="G28" i="53"/>
  <c r="C51" i="42"/>
  <c r="C51" i="53"/>
  <c r="B26" i="47"/>
  <c r="B25" i="47"/>
  <c r="B28" i="47"/>
  <c r="B30" i="47"/>
  <c r="B24" i="47"/>
  <c r="E50" i="47"/>
  <c r="E51" i="47"/>
  <c r="D50" i="47"/>
  <c r="D51" i="47"/>
  <c r="E55" i="47"/>
  <c r="D19" i="58"/>
  <c r="D34" i="7"/>
  <c r="D28" i="53"/>
  <c r="E48" i="53"/>
  <c r="B28" i="53"/>
  <c r="C13" i="54"/>
  <c r="C34" i="35"/>
  <c r="C30" i="51"/>
  <c r="C28" i="51"/>
  <c r="B24" i="51"/>
  <c r="G59" i="27"/>
  <c r="G55" i="48"/>
  <c r="H21" i="60"/>
  <c r="G54" i="27"/>
  <c r="G55" i="27"/>
  <c r="G43" i="53"/>
  <c r="G43" i="52"/>
  <c r="B18" i="71"/>
  <c r="B20" i="71"/>
  <c r="F43" i="49"/>
  <c r="E26" i="51"/>
  <c r="J15" i="62"/>
  <c r="D34" i="25"/>
  <c r="D30" i="48"/>
  <c r="D28" i="48"/>
  <c r="G22" i="42"/>
  <c r="G22" i="53"/>
  <c r="F53" i="42"/>
  <c r="I22" i="56"/>
  <c r="F53" i="53"/>
  <c r="G28" i="48"/>
  <c r="G34" i="29"/>
  <c r="G30" i="48"/>
  <c r="F24" i="46"/>
  <c r="C28" i="42"/>
  <c r="C34" i="6"/>
  <c r="C28" i="53"/>
  <c r="F53" i="40"/>
  <c r="F49" i="51"/>
  <c r="F48" i="51"/>
  <c r="D12" i="60"/>
  <c r="E25" i="49"/>
  <c r="D26" i="51"/>
  <c r="K15" i="62"/>
  <c r="B53" i="51"/>
  <c r="E45" i="51"/>
  <c r="D53" i="51"/>
  <c r="F55" i="36"/>
  <c r="F51" i="51"/>
  <c r="F50" i="51"/>
  <c r="E54" i="48"/>
  <c r="G53" i="28"/>
  <c r="G49" i="48"/>
  <c r="G48" i="48"/>
  <c r="C24" i="48"/>
  <c r="D18" i="60"/>
  <c r="D46" i="49"/>
  <c r="D47" i="49"/>
  <c r="E45" i="49"/>
  <c r="E46" i="49"/>
  <c r="E47" i="49"/>
  <c r="D34" i="35"/>
  <c r="D30" i="51"/>
  <c r="D28" i="51"/>
  <c r="F53" i="48"/>
  <c r="I23" i="60"/>
  <c r="E20" i="48"/>
  <c r="J12" i="60"/>
  <c r="E29" i="25"/>
  <c r="E25" i="48"/>
  <c r="J16" i="60"/>
  <c r="C12" i="60"/>
  <c r="F25" i="49"/>
  <c r="D24" i="48"/>
  <c r="G55" i="42"/>
  <c r="H20" i="56"/>
  <c r="G55" i="53"/>
  <c r="G53" i="48"/>
  <c r="H23" i="60"/>
  <c r="F55" i="18"/>
  <c r="F51" i="46"/>
  <c r="F50" i="46"/>
  <c r="G25" i="46"/>
  <c r="H16" i="58"/>
  <c r="E26" i="42"/>
  <c r="J14" i="56"/>
  <c r="E26" i="53"/>
  <c r="J14" i="54"/>
  <c r="B53" i="42"/>
  <c r="B53" i="53"/>
  <c r="D25" i="42"/>
  <c r="K15" i="56"/>
  <c r="D25" i="53"/>
  <c r="G25" i="48"/>
  <c r="H16" i="60"/>
  <c r="G51" i="25"/>
  <c r="G47" i="48"/>
  <c r="G46" i="48"/>
  <c r="G46" i="53"/>
  <c r="F25" i="46"/>
  <c r="I16" i="58"/>
  <c r="G26" i="42"/>
  <c r="H14" i="56"/>
  <c r="G26" i="53"/>
  <c r="H14" i="54"/>
  <c r="C53" i="53"/>
  <c r="C53" i="42"/>
  <c r="L22" i="56"/>
  <c r="F28" i="42"/>
  <c r="F28" i="53"/>
  <c r="F34" i="6"/>
  <c r="G29" i="8"/>
  <c r="G25" i="53"/>
  <c r="G49" i="53"/>
  <c r="B26" i="42"/>
  <c r="B26" i="53"/>
  <c r="C26" i="47"/>
  <c r="C28" i="47"/>
  <c r="C30" i="47"/>
  <c r="C25" i="47"/>
  <c r="C24" i="47"/>
  <c r="F11" i="58"/>
  <c r="D11" i="54"/>
  <c r="E25" i="52"/>
  <c r="F22" i="48"/>
  <c r="E22" i="48"/>
  <c r="E22" i="53"/>
  <c r="E55" i="17"/>
  <c r="E51" i="46"/>
  <c r="E50" i="46"/>
  <c r="G53" i="9"/>
  <c r="G49" i="42"/>
  <c r="G48" i="53"/>
  <c r="D50" i="45"/>
  <c r="D51" i="45"/>
  <c r="D18" i="56"/>
  <c r="E50" i="45"/>
  <c r="E51" i="45"/>
  <c r="E55" i="45"/>
  <c r="C25" i="42"/>
  <c r="L15" i="56"/>
  <c r="C25" i="53"/>
  <c r="D34" i="13"/>
  <c r="D30" i="46"/>
  <c r="D28" i="46"/>
  <c r="G53" i="46"/>
  <c r="H23" i="58"/>
  <c r="F29" i="42"/>
  <c r="B28" i="42"/>
  <c r="E14" i="54"/>
  <c r="D28" i="45"/>
  <c r="D30" i="45"/>
  <c r="D26" i="45"/>
  <c r="D24" i="45"/>
  <c r="E10" i="56"/>
  <c r="D25" i="45"/>
  <c r="G54" i="38"/>
  <c r="G55" i="38"/>
  <c r="H43" i="50"/>
  <c r="G50" i="50"/>
  <c r="G51" i="50"/>
  <c r="H43" i="51"/>
  <c r="H43" i="52"/>
  <c r="H43" i="53"/>
  <c r="F51" i="37"/>
  <c r="F47" i="51"/>
  <c r="F46" i="51"/>
  <c r="F53" i="27"/>
  <c r="F48" i="48"/>
  <c r="F48" i="53"/>
  <c r="F55" i="26"/>
  <c r="F59" i="27"/>
  <c r="F55" i="48"/>
  <c r="I21" i="60"/>
  <c r="F54" i="27"/>
  <c r="F55" i="27"/>
  <c r="F43" i="53"/>
  <c r="F43" i="52"/>
  <c r="D55" i="35"/>
  <c r="D51" i="51"/>
  <c r="D50" i="51"/>
  <c r="F54" i="53"/>
  <c r="F34" i="13"/>
  <c r="F30" i="46"/>
  <c r="F28" i="46"/>
  <c r="F54" i="46"/>
  <c r="B24" i="53"/>
  <c r="B24" i="42"/>
  <c r="C49" i="53"/>
  <c r="C49" i="42"/>
  <c r="C26" i="50"/>
  <c r="C28" i="50"/>
  <c r="C30" i="50"/>
  <c r="C25" i="50"/>
  <c r="C24" i="50"/>
  <c r="F11" i="62"/>
  <c r="B28" i="50"/>
  <c r="B30" i="50"/>
  <c r="D53" i="48"/>
  <c r="K23" i="60"/>
  <c r="F47" i="42"/>
  <c r="F26" i="47"/>
  <c r="F25" i="47"/>
  <c r="F28" i="47"/>
  <c r="F30" i="47"/>
  <c r="F24" i="47"/>
  <c r="C11" i="58"/>
  <c r="D53" i="53"/>
  <c r="B14" i="56"/>
  <c r="B15" i="56"/>
  <c r="G26" i="51"/>
  <c r="H15" i="62"/>
  <c r="F26" i="51"/>
  <c r="I15" i="62"/>
  <c r="C18" i="60"/>
  <c r="F46" i="49"/>
  <c r="F47" i="49"/>
  <c r="F45" i="49"/>
  <c r="E46" i="48"/>
  <c r="E51" i="25"/>
  <c r="E34" i="25"/>
  <c r="E30" i="48"/>
  <c r="E28" i="48"/>
  <c r="E24" i="51"/>
  <c r="D20" i="60"/>
  <c r="E54" i="49"/>
  <c r="E51" i="37"/>
  <c r="E47" i="51"/>
  <c r="E46" i="51"/>
  <c r="E55" i="35"/>
  <c r="E51" i="51"/>
  <c r="E50" i="51"/>
  <c r="F45" i="48"/>
  <c r="F45" i="53"/>
  <c r="F53" i="46"/>
  <c r="I23" i="58"/>
  <c r="C24" i="42"/>
  <c r="C24" i="53"/>
  <c r="F55" i="53"/>
  <c r="C26" i="51"/>
  <c r="L15" i="62"/>
  <c r="B26" i="51"/>
  <c r="E24" i="48"/>
  <c r="C25" i="45"/>
  <c r="C24" i="45"/>
  <c r="C26" i="45"/>
  <c r="F10" i="56"/>
  <c r="C28" i="45"/>
  <c r="C30" i="45"/>
  <c r="D24" i="51"/>
  <c r="G53" i="51"/>
  <c r="F53" i="51"/>
  <c r="G25" i="51"/>
  <c r="G24" i="51"/>
  <c r="G55" i="35"/>
  <c r="F34" i="34"/>
  <c r="F30" i="51"/>
  <c r="F28" i="51"/>
  <c r="D25" i="51"/>
  <c r="D53" i="40"/>
  <c r="D49" i="51"/>
  <c r="D48" i="51"/>
  <c r="G54" i="51"/>
  <c r="E34" i="34"/>
  <c r="E30" i="51"/>
  <c r="E28" i="51"/>
  <c r="D53" i="28"/>
  <c r="D48" i="48"/>
  <c r="D48" i="53"/>
  <c r="G55" i="26"/>
  <c r="G51" i="48"/>
  <c r="G50" i="48"/>
  <c r="G43" i="49"/>
  <c r="F51" i="25"/>
  <c r="F47" i="48"/>
  <c r="F46" i="48"/>
  <c r="F46" i="53"/>
  <c r="F34" i="25"/>
  <c r="F30" i="48"/>
  <c r="F28" i="48"/>
  <c r="E53" i="51"/>
  <c r="E53" i="48"/>
  <c r="J23" i="60"/>
  <c r="C20" i="60"/>
  <c r="F54" i="49"/>
  <c r="E25" i="51"/>
  <c r="E55" i="26"/>
  <c r="E50" i="48"/>
  <c r="D19" i="60"/>
  <c r="E55" i="49"/>
  <c r="D50" i="49"/>
  <c r="D51" i="49"/>
  <c r="E50" i="49"/>
  <c r="E51" i="49"/>
  <c r="B34" i="26"/>
  <c r="B30" i="48"/>
  <c r="B28" i="48"/>
  <c r="F24" i="48"/>
  <c r="B53" i="48"/>
  <c r="D25" i="48"/>
  <c r="K16" i="60"/>
  <c r="D51" i="37"/>
  <c r="D46" i="51"/>
  <c r="D46" i="53"/>
  <c r="E54" i="27"/>
  <c r="E55" i="27"/>
  <c r="D54" i="27"/>
  <c r="E59" i="27"/>
  <c r="E55" i="48"/>
  <c r="J21" i="60"/>
  <c r="E43" i="52"/>
  <c r="D18" i="71"/>
  <c r="E43" i="53"/>
  <c r="E55" i="51"/>
  <c r="E24" i="53"/>
  <c r="E24" i="42"/>
  <c r="G34" i="18"/>
  <c r="G30" i="46"/>
  <c r="G28" i="46"/>
  <c r="D26" i="42"/>
  <c r="K14" i="56"/>
  <c r="D26" i="53"/>
  <c r="K14" i="54"/>
  <c r="F26" i="46"/>
  <c r="I15" i="58"/>
  <c r="B34" i="13"/>
  <c r="B30" i="46"/>
  <c r="B28" i="46"/>
  <c r="C26" i="42"/>
  <c r="L14" i="56"/>
  <c r="C26" i="53"/>
  <c r="L14" i="54"/>
  <c r="G55" i="6"/>
  <c r="G51" i="53"/>
  <c r="F26" i="53"/>
  <c r="I14" i="54"/>
  <c r="F26" i="42"/>
  <c r="I14" i="56"/>
  <c r="F24" i="53"/>
  <c r="F24" i="42"/>
  <c r="B25" i="42"/>
  <c r="B25" i="53"/>
  <c r="D11" i="56"/>
  <c r="E25" i="45"/>
  <c r="G48" i="42"/>
  <c r="D30" i="42"/>
  <c r="D30" i="53"/>
  <c r="G50" i="42"/>
  <c r="G26" i="47"/>
  <c r="G28" i="47"/>
  <c r="G30" i="47"/>
  <c r="G25" i="47"/>
  <c r="G24" i="47"/>
  <c r="B11" i="58"/>
  <c r="C28" i="46"/>
  <c r="C28" i="48"/>
  <c r="D54" i="48"/>
  <c r="G47" i="42"/>
  <c r="E25" i="42"/>
  <c r="J15" i="56"/>
  <c r="B54" i="45"/>
  <c r="E34" i="13"/>
  <c r="E30" i="46"/>
  <c r="E28" i="46"/>
  <c r="D54" i="42"/>
  <c r="D54" i="53"/>
  <c r="B30" i="42"/>
  <c r="D14" i="54"/>
  <c r="G45" i="53"/>
  <c r="D25" i="47"/>
  <c r="L23" i="72"/>
  <c r="C15" i="56"/>
  <c r="I16" i="72"/>
  <c r="B15" i="54"/>
  <c r="E16" i="62"/>
  <c r="E15" i="54"/>
  <c r="E16" i="58"/>
  <c r="E15" i="62"/>
  <c r="D16" i="72"/>
  <c r="D15" i="62"/>
  <c r="C15" i="71"/>
  <c r="E51" i="48"/>
  <c r="F47" i="53"/>
  <c r="F51" i="48"/>
  <c r="C19" i="72"/>
  <c r="C19" i="62"/>
  <c r="E50" i="50"/>
  <c r="E51" i="50"/>
  <c r="F55" i="50"/>
  <c r="F50" i="50"/>
  <c r="F51" i="50"/>
  <c r="I19" i="72"/>
  <c r="I19" i="62"/>
  <c r="J21" i="62"/>
  <c r="J21" i="72"/>
  <c r="J16" i="62"/>
  <c r="J16" i="72"/>
  <c r="K16" i="62"/>
  <c r="K16" i="72"/>
  <c r="K23" i="62"/>
  <c r="K23" i="72"/>
  <c r="E15" i="72"/>
  <c r="E16" i="72"/>
  <c r="H16" i="62"/>
  <c r="H16" i="72"/>
  <c r="I23" i="62"/>
  <c r="I23" i="72"/>
  <c r="C16" i="72"/>
  <c r="J23" i="62"/>
  <c r="J23" i="72"/>
  <c r="H23" i="62"/>
  <c r="H23" i="72"/>
  <c r="B16" i="72"/>
  <c r="B15" i="72"/>
  <c r="D20" i="71"/>
  <c r="I22" i="54"/>
  <c r="I22" i="71"/>
  <c r="J11" i="54"/>
  <c r="J11" i="71"/>
  <c r="E15" i="71"/>
  <c r="C18" i="54"/>
  <c r="C18" i="71"/>
  <c r="J22" i="54"/>
  <c r="J22" i="71"/>
  <c r="H22" i="54"/>
  <c r="H22" i="71"/>
  <c r="I20" i="54"/>
  <c r="I20" i="71"/>
  <c r="K22" i="54"/>
  <c r="K22" i="71"/>
  <c r="I18" i="54"/>
  <c r="I18" i="71"/>
  <c r="L15" i="54"/>
  <c r="L15" i="71"/>
  <c r="H15" i="54"/>
  <c r="H15" i="71"/>
  <c r="H20" i="54"/>
  <c r="H20" i="71"/>
  <c r="I15" i="54"/>
  <c r="I15" i="71"/>
  <c r="I11" i="54"/>
  <c r="I11" i="71"/>
  <c r="J18" i="54"/>
  <c r="J18" i="71"/>
  <c r="L22" i="54"/>
  <c r="L22" i="71"/>
  <c r="K15" i="54"/>
  <c r="K15" i="71"/>
  <c r="H18" i="54"/>
  <c r="H18" i="71"/>
  <c r="F15" i="71"/>
  <c r="F14" i="71"/>
  <c r="F15" i="60"/>
  <c r="F16" i="60"/>
  <c r="B16" i="62"/>
  <c r="D21" i="58"/>
  <c r="E15" i="58"/>
  <c r="F15" i="54"/>
  <c r="C15" i="54"/>
  <c r="C14" i="54"/>
  <c r="D15" i="60"/>
  <c r="D15" i="56"/>
  <c r="D14" i="56"/>
  <c r="D20" i="56"/>
  <c r="D15" i="54"/>
  <c r="C15" i="62"/>
  <c r="C16" i="62"/>
  <c r="E16" i="60"/>
  <c r="E15" i="60"/>
  <c r="B19" i="60"/>
  <c r="B21" i="60"/>
  <c r="G55" i="49"/>
  <c r="G50" i="49"/>
  <c r="G51" i="49"/>
  <c r="B18" i="54"/>
  <c r="G55" i="52"/>
  <c r="G50" i="52"/>
  <c r="G51" i="52"/>
  <c r="D55" i="27"/>
  <c r="D51" i="48"/>
  <c r="D50" i="48"/>
  <c r="D49" i="48"/>
  <c r="D49" i="53"/>
  <c r="G51" i="42"/>
  <c r="F14" i="56"/>
  <c r="F15" i="56"/>
  <c r="D47" i="51"/>
  <c r="D47" i="53"/>
  <c r="C30" i="42"/>
  <c r="C30" i="53"/>
  <c r="E30" i="42"/>
  <c r="E30" i="53"/>
  <c r="E55" i="53"/>
  <c r="B15" i="58"/>
  <c r="B16" i="58"/>
  <c r="D21" i="60"/>
  <c r="G50" i="51"/>
  <c r="E47" i="48"/>
  <c r="E47" i="53"/>
  <c r="G30" i="42"/>
  <c r="G30" i="53"/>
  <c r="E50" i="53"/>
  <c r="G25" i="42"/>
  <c r="H15" i="56"/>
  <c r="D50" i="53"/>
  <c r="E49" i="48"/>
  <c r="E49" i="53"/>
  <c r="F15" i="62"/>
  <c r="F16" i="62"/>
  <c r="E51" i="42"/>
  <c r="E51" i="53"/>
  <c r="E25" i="53"/>
  <c r="D16" i="60"/>
  <c r="B30" i="53"/>
  <c r="G47" i="53"/>
  <c r="G50" i="53"/>
  <c r="D50" i="52"/>
  <c r="D51" i="52"/>
  <c r="D18" i="54"/>
  <c r="E55" i="52"/>
  <c r="E50" i="52"/>
  <c r="E51" i="52"/>
  <c r="G51" i="51"/>
  <c r="C16" i="58"/>
  <c r="C15" i="58"/>
  <c r="F55" i="52"/>
  <c r="F50" i="52"/>
  <c r="F51" i="52"/>
  <c r="F50" i="48"/>
  <c r="F49" i="48"/>
  <c r="F49" i="53"/>
  <c r="E14" i="56"/>
  <c r="E15" i="56"/>
  <c r="F15" i="58"/>
  <c r="F16" i="58"/>
  <c r="F30" i="42"/>
  <c r="F30" i="53"/>
  <c r="F50" i="53"/>
  <c r="C16" i="60"/>
  <c r="C19" i="60"/>
  <c r="F50" i="49"/>
  <c r="F51" i="49"/>
  <c r="F55" i="49"/>
  <c r="F51" i="53"/>
  <c r="D51" i="42"/>
  <c r="D51" i="53"/>
  <c r="B15" i="60"/>
  <c r="B16" i="60"/>
  <c r="C21" i="62"/>
  <c r="C21" i="72"/>
  <c r="J15" i="54"/>
  <c r="J15" i="71"/>
  <c r="C20" i="71"/>
  <c r="J20" i="54"/>
  <c r="J20" i="71"/>
  <c r="B20" i="54"/>
  <c r="C20" i="54"/>
  <c r="D20" i="54"/>
  <c r="C21" i="60"/>
</calcChain>
</file>

<file path=xl/comments1.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comments10.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comments11.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A summary.xls
Worksheets:
Society of Dairy Technology
</t>
        </r>
      </text>
    </comment>
  </commentList>
</comments>
</file>

<file path=xl/comments12.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British Lichen Society
</t>
        </r>
      </text>
    </comment>
  </commentList>
</comments>
</file>

<file path=xl/comments13.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British Orthodontic 
</t>
        </r>
      </text>
    </comment>
  </commentList>
</comments>
</file>

<file path=xl/comments14.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Institute of Biomedical Science
</t>
        </r>
      </text>
    </comment>
  </commentList>
</comments>
</file>

<file path=xl/comments15.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International Bee Research
</t>
        </r>
      </text>
    </comment>
  </commentList>
</comments>
</file>

<file path=xl/comments16.xml><?xml version="1.0" encoding="utf-8"?>
<comments xmlns="http://schemas.openxmlformats.org/spreadsheetml/2006/main">
  <authors>
    <author>Rob Johnson</author>
    <author>Cihan Butun</author>
  </authors>
  <commentList>
    <comment ref="A1" authorId="0">
      <text>
        <r>
          <rPr>
            <b/>
            <sz val="9"/>
            <color indexed="81"/>
            <rFont val="Tahoma"/>
            <family val="2"/>
          </rPr>
          <t xml:space="preserve">Workbooks:
Balance sheet analysis - panel A summary.xls
Worksheets:
British Society for Immunology
</t>
        </r>
      </text>
    </comment>
    <comment ref="C43" authorId="1">
      <text>
        <r>
          <rPr>
            <b/>
            <sz val="9"/>
            <color indexed="81"/>
            <rFont val="Tahoma"/>
            <family val="2"/>
          </rPr>
          <t>Cihan Butun:</t>
        </r>
        <r>
          <rPr>
            <sz val="9"/>
            <color indexed="81"/>
            <rFont val="Tahoma"/>
            <family val="2"/>
          </rPr>
          <t xml:space="preserve">
corrected as per the restatement in the annual report of 2016</t>
        </r>
      </text>
    </comment>
    <comment ref="C44" authorId="1">
      <text>
        <r>
          <rPr>
            <b/>
            <sz val="9"/>
            <color indexed="81"/>
            <rFont val="Tahoma"/>
            <family val="2"/>
          </rPr>
          <t>Cihan Butun:</t>
        </r>
        <r>
          <rPr>
            <sz val="9"/>
            <color indexed="81"/>
            <rFont val="Tahoma"/>
            <family val="2"/>
          </rPr>
          <t xml:space="preserve">
corrected as per the restatement in the annual report of 2016</t>
        </r>
      </text>
    </comment>
    <comment ref="C45" authorId="1">
      <text>
        <r>
          <rPr>
            <b/>
            <sz val="9"/>
            <color indexed="81"/>
            <rFont val="Tahoma"/>
            <family val="2"/>
          </rPr>
          <t>Cihan Butun:</t>
        </r>
        <r>
          <rPr>
            <sz val="9"/>
            <color indexed="81"/>
            <rFont val="Tahoma"/>
            <family val="2"/>
          </rPr>
          <t xml:space="preserve">
corrected as per the restatement in the annual report of 2016</t>
        </r>
      </text>
    </comment>
    <comment ref="C46" authorId="1">
      <text>
        <r>
          <rPr>
            <b/>
            <sz val="9"/>
            <color indexed="81"/>
            <rFont val="Tahoma"/>
            <family val="2"/>
          </rPr>
          <t>Cihan Butun:</t>
        </r>
        <r>
          <rPr>
            <sz val="9"/>
            <color indexed="81"/>
            <rFont val="Tahoma"/>
            <family val="2"/>
          </rPr>
          <t xml:space="preserve">
corrected as per the restatement in the annual report of 2016</t>
        </r>
      </text>
    </comment>
    <comment ref="C47" authorId="1">
      <text>
        <r>
          <rPr>
            <b/>
            <sz val="9"/>
            <color indexed="81"/>
            <rFont val="Tahoma"/>
            <family val="2"/>
          </rPr>
          <t>Cihan Butun:</t>
        </r>
        <r>
          <rPr>
            <sz val="9"/>
            <color indexed="81"/>
            <rFont val="Tahoma"/>
            <family val="2"/>
          </rPr>
          <t xml:space="preserve">
corrected as per the restatement in the annual report of 2016</t>
        </r>
      </text>
    </comment>
  </commentList>
</comments>
</file>

<file path=xl/comments17.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Royal College of Psychiatrists
</t>
        </r>
      </text>
    </comment>
  </commentList>
</comments>
</file>

<file path=xl/comments18.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British Medical Association
</t>
        </r>
      </text>
    </comment>
  </commentList>
</comments>
</file>

<file path=xl/comments19.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C summary.xls
Worksheets:
British Ornithologists' Union
</t>
        </r>
      </text>
    </comment>
  </commentList>
</comments>
</file>

<file path=xl/comments2.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comments20.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B summary.xls
Worksheets:
IET
</t>
        </r>
      </text>
    </comment>
  </commentList>
</comments>
</file>

<file path=xl/comments21.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B summary.xls
Worksheets:
Edinburgh Geological Society
</t>
        </r>
      </text>
    </comment>
  </commentList>
</comments>
</file>

<file path=xl/comments22.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B summary.xls
Worksheets:
Royal Institute of Navigation
</t>
        </r>
      </text>
    </comment>
  </commentList>
</comments>
</file>

<file path=xl/comments23.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B summary.xls
Worksheets:
Intll Glaciological Society
</t>
        </r>
      </text>
    </comment>
  </commentList>
</comments>
</file>

<file path=xl/comments24.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B summary.xls
Worksheets:
Institute of Physics
</t>
        </r>
      </text>
    </comment>
  </commentList>
</comments>
</file>

<file path=xl/comments25.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B summary.xls
Worksheets:
Royal Society of Chemistry
</t>
        </r>
      </text>
    </comment>
  </commentList>
</comments>
</file>

<file path=xl/comments26.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C summary.xls
Worksheets:
Society for Medieval Archaelogy
</t>
        </r>
      </text>
    </comment>
  </commentList>
</comments>
</file>

<file path=xl/comments27.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C summary.xls
Worksheets:
British Cartographic Society
</t>
        </r>
      </text>
    </comment>
  </commentList>
</comments>
</file>

<file path=xl/comments28.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C summary.xls
Worksheets:
University Association
</t>
        </r>
      </text>
    </comment>
  </commentList>
</comments>
</file>

<file path=xl/comments29.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C summary.xls
Worksheets:
Faculty of Actuaries
</t>
        </r>
      </text>
    </comment>
  </commentList>
</comments>
</file>

<file path=xl/comments3.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comments30.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C summary.xls
Worksheets:
Royal Economic Society
</t>
        </r>
      </text>
    </comment>
  </commentList>
</comments>
</file>

<file path=xl/comments31.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C summary.xls
Worksheets:
Royal Anthropological Institute
</t>
        </r>
      </text>
    </comment>
  </commentList>
</comments>
</file>

<file path=xl/comments32.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C summary.xls
Worksheets:
British Sociological
</t>
        </r>
      </text>
    </comment>
  </commentList>
</comments>
</file>

<file path=xl/comments33.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D summary.xls
Worksheets:
Society for Libyan Studies
</t>
        </r>
      </text>
    </comment>
  </commentList>
</comments>
</file>

<file path=xl/comments34.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D summary.xls
Worksheets:
Royal Musical Association
</t>
        </r>
      </text>
    </comment>
  </commentList>
</comments>
</file>

<file path=xl/comments35.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D summary.xls
Worksheets:
Society of Antiquaries London
</t>
        </r>
      </text>
    </comment>
  </commentList>
</comments>
</file>

<file path=xl/comments36.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D summary.xls
Worksheets:
European Association for Jewish
</t>
        </r>
      </text>
    </comment>
  </commentList>
</comments>
</file>

<file path=xl/comments37.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D summary.xls
Worksheets:
Royal African Society
</t>
        </r>
      </text>
    </comment>
  </commentList>
</comments>
</file>

<file path=xl/comments38.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D summary.xls
Worksheets:
Royal Photographic Society
</t>
        </r>
      </text>
    </comment>
  </commentList>
</comments>
</file>

<file path=xl/comments39.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D summary.xls
Worksheets:
Newcomen Society
</t>
        </r>
      </text>
    </comment>
  </commentList>
</comments>
</file>

<file path=xl/comments4.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comments40.xml><?xml version="1.0" encoding="utf-8"?>
<comments xmlns="http://schemas.openxmlformats.org/spreadsheetml/2006/main">
  <authors>
    <author>Rob Johnson</author>
  </authors>
  <commentList>
    <comment ref="A3" authorId="0">
      <text>
        <r>
          <rPr>
            <b/>
            <sz val="9"/>
            <color indexed="81"/>
            <rFont val="Tahoma"/>
            <family val="2"/>
          </rPr>
          <t xml:space="preserve">Workbooks:
Balance sheet analysis - panel D summary.xls
Worksheets:
Association for Scottish
</t>
        </r>
      </text>
    </comment>
  </commentList>
</comments>
</file>

<file path=xl/comments5.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comments6.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comments7.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comments8.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comments9.xml><?xml version="1.0" encoding="utf-8"?>
<comments xmlns="http://schemas.openxmlformats.org/spreadsheetml/2006/main">
  <authors>
    <author>Rob Johnson</author>
  </authors>
  <commentList>
    <comment ref="A1" authorId="0">
      <text>
        <r>
          <rPr>
            <b/>
            <sz val="9"/>
            <color indexed="81"/>
            <rFont val="Tahoma"/>
            <family val="2"/>
          </rPr>
          <t xml:space="preserve">Workbooks:
Balance sheet analysis - panel A summary.xls
Worksheets:
Summary (Average ratio)
</t>
        </r>
      </text>
    </comment>
  </commentList>
</comments>
</file>

<file path=xl/sharedStrings.xml><?xml version="1.0" encoding="utf-8"?>
<sst xmlns="http://schemas.openxmlformats.org/spreadsheetml/2006/main" count="5353" uniqueCount="363">
  <si>
    <t>Panel A</t>
    <phoneticPr fontId="0" type="noConversion"/>
  </si>
  <si>
    <t>Panel B</t>
    <phoneticPr fontId="9" type="noConversion"/>
  </si>
  <si>
    <t>Panel C</t>
    <phoneticPr fontId="9" type="noConversion"/>
  </si>
  <si>
    <t>Panel D</t>
    <phoneticPr fontId="9" type="noConversion"/>
  </si>
  <si>
    <t>Unavailable Society of Antiquaries London's figures in 2011</t>
  </si>
  <si>
    <t xml:space="preserve">Unavailable Society of Antiquaries London's figures in 2011 </t>
  </si>
  <si>
    <t>Unavailable Society of Antiquaries London's figures</t>
  </si>
  <si>
    <t xml:space="preserve">Unavailable Society of Antiquaries London and European Association for Jewish studies' figures in 2011 </t>
  </si>
  <si>
    <t>Unavailable Society of Antiquaries London's figures in 2011 and European Association for Jewish studies' figures</t>
  </si>
  <si>
    <t>Unavailable Society of Antiquaries London and European Association for Jewish studies' figures</t>
  </si>
  <si>
    <t>Unavailable Society for Libyan Studies' figures</t>
  </si>
  <si>
    <t xml:space="preserve">Unavailable Society of Antiquaries London and European Association for Jewish studies' figures in 2011 and European Association for Jewish Studies' figures </t>
    <phoneticPr fontId="9" type="noConversion"/>
  </si>
  <si>
    <t>Number of Societies with available information</t>
  </si>
  <si>
    <t>Note</t>
  </si>
  <si>
    <t>Unavailable Edinburgh Geological Society, IET, Institute of Physics and Royal Society of Chemistry's figures</t>
  </si>
  <si>
    <t>Only available Royal Institute of Navigation's figures</t>
  </si>
  <si>
    <t>Unavailable Faculty of Actuaries' figures</t>
  </si>
  <si>
    <t>Unavailable Faculty of Actuaries and University Association for Contemporary European studies' figures</t>
  </si>
  <si>
    <t>Unavailable British Cartographic Society's figures</t>
  </si>
  <si>
    <t>Unavailable Society of Dairy Technology's figures</t>
    <phoneticPr fontId="0" type="noConversion"/>
  </si>
  <si>
    <t>Unavailble Institute of Biomedical Science and Royal College of Psychiatrists' figures</t>
    <phoneticPr fontId="0" type="noConversion"/>
  </si>
  <si>
    <t>Unavailable BMA's figures</t>
    <phoneticPr fontId="0" type="noConversion"/>
  </si>
  <si>
    <t xml:space="preserve">Unavailable Society of Dairy Technology's figures </t>
    <phoneticPr fontId="0" type="noConversion"/>
  </si>
  <si>
    <t>Unavailable Society of Dairy Technology, IBS and BMA's figures</t>
    <phoneticPr fontId="0" type="noConversion"/>
  </si>
  <si>
    <t>UK</t>
    <phoneticPr fontId="0" type="noConversion"/>
  </si>
  <si>
    <t>Unavaliable Society of Dairy Technology, IBS and BMA's figures</t>
    <phoneticPr fontId="0" type="noConversion"/>
  </si>
  <si>
    <t>Unavailable Society of Dairy Technology and BMA's figures</t>
    <phoneticPr fontId="0" type="noConversion"/>
  </si>
  <si>
    <t>SUM OF SAMPLED SOCIETIES - ALL</t>
    <phoneticPr fontId="9" type="noConversion"/>
  </si>
  <si>
    <t>SUM OF SAMPLED SOCIETIES - PANEL A</t>
    <phoneticPr fontId="0" type="noConversion"/>
  </si>
  <si>
    <t>AVERAGE OF SAMPLED SOCIETIES - PANEL B</t>
    <phoneticPr fontId="0" type="noConversion"/>
  </si>
  <si>
    <t>AVERAGE OF SAMPLED SOCIETIES - PANEL C</t>
    <phoneticPr fontId="0" type="noConversion"/>
  </si>
  <si>
    <t>SUM OF SAMPLED SOCIETIES - PANEL C</t>
    <phoneticPr fontId="0" type="noConversion"/>
  </si>
  <si>
    <t>SUM OF SAMPLED SOCIETIES - PANEL D</t>
    <phoneticPr fontId="0" type="noConversion"/>
  </si>
  <si>
    <t>Unavailable Society of Dairy Technology's figures</t>
    <phoneticPr fontId="0" type="noConversion"/>
  </si>
  <si>
    <t>Unavailble Society of Dairy Technology, Institute of Biomedical Science, Royal College of Psychiatrists and BMA's figures</t>
    <phoneticPr fontId="0" type="noConversion"/>
  </si>
  <si>
    <t>Figures for FY 2011 are obtained from the corresponding FY report</t>
    <phoneticPr fontId="0" type="noConversion"/>
  </si>
  <si>
    <t xml:space="preserve">    Publishing net income as % of total publishing income</t>
    <phoneticPr fontId="0" type="noConversion"/>
  </si>
  <si>
    <t xml:space="preserve">    Peer-reviewed journal net income as % of total peer-reviewed journal income</t>
    <phoneticPr fontId="9" type="noConversion"/>
  </si>
  <si>
    <t xml:space="preserve">    Publishing activity income as % of total Society income</t>
    <phoneticPr fontId="0" type="noConversion"/>
  </si>
  <si>
    <t xml:space="preserve">    Publishing activity income as % of total unrestricted Society income</t>
    <phoneticPr fontId="0" type="noConversion"/>
  </si>
  <si>
    <t xml:space="preserve">     Life member funds at 31 March 2012 (from FY2012-13 report) = 2838</t>
    <phoneticPr fontId="0" type="noConversion"/>
  </si>
  <si>
    <t xml:space="preserve">     Life member funds at 31 March 2011 (from FY2010-11 report) = 2926</t>
    <phoneticPr fontId="0" type="noConversion"/>
  </si>
  <si>
    <t>Therefore total incoming resources for FY2011-12 = 2838 - 2926 = -88, leading to total unrestricted income for FY2011-12 = 128146 + 88 = 128234</t>
    <phoneticPr fontId="0" type="noConversion"/>
  </si>
  <si>
    <r>
      <t>(1) (3) (4) (5) (6)</t>
    </r>
    <r>
      <rPr>
        <sz val="10"/>
        <rFont val="Arial"/>
        <family val="2"/>
      </rPr>
      <t>Figures for FY2011-2012 are taken from the corresponding FY report</t>
    </r>
    <phoneticPr fontId="9" type="noConversion"/>
  </si>
  <si>
    <t xml:space="preserve">Total charitable expenditure </t>
    <phoneticPr fontId="0" type="noConversion"/>
  </si>
  <si>
    <t>Total publishing costs included in charitable expenditure</t>
    <phoneticPr fontId="0" type="noConversion"/>
  </si>
  <si>
    <t>Figures for FY2009-2010 are for period from 1 July 2009 to 31 Dec 2010</t>
    <phoneticPr fontId="0" type="noConversion"/>
  </si>
  <si>
    <t>Average monthly expenditure</t>
    <phoneticPr fontId="0" type="noConversion"/>
  </si>
  <si>
    <t xml:space="preserve">Total income from peer-reviewed journals </t>
    <phoneticPr fontId="0" type="noConversion"/>
  </si>
  <si>
    <t>N/A</t>
    <phoneticPr fontId="0" type="noConversion"/>
  </si>
  <si>
    <t>Total peer-reviewed journal expenditure</t>
    <phoneticPr fontId="0" type="noConversion"/>
  </si>
  <si>
    <t>N/A</t>
    <phoneticPr fontId="9" type="noConversion"/>
  </si>
  <si>
    <t>N/A</t>
    <phoneticPr fontId="9" type="noConversion"/>
  </si>
  <si>
    <t>N/A</t>
    <phoneticPr fontId="9" type="noConversion"/>
  </si>
  <si>
    <t>N/A</t>
    <phoneticPr fontId="9" type="noConversion"/>
  </si>
  <si>
    <t>Total cash at bank and in hand at financial year end</t>
    <phoneticPr fontId="0" type="noConversion"/>
  </si>
  <si>
    <t>Total restricted funds</t>
    <phoneticPr fontId="0" type="noConversion"/>
  </si>
  <si>
    <t>N/A</t>
    <phoneticPr fontId="0" type="noConversion"/>
  </si>
  <si>
    <t>Total publishing costs included in charitable expenditure</t>
    <phoneticPr fontId="0" type="noConversion"/>
  </si>
  <si>
    <t>Total charitable expenditure excluding publishing costs</t>
    <phoneticPr fontId="0" type="noConversion"/>
  </si>
  <si>
    <t xml:space="preserve">    Publishing activity income as % of total Society income</t>
    <phoneticPr fontId="0" type="noConversion"/>
  </si>
  <si>
    <t>Use restated figures for FY2009-2010 since on 1 August 2010, the Institute of Actuaries and the Faculty of Actuaries merged to form the Institute and Faculty of Actuaries</t>
    <phoneticPr fontId="0" type="noConversion"/>
  </si>
  <si>
    <t xml:space="preserve">    Publishing activity income as % of total Society income</t>
    <phoneticPr fontId="0" type="noConversion"/>
  </si>
  <si>
    <t xml:space="preserve">    Publishing activity income as % of total unrestricted Society income</t>
    <phoneticPr fontId="0" type="noConversion"/>
  </si>
  <si>
    <t xml:space="preserve">    Publishing net income as % of total charitable exp. excl. publishing costs</t>
    <phoneticPr fontId="0" type="noConversion"/>
  </si>
  <si>
    <t>N/A</t>
    <phoneticPr fontId="9" type="noConversion"/>
  </si>
  <si>
    <t xml:space="preserve">    Publishing net income as % of total charitable exp. excl. publishing costs</t>
    <phoneticPr fontId="0" type="noConversion"/>
  </si>
  <si>
    <t>Use restated figures for FY2010 due to changes in Society's strategic plans for 2011-2015</t>
    <phoneticPr fontId="0" type="noConversion"/>
  </si>
  <si>
    <t>N/A</t>
    <phoneticPr fontId="9" type="noConversion"/>
  </si>
  <si>
    <t>N/A</t>
    <phoneticPr fontId="9" type="noConversion"/>
  </si>
  <si>
    <t>N/A</t>
    <phoneticPr fontId="9" type="noConversion"/>
  </si>
  <si>
    <t>N/A</t>
    <phoneticPr fontId="9" type="noConversion"/>
  </si>
  <si>
    <t xml:space="preserve">Total charitable expenditure </t>
    <phoneticPr fontId="0" type="noConversion"/>
  </si>
  <si>
    <t>Total publishing costs included in charitable expenditure</t>
    <phoneticPr fontId="0" type="noConversion"/>
  </si>
  <si>
    <t>Insufficient information in financial report for FY12-13, using balance sheet figures from FY13-14 report</t>
    <phoneticPr fontId="0" type="noConversion"/>
  </si>
  <si>
    <t>FY2010 figures are not displayed in financial report 09-10, using figures reported in FY2011 report instead</t>
    <phoneticPr fontId="0" type="noConversion"/>
  </si>
  <si>
    <t>N/A</t>
    <phoneticPr fontId="9" type="noConversion"/>
  </si>
  <si>
    <t>Total publishing costs included in charitable expenditure</t>
    <phoneticPr fontId="0" type="noConversion"/>
  </si>
  <si>
    <t xml:space="preserve">    Publishing activity income as % of total Society income</t>
    <phoneticPr fontId="0" type="noConversion"/>
  </si>
  <si>
    <t xml:space="preserve">    Publishing activity income as % of total unrestricted Society income</t>
    <phoneticPr fontId="0" type="noConversion"/>
  </si>
  <si>
    <t>N/A</t>
    <phoneticPr fontId="9" type="noConversion"/>
  </si>
  <si>
    <t>N/A</t>
    <phoneticPr fontId="9" type="noConversion"/>
  </si>
  <si>
    <t>N/A</t>
    <phoneticPr fontId="9" type="noConversion"/>
  </si>
  <si>
    <t>Average monthly expenditure</t>
    <phoneticPr fontId="0" type="noConversion"/>
  </si>
  <si>
    <t xml:space="preserve">Total income from peer-reviewed journals </t>
    <phoneticPr fontId="0" type="noConversion"/>
  </si>
  <si>
    <t>Total peer-reviewed journal expenditure</t>
    <phoneticPr fontId="0" type="noConversion"/>
  </si>
  <si>
    <t xml:space="preserve">Total charitable expenditure </t>
    <phoneticPr fontId="0" type="noConversion"/>
  </si>
  <si>
    <t>Total publishing costs included in charitable expenditure</t>
    <phoneticPr fontId="0" type="noConversion"/>
  </si>
  <si>
    <t>Total charitable expenditure excluding publishing costs</t>
    <phoneticPr fontId="0" type="noConversion"/>
  </si>
  <si>
    <t xml:space="preserve">    Publishing activity income as % of total Society income</t>
    <phoneticPr fontId="0" type="noConversion"/>
  </si>
  <si>
    <t xml:space="preserve">    Publishing activity income as % of total unrestricted Society income</t>
    <phoneticPr fontId="0" type="noConversion"/>
  </si>
  <si>
    <t xml:space="preserve">    Publishing activity expenditure as % of total Society expenditure</t>
    <phoneticPr fontId="0" type="noConversion"/>
  </si>
  <si>
    <t xml:space="preserve">    Publishing net income as % of non-publ expenditure</t>
    <phoneticPr fontId="0" type="noConversion"/>
  </si>
  <si>
    <t>Figures for FY2011-12 are obtained from FY2012-13 report due to the unavailability of total funds figures in the FY2011-12 report</t>
    <phoneticPr fontId="0" type="noConversion"/>
  </si>
  <si>
    <t xml:space="preserve">    Publishing net income as % of total charitable exp. excl. publishing costs</t>
    <phoneticPr fontId="0" type="noConversion"/>
  </si>
  <si>
    <t xml:space="preserve">    Publishing net income as % of non-publ expenditure</t>
    <phoneticPr fontId="0" type="noConversion"/>
  </si>
  <si>
    <t xml:space="preserve">    Publishing net income as % of total charitable exp. excl. publishing costs</t>
    <phoneticPr fontId="0" type="noConversion"/>
  </si>
  <si>
    <t>N/A</t>
    <phoneticPr fontId="0" type="noConversion"/>
  </si>
  <si>
    <t>N/A</t>
    <phoneticPr fontId="9" type="noConversion"/>
  </si>
  <si>
    <t>N/A</t>
    <phoneticPr fontId="9" type="noConversion"/>
  </si>
  <si>
    <t>Total peer-reviewed journal net income</t>
    <phoneticPr fontId="9" type="noConversion"/>
  </si>
  <si>
    <t>N/A</t>
    <phoneticPr fontId="9" type="noConversion"/>
  </si>
  <si>
    <t>N/A</t>
    <phoneticPr fontId="9" type="noConversion"/>
  </si>
  <si>
    <t>Total charitable expenditure excluding publishing costs</t>
    <phoneticPr fontId="0" type="noConversion"/>
  </si>
  <si>
    <t xml:space="preserve">    Publishing activity expenditure as % of total Society expenditure</t>
    <phoneticPr fontId="0" type="noConversion"/>
  </si>
  <si>
    <t xml:space="preserve">    Publishing net income as % of non-publ expenditure</t>
    <phoneticPr fontId="0" type="noConversion"/>
  </si>
  <si>
    <t xml:space="preserve">    Publishing net income as % of total charitable exp. excl. publishing costs</t>
    <phoneticPr fontId="0" type="noConversion"/>
  </si>
  <si>
    <t>Total current assets at financial year end</t>
    <phoneticPr fontId="0" type="noConversion"/>
  </si>
  <si>
    <t>Total current liabilities at financial year end</t>
    <phoneticPr fontId="0" type="noConversion"/>
  </si>
  <si>
    <t>Total liabilities at financial year end</t>
    <phoneticPr fontId="0" type="noConversion"/>
  </si>
  <si>
    <t>Total net assets at financial year end</t>
    <phoneticPr fontId="0" type="noConversion"/>
  </si>
  <si>
    <t>Total unrestricted funds at financial year end</t>
    <phoneticPr fontId="0" type="noConversion"/>
  </si>
  <si>
    <t>Total cash at bank and in hand at financial year end</t>
    <phoneticPr fontId="0" type="noConversion"/>
  </si>
  <si>
    <t>Total restricted funds</t>
    <phoneticPr fontId="0" type="noConversion"/>
  </si>
  <si>
    <t xml:space="preserve">   Change in net assets</t>
    <phoneticPr fontId="0" type="noConversion"/>
  </si>
  <si>
    <t xml:space="preserve">Total charitable expenditure </t>
    <phoneticPr fontId="0" type="noConversion"/>
  </si>
  <si>
    <t>Figures for Lichenologist income and expenditure in FY 2011-2012 are not identical in the reports for FY2012-2013 and 2011-2012, leading to total income and expenditure differential, using the figures in FY2011-2012 report to analyse. Publishing costs regarding Lichenologist are also inconsistent and ambiguous, i.e. Income statement and Note 4 in FY 2010-2011 report</t>
    <phoneticPr fontId="0" type="noConversion"/>
  </si>
  <si>
    <t>N/A</t>
    <phoneticPr fontId="9" type="noConversion"/>
  </si>
  <si>
    <t>Total peer-reviewed journal net income</t>
    <phoneticPr fontId="9" type="noConversion"/>
  </si>
  <si>
    <t xml:space="preserve">    Publishing net income as % of total publishing income</t>
    <phoneticPr fontId="0" type="noConversion"/>
  </si>
  <si>
    <t xml:space="preserve">    Peer-reviewed journal net income as % of total peer-reviewed journal income</t>
    <phoneticPr fontId="9" type="noConversion"/>
  </si>
  <si>
    <t>N/A</t>
    <phoneticPr fontId="9" type="noConversion"/>
  </si>
  <si>
    <t xml:space="preserve">    Publishing net income as % of total publishing income</t>
    <phoneticPr fontId="9" type="noConversion"/>
  </si>
  <si>
    <t>Total peer-reviewed journal net income</t>
    <phoneticPr fontId="9" type="noConversion"/>
  </si>
  <si>
    <t>Total cash at bank and in hand at financial year end</t>
    <phoneticPr fontId="0" type="noConversion"/>
  </si>
  <si>
    <t>N/A</t>
    <phoneticPr fontId="0" type="noConversion"/>
  </si>
  <si>
    <t xml:space="preserve">    Publishing net income as % of total publishing income</t>
    <phoneticPr fontId="0" type="noConversion"/>
  </si>
  <si>
    <t xml:space="preserve">    Peer-reviewed journal net income as % of total peer-reviewed journal income</t>
    <phoneticPr fontId="9" type="noConversion"/>
  </si>
  <si>
    <t>The figures for FY 2011-2012 are obtained from the corresponding FY report</t>
    <phoneticPr fontId="0" type="noConversion"/>
  </si>
  <si>
    <t>Total net assets at financial year end</t>
    <phoneticPr fontId="0" type="noConversion"/>
  </si>
  <si>
    <t>Total restricted funds</t>
    <phoneticPr fontId="0" type="noConversion"/>
  </si>
  <si>
    <t xml:space="preserve">   Change in net assets</t>
    <phoneticPr fontId="0" type="noConversion"/>
  </si>
  <si>
    <t>Total restricted funds</t>
    <phoneticPr fontId="0" type="noConversion"/>
  </si>
  <si>
    <t xml:space="preserve">   Change in net assets</t>
    <phoneticPr fontId="0" type="noConversion"/>
  </si>
  <si>
    <t>Number of Societies with available information</t>
    <phoneticPr fontId="0" type="noConversion"/>
  </si>
  <si>
    <t>Note</t>
    <phoneticPr fontId="0" type="noConversion"/>
  </si>
  <si>
    <t>UK</t>
    <phoneticPr fontId="0" type="noConversion"/>
  </si>
  <si>
    <t>Total current assets at financial year end</t>
    <phoneticPr fontId="0" type="noConversion"/>
  </si>
  <si>
    <t>Total current liabilities at financial year end</t>
    <phoneticPr fontId="0" type="noConversion"/>
  </si>
  <si>
    <t>Total liabilities at financial year end</t>
    <phoneticPr fontId="0" type="noConversion"/>
  </si>
  <si>
    <t>Total net assets at financial year end</t>
    <phoneticPr fontId="0" type="noConversion"/>
  </si>
  <si>
    <t>Total restricted funds</t>
    <phoneticPr fontId="0" type="noConversion"/>
  </si>
  <si>
    <t xml:space="preserve">   Change in net assets</t>
    <phoneticPr fontId="0" type="noConversion"/>
  </si>
  <si>
    <t xml:space="preserve">    Publishing activity income as % of total Society income</t>
    <phoneticPr fontId="0" type="noConversion"/>
  </si>
  <si>
    <t xml:space="preserve">    Publishing activity income as % of total unrestricted Society income</t>
    <phoneticPr fontId="0" type="noConversion"/>
  </si>
  <si>
    <t xml:space="preserve">    Publishing activity expenditure as % of total Society expenditure</t>
    <phoneticPr fontId="0" type="noConversion"/>
  </si>
  <si>
    <t>Average monthly expenditure</t>
    <phoneticPr fontId="0" type="noConversion"/>
  </si>
  <si>
    <t>Total publishing costs included in charitable expenditure</t>
    <phoneticPr fontId="0" type="noConversion"/>
  </si>
  <si>
    <t>Total charitable expenditure excluding publishing costs</t>
    <phoneticPr fontId="0" type="noConversion"/>
  </si>
  <si>
    <t xml:space="preserve">    Publishing activity income as % of total Society income</t>
    <phoneticPr fontId="0" type="noConversion"/>
  </si>
  <si>
    <r>
      <t>1</t>
    </r>
    <r>
      <rPr>
        <sz val="10"/>
        <rFont val="Arial"/>
        <family val="2"/>
      </rPr>
      <t>Charitable expenditure figures are obtained from Society expenditure figures. Society expenditure figures for FY2011-12 and FY2010-11 include 'Web development' and 'Meeting with Chief Executives', whereas the figure for FY2012-13 does not.</t>
    </r>
  </si>
  <si>
    <r>
      <t>Total unrestricted income</t>
    </r>
    <r>
      <rPr>
        <vertAlign val="superscript"/>
        <sz val="11"/>
        <rFont val="Arial"/>
        <family val="2"/>
      </rPr>
      <t>1</t>
    </r>
  </si>
  <si>
    <t>Figures for FY ended 31 March 2012 are for the 18-month period 1 Oct 2010 to 31 Mar 2012</t>
  </si>
  <si>
    <t>GBP</t>
    <phoneticPr fontId="0" type="noConversion"/>
  </si>
  <si>
    <t>Total Society income</t>
    <phoneticPr fontId="0" type="noConversion"/>
  </si>
  <si>
    <t>Average monthly expenditure</t>
    <phoneticPr fontId="0" type="noConversion"/>
  </si>
  <si>
    <t xml:space="preserve">Total income from peer-reviewed journals </t>
    <phoneticPr fontId="0" type="noConversion"/>
  </si>
  <si>
    <t>Total peer-reviewed journal expenditure</t>
    <phoneticPr fontId="0" type="noConversion"/>
  </si>
  <si>
    <t xml:space="preserve">Total charitable expenditure </t>
    <phoneticPr fontId="0" type="noConversion"/>
  </si>
  <si>
    <t>Total publishing costs included in charitable expenditure</t>
    <phoneticPr fontId="0" type="noConversion"/>
  </si>
  <si>
    <t>Total charitable expenditure excluding publishing costs</t>
    <phoneticPr fontId="0" type="noConversion"/>
  </si>
  <si>
    <t xml:space="preserve">    Publishing activity income as % of total Society income</t>
    <phoneticPr fontId="0" type="noConversion"/>
  </si>
  <si>
    <t xml:space="preserve">    Publishing activity income as % of total unrestricted Society income</t>
    <phoneticPr fontId="0" type="noConversion"/>
  </si>
  <si>
    <t xml:space="preserve">    Publishing activity expenditure as % of total Society expenditure</t>
    <phoneticPr fontId="0" type="noConversion"/>
  </si>
  <si>
    <t xml:space="preserve">    Publishing net income as % of non-publ expenditure</t>
    <phoneticPr fontId="0" type="noConversion"/>
  </si>
  <si>
    <t xml:space="preserve">    Publishing net income as % of total charitable exp. excl. publishing costs</t>
    <phoneticPr fontId="0" type="noConversion"/>
  </si>
  <si>
    <t>Total current assets at financial year end</t>
    <phoneticPr fontId="0" type="noConversion"/>
  </si>
  <si>
    <t>Total current liabilities at financial year end</t>
    <phoneticPr fontId="0" type="noConversion"/>
  </si>
  <si>
    <t>Total liabilities at financial year end</t>
    <phoneticPr fontId="0" type="noConversion"/>
  </si>
  <si>
    <r>
      <t>1</t>
    </r>
    <r>
      <rPr>
        <sz val="10"/>
        <rFont val="Arial"/>
        <family val="2"/>
      </rPr>
      <t>Figure for FY2010-2011 is obtained from the corresponding FY report</t>
    </r>
  </si>
  <si>
    <t>Total publishing activity expenditure</t>
    <phoneticPr fontId="0" type="noConversion"/>
  </si>
  <si>
    <r>
      <t>Total income from peer-reviewed journals</t>
    </r>
    <r>
      <rPr>
        <vertAlign val="superscript"/>
        <sz val="11"/>
        <rFont val="Arial"/>
        <family val="2"/>
      </rPr>
      <t>1</t>
    </r>
  </si>
  <si>
    <r>
      <t>1</t>
    </r>
    <r>
      <rPr>
        <sz val="10"/>
        <rFont val="Arial"/>
        <family val="2"/>
      </rPr>
      <t>Figures are obtained from income and expenditure on subscriptions and editorial costs of JRAI &amp; AT, two main peer-reviewed journals of the society</t>
    </r>
  </si>
  <si>
    <r>
      <t>Total Society expenditure</t>
    </r>
    <r>
      <rPr>
        <vertAlign val="superscript"/>
        <sz val="11"/>
        <rFont val="Arial"/>
        <family val="2"/>
      </rPr>
      <t>1</t>
    </r>
  </si>
  <si>
    <t>Total income from peer-reviewed journals</t>
    <phoneticPr fontId="0" type="noConversion"/>
  </si>
  <si>
    <r>
      <t>Total charitable expenditure</t>
    </r>
    <r>
      <rPr>
        <vertAlign val="superscript"/>
        <sz val="11"/>
        <rFont val="Arial"/>
        <family val="2"/>
      </rPr>
      <t>2</t>
    </r>
  </si>
  <si>
    <r>
      <t>Total current assets at financial year end</t>
    </r>
    <r>
      <rPr>
        <vertAlign val="superscript"/>
        <sz val="11"/>
        <rFont val="Arial"/>
        <family val="2"/>
      </rPr>
      <t>3</t>
    </r>
  </si>
  <si>
    <r>
      <t>Total current liabilities at financial year end</t>
    </r>
    <r>
      <rPr>
        <vertAlign val="superscript"/>
        <sz val="11"/>
        <rFont val="Arial"/>
        <family val="2"/>
      </rPr>
      <t>4</t>
    </r>
  </si>
  <si>
    <r>
      <t>Total net assets at financial year end</t>
    </r>
    <r>
      <rPr>
        <vertAlign val="superscript"/>
        <sz val="11"/>
        <rFont val="Arial"/>
        <family val="2"/>
      </rPr>
      <t>5</t>
    </r>
  </si>
  <si>
    <r>
      <t>Total unrestricted funds at financial year end</t>
    </r>
    <r>
      <rPr>
        <vertAlign val="superscript"/>
        <sz val="11"/>
        <rFont val="Arial"/>
        <family val="2"/>
      </rPr>
      <t>6</t>
    </r>
  </si>
  <si>
    <r>
      <t>2</t>
    </r>
    <r>
      <rPr>
        <sz val="10"/>
        <rFont val="Arial"/>
        <family val="2"/>
      </rPr>
      <t>Figures for charitable expenditure for FY2011-2012 and previous FY comprise 'Costs of generating funds' and 'Other resources expended' to remain consistent with FY2012-2013's reported charitable expenditure figure.</t>
    </r>
  </si>
  <si>
    <r>
      <t>1</t>
    </r>
    <r>
      <rPr>
        <sz val="10"/>
        <rFont val="Arial"/>
        <family val="2"/>
      </rPr>
      <t>Total charitable expenditure figures are calculated as sum of grants and publications</t>
    </r>
  </si>
  <si>
    <t>N/A</t>
  </si>
  <si>
    <r>
      <t>1</t>
    </r>
    <r>
      <rPr>
        <sz val="10"/>
        <rFont val="Arial"/>
        <family val="2"/>
      </rPr>
      <t>Use figure for FY2011 in the corresponding report</t>
    </r>
  </si>
  <si>
    <r>
      <t>2</t>
    </r>
    <r>
      <rPr>
        <sz val="10"/>
        <rFont val="Arial"/>
        <family val="2"/>
      </rPr>
      <t>Use general fund figures, treat 'Pension reserve' and 'Funds retained within non-charitable subsidiaries' as designated funds to be consistent with other LS</t>
    </r>
  </si>
  <si>
    <t>BRITISH ORNITHOLOGISTS' UNION</t>
    <phoneticPr fontId="0" type="noConversion"/>
  </si>
  <si>
    <t xml:space="preserve">  </t>
  </si>
  <si>
    <r>
      <t>Total charitable expenditure</t>
    </r>
    <r>
      <rPr>
        <vertAlign val="superscript"/>
        <sz val="11"/>
        <rFont val="Arial"/>
        <family val="2"/>
      </rPr>
      <t>1</t>
    </r>
  </si>
  <si>
    <r>
      <t>1</t>
    </r>
    <r>
      <rPr>
        <sz val="10"/>
        <rFont val="Arial"/>
        <family val="2"/>
      </rPr>
      <t>Figures for total direct charitable expenditure of general funds in FY10-11 report is wrong, hence using figures in FY11-12 report instead</t>
    </r>
  </si>
  <si>
    <r>
      <t>2</t>
    </r>
    <r>
      <rPr>
        <sz val="10"/>
        <rFont val="Arial"/>
        <family val="2"/>
      </rPr>
      <t>Figures for FY09-10 are obtained from FY10-11 report as follows: Total restricted funds = Former research fund balance (13400.03) + Symposium account balance (4750.61 - 703.08) = 17447.56</t>
    </r>
  </si>
  <si>
    <t xml:space="preserve">   % Change in net assets</t>
    <phoneticPr fontId="0" type="noConversion"/>
  </si>
  <si>
    <r>
      <t>1</t>
    </r>
    <r>
      <rPr>
        <sz val="10"/>
        <rFont val="Arial"/>
        <family val="2"/>
      </rPr>
      <t>Total publishing actitivities income comprises only 'Actuary magazine fees' figures. 'Administration' (in 'Pre-qualification learning and development' section) and 'Publications' (in 'Post-qualification learning and development' section) figures in FY2011-12 and previous FY both form 'Tuition materials' income for FY2012-13, which is excluded from publishing income for all of the analysed FYs.</t>
    </r>
  </si>
  <si>
    <r>
      <t>1</t>
    </r>
    <r>
      <rPr>
        <sz val="10"/>
        <rFont val="Arial"/>
        <family val="2"/>
      </rPr>
      <t>Including regional bank balances</t>
    </r>
  </si>
  <si>
    <t>INTERNATIONAL BEE RESEARCH ASSOCIATION</t>
    <phoneticPr fontId="0" type="noConversion"/>
  </si>
  <si>
    <r>
      <t>Total publishing activity expenditure</t>
    </r>
    <r>
      <rPr>
        <vertAlign val="superscript"/>
        <sz val="11"/>
        <rFont val="Arial"/>
        <family val="2"/>
      </rPr>
      <t>1</t>
    </r>
  </si>
  <si>
    <r>
      <t>Total net assets at financial year end</t>
    </r>
    <r>
      <rPr>
        <vertAlign val="superscript"/>
        <sz val="11"/>
        <rFont val="Arial"/>
        <family val="2"/>
      </rPr>
      <t>2</t>
    </r>
  </si>
  <si>
    <r>
      <t>1</t>
    </r>
    <r>
      <rPr>
        <sz val="10"/>
        <rFont val="Arial"/>
        <family val="2"/>
      </rPr>
      <t>Figures for FY2010-11 are obtained from FY2010-11 report, which excludes editorial fees shown in FY2011-12 report</t>
    </r>
  </si>
  <si>
    <r>
      <t>2</t>
    </r>
    <r>
      <rPr>
        <sz val="10"/>
        <rFont val="Arial"/>
        <family val="2"/>
      </rPr>
      <t>Figures for FY2009-10 are obtained from the corresponding FY report</t>
    </r>
  </si>
  <si>
    <r>
      <t>1</t>
    </r>
    <r>
      <rPr>
        <sz val="10"/>
        <rFont val="Arial"/>
        <family val="2"/>
      </rPr>
      <t>Including short-term deposits</t>
    </r>
  </si>
  <si>
    <r>
      <t>1</t>
    </r>
    <r>
      <rPr>
        <sz val="10"/>
        <rFont val="Arial"/>
        <family val="2"/>
      </rPr>
      <t>Including cash held in liquidity fund and short-term deposits</t>
    </r>
  </si>
  <si>
    <t>Total unrestricted funds at financial year end</t>
    <phoneticPr fontId="0" type="noConversion"/>
  </si>
  <si>
    <r>
      <t>Total current liabilities at financial year end</t>
    </r>
    <r>
      <rPr>
        <vertAlign val="superscript"/>
        <sz val="11"/>
        <rFont val="Arial"/>
        <family val="2"/>
      </rPr>
      <t>1</t>
    </r>
  </si>
  <si>
    <r>
      <t>Total unrestricted funds at financial year end</t>
    </r>
    <r>
      <rPr>
        <vertAlign val="superscript"/>
        <sz val="11"/>
        <rFont val="Arial"/>
        <family val="2"/>
      </rPr>
      <t>2</t>
    </r>
  </si>
  <si>
    <r>
      <t>Total cash at bank and in hand at financial year end</t>
    </r>
    <r>
      <rPr>
        <vertAlign val="superscript"/>
        <sz val="11"/>
        <rFont val="Arial"/>
        <family val="2"/>
      </rPr>
      <t>3</t>
    </r>
  </si>
  <si>
    <r>
      <t>1</t>
    </r>
    <r>
      <rPr>
        <sz val="10"/>
        <rFont val="Arial"/>
        <family val="2"/>
      </rPr>
      <t>Figure for FY2011-2012 in the corresponding FY report</t>
    </r>
  </si>
  <si>
    <r>
      <t>2</t>
    </r>
    <r>
      <rPr>
        <sz val="10"/>
        <rFont val="Arial"/>
        <family val="2"/>
      </rPr>
      <t>Figure for FY2009-2010 in the corresponding FY report</t>
    </r>
  </si>
  <si>
    <r>
      <t>3</t>
    </r>
    <r>
      <rPr>
        <sz val="10"/>
        <rFont val="Arial"/>
        <family val="2"/>
      </rPr>
      <t>Including short-term deposits</t>
    </r>
  </si>
  <si>
    <r>
      <t>1</t>
    </r>
    <r>
      <rPr>
        <sz val="10"/>
        <rFont val="Arial"/>
        <family val="2"/>
      </rPr>
      <t>Figure of FY12-13 include fixed-term deposits in investments (note 19)</t>
    </r>
  </si>
  <si>
    <r>
      <t>Total unrestricted funds at financial year end</t>
    </r>
    <r>
      <rPr>
        <vertAlign val="superscript"/>
        <sz val="11"/>
        <rFont val="Arial"/>
        <family val="2"/>
      </rPr>
      <t>1</t>
    </r>
  </si>
  <si>
    <t xml:space="preserve">    Peer-reviewed journal income as % of total publishing income</t>
  </si>
  <si>
    <t xml:space="preserve">    Peer-reviewed journal expenditure as % of total Society expenditure</t>
  </si>
  <si>
    <t xml:space="preserve">    Peer-reviewed journal expenditure as % of total publishing expenditure</t>
  </si>
  <si>
    <t>Total current assets at financial year end</t>
    <phoneticPr fontId="0" type="noConversion"/>
  </si>
  <si>
    <t>Total current liabilities at financial year end</t>
    <phoneticPr fontId="0" type="noConversion"/>
  </si>
  <si>
    <t>Total liabilities at financial year end</t>
    <phoneticPr fontId="0" type="noConversion"/>
  </si>
  <si>
    <t>Total net assets at financial year end</t>
    <phoneticPr fontId="0" type="noConversion"/>
  </si>
  <si>
    <t>Total unrestricted funds at financial year end</t>
  </si>
  <si>
    <t>Total unrestricted funds at financial year end (excluding designated funds)</t>
  </si>
  <si>
    <t>Total cash at bank and in hand at financial year end</t>
  </si>
  <si>
    <t>Total restricted funds</t>
    <phoneticPr fontId="0" type="noConversion"/>
  </si>
  <si>
    <t xml:space="preserve">   Change in net assets</t>
    <phoneticPr fontId="0" type="noConversion"/>
  </si>
  <si>
    <t xml:space="preserve">   % Change in net assets</t>
  </si>
  <si>
    <t xml:space="preserve">   Change in unrestricted funds</t>
  </si>
  <si>
    <t xml:space="preserve">   % Change in unrestricted funds</t>
  </si>
  <si>
    <t xml:space="preserve">   Change in unrestricted funds (excluding designated funds)</t>
  </si>
  <si>
    <t xml:space="preserve">   % Change in unrestricted funds (excluding designated funds)</t>
  </si>
  <si>
    <t xml:space="preserve">   Current ratio</t>
  </si>
  <si>
    <t xml:space="preserve">   Liquidity Indicator (months)</t>
  </si>
  <si>
    <t xml:space="preserve">   Months of cash  </t>
  </si>
  <si>
    <t>Notes:</t>
  </si>
  <si>
    <t>Total Society income</t>
  </si>
  <si>
    <t>N/A</t>
    <phoneticPr fontId="0" type="noConversion"/>
  </si>
  <si>
    <t>BRITISH LICHEN SOCIETY</t>
    <phoneticPr fontId="0" type="noConversion"/>
  </si>
  <si>
    <t>Total cash at bank and in hand at financial year end</t>
    <phoneticPr fontId="0" type="noConversion"/>
  </si>
  <si>
    <r>
      <t>Total cash at bank and in hand at financial year end</t>
    </r>
    <r>
      <rPr>
        <vertAlign val="superscript"/>
        <sz val="11"/>
        <rFont val="Arial"/>
        <family val="2"/>
      </rPr>
      <t>1</t>
    </r>
  </si>
  <si>
    <t xml:space="preserve"> </t>
  </si>
  <si>
    <t>Year ending:</t>
  </si>
  <si>
    <t>Home Country:</t>
  </si>
  <si>
    <t>UK</t>
    <phoneticPr fontId="0" type="noConversion"/>
  </si>
  <si>
    <t>UK</t>
  </si>
  <si>
    <t>Currency:</t>
  </si>
  <si>
    <t>GBP</t>
    <phoneticPr fontId="0" type="noConversion"/>
  </si>
  <si>
    <t>GBP</t>
  </si>
  <si>
    <t>Total Society expenditure</t>
  </si>
  <si>
    <t>Average monthly expenditure</t>
    <phoneticPr fontId="0" type="noConversion"/>
  </si>
  <si>
    <t>Total unrestricted income</t>
  </si>
  <si>
    <t>Total unrestricted expenditure</t>
  </si>
  <si>
    <t>Net incoming resources</t>
  </si>
  <si>
    <t>Net unrestricted incoming resources</t>
  </si>
  <si>
    <t>Total publishing activity income</t>
  </si>
  <si>
    <t>Total publishing activity expenditure</t>
  </si>
  <si>
    <t>Total publishing activity net income</t>
  </si>
  <si>
    <t xml:space="preserve">Total income from peer-reviewed journals </t>
    <phoneticPr fontId="0" type="noConversion"/>
  </si>
  <si>
    <t>Total peer-reviewed journal expenditure</t>
    <phoneticPr fontId="0" type="noConversion"/>
  </si>
  <si>
    <t xml:space="preserve">Total charitable expenditure </t>
    <phoneticPr fontId="0" type="noConversion"/>
  </si>
  <si>
    <t>Total publishing costs included in charitable expenditure</t>
    <phoneticPr fontId="0" type="noConversion"/>
  </si>
  <si>
    <t>Unavailable Society of Dairy Technology and BMA's figures</t>
    <phoneticPr fontId="0" type="noConversion"/>
  </si>
  <si>
    <t>Total charitable expenditure excluding publishing costs</t>
    <phoneticPr fontId="0" type="noConversion"/>
  </si>
  <si>
    <t xml:space="preserve">    Publishing activity income as % of total Society income</t>
    <phoneticPr fontId="0" type="noConversion"/>
  </si>
  <si>
    <t xml:space="preserve">    Publishing activity income as % of total unrestricted Society income</t>
    <phoneticPr fontId="0" type="noConversion"/>
  </si>
  <si>
    <t xml:space="preserve">    Publishing activity expenditure as % of total Society expenditure</t>
    <phoneticPr fontId="0" type="noConversion"/>
  </si>
  <si>
    <t xml:space="preserve">    Publishing net income as % of non-publ expenditure</t>
    <phoneticPr fontId="0" type="noConversion"/>
  </si>
  <si>
    <t xml:space="preserve">    Publishing net income as % of total charitable exp. excl. publishing costs</t>
    <phoneticPr fontId="0" type="noConversion"/>
  </si>
  <si>
    <t xml:space="preserve">    Change in publishing activity income</t>
  </si>
  <si>
    <t xml:space="preserve">    Change in publishing activity net income </t>
  </si>
  <si>
    <t xml:space="preserve">    % Change in publishing activity income</t>
  </si>
  <si>
    <t xml:space="preserve">    % Change in publishing activity net income </t>
  </si>
  <si>
    <t xml:space="preserve">    Peer-reviewed journal income as % of total Society income</t>
  </si>
  <si>
    <r>
      <t>Total current liabilities at financial year end</t>
    </r>
    <r>
      <rPr>
        <vertAlign val="superscript"/>
        <sz val="11"/>
        <rFont val="Arial"/>
        <family val="2"/>
      </rPr>
      <t>3</t>
    </r>
  </si>
  <si>
    <r>
      <t>3</t>
    </r>
    <r>
      <rPr>
        <sz val="10"/>
        <rFont val="Arial"/>
        <family val="2"/>
      </rPr>
      <t>Figures for current liabilities at any FY end are obtained from the financial report of that corresponding year. Defferred rent is classified as non-current liabilities in FY2012-13, which is different from previous years' accounting policy. Total liabilities remain consistent.</t>
    </r>
  </si>
  <si>
    <t>Not applicable</t>
  </si>
  <si>
    <t xml:space="preserve">    Change in publishing activity net income</t>
  </si>
  <si>
    <t>Total net assets at financial year end</t>
  </si>
  <si>
    <t xml:space="preserve">    Publishing net income as % of total publishing income</t>
  </si>
  <si>
    <r>
      <t>2</t>
    </r>
    <r>
      <rPr>
        <sz val="10"/>
        <rFont val="Arial"/>
        <family val="2"/>
      </rPr>
      <t xml:space="preserve">Publishing expenditure is not disclosed, but is negligible as a proportion of total income and expenditure.  </t>
    </r>
  </si>
  <si>
    <t>Figures for FY ended 30 Mar 2011 are for the period 8th Jan 2010 to 30 Mar 2011, as Society was first incorporated on 8 Jan 2010.</t>
  </si>
  <si>
    <t>Total income</t>
  </si>
  <si>
    <t>Total income from publishing</t>
  </si>
  <si>
    <t>Net income from publishing</t>
  </si>
  <si>
    <t>Publishing income as % of total income</t>
  </si>
  <si>
    <t>Total charitable expenditure (excl. publishing)</t>
  </si>
  <si>
    <t>Net income from publishing as % of charitable expenditure (excl. publishing costs)</t>
  </si>
  <si>
    <t>Income and expenditure</t>
  </si>
  <si>
    <t>Financial health</t>
  </si>
  <si>
    <t>Net assets</t>
  </si>
  <si>
    <t>Cash at bank and in hand</t>
  </si>
  <si>
    <t>Discretionary funds/reserves</t>
  </si>
  <si>
    <t>Discretionary funds/reserves as % of total income</t>
  </si>
  <si>
    <t>Current ratio</t>
  </si>
  <si>
    <t>Net income from publishing as % of total publishing income</t>
  </si>
  <si>
    <t>Discretionary Funds/Reserves as % of total income</t>
  </si>
  <si>
    <t>Financial Health of Learned Society Publishers</t>
  </si>
  <si>
    <t>Liquidity (Net current assets expressed as number of days' expenditure)</t>
  </si>
  <si>
    <t>Financial Health of Learned Society Publishers - Panel A</t>
  </si>
  <si>
    <t>Financial Health of Learned Society Publishers - Panel B</t>
  </si>
  <si>
    <t>Financial Health of Learned Society Publishers - Panel C</t>
  </si>
  <si>
    <t>(Societies in the fields of medicine, health, biological sciences, agriculture, veterinary and food sciences)</t>
  </si>
  <si>
    <t>REF PANEL A SOCIETIES</t>
  </si>
  <si>
    <t>REF PANEL B SOCIETIES</t>
  </si>
  <si>
    <t>REF PANEL C SOCIETIES</t>
  </si>
  <si>
    <t>(Societies in the arts and humanities)</t>
  </si>
  <si>
    <t>(Societies in the social sciences and related fields)</t>
  </si>
  <si>
    <t>REF PANEL D SOCIETIES</t>
  </si>
  <si>
    <t>ALL SAMPLED SOCIETIES</t>
  </si>
  <si>
    <t>SUM OF SAMPLED SOCIETIES - PANEL B</t>
  </si>
  <si>
    <t>INSTITUTION OF ENGINEERING AND TECHNOLOGY</t>
  </si>
  <si>
    <t>EDINBURGH GEOLOGICAL SOCIETY</t>
  </si>
  <si>
    <t>ROYAL INSTITUTE OF NAVIGATION</t>
  </si>
  <si>
    <t>INTERNATIONAL GLACIOLOGICAL SOCIETY</t>
  </si>
  <si>
    <t>INSTITUTE OF PHYSICS</t>
  </si>
  <si>
    <t>ROYAL SOCIETY OF CHEMISTRY</t>
  </si>
  <si>
    <t>SOCIETY FOR MEDIEVAL ARCHAEOLOGY</t>
  </si>
  <si>
    <t>BRITISH CARTOGRAPHIC SOCIETY</t>
  </si>
  <si>
    <t>INSTITUTE AND FACULTY OF ACTUARIES</t>
  </si>
  <si>
    <t>ROYAL ECONOMIC SOCIETY</t>
  </si>
  <si>
    <t>ROYAL ANTHROPOLOGICAL INSTITUTE</t>
  </si>
  <si>
    <t>BRITISH SOCIOLOGICAL ASSOCIATION</t>
  </si>
  <si>
    <t>SOCIETY FOR LIBYAN STUDIES</t>
  </si>
  <si>
    <t>ROYAL MUSICAL ASSOCIATION</t>
  </si>
  <si>
    <t>SOCIETY OF ANTIQUARIES LONDON</t>
  </si>
  <si>
    <t>EUROPEAN ASSOCIATION FOR JEWISH STUDIES</t>
  </si>
  <si>
    <t>ROYAL AFRICAN SOCIETY</t>
  </si>
  <si>
    <t>ROYAL PHOTOGRAPHIC SOCIETY OF GREAT BRITAIN</t>
  </si>
  <si>
    <t>NEWCOMEN SOCIETY</t>
  </si>
  <si>
    <t>ASSOCIATION FOR SCOTTISH LITERARY STUDIES</t>
  </si>
  <si>
    <r>
      <t>1</t>
    </r>
    <r>
      <rPr>
        <i/>
        <sz val="10"/>
        <rFont val="Arial"/>
        <family val="2"/>
      </rPr>
      <t>The FY2011-12 does not disclose the unrestricted income, hence this amount is calculated as follows:</t>
    </r>
  </si>
  <si>
    <t>SOCIETY OF DAIRY TECHNOLOGY</t>
  </si>
  <si>
    <t>THE BRITISH ORTHODONTIC SOCIETY</t>
  </si>
  <si>
    <t>INSTITUTE OF BIOMEDICAL SCIENCE</t>
  </si>
  <si>
    <t>BRITISH SOCIETY FOR IMMUNOLOGY</t>
  </si>
  <si>
    <t>ROYAL COLLEGE OF PSYCHIATRISTS</t>
  </si>
  <si>
    <t>BRITISH MEDICAL ASSOCIATION</t>
  </si>
  <si>
    <t>AVERAGE OF SAMPLED SOCIETIES - PANEL D</t>
  </si>
  <si>
    <t xml:space="preserve">Notes </t>
  </si>
  <si>
    <t>Notes</t>
  </si>
  <si>
    <t>AVERAGE SAMPLING SOCIETIES - PANEL A</t>
  </si>
  <si>
    <t>(Societies in the natural sciences, engineering and related fields)</t>
  </si>
  <si>
    <t>2015/2016 financial statements are not finalized yet</t>
  </si>
  <si>
    <t>UACES</t>
  </si>
  <si>
    <t>Total current liabilities at financial year end</t>
  </si>
  <si>
    <t>Net income/loss</t>
  </si>
  <si>
    <t>Net income/loss from publishing</t>
  </si>
  <si>
    <t>Publishing income/loss as % of total income</t>
  </si>
  <si>
    <t>Net income/loss from publishing as % of total publishing income</t>
  </si>
  <si>
    <t>Net income/loss from publishing as % of charitable expenditure (excl. publishing costs)</t>
  </si>
  <si>
    <t>Comment on Publishing income as % of total income</t>
  </si>
  <si>
    <t xml:space="preserve">The difference in the trend of this metric between sum and average is mainly caused by the smaller societies. Their absolute net income figures are low and therefore don't affect the metric in sum. However, when averages are taken, their ratios affect the average metric as much as those of the bigger societis. </t>
  </si>
  <si>
    <t>Total publishing expenditure</t>
  </si>
  <si>
    <t>Sample of 30 societies (Sum, £000s)</t>
  </si>
  <si>
    <t>Sample of 9 societies (Sum, £000s)</t>
  </si>
  <si>
    <t>Sample of 9 societies (Mean, $000s)</t>
  </si>
  <si>
    <t>Sample of 6 societies (Sum, £000s)</t>
  </si>
  <si>
    <t>Sample of 6 societies (Mean, £000s)</t>
  </si>
  <si>
    <t>Sample of 7 societies (Sum, £000s)</t>
  </si>
  <si>
    <t>Sample of 7 societies (Mean, £000s)</t>
  </si>
  <si>
    <t>Sample of 8 societies (Sum, £000s)</t>
  </si>
  <si>
    <t>Sample of 8 societies (Mean, £000s)</t>
  </si>
  <si>
    <t>Sample of 30 societies (Mean, £000s)</t>
  </si>
  <si>
    <r>
      <t>Total unrestricted funds at financial year end (excluding designated funds)</t>
    </r>
    <r>
      <rPr>
        <b/>
        <vertAlign val="superscript"/>
        <sz val="11"/>
        <rFont val="Arial"/>
        <family val="2"/>
      </rPr>
      <t>2</t>
    </r>
  </si>
  <si>
    <r>
      <t>Total publishing activity income</t>
    </r>
    <r>
      <rPr>
        <b/>
        <vertAlign val="superscript"/>
        <sz val="11"/>
        <rFont val="Arial"/>
        <family val="2"/>
      </rPr>
      <t>1</t>
    </r>
  </si>
  <si>
    <r>
      <t>Total cash at bank and in hand at financial year end</t>
    </r>
    <r>
      <rPr>
        <vertAlign val="superscript"/>
        <sz val="11"/>
        <color theme="1"/>
        <rFont val="Calibri"/>
        <family val="2"/>
        <scheme val="minor"/>
      </rPr>
      <t>1</t>
    </r>
  </si>
  <si>
    <r>
      <t>1</t>
    </r>
    <r>
      <rPr>
        <sz val="11"/>
        <color theme="1"/>
        <rFont val="Calibri"/>
        <family val="2"/>
        <scheme val="minor"/>
      </rPr>
      <t>Including short-term deposits</t>
    </r>
  </si>
  <si>
    <t>Note: in this sheet the metrics highlighted in yellow have been manually amended to exclude outliers which skew the results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</si>
</sst>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0.0_);\(#,##0.0\)"/>
    <numFmt numFmtId="165" formatCode="#,##0_);\(#,##0\)"/>
    <numFmt numFmtId="166" formatCode="0.0"/>
    <numFmt numFmtId="167" formatCode="_-* #,##0_-;\-* #,##0_-;_-* &quot;-&quot;??_-;_-@_-"/>
    <numFmt numFmtId="168" formatCode="0.0%"/>
    <numFmt numFmtId="169" formatCode="0_ ;[Red]\-0\ "/>
    <numFmt numFmtId="170" formatCode="#,##0_ ;[Red]\-#,##0\ "/>
    <numFmt numFmtId="171" formatCode="0.0000%"/>
  </numFmts>
  <fonts count="87" x14ac:knownFonts="1">
    <font>
      <sz val="11"/>
      <color theme="1"/>
      <name val="Calibri"/>
      <family val="2"/>
      <scheme val="minor"/>
    </font>
    <font>
      <sz val="10"/>
      <name val="Arial"/>
      <family val="2"/>
    </font>
    <font>
      <sz val="11"/>
      <name val="Arial"/>
      <family val="2"/>
    </font>
    <font>
      <sz val="11"/>
      <color indexed="62"/>
      <name val="Arial"/>
      <family val="2"/>
    </font>
    <font>
      <b/>
      <sz val="9"/>
      <color indexed="81"/>
      <name val="Tahoma"/>
      <family val="2"/>
    </font>
    <font>
      <vertAlign val="superscript"/>
      <sz val="11"/>
      <name val="Arial"/>
      <family val="2"/>
    </font>
    <font>
      <vertAlign val="superscript"/>
      <sz val="10"/>
      <name val="Arial"/>
      <family val="2"/>
    </font>
    <font>
      <sz val="9"/>
      <color indexed="81"/>
      <name val="Tahoma"/>
      <family val="2"/>
    </font>
    <font>
      <sz val="11"/>
      <color indexed="8"/>
      <name val="Calibri"/>
      <family val="2"/>
    </font>
    <font>
      <sz val="8"/>
      <name val="Verdana"/>
      <family val="2"/>
    </font>
    <font>
      <sz val="11"/>
      <color indexed="8"/>
      <name val="Arial"/>
      <family val="2"/>
    </font>
    <font>
      <b/>
      <sz val="11"/>
      <name val="Arial"/>
      <family val="2"/>
    </font>
    <font>
      <sz val="11"/>
      <color indexed="10"/>
      <name val="Arial"/>
      <family val="2"/>
    </font>
    <font>
      <b/>
      <u/>
      <sz val="11"/>
      <color theme="1"/>
      <name val="Calibri"/>
      <family val="2"/>
      <scheme val="minor"/>
    </font>
    <font>
      <b/>
      <sz val="11"/>
      <color theme="0"/>
      <name val="Arial"/>
      <family val="2"/>
    </font>
    <font>
      <i/>
      <sz val="10"/>
      <name val="Arial"/>
      <family val="2"/>
    </font>
    <font>
      <i/>
      <vertAlign val="superscript"/>
      <sz val="10"/>
      <name val="Arial"/>
      <family val="2"/>
    </font>
    <font>
      <b/>
      <sz val="11"/>
      <color theme="1"/>
      <name val="Calibri"/>
      <family val="2"/>
      <scheme val="minor"/>
    </font>
    <font>
      <sz val="11"/>
      <color theme="0"/>
      <name val="Arial"/>
      <family val="2"/>
    </font>
    <font>
      <sz val="10"/>
      <color theme="1"/>
      <name val="Arial"/>
      <family val="2"/>
    </font>
    <font>
      <sz val="11"/>
      <color theme="1"/>
      <name val="Arial"/>
      <family val="2"/>
    </font>
    <font>
      <b/>
      <sz val="11"/>
      <color theme="1"/>
      <name val="Arial"/>
      <family val="2"/>
    </font>
    <font>
      <i/>
      <sz val="11"/>
      <color rgb="FFFF0000"/>
      <name val="Calibri"/>
      <family val="2"/>
      <scheme val="minor"/>
    </font>
    <font>
      <b/>
      <u/>
      <sz val="11"/>
      <color theme="1"/>
      <name val="Arial"/>
      <family val="2"/>
    </font>
    <font>
      <sz val="11"/>
      <color theme="1"/>
      <name val="Arial"/>
      <family val="2"/>
    </font>
    <font>
      <sz val="11"/>
      <color theme="1"/>
      <name val="Calibri"/>
      <family val="2"/>
      <scheme val="minor"/>
    </font>
    <font>
      <sz val="10"/>
      <color theme="1"/>
      <name val="Arial"/>
      <family val="2"/>
    </font>
    <font>
      <sz val="10"/>
      <color rgb="FF00B0F0"/>
      <name val="Arial"/>
      <family val="2"/>
    </font>
    <font>
      <sz val="11"/>
      <color rgb="FF00B0F0"/>
      <name val="Arial"/>
      <family val="2"/>
    </font>
    <font>
      <b/>
      <sz val="12"/>
      <color theme="1"/>
      <name val="Arial"/>
      <family val="2"/>
    </font>
    <font>
      <b/>
      <u/>
      <sz val="12"/>
      <color theme="1"/>
      <name val="Arial"/>
      <family val="2"/>
    </font>
    <font>
      <sz val="12"/>
      <color theme="1"/>
      <name val="Calibri"/>
      <family val="2"/>
      <scheme val="minor"/>
    </font>
    <font>
      <b/>
      <sz val="12"/>
      <name val="Arial"/>
      <family val="2"/>
    </font>
    <font>
      <b/>
      <u/>
      <sz val="12"/>
      <color theme="0"/>
      <name val="Arial"/>
      <family val="2"/>
    </font>
    <font>
      <b/>
      <i/>
      <sz val="11"/>
      <color theme="0"/>
      <name val="Arial"/>
      <family val="2"/>
    </font>
    <font>
      <sz val="12"/>
      <color theme="1"/>
      <name val="Arial"/>
      <family val="2"/>
    </font>
    <font>
      <b/>
      <i/>
      <sz val="11"/>
      <color theme="1"/>
      <name val="Arial"/>
      <family val="2"/>
    </font>
    <font>
      <b/>
      <sz val="11"/>
      <color indexed="10"/>
      <name val="Arial"/>
      <family val="2"/>
    </font>
    <font>
      <b/>
      <vertAlign val="superscript"/>
      <sz val="11"/>
      <name val="Arial"/>
      <family val="2"/>
    </font>
    <font>
      <b/>
      <u/>
      <sz val="11"/>
      <color theme="1"/>
      <name val="Calibri"/>
      <family val="2"/>
      <scheme val="minor"/>
    </font>
    <font>
      <sz val="11"/>
      <color theme="1"/>
      <name val="Calibri"/>
      <family val="2"/>
      <scheme val="minor"/>
    </font>
    <font>
      <b/>
      <u/>
      <sz val="12"/>
      <color theme="0"/>
      <name val="Arial"/>
      <family val="2"/>
    </font>
    <font>
      <b/>
      <sz val="12"/>
      <color theme="1"/>
      <name val="Arial"/>
      <family val="2"/>
    </font>
    <font>
      <sz val="12"/>
      <color theme="1"/>
      <name val="Calibri"/>
      <family val="2"/>
      <scheme val="minor"/>
    </font>
    <font>
      <b/>
      <i/>
      <sz val="11"/>
      <color theme="0"/>
      <name val="Arial"/>
      <family val="2"/>
    </font>
    <font>
      <sz val="12"/>
      <color theme="1"/>
      <name val="Arial"/>
      <family val="2"/>
    </font>
    <font>
      <sz val="11"/>
      <color theme="1"/>
      <name val="Arial"/>
      <family val="2"/>
    </font>
    <font>
      <b/>
      <sz val="11"/>
      <color theme="1"/>
      <name val="Calibri"/>
      <family val="2"/>
      <scheme val="minor"/>
    </font>
    <font>
      <b/>
      <sz val="12"/>
      <name val="Arial"/>
      <family val="2"/>
    </font>
    <font>
      <sz val="11"/>
      <name val="Arial"/>
      <family val="2"/>
    </font>
    <font>
      <vertAlign val="superscript"/>
      <sz val="11"/>
      <color theme="1"/>
      <name val="Calibri"/>
      <family val="2"/>
      <scheme val="minor"/>
    </font>
    <font>
      <sz val="11"/>
      <name val="Arial"/>
      <family val="2"/>
    </font>
    <font>
      <b/>
      <sz val="11"/>
      <name val="Arial"/>
      <family val="2"/>
    </font>
    <font>
      <sz val="11"/>
      <color indexed="10"/>
      <name val="Arial"/>
      <family val="2"/>
    </font>
    <font>
      <sz val="11"/>
      <color theme="1"/>
      <name val="Calibri"/>
      <family val="2"/>
      <scheme val="minor"/>
    </font>
    <font>
      <sz val="11"/>
      <color rgb="FFFF0000"/>
      <name val="Arial"/>
      <family val="2"/>
    </font>
    <font>
      <b/>
      <sz val="11"/>
      <color rgb="FFFF0000"/>
      <name val="Arial"/>
      <family val="2"/>
    </font>
    <font>
      <b/>
      <sz val="11"/>
      <color indexed="10"/>
      <name val="Arial"/>
      <family val="2"/>
    </font>
    <font>
      <sz val="11"/>
      <color indexed="8"/>
      <name val="Arial"/>
      <family val="2"/>
    </font>
    <font>
      <sz val="11"/>
      <color theme="1"/>
      <name val="Arial"/>
      <family val="2"/>
    </font>
    <font>
      <sz val="11"/>
      <color indexed="62"/>
      <name val="Arial"/>
      <family val="2"/>
    </font>
    <font>
      <vertAlign val="superscript"/>
      <sz val="10"/>
      <name val="Arial"/>
      <family val="2"/>
    </font>
    <font>
      <b/>
      <u/>
      <sz val="11"/>
      <color theme="1"/>
      <name val="Calibri"/>
      <family val="2"/>
      <scheme val="minor"/>
    </font>
    <font>
      <sz val="11"/>
      <color theme="1"/>
      <name val="Calibri"/>
      <family val="2"/>
      <scheme val="minor"/>
    </font>
    <font>
      <b/>
      <u/>
      <sz val="12"/>
      <color theme="0"/>
      <name val="Arial"/>
      <family val="2"/>
    </font>
    <font>
      <b/>
      <sz val="12"/>
      <name val="Arial"/>
      <family val="2"/>
    </font>
    <font>
      <sz val="12"/>
      <color theme="1"/>
      <name val="Calibri"/>
      <family val="2"/>
      <scheme val="minor"/>
    </font>
    <font>
      <sz val="11"/>
      <color theme="0"/>
      <name val="Arial"/>
      <family val="2"/>
    </font>
    <font>
      <b/>
      <i/>
      <sz val="11"/>
      <color theme="0"/>
      <name val="Arial"/>
      <family val="2"/>
    </font>
    <font>
      <sz val="11"/>
      <color theme="1"/>
      <name val="Arial"/>
      <family val="2"/>
    </font>
    <font>
      <sz val="12"/>
      <color theme="1"/>
      <name val="Arial"/>
      <family val="2"/>
    </font>
    <font>
      <sz val="11"/>
      <name val="Arial"/>
      <family val="2"/>
    </font>
    <font>
      <b/>
      <sz val="11"/>
      <color theme="0"/>
      <name val="Arial"/>
      <family val="2"/>
    </font>
    <font>
      <b/>
      <sz val="11"/>
      <color theme="1"/>
      <name val="Calibri"/>
      <family val="2"/>
      <scheme val="minor"/>
    </font>
    <font>
      <b/>
      <u/>
      <sz val="11"/>
      <color theme="1"/>
      <name val="Arial"/>
      <family val="2"/>
    </font>
    <font>
      <sz val="11"/>
      <color theme="1"/>
      <name val="Arial"/>
      <family val="2"/>
    </font>
    <font>
      <sz val="11"/>
      <color theme="1"/>
      <name val="Calibri"/>
      <family val="2"/>
      <scheme val="minor"/>
    </font>
    <font>
      <b/>
      <u/>
      <sz val="12"/>
      <color theme="1"/>
      <name val="Arial"/>
      <family val="2"/>
    </font>
    <font>
      <b/>
      <sz val="12"/>
      <color theme="1"/>
      <name val="Arial"/>
      <family val="2"/>
    </font>
    <font>
      <sz val="10"/>
      <color theme="1"/>
      <name val="Arial"/>
      <family val="2"/>
    </font>
    <font>
      <sz val="12"/>
      <color theme="1"/>
      <name val="Calibri"/>
      <family val="2"/>
      <scheme val="minor"/>
    </font>
    <font>
      <sz val="12"/>
      <color theme="1"/>
      <name val="Arial"/>
      <family val="2"/>
    </font>
    <font>
      <b/>
      <sz val="11"/>
      <color theme="1"/>
      <name val="Calibri"/>
      <family val="2"/>
      <scheme val="minor"/>
    </font>
    <font>
      <b/>
      <sz val="11"/>
      <color theme="1"/>
      <name val="Arial"/>
      <family val="2"/>
    </font>
    <font>
      <sz val="10"/>
      <color rgb="FF00B0F0"/>
      <name val="Arial"/>
      <family val="2"/>
    </font>
    <font>
      <sz val="10"/>
      <name val="Arial"/>
      <family val="2"/>
    </font>
    <font>
      <sz val="11"/>
      <name val="Arial"/>
      <family val="2"/>
    </font>
  </fonts>
  <fills count="12">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indexed="26"/>
        <bgColor indexed="64"/>
      </patternFill>
    </fill>
    <fill>
      <patternFill patternType="solid">
        <fgColor theme="0"/>
        <bgColor indexed="64"/>
      </patternFill>
    </fill>
    <fill>
      <patternFill patternType="solid">
        <fgColor theme="5" tint="0.59999389629810485"/>
        <bgColor indexed="64"/>
      </patternFill>
    </fill>
    <fill>
      <patternFill patternType="solid">
        <fgColor theme="1"/>
        <bgColor indexed="64"/>
      </patternFill>
    </fill>
    <fill>
      <patternFill patternType="solid">
        <fgColor rgb="FFFF000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5">
    <xf numFmtId="0" fontId="0" fillId="0" borderId="0"/>
    <xf numFmtId="43" fontId="8" fillId="0" borderId="0" applyFont="0" applyFill="0" applyBorder="0" applyAlignment="0" applyProtection="0"/>
    <xf numFmtId="0" fontId="1" fillId="0" borderId="0"/>
    <xf numFmtId="9" fontId="8" fillId="0" borderId="0" applyFont="0" applyFill="0" applyBorder="0" applyAlignment="0" applyProtection="0"/>
    <xf numFmtId="9" fontId="1" fillId="0" borderId="0" applyFont="0" applyFill="0" applyBorder="0" applyAlignment="0" applyProtection="0"/>
  </cellStyleXfs>
  <cellXfs count="659">
    <xf numFmtId="0" fontId="0" fillId="0" borderId="0" xfId="0"/>
    <xf numFmtId="0" fontId="2" fillId="0" borderId="0" xfId="2" applyFont="1"/>
    <xf numFmtId="0" fontId="2" fillId="0" borderId="0" xfId="2" applyFont="1" applyAlignment="1">
      <alignment horizontal="left"/>
    </xf>
    <xf numFmtId="0" fontId="1" fillId="0" borderId="0" xfId="2" applyFont="1"/>
    <xf numFmtId="0" fontId="3" fillId="0" borderId="0" xfId="2" applyFont="1"/>
    <xf numFmtId="0" fontId="1" fillId="0" borderId="0" xfId="2" applyFont="1" applyAlignment="1">
      <alignment wrapText="1"/>
    </xf>
    <xf numFmtId="0" fontId="2" fillId="0" borderId="0" xfId="2" applyFont="1" applyAlignment="1">
      <alignment horizontal="center"/>
    </xf>
    <xf numFmtId="0" fontId="6" fillId="0" borderId="0" xfId="2" applyFont="1" applyAlignment="1">
      <alignment horizontal="left"/>
    </xf>
    <xf numFmtId="0" fontId="6" fillId="0" borderId="0" xfId="2" applyFont="1" applyAlignment="1">
      <alignment horizontal="left" wrapText="1"/>
    </xf>
    <xf numFmtId="0" fontId="6" fillId="0" borderId="0" xfId="2" applyFont="1"/>
    <xf numFmtId="0" fontId="6" fillId="0" borderId="0" xfId="2" applyFont="1" applyAlignment="1">
      <alignment wrapText="1"/>
    </xf>
    <xf numFmtId="0" fontId="2" fillId="0" borderId="0" xfId="2" applyFont="1" applyFill="1" applyAlignment="1">
      <alignment horizontal="center" vertical="center"/>
    </xf>
    <xf numFmtId="0" fontId="2" fillId="0" borderId="0" xfId="2" applyFont="1" applyFill="1" applyBorder="1" applyAlignment="1">
      <alignment vertical="center"/>
    </xf>
    <xf numFmtId="0" fontId="2" fillId="0" borderId="0" xfId="2" applyFont="1" applyFill="1" applyBorder="1"/>
    <xf numFmtId="16" fontId="2" fillId="0" borderId="0" xfId="2" applyNumberFormat="1" applyFont="1" applyAlignment="1">
      <alignment horizontal="center"/>
    </xf>
    <xf numFmtId="0" fontId="2" fillId="0" borderId="0" xfId="2" applyFont="1" applyFill="1" applyBorder="1" applyAlignment="1">
      <alignment horizontal="center"/>
    </xf>
    <xf numFmtId="0" fontId="2" fillId="0" borderId="0" xfId="2" applyFont="1" applyFill="1" applyBorder="1" applyAlignment="1">
      <alignment horizontal="left"/>
    </xf>
    <xf numFmtId="37" fontId="2" fillId="4" borderId="1" xfId="2" applyNumberFormat="1" applyFont="1" applyFill="1" applyBorder="1"/>
    <xf numFmtId="0" fontId="2" fillId="0" borderId="0" xfId="2" applyFont="1" applyBorder="1" applyAlignment="1">
      <alignment horizontal="center"/>
    </xf>
    <xf numFmtId="37" fontId="2" fillId="0" borderId="0" xfId="2" applyNumberFormat="1" applyFont="1" applyFill="1"/>
    <xf numFmtId="3" fontId="2" fillId="0" borderId="0" xfId="2" applyNumberFormat="1" applyFont="1" applyBorder="1" applyAlignment="1">
      <alignment horizontal="left"/>
    </xf>
    <xf numFmtId="0" fontId="2" fillId="0" borderId="0" xfId="2" applyFont="1" applyBorder="1"/>
    <xf numFmtId="0" fontId="2" fillId="2" borderId="0" xfId="2" applyFont="1" applyFill="1" applyAlignment="1">
      <alignment horizontal="center"/>
    </xf>
    <xf numFmtId="0" fontId="2" fillId="0" borderId="0" xfId="2" applyFont="1" applyAlignment="1">
      <alignment wrapText="1"/>
    </xf>
    <xf numFmtId="0" fontId="11" fillId="3" borderId="0" xfId="2" applyNumberFormat="1" applyFont="1" applyFill="1" applyAlignment="1">
      <alignment horizontal="center"/>
    </xf>
    <xf numFmtId="0" fontId="12" fillId="0" borderId="0" xfId="2" applyFont="1"/>
    <xf numFmtId="0" fontId="12" fillId="0" borderId="0" xfId="2" applyFont="1" applyBorder="1"/>
    <xf numFmtId="0" fontId="5" fillId="0" borderId="0" xfId="2" applyFont="1" applyAlignment="1">
      <alignment horizontal="left"/>
    </xf>
    <xf numFmtId="0" fontId="5" fillId="0" borderId="0" xfId="2" applyFont="1"/>
    <xf numFmtId="0" fontId="2" fillId="0" borderId="0" xfId="2" applyFont="1" applyAlignment="1">
      <alignment horizontal="justify" vertical="center"/>
    </xf>
    <xf numFmtId="0" fontId="2" fillId="0" borderId="0" xfId="2" applyFont="1" applyAlignment="1">
      <alignment horizontal="justify"/>
    </xf>
    <xf numFmtId="0" fontId="13" fillId="0" borderId="0" xfId="0" applyFont="1"/>
    <xf numFmtId="9" fontId="2" fillId="0" borderId="0" xfId="3" applyFont="1" applyBorder="1" applyAlignment="1">
      <alignment horizontal="left"/>
    </xf>
    <xf numFmtId="0" fontId="15" fillId="0" borderId="0" xfId="2" applyFont="1" applyAlignment="1">
      <alignment wrapText="1"/>
    </xf>
    <xf numFmtId="0" fontId="2" fillId="0" borderId="4" xfId="2" applyFont="1" applyBorder="1"/>
    <xf numFmtId="0" fontId="2" fillId="0" borderId="3" xfId="2" applyFont="1" applyBorder="1"/>
    <xf numFmtId="37" fontId="2" fillId="0" borderId="4" xfId="2" applyNumberFormat="1" applyFont="1" applyFill="1" applyBorder="1"/>
    <xf numFmtId="0" fontId="2" fillId="0" borderId="4" xfId="2" applyFont="1" applyFill="1" applyBorder="1"/>
    <xf numFmtId="0" fontId="2" fillId="0" borderId="4" xfId="2" applyFont="1" applyBorder="1" applyAlignment="1">
      <alignment horizontal="left"/>
    </xf>
    <xf numFmtId="0" fontId="2" fillId="2" borderId="4" xfId="2" applyFont="1" applyFill="1" applyBorder="1"/>
    <xf numFmtId="16" fontId="2" fillId="0" borderId="4" xfId="2" applyNumberFormat="1" applyFont="1" applyBorder="1" applyAlignment="1">
      <alignment horizontal="center"/>
    </xf>
    <xf numFmtId="4" fontId="2" fillId="0" borderId="4" xfId="2" applyNumberFormat="1" applyFont="1" applyBorder="1" applyAlignment="1">
      <alignment horizontal="center"/>
    </xf>
    <xf numFmtId="4" fontId="2" fillId="0" borderId="3" xfId="2" applyNumberFormat="1" applyFont="1" applyFill="1" applyBorder="1" applyAlignment="1">
      <alignment horizontal="center"/>
    </xf>
    <xf numFmtId="37" fontId="2" fillId="6" borderId="5" xfId="2" applyNumberFormat="1" applyFont="1" applyFill="1" applyBorder="1"/>
    <xf numFmtId="37" fontId="2" fillId="6" borderId="5" xfId="2" applyNumberFormat="1" applyFont="1" applyFill="1" applyBorder="1" applyAlignment="1">
      <alignment horizontal="center"/>
    </xf>
    <xf numFmtId="37" fontId="2" fillId="0" borderId="4" xfId="2" applyNumberFormat="1" applyFont="1" applyFill="1" applyBorder="1" applyAlignment="1">
      <alignment horizontal="center"/>
    </xf>
    <xf numFmtId="10" fontId="2" fillId="0" borderId="4" xfId="2" applyNumberFormat="1" applyFont="1" applyFill="1" applyBorder="1" applyAlignment="1">
      <alignment horizontal="center"/>
    </xf>
    <xf numFmtId="10" fontId="10" fillId="0" borderId="4" xfId="4" applyNumberFormat="1" applyFont="1" applyFill="1" applyBorder="1" applyAlignment="1">
      <alignment horizontal="center"/>
    </xf>
    <xf numFmtId="37" fontId="2" fillId="2" borderId="4" xfId="2" applyNumberFormat="1" applyFont="1" applyFill="1" applyBorder="1" applyAlignment="1">
      <alignment horizontal="center"/>
    </xf>
    <xf numFmtId="10" fontId="10" fillId="2" borderId="4" xfId="4" applyNumberFormat="1" applyFont="1" applyFill="1" applyBorder="1" applyAlignment="1">
      <alignment horizontal="center"/>
    </xf>
    <xf numFmtId="39" fontId="2" fillId="2" borderId="4" xfId="2" applyNumberFormat="1" applyFont="1" applyFill="1" applyBorder="1" applyAlignment="1">
      <alignment horizontal="center"/>
    </xf>
    <xf numFmtId="164" fontId="2" fillId="2" borderId="4" xfId="2" applyNumberFormat="1" applyFont="1" applyFill="1" applyBorder="1" applyAlignment="1">
      <alignment horizontal="center"/>
    </xf>
    <xf numFmtId="164" fontId="2" fillId="0" borderId="4" xfId="2" applyNumberFormat="1" applyFont="1" applyFill="1" applyBorder="1" applyAlignment="1">
      <alignment horizontal="center"/>
    </xf>
    <xf numFmtId="9" fontId="2" fillId="0" borderId="3" xfId="3" applyFont="1" applyFill="1" applyBorder="1" applyAlignment="1">
      <alignment horizontal="center"/>
    </xf>
    <xf numFmtId="0" fontId="16" fillId="0" borderId="0" xfId="2" applyFont="1" applyAlignment="1">
      <alignment wrapText="1"/>
    </xf>
    <xf numFmtId="0" fontId="15" fillId="0" borderId="0" xfId="2" applyFont="1"/>
    <xf numFmtId="0" fontId="15" fillId="0" borderId="0" xfId="2" applyFont="1" applyAlignment="1">
      <alignment horizontal="left" wrapText="1"/>
    </xf>
    <xf numFmtId="37" fontId="2" fillId="6" borderId="6" xfId="2" applyNumberFormat="1" applyFont="1" applyFill="1" applyBorder="1"/>
    <xf numFmtId="37" fontId="2" fillId="6" borderId="6" xfId="2" applyNumberFormat="1" applyFont="1" applyFill="1" applyBorder="1" applyAlignment="1">
      <alignment horizontal="center"/>
    </xf>
    <xf numFmtId="37" fontId="2" fillId="6" borderId="7" xfId="2" applyNumberFormat="1" applyFont="1" applyFill="1" applyBorder="1"/>
    <xf numFmtId="37" fontId="2" fillId="6" borderId="7" xfId="2" applyNumberFormat="1" applyFont="1" applyFill="1" applyBorder="1" applyAlignment="1">
      <alignment horizontal="center"/>
    </xf>
    <xf numFmtId="0" fontId="2" fillId="0" borderId="2" xfId="2" applyFont="1" applyBorder="1" applyAlignment="1">
      <alignment horizontal="center"/>
    </xf>
    <xf numFmtId="0" fontId="2" fillId="0" borderId="3" xfId="2" applyFont="1" applyBorder="1" applyAlignment="1">
      <alignment horizontal="left"/>
    </xf>
    <xf numFmtId="10" fontId="10" fillId="0" borderId="3" xfId="4" applyNumberFormat="1" applyFont="1" applyFill="1" applyBorder="1" applyAlignment="1">
      <alignment horizontal="center"/>
    </xf>
    <xf numFmtId="0" fontId="2" fillId="0" borderId="9" xfId="2" applyFont="1" applyBorder="1" applyAlignment="1">
      <alignment horizontal="left"/>
    </xf>
    <xf numFmtId="0" fontId="2" fillId="0" borderId="9" xfId="2" applyFont="1" applyBorder="1" applyAlignment="1">
      <alignment horizontal="center"/>
    </xf>
    <xf numFmtId="37" fontId="2" fillId="0" borderId="0" xfId="2" applyNumberFormat="1" applyFont="1" applyFill="1" applyAlignment="1">
      <alignment horizontal="center"/>
    </xf>
    <xf numFmtId="0" fontId="2" fillId="0" borderId="3" xfId="2" applyFont="1" applyBorder="1" applyAlignment="1">
      <alignment horizontal="center"/>
    </xf>
    <xf numFmtId="0" fontId="11" fillId="3" borderId="8" xfId="2" applyFont="1" applyFill="1" applyBorder="1" applyAlignment="1">
      <alignment vertical="center"/>
    </xf>
    <xf numFmtId="0" fontId="11" fillId="3" borderId="8" xfId="2" applyFont="1" applyFill="1" applyBorder="1" applyAlignment="1">
      <alignment horizontal="center" vertical="center" wrapText="1"/>
    </xf>
    <xf numFmtId="0" fontId="2" fillId="0" borderId="9" xfId="2" applyFont="1" applyFill="1" applyBorder="1" applyAlignment="1">
      <alignment horizontal="left"/>
    </xf>
    <xf numFmtId="3" fontId="2" fillId="0" borderId="9" xfId="2" applyNumberFormat="1" applyFont="1" applyBorder="1" applyAlignment="1">
      <alignment horizontal="left"/>
    </xf>
    <xf numFmtId="0" fontId="2" fillId="2" borderId="9" xfId="2" applyFont="1" applyFill="1" applyBorder="1" applyAlignment="1">
      <alignment horizontal="left"/>
    </xf>
    <xf numFmtId="0" fontId="2" fillId="0" borderId="11" xfId="2" applyFont="1" applyBorder="1" applyAlignment="1">
      <alignment horizontal="left"/>
    </xf>
    <xf numFmtId="0" fontId="2" fillId="0" borderId="9" xfId="2" applyFont="1" applyBorder="1"/>
    <xf numFmtId="0" fontId="2" fillId="0" borderId="9" xfId="2" applyFont="1" applyFill="1" applyBorder="1"/>
    <xf numFmtId="0" fontId="2" fillId="2" borderId="9" xfId="2" applyFont="1" applyFill="1" applyBorder="1" applyAlignment="1">
      <alignment horizontal="center"/>
    </xf>
    <xf numFmtId="0" fontId="2" fillId="0" borderId="11" xfId="2" applyFont="1" applyBorder="1" applyAlignment="1">
      <alignment horizontal="center"/>
    </xf>
    <xf numFmtId="0" fontId="2" fillId="6" borderId="6" xfId="2" applyFont="1" applyFill="1" applyBorder="1"/>
    <xf numFmtId="0" fontId="2" fillId="6" borderId="5" xfId="2" applyFont="1" applyFill="1" applyBorder="1"/>
    <xf numFmtId="0" fontId="2" fillId="0" borderId="5" xfId="2" applyFont="1" applyFill="1" applyBorder="1"/>
    <xf numFmtId="0" fontId="2" fillId="6" borderId="5" xfId="2" applyFont="1" applyFill="1" applyBorder="1" applyAlignment="1">
      <alignment horizontal="left"/>
    </xf>
    <xf numFmtId="0" fontId="2" fillId="0" borderId="5" xfId="2" applyFont="1" applyBorder="1" applyAlignment="1">
      <alignment horizontal="left"/>
    </xf>
    <xf numFmtId="0" fontId="2" fillId="0" borderId="5" xfId="2" applyFont="1" applyBorder="1"/>
    <xf numFmtId="0" fontId="2" fillId="2" borderId="5" xfId="2" applyFont="1" applyFill="1" applyBorder="1"/>
    <xf numFmtId="0" fontId="2" fillId="0" borderId="7" xfId="2" applyFont="1" applyBorder="1"/>
    <xf numFmtId="37" fontId="2" fillId="0" borderId="5" xfId="2" applyNumberFormat="1" applyFont="1" applyFill="1" applyBorder="1" applyAlignment="1">
      <alignment horizontal="center"/>
    </xf>
    <xf numFmtId="10" fontId="2" fillId="0" borderId="5" xfId="2" applyNumberFormat="1" applyFont="1" applyFill="1" applyBorder="1" applyAlignment="1">
      <alignment horizontal="center"/>
    </xf>
    <xf numFmtId="37" fontId="2" fillId="2" borderId="5" xfId="2" applyNumberFormat="1" applyFont="1" applyFill="1" applyBorder="1" applyAlignment="1">
      <alignment horizontal="center"/>
    </xf>
    <xf numFmtId="10" fontId="10" fillId="2" borderId="5" xfId="4" applyNumberFormat="1" applyFont="1" applyFill="1" applyBorder="1" applyAlignment="1">
      <alignment horizontal="center"/>
    </xf>
    <xf numFmtId="165" fontId="2" fillId="2" borderId="5" xfId="2" applyNumberFormat="1" applyFont="1" applyFill="1" applyBorder="1" applyAlignment="1">
      <alignment horizontal="center"/>
    </xf>
    <xf numFmtId="165" fontId="2" fillId="0" borderId="5" xfId="2" applyNumberFormat="1" applyFont="1" applyFill="1" applyBorder="1" applyAlignment="1">
      <alignment horizontal="center"/>
    </xf>
    <xf numFmtId="10" fontId="2" fillId="2" borderId="7" xfId="2" applyNumberFormat="1" applyFont="1" applyFill="1" applyBorder="1" applyAlignment="1">
      <alignment horizontal="center"/>
    </xf>
    <xf numFmtId="10" fontId="10" fillId="2" borderId="7" xfId="4" applyNumberFormat="1" applyFont="1" applyFill="1" applyBorder="1" applyAlignment="1">
      <alignment horizontal="center"/>
    </xf>
    <xf numFmtId="9" fontId="2" fillId="0" borderId="7" xfId="2" applyNumberFormat="1" applyFont="1" applyFill="1" applyBorder="1" applyAlignment="1">
      <alignment horizontal="center"/>
    </xf>
    <xf numFmtId="37" fontId="2" fillId="0" borderId="7" xfId="2" applyNumberFormat="1" applyFont="1" applyFill="1" applyBorder="1" applyAlignment="1">
      <alignment horizontal="center"/>
    </xf>
    <xf numFmtId="0" fontId="11" fillId="3" borderId="8" xfId="2" applyNumberFormat="1" applyFont="1" applyFill="1" applyBorder="1" applyAlignment="1">
      <alignment horizontal="center" vertical="center"/>
    </xf>
    <xf numFmtId="0" fontId="2" fillId="6" borderId="7" xfId="2" applyFont="1" applyFill="1" applyBorder="1"/>
    <xf numFmtId="0" fontId="2" fillId="0" borderId="15" xfId="2" applyFont="1" applyBorder="1" applyAlignment="1">
      <alignment horizontal="left"/>
    </xf>
    <xf numFmtId="37" fontId="2" fillId="0" borderId="15" xfId="2" applyNumberFormat="1" applyFont="1" applyFill="1" applyBorder="1" applyAlignment="1">
      <alignment horizontal="center"/>
    </xf>
    <xf numFmtId="0" fontId="2" fillId="0" borderId="6" xfId="2" applyFont="1" applyBorder="1" applyAlignment="1">
      <alignment horizontal="center"/>
    </xf>
    <xf numFmtId="0" fontId="2" fillId="0" borderId="7" xfId="2" applyFont="1" applyBorder="1" applyAlignment="1">
      <alignment horizontal="left"/>
    </xf>
    <xf numFmtId="10" fontId="2" fillId="0" borderId="7" xfId="2" applyNumberFormat="1" applyFont="1" applyFill="1" applyBorder="1" applyAlignment="1">
      <alignment horizontal="center"/>
    </xf>
    <xf numFmtId="0" fontId="11" fillId="9" borderId="2" xfId="2" applyFont="1" applyFill="1" applyBorder="1" applyAlignment="1">
      <alignment vertical="center"/>
    </xf>
    <xf numFmtId="0" fontId="11" fillId="9" borderId="8" xfId="2" applyNumberFormat="1" applyFont="1" applyFill="1" applyBorder="1" applyAlignment="1">
      <alignment horizontal="center" vertical="center"/>
    </xf>
    <xf numFmtId="0" fontId="11" fillId="9" borderId="8" xfId="2" applyNumberFormat="1" applyFont="1" applyFill="1" applyBorder="1" applyAlignment="1">
      <alignment horizontal="center" vertical="center" wrapText="1"/>
    </xf>
    <xf numFmtId="0" fontId="11" fillId="9" borderId="8" xfId="2" applyFont="1" applyFill="1" applyBorder="1" applyAlignment="1">
      <alignment horizontal="center" vertical="center" wrapText="1"/>
    </xf>
    <xf numFmtId="0" fontId="11" fillId="10" borderId="2" xfId="2" applyFont="1" applyFill="1" applyBorder="1" applyAlignment="1">
      <alignment vertical="center"/>
    </xf>
    <xf numFmtId="0" fontId="11" fillId="10" borderId="8" xfId="2" applyNumberFormat="1" applyFont="1" applyFill="1" applyBorder="1" applyAlignment="1">
      <alignment horizontal="center" vertical="center"/>
    </xf>
    <xf numFmtId="0" fontId="11" fillId="10" borderId="8" xfId="2" applyNumberFormat="1" applyFont="1" applyFill="1" applyBorder="1" applyAlignment="1">
      <alignment horizontal="center" vertical="center" wrapText="1"/>
    </xf>
    <xf numFmtId="0" fontId="11" fillId="10" borderId="8" xfId="2" applyFont="1" applyFill="1" applyBorder="1" applyAlignment="1">
      <alignment vertical="center" wrapText="1"/>
    </xf>
    <xf numFmtId="0" fontId="11" fillId="11" borderId="2" xfId="2" applyFont="1" applyFill="1" applyBorder="1" applyAlignment="1">
      <alignment vertical="center"/>
    </xf>
    <xf numFmtId="0" fontId="11" fillId="11" borderId="8" xfId="2" applyNumberFormat="1" applyFont="1" applyFill="1" applyBorder="1" applyAlignment="1">
      <alignment horizontal="center" vertical="center"/>
    </xf>
    <xf numFmtId="0" fontId="11" fillId="11" borderId="8" xfId="2" applyNumberFormat="1" applyFont="1" applyFill="1" applyBorder="1" applyAlignment="1">
      <alignment horizontal="center" vertical="center" wrapText="1"/>
    </xf>
    <xf numFmtId="0" fontId="11" fillId="11" borderId="8" xfId="2" applyFont="1" applyFill="1" applyBorder="1" applyAlignment="1">
      <alignment vertical="center" wrapText="1"/>
    </xf>
    <xf numFmtId="0" fontId="14" fillId="8" borderId="2" xfId="2" applyFont="1" applyFill="1" applyBorder="1" applyAlignment="1">
      <alignment vertical="center"/>
    </xf>
    <xf numFmtId="0" fontId="14" fillId="8" borderId="8" xfId="2" applyNumberFormat="1" applyFont="1" applyFill="1" applyBorder="1" applyAlignment="1">
      <alignment horizontal="center" vertical="center"/>
    </xf>
    <xf numFmtId="0" fontId="14" fillId="8" borderId="8" xfId="2" applyNumberFormat="1" applyFont="1" applyFill="1" applyBorder="1" applyAlignment="1">
      <alignment horizontal="center" vertical="center" wrapText="1"/>
    </xf>
    <xf numFmtId="0" fontId="14" fillId="8" borderId="8" xfId="2" applyFont="1" applyFill="1" applyBorder="1" applyAlignment="1">
      <alignment vertical="center" wrapText="1"/>
    </xf>
    <xf numFmtId="0" fontId="11" fillId="9" borderId="13" xfId="2" applyFont="1" applyFill="1" applyBorder="1" applyAlignment="1">
      <alignment horizontal="center" vertical="center" wrapText="1"/>
    </xf>
    <xf numFmtId="10" fontId="10" fillId="0" borderId="5" xfId="4" applyNumberFormat="1" applyFont="1" applyFill="1" applyBorder="1" applyAlignment="1">
      <alignment horizontal="center"/>
    </xf>
    <xf numFmtId="164" fontId="2" fillId="2" borderId="5" xfId="2" applyNumberFormat="1" applyFont="1" applyFill="1" applyBorder="1" applyAlignment="1">
      <alignment horizontal="center"/>
    </xf>
    <xf numFmtId="164" fontId="2" fillId="0" borderId="5" xfId="2" applyNumberFormat="1" applyFont="1" applyFill="1" applyBorder="1" applyAlignment="1">
      <alignment horizontal="center"/>
    </xf>
    <xf numFmtId="9" fontId="2" fillId="0" borderId="7" xfId="3" applyFont="1" applyFill="1" applyBorder="1" applyAlignment="1">
      <alignment horizontal="center"/>
    </xf>
    <xf numFmtId="9" fontId="2" fillId="0" borderId="7" xfId="3" applyNumberFormat="1" applyFont="1" applyFill="1" applyBorder="1" applyAlignment="1">
      <alignment horizontal="center"/>
    </xf>
    <xf numFmtId="10" fontId="10" fillId="0" borderId="7" xfId="4" applyNumberFormat="1" applyFont="1" applyFill="1" applyBorder="1" applyAlignment="1">
      <alignment horizontal="center"/>
    </xf>
    <xf numFmtId="0" fontId="11" fillId="9" borderId="8" xfId="2" applyFont="1" applyFill="1" applyBorder="1" applyAlignment="1">
      <alignment vertical="center"/>
    </xf>
    <xf numFmtId="0" fontId="11" fillId="10" borderId="8" xfId="2" applyFont="1" applyFill="1" applyBorder="1" applyAlignment="1">
      <alignment vertical="center"/>
    </xf>
    <xf numFmtId="0" fontId="11" fillId="10" borderId="8" xfId="2" applyFont="1" applyFill="1" applyBorder="1" applyAlignment="1">
      <alignment horizontal="center" vertical="center" wrapText="1"/>
    </xf>
    <xf numFmtId="0" fontId="2" fillId="0" borderId="6" xfId="2" applyFont="1" applyFill="1" applyBorder="1" applyAlignment="1">
      <alignment horizontal="center"/>
    </xf>
    <xf numFmtId="0" fontId="2" fillId="0" borderId="5" xfId="2" applyFont="1" applyFill="1" applyBorder="1" applyAlignment="1">
      <alignment horizontal="center"/>
    </xf>
    <xf numFmtId="0" fontId="2" fillId="0" borderId="7" xfId="2" applyFont="1" applyFill="1" applyBorder="1" applyAlignment="1">
      <alignment horizontal="center"/>
    </xf>
    <xf numFmtId="0" fontId="2" fillId="0" borderId="15" xfId="2" applyFont="1" applyFill="1" applyBorder="1" applyAlignment="1">
      <alignment horizontal="center"/>
    </xf>
    <xf numFmtId="0" fontId="11" fillId="10" borderId="13" xfId="2" applyFont="1" applyFill="1" applyBorder="1" applyAlignment="1">
      <alignment horizontal="center" vertical="center"/>
    </xf>
    <xf numFmtId="0" fontId="11" fillId="11" borderId="8" xfId="2" applyFont="1" applyFill="1" applyBorder="1" applyAlignment="1">
      <alignment vertical="center"/>
    </xf>
    <xf numFmtId="0" fontId="11" fillId="11" borderId="8" xfId="2" applyFont="1" applyFill="1" applyBorder="1" applyAlignment="1">
      <alignment horizontal="center" vertical="center" wrapText="1"/>
    </xf>
    <xf numFmtId="0" fontId="11" fillId="11" borderId="13" xfId="2" applyFont="1" applyFill="1" applyBorder="1" applyAlignment="1">
      <alignment horizontal="center" vertical="center"/>
    </xf>
    <xf numFmtId="0" fontId="14" fillId="8" borderId="8" xfId="2" applyFont="1" applyFill="1" applyBorder="1" applyAlignment="1">
      <alignment vertical="center"/>
    </xf>
    <xf numFmtId="0" fontId="14" fillId="8" borderId="8" xfId="2" applyFont="1" applyFill="1" applyBorder="1" applyAlignment="1">
      <alignment horizontal="center" vertical="center" wrapText="1"/>
    </xf>
    <xf numFmtId="0" fontId="18" fillId="8" borderId="13" xfId="2" applyFont="1" applyFill="1" applyBorder="1" applyAlignment="1">
      <alignment horizontal="center" vertical="center"/>
    </xf>
    <xf numFmtId="0" fontId="0" fillId="0" borderId="0" xfId="0" applyFont="1"/>
    <xf numFmtId="0" fontId="20" fillId="0" borderId="0" xfId="0" applyFont="1"/>
    <xf numFmtId="0" fontId="20" fillId="0" borderId="0" xfId="0" applyFont="1" applyAlignment="1">
      <alignment horizontal="center"/>
    </xf>
    <xf numFmtId="0" fontId="20" fillId="0" borderId="5" xfId="0" applyFont="1" applyBorder="1"/>
    <xf numFmtId="0" fontId="20" fillId="0" borderId="7" xfId="0" applyFont="1" applyBorder="1" applyAlignment="1">
      <alignment wrapText="1"/>
    </xf>
    <xf numFmtId="0" fontId="2" fillId="0" borderId="4" xfId="2" applyFont="1" applyFill="1" applyBorder="1" applyAlignment="1">
      <alignment horizontal="center"/>
    </xf>
    <xf numFmtId="0" fontId="2" fillId="0" borderId="3" xfId="2" applyFont="1" applyFill="1" applyBorder="1" applyAlignment="1">
      <alignment horizontal="center"/>
    </xf>
    <xf numFmtId="37" fontId="2" fillId="6" borderId="6" xfId="2" applyNumberFormat="1" applyFont="1" applyFill="1" applyBorder="1" applyAlignment="1">
      <alignment horizontal="center" wrapText="1"/>
    </xf>
    <xf numFmtId="37" fontId="2" fillId="6" borderId="5" xfId="2" applyNumberFormat="1" applyFont="1" applyFill="1" applyBorder="1" applyAlignment="1">
      <alignment horizontal="center" wrapText="1"/>
    </xf>
    <xf numFmtId="3" fontId="2" fillId="0" borderId="0" xfId="2" applyNumberFormat="1" applyFont="1" applyAlignment="1">
      <alignment horizontal="center"/>
    </xf>
    <xf numFmtId="1" fontId="2" fillId="0" borderId="0" xfId="2" applyNumberFormat="1" applyFont="1" applyAlignment="1">
      <alignment horizontal="center"/>
    </xf>
    <xf numFmtId="37" fontId="20" fillId="6" borderId="5" xfId="2" applyNumberFormat="1" applyFont="1" applyFill="1" applyBorder="1" applyAlignment="1">
      <alignment horizontal="center"/>
    </xf>
    <xf numFmtId="0" fontId="20" fillId="0" borderId="0" xfId="0" applyFont="1" applyFill="1" applyBorder="1"/>
    <xf numFmtId="2" fontId="22" fillId="0" borderId="0" xfId="0" applyNumberFormat="1" applyFont="1" applyAlignment="1">
      <alignment vertical="top" wrapText="1"/>
    </xf>
    <xf numFmtId="0" fontId="0" fillId="0" borderId="0" xfId="0" applyBorder="1"/>
    <xf numFmtId="167" fontId="20" fillId="0" borderId="0" xfId="1" applyNumberFormat="1" applyFont="1" applyBorder="1" applyAlignment="1">
      <alignment horizontal="center"/>
    </xf>
    <xf numFmtId="9" fontId="20" fillId="0" borderId="0" xfId="3" applyFont="1" applyBorder="1" applyAlignment="1">
      <alignment horizontal="center"/>
    </xf>
    <xf numFmtId="166" fontId="20" fillId="0" borderId="0" xfId="0" applyNumberFormat="1" applyFont="1" applyBorder="1" applyAlignment="1">
      <alignment horizontal="center"/>
    </xf>
    <xf numFmtId="1" fontId="20" fillId="0" borderId="0" xfId="0" applyNumberFormat="1" applyFont="1" applyBorder="1" applyAlignment="1">
      <alignment horizontal="center"/>
    </xf>
    <xf numFmtId="0" fontId="0" fillId="0" borderId="0" xfId="0" applyFill="1" applyBorder="1"/>
    <xf numFmtId="1" fontId="20" fillId="0" borderId="0" xfId="0" applyNumberFormat="1" applyFont="1" applyFill="1" applyBorder="1" applyAlignment="1">
      <alignment horizontal="center"/>
    </xf>
    <xf numFmtId="168" fontId="20" fillId="0" borderId="0" xfId="1" applyNumberFormat="1" applyFont="1" applyBorder="1" applyAlignment="1">
      <alignment horizontal="center"/>
    </xf>
    <xf numFmtId="1" fontId="19" fillId="0" borderId="0" xfId="0" applyNumberFormat="1" applyFont="1" applyBorder="1" applyAlignment="1">
      <alignment horizontal="center"/>
    </xf>
    <xf numFmtId="164" fontId="2" fillId="0" borderId="0" xfId="2" applyNumberFormat="1" applyFont="1" applyFill="1" applyBorder="1" applyAlignment="1">
      <alignment horizontal="center"/>
    </xf>
    <xf numFmtId="9" fontId="2" fillId="0" borderId="0" xfId="3" applyFont="1" applyFill="1" applyBorder="1" applyAlignment="1">
      <alignment horizontal="center"/>
    </xf>
    <xf numFmtId="37" fontId="2" fillId="0" borderId="0" xfId="2" applyNumberFormat="1" applyFont="1" applyFill="1" applyBorder="1" applyAlignment="1">
      <alignment horizontal="center"/>
    </xf>
    <xf numFmtId="10" fontId="10" fillId="0" borderId="0" xfId="4" applyNumberFormat="1" applyFont="1" applyFill="1" applyBorder="1" applyAlignment="1">
      <alignment horizontal="center"/>
    </xf>
    <xf numFmtId="39" fontId="2" fillId="0" borderId="0" xfId="2" applyNumberFormat="1" applyFont="1" applyFill="1" applyBorder="1" applyAlignment="1">
      <alignment horizontal="center"/>
    </xf>
    <xf numFmtId="1" fontId="0" fillId="0" borderId="0" xfId="0" applyNumberFormat="1" applyBorder="1"/>
    <xf numFmtId="10" fontId="2" fillId="0" borderId="0" xfId="2" applyNumberFormat="1" applyFont="1" applyFill="1" applyBorder="1" applyAlignment="1">
      <alignment horizontal="center"/>
    </xf>
    <xf numFmtId="9" fontId="2" fillId="0" borderId="0" xfId="3" applyNumberFormat="1" applyFont="1" applyFill="1" applyBorder="1" applyAlignment="1">
      <alignment horizontal="center"/>
    </xf>
    <xf numFmtId="171" fontId="2" fillId="0" borderId="0" xfId="2" applyNumberFormat="1" applyFont="1" applyFill="1" applyBorder="1" applyAlignment="1">
      <alignment horizontal="center"/>
    </xf>
    <xf numFmtId="0" fontId="23" fillId="0" borderId="0" xfId="0" applyFont="1"/>
    <xf numFmtId="0" fontId="24" fillId="0" borderId="0" xfId="0" applyFont="1"/>
    <xf numFmtId="0" fontId="25" fillId="0" borderId="0" xfId="0" applyFont="1"/>
    <xf numFmtId="0" fontId="25" fillId="0" borderId="0" xfId="0" applyFont="1" applyBorder="1"/>
    <xf numFmtId="167" fontId="26" fillId="0" borderId="0" xfId="1" applyNumberFormat="1" applyFont="1" applyBorder="1" applyAlignment="1">
      <alignment horizontal="center"/>
    </xf>
    <xf numFmtId="9" fontId="26" fillId="0" borderId="0" xfId="0" applyNumberFormat="1" applyFont="1" applyBorder="1" applyAlignment="1">
      <alignment horizontal="center"/>
    </xf>
    <xf numFmtId="9" fontId="26" fillId="5" borderId="0" xfId="0" applyNumberFormat="1" applyFont="1" applyFill="1" applyBorder="1" applyAlignment="1">
      <alignment horizontal="center"/>
    </xf>
    <xf numFmtId="9" fontId="26" fillId="0" borderId="0" xfId="3" applyFont="1" applyBorder="1" applyAlignment="1">
      <alignment horizontal="center"/>
    </xf>
    <xf numFmtId="166" fontId="26" fillId="0" borderId="0" xfId="0" applyNumberFormat="1" applyFont="1" applyBorder="1" applyAlignment="1">
      <alignment horizontal="center"/>
    </xf>
    <xf numFmtId="1" fontId="26" fillId="0" borderId="0" xfId="0" applyNumberFormat="1" applyFont="1" applyBorder="1" applyAlignment="1">
      <alignment horizontal="center"/>
    </xf>
    <xf numFmtId="0" fontId="11" fillId="0" borderId="4" xfId="2" applyFont="1" applyBorder="1" applyAlignment="1">
      <alignment horizontal="left"/>
    </xf>
    <xf numFmtId="10" fontId="11" fillId="0" borderId="4" xfId="2" applyNumberFormat="1" applyFont="1" applyFill="1" applyBorder="1" applyAlignment="1">
      <alignment horizontal="center"/>
    </xf>
    <xf numFmtId="0" fontId="11" fillId="0" borderId="0" xfId="2" applyFont="1" applyAlignment="1">
      <alignment horizontal="center"/>
    </xf>
    <xf numFmtId="0" fontId="11" fillId="0" borderId="5" xfId="2" applyFont="1" applyBorder="1" applyAlignment="1">
      <alignment horizontal="left"/>
    </xf>
    <xf numFmtId="10" fontId="11" fillId="0" borderId="5" xfId="2" applyNumberFormat="1" applyFont="1" applyFill="1" applyBorder="1" applyAlignment="1">
      <alignment horizontal="center"/>
    </xf>
    <xf numFmtId="0" fontId="11" fillId="0" borderId="5" xfId="2" applyFont="1" applyFill="1" applyBorder="1" applyAlignment="1">
      <alignment horizontal="center"/>
    </xf>
    <xf numFmtId="0" fontId="11" fillId="0" borderId="9" xfId="2" applyFont="1" applyBorder="1"/>
    <xf numFmtId="0" fontId="11" fillId="0" borderId="5" xfId="2" applyFont="1" applyFill="1" applyBorder="1"/>
    <xf numFmtId="37" fontId="11" fillId="0" borderId="5" xfId="2" applyNumberFormat="1" applyFont="1" applyFill="1" applyBorder="1" applyAlignment="1">
      <alignment horizontal="center"/>
    </xf>
    <xf numFmtId="3" fontId="11" fillId="0" borderId="9" xfId="2" applyNumberFormat="1" applyFont="1" applyBorder="1" applyAlignment="1">
      <alignment horizontal="left"/>
    </xf>
    <xf numFmtId="37" fontId="11" fillId="6" borderId="15" xfId="2" applyNumberFormat="1" applyFont="1" applyFill="1" applyBorder="1"/>
    <xf numFmtId="37" fontId="11" fillId="6" borderId="15" xfId="2" applyNumberFormat="1" applyFont="1" applyFill="1" applyBorder="1" applyAlignment="1">
      <alignment horizontal="center"/>
    </xf>
    <xf numFmtId="0" fontId="11" fillId="0" borderId="2" xfId="2" applyFont="1" applyFill="1" applyBorder="1" applyAlignment="1">
      <alignment horizontal="center"/>
    </xf>
    <xf numFmtId="0" fontId="11" fillId="0" borderId="0" xfId="2" applyFont="1" applyFill="1" applyBorder="1" applyAlignment="1">
      <alignment horizontal="left"/>
    </xf>
    <xf numFmtId="0" fontId="11" fillId="0" borderId="4" xfId="2" applyFont="1" applyFill="1" applyBorder="1" applyAlignment="1">
      <alignment horizontal="center"/>
    </xf>
    <xf numFmtId="37" fontId="11" fillId="0" borderId="4" xfId="2" applyNumberFormat="1" applyFont="1" applyFill="1" applyBorder="1"/>
    <xf numFmtId="37" fontId="11" fillId="0" borderId="4" xfId="2" applyNumberFormat="1" applyFont="1" applyFill="1" applyBorder="1" applyAlignment="1">
      <alignment horizontal="center"/>
    </xf>
    <xf numFmtId="0" fontId="11" fillId="0" borderId="0" xfId="2" applyFont="1" applyBorder="1" applyAlignment="1">
      <alignment horizontal="center"/>
    </xf>
    <xf numFmtId="37" fontId="11" fillId="6" borderId="5" xfId="2" applyNumberFormat="1" applyFont="1" applyFill="1" applyBorder="1"/>
    <xf numFmtId="37" fontId="11" fillId="6" borderId="5" xfId="2" applyNumberFormat="1" applyFont="1" applyFill="1" applyBorder="1" applyAlignment="1">
      <alignment horizontal="center"/>
    </xf>
    <xf numFmtId="3" fontId="11" fillId="0" borderId="0" xfId="2" applyNumberFormat="1" applyFont="1" applyBorder="1" applyAlignment="1">
      <alignment horizontal="left"/>
    </xf>
    <xf numFmtId="0" fontId="11" fillId="0" borderId="0" xfId="2" applyFont="1" applyBorder="1"/>
    <xf numFmtId="0" fontId="11" fillId="0" borderId="4" xfId="2" applyFont="1" applyFill="1" applyBorder="1"/>
    <xf numFmtId="0" fontId="11" fillId="2" borderId="4" xfId="2" applyFont="1" applyFill="1" applyBorder="1"/>
    <xf numFmtId="39" fontId="11" fillId="2" borderId="4" xfId="2" applyNumberFormat="1" applyFont="1" applyFill="1" applyBorder="1" applyAlignment="1">
      <alignment horizontal="center"/>
    </xf>
    <xf numFmtId="0" fontId="11" fillId="0" borderId="4" xfId="2" applyFont="1" applyFill="1" applyBorder="1" applyAlignment="1">
      <alignment horizontal="center" vertical="center" wrapText="1"/>
    </xf>
    <xf numFmtId="0" fontId="11" fillId="2" borderId="0" xfId="2" applyFont="1" applyFill="1" applyAlignment="1">
      <alignment horizontal="center"/>
    </xf>
    <xf numFmtId="164" fontId="11" fillId="2" borderId="4" xfId="2" applyNumberFormat="1" applyFont="1" applyFill="1" applyBorder="1" applyAlignment="1">
      <alignment horizontal="center"/>
    </xf>
    <xf numFmtId="0" fontId="11" fillId="0" borderId="0" xfId="2" applyFont="1"/>
    <xf numFmtId="0" fontId="26" fillId="7" borderId="20" xfId="0" applyFont="1" applyFill="1" applyBorder="1" applyAlignment="1">
      <alignment horizontal="center"/>
    </xf>
    <xf numFmtId="0" fontId="20" fillId="0" borderId="0" xfId="0" applyFont="1" applyBorder="1" applyAlignment="1">
      <alignment horizontal="center"/>
    </xf>
    <xf numFmtId="0" fontId="26" fillId="7" borderId="27" xfId="0" applyFont="1" applyFill="1" applyBorder="1" applyAlignment="1">
      <alignment horizontal="center"/>
    </xf>
    <xf numFmtId="0" fontId="20" fillId="7" borderId="5" xfId="0" applyFont="1" applyFill="1" applyBorder="1" applyAlignment="1">
      <alignment horizontal="center"/>
    </xf>
    <xf numFmtId="0" fontId="20" fillId="0" borderId="15" xfId="0" applyFont="1" applyBorder="1"/>
    <xf numFmtId="0" fontId="35" fillId="7" borderId="8" xfId="0" applyFont="1" applyFill="1" applyBorder="1" applyAlignment="1">
      <alignment horizontal="center" vertical="center"/>
    </xf>
    <xf numFmtId="0" fontId="20" fillId="0" borderId="0" xfId="0" applyFont="1" applyBorder="1"/>
    <xf numFmtId="0" fontId="20" fillId="0" borderId="0" xfId="0" applyFont="1" applyBorder="1" applyAlignment="1">
      <alignment wrapText="1"/>
    </xf>
    <xf numFmtId="0" fontId="20" fillId="7" borderId="6" xfId="0" applyFont="1" applyFill="1" applyBorder="1" applyAlignment="1">
      <alignment horizontal="center"/>
    </xf>
    <xf numFmtId="0" fontId="21" fillId="7" borderId="7" xfId="0" applyFont="1" applyFill="1" applyBorder="1" applyAlignment="1">
      <alignment horizontal="center"/>
    </xf>
    <xf numFmtId="0" fontId="35" fillId="7" borderId="6" xfId="0" applyFont="1" applyFill="1" applyBorder="1" applyAlignment="1">
      <alignment horizontal="center"/>
    </xf>
    <xf numFmtId="0" fontId="29" fillId="0" borderId="8" xfId="0" applyFont="1" applyBorder="1" applyAlignment="1">
      <alignment vertical="center" wrapText="1"/>
    </xf>
    <xf numFmtId="0" fontId="29" fillId="0" borderId="8" xfId="0" applyFont="1" applyBorder="1" applyAlignment="1">
      <alignment vertical="center"/>
    </xf>
    <xf numFmtId="0" fontId="29" fillId="0" borderId="37" xfId="2" applyNumberFormat="1" applyFont="1" applyFill="1" applyBorder="1" applyAlignment="1">
      <alignment horizontal="center" vertical="center"/>
    </xf>
    <xf numFmtId="0" fontId="29" fillId="0" borderId="36" xfId="2" applyNumberFormat="1" applyFont="1" applyFill="1" applyBorder="1" applyAlignment="1">
      <alignment horizontal="center" vertical="center"/>
    </xf>
    <xf numFmtId="0" fontId="29" fillId="0" borderId="8" xfId="2" applyNumberFormat="1" applyFont="1" applyFill="1" applyBorder="1" applyAlignment="1">
      <alignment horizontal="center" vertical="center"/>
    </xf>
    <xf numFmtId="0" fontId="29" fillId="0" borderId="13" xfId="2" applyNumberFormat="1" applyFont="1" applyFill="1" applyBorder="1" applyAlignment="1">
      <alignment horizontal="center" vertical="center"/>
    </xf>
    <xf numFmtId="0" fontId="29" fillId="0" borderId="38" xfId="2" applyNumberFormat="1" applyFont="1" applyFill="1" applyBorder="1" applyAlignment="1">
      <alignment horizontal="center" vertical="center"/>
    </xf>
    <xf numFmtId="9" fontId="20" fillId="0" borderId="21" xfId="0" applyNumberFormat="1" applyFont="1" applyBorder="1" applyAlignment="1">
      <alignment horizontal="center" vertical="center"/>
    </xf>
    <xf numFmtId="9" fontId="20" fillId="0" borderId="5" xfId="0" applyNumberFormat="1" applyFont="1" applyBorder="1" applyAlignment="1">
      <alignment horizontal="center" vertical="center"/>
    </xf>
    <xf numFmtId="0" fontId="20" fillId="7" borderId="5" xfId="0" applyFont="1" applyFill="1" applyBorder="1" applyAlignment="1">
      <alignment horizontal="center" vertical="center"/>
    </xf>
    <xf numFmtId="9" fontId="20" fillId="5" borderId="21" xfId="0" applyNumberFormat="1" applyFont="1" applyFill="1" applyBorder="1" applyAlignment="1">
      <alignment horizontal="center" vertical="center"/>
    </xf>
    <xf numFmtId="9" fontId="20" fillId="5" borderId="5" xfId="0" applyNumberFormat="1" applyFont="1" applyFill="1" applyBorder="1" applyAlignment="1">
      <alignment horizontal="center" vertical="center"/>
    </xf>
    <xf numFmtId="9" fontId="20" fillId="0" borderId="24" xfId="0" applyNumberFormat="1" applyFont="1" applyBorder="1" applyAlignment="1">
      <alignment horizontal="center" vertical="center"/>
    </xf>
    <xf numFmtId="9" fontId="20" fillId="0" borderId="7" xfId="0" applyNumberFormat="1" applyFont="1" applyBorder="1" applyAlignment="1">
      <alignment horizontal="center" vertical="center"/>
    </xf>
    <xf numFmtId="0" fontId="20" fillId="7" borderId="7" xfId="0" applyFont="1" applyFill="1" applyBorder="1" applyAlignment="1">
      <alignment horizontal="center" vertical="center"/>
    </xf>
    <xf numFmtId="0" fontId="20" fillId="0" borderId="15" xfId="0" applyFont="1" applyBorder="1" applyAlignment="1">
      <alignment vertical="center"/>
    </xf>
    <xf numFmtId="170" fontId="20" fillId="0" borderId="23" xfId="1" applyNumberFormat="1" applyFont="1" applyBorder="1" applyAlignment="1">
      <alignment horizontal="center" vertical="center"/>
    </xf>
    <xf numFmtId="170" fontId="20" fillId="0" borderId="15" xfId="1" applyNumberFormat="1" applyFont="1" applyBorder="1" applyAlignment="1">
      <alignment horizontal="center" vertical="center"/>
    </xf>
    <xf numFmtId="170" fontId="20" fillId="7" borderId="15" xfId="3" applyNumberFormat="1" applyFont="1" applyFill="1" applyBorder="1" applyAlignment="1">
      <alignment horizontal="center" vertical="center"/>
    </xf>
    <xf numFmtId="0" fontId="20" fillId="0" borderId="5" xfId="0" applyFont="1" applyBorder="1" applyAlignment="1">
      <alignment vertical="center"/>
    </xf>
    <xf numFmtId="170" fontId="20" fillId="0" borderId="21" xfId="1" applyNumberFormat="1" applyFont="1" applyBorder="1" applyAlignment="1">
      <alignment horizontal="center" vertical="center"/>
    </xf>
    <xf numFmtId="170" fontId="20" fillId="0" borderId="5" xfId="1" applyNumberFormat="1" applyFont="1" applyBorder="1" applyAlignment="1">
      <alignment horizontal="center" vertical="center"/>
    </xf>
    <xf numFmtId="170" fontId="20" fillId="7" borderId="5" xfId="0" applyNumberFormat="1" applyFont="1" applyFill="1" applyBorder="1" applyAlignment="1">
      <alignment horizontal="center" vertical="center"/>
    </xf>
    <xf numFmtId="167" fontId="20" fillId="0" borderId="21" xfId="1" applyNumberFormat="1" applyFont="1" applyBorder="1" applyAlignment="1">
      <alignment horizontal="center" vertical="center"/>
    </xf>
    <xf numFmtId="167" fontId="20" fillId="0" borderId="5" xfId="1" applyNumberFormat="1"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7" xfId="0" applyFont="1" applyBorder="1" applyAlignment="1">
      <alignment vertical="center" wrapText="1"/>
    </xf>
    <xf numFmtId="9" fontId="20" fillId="0" borderId="21" xfId="3" applyFont="1" applyBorder="1" applyAlignment="1">
      <alignment horizontal="center" vertical="center"/>
    </xf>
    <xf numFmtId="9" fontId="20" fillId="0" borderId="5" xfId="3" applyFont="1" applyBorder="1" applyAlignment="1">
      <alignment horizontal="center" vertical="center"/>
    </xf>
    <xf numFmtId="166" fontId="20" fillId="0" borderId="21" xfId="0" applyNumberFormat="1" applyFont="1" applyBorder="1" applyAlignment="1">
      <alignment horizontal="center" vertical="center"/>
    </xf>
    <xf numFmtId="166" fontId="20" fillId="0" borderId="5" xfId="0" applyNumberFormat="1" applyFont="1" applyBorder="1" applyAlignment="1">
      <alignment horizontal="center" vertical="center"/>
    </xf>
    <xf numFmtId="1" fontId="20" fillId="0" borderId="24" xfId="0" applyNumberFormat="1" applyFont="1" applyBorder="1" applyAlignment="1">
      <alignment horizontal="center" vertical="center"/>
    </xf>
    <xf numFmtId="1" fontId="20" fillId="0" borderId="7" xfId="0" applyNumberFormat="1" applyFont="1" applyBorder="1" applyAlignment="1">
      <alignment horizontal="center" vertical="center"/>
    </xf>
    <xf numFmtId="169" fontId="20" fillId="7" borderId="15" xfId="3" applyNumberFormat="1" applyFont="1" applyFill="1" applyBorder="1" applyAlignment="1">
      <alignment horizontal="center" vertical="center"/>
    </xf>
    <xf numFmtId="169" fontId="20" fillId="7" borderId="5" xfId="0" applyNumberFormat="1" applyFont="1" applyFill="1" applyBorder="1" applyAlignment="1">
      <alignment horizontal="center" vertical="center"/>
    </xf>
    <xf numFmtId="0" fontId="24" fillId="0" borderId="33" xfId="0" applyFont="1" applyBorder="1" applyAlignment="1">
      <alignment vertical="center"/>
    </xf>
    <xf numFmtId="170" fontId="26" fillId="0" borderId="15" xfId="1" applyNumberFormat="1" applyFont="1" applyBorder="1" applyAlignment="1">
      <alignment horizontal="center" vertical="center"/>
    </xf>
    <xf numFmtId="167" fontId="26" fillId="7" borderId="34" xfId="1" applyNumberFormat="1" applyFont="1" applyFill="1" applyBorder="1" applyAlignment="1">
      <alignment horizontal="center" vertical="center"/>
    </xf>
    <xf numFmtId="170" fontId="26" fillId="0" borderId="28" xfId="1" applyNumberFormat="1" applyFont="1" applyBorder="1" applyAlignment="1">
      <alignment horizontal="center" vertical="center"/>
    </xf>
    <xf numFmtId="0" fontId="24" fillId="0" borderId="19" xfId="0" applyFont="1" applyBorder="1" applyAlignment="1">
      <alignment vertical="center"/>
    </xf>
    <xf numFmtId="170" fontId="26" fillId="0" borderId="5" xfId="1" applyNumberFormat="1" applyFont="1" applyBorder="1" applyAlignment="1">
      <alignment horizontal="center" vertical="center"/>
    </xf>
    <xf numFmtId="167" fontId="26" fillId="7" borderId="20" xfId="1" applyNumberFormat="1" applyFont="1" applyFill="1" applyBorder="1" applyAlignment="1">
      <alignment horizontal="center" vertical="center"/>
    </xf>
    <xf numFmtId="170" fontId="26" fillId="0" borderId="16" xfId="1" applyNumberFormat="1" applyFont="1" applyBorder="1" applyAlignment="1">
      <alignment horizontal="center" vertical="center"/>
    </xf>
    <xf numFmtId="0" fontId="20" fillId="0" borderId="19" xfId="0" applyFont="1" applyBorder="1" applyAlignment="1">
      <alignment vertical="center"/>
    </xf>
    <xf numFmtId="170" fontId="26" fillId="0" borderId="5" xfId="0" applyNumberFormat="1" applyFont="1" applyBorder="1" applyAlignment="1">
      <alignment horizontal="center" vertical="center"/>
    </xf>
    <xf numFmtId="0" fontId="26" fillId="7" borderId="20" xfId="0" applyFont="1" applyFill="1" applyBorder="1" applyAlignment="1">
      <alignment horizontal="center" vertical="center"/>
    </xf>
    <xf numFmtId="0" fontId="26" fillId="0" borderId="5" xfId="0" applyFont="1" applyBorder="1" applyAlignment="1">
      <alignment horizontal="center" vertical="center"/>
    </xf>
    <xf numFmtId="0" fontId="26" fillId="0" borderId="16" xfId="0" applyFont="1" applyBorder="1" applyAlignment="1">
      <alignment horizontal="center" vertical="center"/>
    </xf>
    <xf numFmtId="9" fontId="26" fillId="0" borderId="5" xfId="0" applyNumberFormat="1" applyFont="1" applyBorder="1" applyAlignment="1">
      <alignment horizontal="center" vertical="center"/>
    </xf>
    <xf numFmtId="9" fontId="26" fillId="0" borderId="16" xfId="0" applyNumberFormat="1" applyFont="1" applyBorder="1" applyAlignment="1">
      <alignment horizontal="center" vertical="center"/>
    </xf>
    <xf numFmtId="0" fontId="24" fillId="0" borderId="25" xfId="0" applyFont="1" applyBorder="1" applyAlignment="1">
      <alignment vertical="center" wrapText="1"/>
    </xf>
    <xf numFmtId="9" fontId="26" fillId="0" borderId="7" xfId="0" applyNumberFormat="1" applyFont="1" applyBorder="1" applyAlignment="1">
      <alignment horizontal="center" vertical="center"/>
    </xf>
    <xf numFmtId="0" fontId="26" fillId="7" borderId="22" xfId="0" applyFont="1" applyFill="1" applyBorder="1" applyAlignment="1">
      <alignment horizontal="center" vertical="center"/>
    </xf>
    <xf numFmtId="9" fontId="26" fillId="0" borderId="17" xfId="0" applyNumberFormat="1" applyFont="1" applyBorder="1" applyAlignment="1">
      <alignment horizontal="center" vertical="center"/>
    </xf>
    <xf numFmtId="9" fontId="26" fillId="0" borderId="5" xfId="3" applyFont="1" applyBorder="1" applyAlignment="1">
      <alignment horizontal="center" vertical="center"/>
    </xf>
    <xf numFmtId="9" fontId="26" fillId="0" borderId="16" xfId="3" applyFont="1" applyBorder="1" applyAlignment="1">
      <alignment horizontal="center" vertical="center"/>
    </xf>
    <xf numFmtId="166" fontId="26" fillId="0" borderId="5" xfId="0" applyNumberFormat="1" applyFont="1" applyBorder="1" applyAlignment="1">
      <alignment horizontal="center" vertical="center"/>
    </xf>
    <xf numFmtId="166" fontId="26" fillId="0" borderId="16" xfId="0" applyNumberFormat="1" applyFont="1" applyBorder="1" applyAlignment="1">
      <alignment horizontal="center" vertical="center"/>
    </xf>
    <xf numFmtId="1" fontId="26" fillId="0" borderId="7" xfId="0" applyNumberFormat="1" applyFont="1" applyBorder="1" applyAlignment="1">
      <alignment horizontal="center" vertical="center"/>
    </xf>
    <xf numFmtId="1" fontId="26" fillId="0" borderId="17" xfId="0" applyNumberFormat="1" applyFont="1" applyBorder="1" applyAlignment="1">
      <alignment horizontal="center" vertical="center"/>
    </xf>
    <xf numFmtId="0" fontId="35" fillId="7" borderId="12" xfId="0" applyFont="1" applyFill="1" applyBorder="1" applyAlignment="1">
      <alignment horizontal="center"/>
    </xf>
    <xf numFmtId="10" fontId="28" fillId="0" borderId="5" xfId="1" applyNumberFormat="1" applyFont="1" applyBorder="1" applyAlignment="1">
      <alignment horizontal="center" vertical="center"/>
    </xf>
    <xf numFmtId="10" fontId="28" fillId="0" borderId="21" xfId="1" applyNumberFormat="1" applyFont="1" applyBorder="1" applyAlignment="1">
      <alignment horizontal="center" vertical="center"/>
    </xf>
    <xf numFmtId="0" fontId="30" fillId="11" borderId="2" xfId="0" applyFont="1" applyFill="1" applyBorder="1" applyAlignment="1">
      <alignment vertical="center"/>
    </xf>
    <xf numFmtId="170" fontId="20" fillId="7" borderId="15" xfId="0" applyNumberFormat="1" applyFont="1" applyFill="1" applyBorder="1" applyAlignment="1">
      <alignment horizontal="center" vertical="center"/>
    </xf>
    <xf numFmtId="0" fontId="35" fillId="7" borderId="5" xfId="0" applyFont="1" applyFill="1" applyBorder="1" applyAlignment="1">
      <alignment horizontal="center"/>
    </xf>
    <xf numFmtId="0" fontId="29" fillId="7" borderId="7" xfId="0" applyFont="1" applyFill="1" applyBorder="1" applyAlignment="1">
      <alignment horizontal="center"/>
    </xf>
    <xf numFmtId="0" fontId="30" fillId="10" borderId="2" xfId="0" applyFont="1" applyFill="1" applyBorder="1" applyAlignment="1">
      <alignment vertical="center"/>
    </xf>
    <xf numFmtId="0" fontId="29" fillId="7" borderId="6" xfId="0" applyFont="1" applyFill="1" applyBorder="1" applyAlignment="1">
      <alignment horizontal="center"/>
    </xf>
    <xf numFmtId="0" fontId="33" fillId="9" borderId="2" xfId="0" applyFont="1" applyFill="1" applyBorder="1" applyAlignment="1">
      <alignment vertical="center"/>
    </xf>
    <xf numFmtId="0" fontId="29" fillId="7" borderId="8" xfId="0" applyFont="1" applyFill="1" applyBorder="1" applyAlignment="1">
      <alignment horizontal="center" vertical="center"/>
    </xf>
    <xf numFmtId="0" fontId="29" fillId="0" borderId="35" xfId="2" applyNumberFormat="1" applyFont="1" applyFill="1" applyBorder="1" applyAlignment="1">
      <alignment horizontal="left" vertical="center"/>
    </xf>
    <xf numFmtId="0" fontId="37" fillId="0" borderId="0" xfId="2" applyFont="1" applyBorder="1"/>
    <xf numFmtId="37" fontId="21" fillId="6" borderId="5" xfId="2" applyNumberFormat="1" applyFont="1" applyFill="1" applyBorder="1" applyAlignment="1">
      <alignment horizontal="center"/>
    </xf>
    <xf numFmtId="37" fontId="11" fillId="4" borderId="1" xfId="2" applyNumberFormat="1" applyFont="1" applyFill="1" applyBorder="1"/>
    <xf numFmtId="37" fontId="11" fillId="0" borderId="0" xfId="2" applyNumberFormat="1" applyFont="1" applyFill="1"/>
    <xf numFmtId="10" fontId="25" fillId="0" borderId="0" xfId="0" applyNumberFormat="1" applyFont="1"/>
    <xf numFmtId="10" fontId="17" fillId="0" borderId="0" xfId="0" applyNumberFormat="1" applyFont="1"/>
    <xf numFmtId="10" fontId="0" fillId="0" borderId="0" xfId="0" applyNumberFormat="1" applyFont="1"/>
    <xf numFmtId="9" fontId="26" fillId="10" borderId="5" xfId="0" applyNumberFormat="1" applyFont="1" applyFill="1" applyBorder="1" applyAlignment="1">
      <alignment horizontal="center" vertical="center"/>
    </xf>
    <xf numFmtId="9" fontId="26" fillId="10" borderId="16" xfId="0" applyNumberFormat="1" applyFont="1" applyFill="1" applyBorder="1" applyAlignment="1">
      <alignment horizontal="center" vertical="center"/>
    </xf>
    <xf numFmtId="9" fontId="20" fillId="10" borderId="5" xfId="0" applyNumberFormat="1" applyFont="1" applyFill="1" applyBorder="1" applyAlignment="1">
      <alignment horizontal="center" vertical="center"/>
    </xf>
    <xf numFmtId="9" fontId="0" fillId="0" borderId="0" xfId="0" applyNumberFormat="1" applyFill="1" applyBorder="1"/>
    <xf numFmtId="0" fontId="39" fillId="0" borderId="0" xfId="0" applyFont="1"/>
    <xf numFmtId="0" fontId="40" fillId="0" borderId="0" xfId="0" applyFont="1"/>
    <xf numFmtId="0" fontId="41" fillId="9" borderId="2" xfId="0" applyFont="1" applyFill="1" applyBorder="1" applyAlignment="1">
      <alignment vertical="center"/>
    </xf>
    <xf numFmtId="0" fontId="42" fillId="7" borderId="6" xfId="0" applyFont="1" applyFill="1" applyBorder="1" applyAlignment="1">
      <alignment horizontal="center"/>
    </xf>
    <xf numFmtId="0" fontId="45" fillId="7" borderId="5" xfId="0" applyFont="1" applyFill="1" applyBorder="1" applyAlignment="1">
      <alignment horizontal="center"/>
    </xf>
    <xf numFmtId="0" fontId="42" fillId="7" borderId="7" xfId="0" applyFont="1" applyFill="1" applyBorder="1" applyAlignment="1">
      <alignment horizontal="center"/>
    </xf>
    <xf numFmtId="0" fontId="42" fillId="0" borderId="8" xfId="0" applyFont="1" applyBorder="1" applyAlignment="1">
      <alignment vertical="center"/>
    </xf>
    <xf numFmtId="0" fontId="42" fillId="0" borderId="8" xfId="2" applyNumberFormat="1" applyFont="1" applyFill="1" applyBorder="1" applyAlignment="1">
      <alignment horizontal="center" vertical="center"/>
    </xf>
    <xf numFmtId="0" fontId="42" fillId="7" borderId="8" xfId="0" applyFont="1" applyFill="1" applyBorder="1" applyAlignment="1">
      <alignment horizontal="center" vertical="center"/>
    </xf>
    <xf numFmtId="0" fontId="46" fillId="0" borderId="15" xfId="0" applyFont="1" applyBorder="1"/>
    <xf numFmtId="170" fontId="46" fillId="0" borderId="15" xfId="1" applyNumberFormat="1" applyFont="1" applyBorder="1" applyAlignment="1">
      <alignment horizontal="center" vertical="center"/>
    </xf>
    <xf numFmtId="170" fontId="46" fillId="7" borderId="15" xfId="3" applyNumberFormat="1" applyFont="1" applyFill="1" applyBorder="1" applyAlignment="1">
      <alignment horizontal="center" vertical="center"/>
    </xf>
    <xf numFmtId="10" fontId="40" fillId="0" borderId="0" xfId="0" applyNumberFormat="1" applyFont="1"/>
    <xf numFmtId="0" fontId="46" fillId="0" borderId="5" xfId="0" applyFont="1" applyBorder="1"/>
    <xf numFmtId="170" fontId="46" fillId="0" borderId="5" xfId="1" applyNumberFormat="1" applyFont="1" applyBorder="1" applyAlignment="1">
      <alignment horizontal="center" vertical="center"/>
    </xf>
    <xf numFmtId="170" fontId="46" fillId="7" borderId="5" xfId="0" applyNumberFormat="1" applyFont="1" applyFill="1" applyBorder="1" applyAlignment="1">
      <alignment horizontal="center" vertical="center"/>
    </xf>
    <xf numFmtId="10" fontId="47" fillId="0" borderId="0" xfId="0" applyNumberFormat="1" applyFont="1"/>
    <xf numFmtId="167" fontId="46" fillId="0" borderId="5" xfId="1" applyNumberFormat="1" applyFont="1" applyBorder="1" applyAlignment="1">
      <alignment horizontal="center" vertical="center"/>
    </xf>
    <xf numFmtId="0" fontId="46" fillId="7" borderId="5" xfId="0" applyFont="1" applyFill="1" applyBorder="1" applyAlignment="1">
      <alignment horizontal="center" vertical="center"/>
    </xf>
    <xf numFmtId="0" fontId="46" fillId="0" borderId="5" xfId="0" applyFont="1" applyBorder="1" applyAlignment="1">
      <alignment horizontal="center" vertical="center"/>
    </xf>
    <xf numFmtId="9" fontId="46" fillId="0" borderId="5" xfId="0" applyNumberFormat="1" applyFont="1" applyBorder="1" applyAlignment="1">
      <alignment horizontal="center" vertical="center"/>
    </xf>
    <xf numFmtId="9" fontId="46" fillId="5" borderId="5" xfId="0" applyNumberFormat="1" applyFont="1" applyFill="1" applyBorder="1" applyAlignment="1">
      <alignment horizontal="center" vertical="center"/>
    </xf>
    <xf numFmtId="0" fontId="46" fillId="0" borderId="7" xfId="0" applyFont="1" applyBorder="1" applyAlignment="1">
      <alignment wrapText="1"/>
    </xf>
    <xf numFmtId="9" fontId="46" fillId="0" borderId="7" xfId="0" applyNumberFormat="1" applyFont="1" applyBorder="1" applyAlignment="1">
      <alignment horizontal="center" vertical="center"/>
    </xf>
    <xf numFmtId="0" fontId="46" fillId="7" borderId="7" xfId="0" applyFont="1" applyFill="1" applyBorder="1" applyAlignment="1">
      <alignment horizontal="center" vertical="center"/>
    </xf>
    <xf numFmtId="0" fontId="42" fillId="0" borderId="8" xfId="0" applyFont="1" applyBorder="1" applyAlignment="1">
      <alignment vertical="center" wrapText="1"/>
    </xf>
    <xf numFmtId="170" fontId="46" fillId="7" borderId="15" xfId="0" applyNumberFormat="1" applyFont="1" applyFill="1" applyBorder="1" applyAlignment="1">
      <alignment horizontal="center" vertical="center"/>
    </xf>
    <xf numFmtId="9" fontId="46" fillId="0" borderId="5" xfId="3" applyFont="1" applyBorder="1" applyAlignment="1">
      <alignment horizontal="center" vertical="center"/>
    </xf>
    <xf numFmtId="166" fontId="46" fillId="0" borderId="5" xfId="0" applyNumberFormat="1" applyFont="1" applyBorder="1" applyAlignment="1">
      <alignment horizontal="center" vertical="center"/>
    </xf>
    <xf numFmtId="1" fontId="46" fillId="0" borderId="7" xfId="0" applyNumberFormat="1" applyFont="1" applyBorder="1" applyAlignment="1">
      <alignment horizontal="center" vertical="center"/>
    </xf>
    <xf numFmtId="0" fontId="40" fillId="0" borderId="0" xfId="0" applyFont="1" applyBorder="1"/>
    <xf numFmtId="0" fontId="51" fillId="0" borderId="0" xfId="2" applyFont="1" applyAlignment="1">
      <alignment horizontal="center"/>
    </xf>
    <xf numFmtId="0" fontId="53" fillId="0" borderId="0" xfId="2" applyFont="1"/>
    <xf numFmtId="0" fontId="51" fillId="0" borderId="0" xfId="2" applyFont="1" applyBorder="1"/>
    <xf numFmtId="0" fontId="51" fillId="0" borderId="4" xfId="2" applyFont="1" applyBorder="1"/>
    <xf numFmtId="16" fontId="51" fillId="0" borderId="4" xfId="2" applyNumberFormat="1" applyFont="1" applyBorder="1" applyAlignment="1">
      <alignment horizontal="center"/>
    </xf>
    <xf numFmtId="4" fontId="51" fillId="0" borderId="4" xfId="2" applyNumberFormat="1" applyFont="1" applyBorder="1" applyAlignment="1">
      <alignment horizontal="center"/>
    </xf>
    <xf numFmtId="0" fontId="51" fillId="0" borderId="3" xfId="2" applyFont="1" applyBorder="1"/>
    <xf numFmtId="4" fontId="51" fillId="0" borderId="3" xfId="2" applyNumberFormat="1" applyFont="1" applyFill="1" applyBorder="1" applyAlignment="1">
      <alignment horizontal="center"/>
    </xf>
    <xf numFmtId="0" fontId="51" fillId="0" borderId="0" xfId="2" applyFont="1" applyFill="1" applyBorder="1" applyAlignment="1">
      <alignment horizontal="left"/>
    </xf>
    <xf numFmtId="37" fontId="51" fillId="6" borderId="6" xfId="2" applyNumberFormat="1" applyFont="1" applyFill="1" applyBorder="1"/>
    <xf numFmtId="37" fontId="51" fillId="6" borderId="6" xfId="2" applyNumberFormat="1" applyFont="1" applyFill="1" applyBorder="1" applyAlignment="1">
      <alignment horizontal="center"/>
    </xf>
    <xf numFmtId="37" fontId="51" fillId="6" borderId="5" xfId="2" applyNumberFormat="1" applyFont="1" applyFill="1" applyBorder="1"/>
    <xf numFmtId="37" fontId="51" fillId="6" borderId="5" xfId="2" applyNumberFormat="1" applyFont="1" applyFill="1" applyBorder="1" applyAlignment="1">
      <alignment horizontal="center"/>
    </xf>
    <xf numFmtId="37" fontId="55" fillId="6" borderId="5" xfId="2" applyNumberFormat="1" applyFont="1" applyFill="1" applyBorder="1" applyAlignment="1">
      <alignment horizontal="center"/>
    </xf>
    <xf numFmtId="0" fontId="51" fillId="0" borderId="0" xfId="2" applyFont="1" applyBorder="1" applyAlignment="1">
      <alignment horizontal="center"/>
    </xf>
    <xf numFmtId="37" fontId="51" fillId="0" borderId="4" xfId="2" applyNumberFormat="1" applyFont="1" applyFill="1" applyBorder="1"/>
    <xf numFmtId="37" fontId="51" fillId="0" borderId="4" xfId="2" applyNumberFormat="1" applyFont="1" applyFill="1" applyBorder="1" applyAlignment="1">
      <alignment horizontal="center"/>
    </xf>
    <xf numFmtId="37" fontId="51" fillId="6" borderId="7" xfId="2" applyNumberFormat="1" applyFont="1" applyFill="1" applyBorder="1"/>
    <xf numFmtId="37" fontId="51" fillId="6" borderId="7" xfId="2" applyNumberFormat="1" applyFont="1" applyFill="1" applyBorder="1" applyAlignment="1">
      <alignment horizontal="center"/>
    </xf>
    <xf numFmtId="0" fontId="51" fillId="0" borderId="2" xfId="2" applyFont="1" applyBorder="1" applyAlignment="1">
      <alignment horizontal="center"/>
    </xf>
    <xf numFmtId="37" fontId="52" fillId="0" borderId="4" xfId="2" applyNumberFormat="1" applyFont="1" applyFill="1" applyBorder="1"/>
    <xf numFmtId="37" fontId="52" fillId="0" borderId="4" xfId="2" applyNumberFormat="1" applyFont="1" applyFill="1" applyBorder="1" applyAlignment="1">
      <alignment horizontal="center"/>
    </xf>
    <xf numFmtId="0" fontId="52" fillId="0" borderId="0" xfId="2" applyFont="1" applyBorder="1"/>
    <xf numFmtId="0" fontId="52" fillId="0" borderId="0" xfId="2" applyFont="1" applyBorder="1" applyAlignment="1">
      <alignment horizontal="center"/>
    </xf>
    <xf numFmtId="0" fontId="52" fillId="0" borderId="0" xfId="2" applyFont="1" applyAlignment="1">
      <alignment horizontal="center"/>
    </xf>
    <xf numFmtId="37" fontId="52" fillId="6" borderId="5" xfId="2" applyNumberFormat="1" applyFont="1" applyFill="1" applyBorder="1"/>
    <xf numFmtId="37" fontId="52" fillId="6" borderId="5" xfId="2" applyNumberFormat="1" applyFont="1" applyFill="1" applyBorder="1" applyAlignment="1">
      <alignment horizontal="center"/>
    </xf>
    <xf numFmtId="37" fontId="56" fillId="6" borderId="5" xfId="2" applyNumberFormat="1" applyFont="1" applyFill="1" applyBorder="1" applyAlignment="1">
      <alignment horizontal="center"/>
    </xf>
    <xf numFmtId="3" fontId="52" fillId="0" borderId="0" xfId="2" applyNumberFormat="1" applyFont="1" applyBorder="1" applyAlignment="1">
      <alignment horizontal="left"/>
    </xf>
    <xf numFmtId="0" fontId="51" fillId="0" borderId="0" xfId="2" applyFont="1"/>
    <xf numFmtId="0" fontId="57" fillId="0" borderId="0" xfId="2" applyFont="1" applyBorder="1"/>
    <xf numFmtId="0" fontId="53" fillId="0" borderId="0" xfId="2" applyFont="1" applyBorder="1"/>
    <xf numFmtId="0" fontId="51" fillId="0" borderId="4" xfId="2" applyFont="1" applyFill="1" applyBorder="1"/>
    <xf numFmtId="0" fontId="52" fillId="0" borderId="4" xfId="2" applyFont="1" applyBorder="1" applyAlignment="1">
      <alignment horizontal="left"/>
    </xf>
    <xf numFmtId="10" fontId="52" fillId="0" borderId="4" xfId="2" applyNumberFormat="1" applyFont="1" applyFill="1" applyBorder="1" applyAlignment="1">
      <alignment horizontal="center"/>
    </xf>
    <xf numFmtId="0" fontId="51" fillId="0" borderId="4" xfId="2" applyFont="1" applyBorder="1" applyAlignment="1">
      <alignment horizontal="left"/>
    </xf>
    <xf numFmtId="10" fontId="51" fillId="0" borderId="4" xfId="2" applyNumberFormat="1" applyFont="1" applyFill="1" applyBorder="1" applyAlignment="1">
      <alignment horizontal="center"/>
    </xf>
    <xf numFmtId="10" fontId="58" fillId="0" borderId="4" xfId="4" applyNumberFormat="1" applyFont="1" applyFill="1" applyBorder="1" applyAlignment="1">
      <alignment horizontal="center"/>
    </xf>
    <xf numFmtId="0" fontId="51" fillId="0" borderId="3" xfId="2" applyFont="1" applyBorder="1" applyAlignment="1">
      <alignment horizontal="left"/>
    </xf>
    <xf numFmtId="10" fontId="58" fillId="0" borderId="3" xfId="4" applyNumberFormat="1" applyFont="1" applyFill="1" applyBorder="1" applyAlignment="1">
      <alignment horizontal="center"/>
    </xf>
    <xf numFmtId="37" fontId="59" fillId="6" borderId="5" xfId="2" applyNumberFormat="1" applyFont="1" applyFill="1" applyBorder="1" applyAlignment="1">
      <alignment horizontal="center"/>
    </xf>
    <xf numFmtId="0" fontId="52" fillId="0" borderId="0" xfId="2" applyFont="1"/>
    <xf numFmtId="37" fontId="51" fillId="2" borderId="4" xfId="2" applyNumberFormat="1" applyFont="1" applyFill="1" applyBorder="1" applyAlignment="1">
      <alignment horizontal="center"/>
    </xf>
    <xf numFmtId="0" fontId="51" fillId="2" borderId="4" xfId="2" applyFont="1" applyFill="1" applyBorder="1"/>
    <xf numFmtId="0" fontId="51" fillId="2" borderId="0" xfId="2" applyFont="1" applyFill="1" applyAlignment="1">
      <alignment horizontal="center"/>
    </xf>
    <xf numFmtId="10" fontId="58" fillId="2" borderId="4" xfId="4" applyNumberFormat="1" applyFont="1" applyFill="1" applyBorder="1" applyAlignment="1">
      <alignment horizontal="center"/>
    </xf>
    <xf numFmtId="39" fontId="51" fillId="2" borderId="4" xfId="2" applyNumberFormat="1" applyFont="1" applyFill="1" applyBorder="1" applyAlignment="1">
      <alignment horizontal="center"/>
    </xf>
    <xf numFmtId="164" fontId="51" fillId="2" borderId="4" xfId="2" applyNumberFormat="1" applyFont="1" applyFill="1" applyBorder="1" applyAlignment="1">
      <alignment horizontal="center"/>
    </xf>
    <xf numFmtId="164" fontId="51" fillId="0" borderId="4" xfId="2" applyNumberFormat="1" applyFont="1" applyFill="1" applyBorder="1" applyAlignment="1">
      <alignment horizontal="center"/>
    </xf>
    <xf numFmtId="9" fontId="51" fillId="0" borderId="3" xfId="3" applyFont="1" applyFill="1" applyBorder="1" applyAlignment="1">
      <alignment horizontal="center"/>
    </xf>
    <xf numFmtId="37" fontId="51" fillId="0" borderId="0" xfId="2" applyNumberFormat="1" applyFont="1" applyFill="1"/>
    <xf numFmtId="0" fontId="60" fillId="0" borderId="0" xfId="2" applyFont="1"/>
    <xf numFmtId="0" fontId="61" fillId="0" borderId="0" xfId="2" applyFont="1"/>
    <xf numFmtId="0" fontId="62" fillId="0" borderId="0" xfId="0" applyFont="1"/>
    <xf numFmtId="0" fontId="63" fillId="0" borderId="0" xfId="0" applyFont="1"/>
    <xf numFmtId="0" fontId="64" fillId="8" borderId="2" xfId="0" applyFont="1" applyFill="1" applyBorder="1" applyAlignment="1">
      <alignment vertical="center"/>
    </xf>
    <xf numFmtId="0" fontId="67" fillId="7" borderId="26" xfId="0" applyFont="1" applyFill="1" applyBorder="1" applyAlignment="1">
      <alignment horizontal="center"/>
    </xf>
    <xf numFmtId="0" fontId="68" fillId="8" borderId="4" xfId="0" applyFont="1" applyFill="1" applyBorder="1" applyAlignment="1">
      <alignment wrapText="1"/>
    </xf>
    <xf numFmtId="0" fontId="69" fillId="7" borderId="0" xfId="0" applyFont="1" applyFill="1" applyBorder="1" applyAlignment="1">
      <alignment horizontal="center"/>
    </xf>
    <xf numFmtId="0" fontId="65" fillId="0" borderId="8" xfId="2" applyNumberFormat="1" applyFont="1" applyFill="1" applyBorder="1" applyAlignment="1">
      <alignment horizontal="left" vertical="center"/>
    </xf>
    <xf numFmtId="0" fontId="65" fillId="0" borderId="37" xfId="2" applyNumberFormat="1" applyFont="1" applyFill="1" applyBorder="1" applyAlignment="1">
      <alignment horizontal="center" vertical="center"/>
    </xf>
    <xf numFmtId="0" fontId="65" fillId="0" borderId="36" xfId="2" applyNumberFormat="1" applyFont="1" applyFill="1" applyBorder="1" applyAlignment="1">
      <alignment horizontal="center" vertical="center"/>
    </xf>
    <xf numFmtId="0" fontId="65" fillId="0" borderId="8" xfId="2" applyNumberFormat="1" applyFont="1" applyFill="1" applyBorder="1" applyAlignment="1">
      <alignment horizontal="center" vertical="center"/>
    </xf>
    <xf numFmtId="0" fontId="65" fillId="0" borderId="13" xfId="2" applyNumberFormat="1" applyFont="1" applyFill="1" applyBorder="1" applyAlignment="1">
      <alignment horizontal="center" vertical="center"/>
    </xf>
    <xf numFmtId="0" fontId="70" fillId="7" borderId="8" xfId="0" applyFont="1" applyFill="1" applyBorder="1" applyAlignment="1">
      <alignment horizontal="center" vertical="center"/>
    </xf>
    <xf numFmtId="0" fontId="71" fillId="0" borderId="15" xfId="0" applyFont="1" applyFill="1" applyBorder="1" applyAlignment="1">
      <alignment vertical="center"/>
    </xf>
    <xf numFmtId="3" fontId="71" fillId="0" borderId="23" xfId="1" applyNumberFormat="1" applyFont="1" applyFill="1" applyBorder="1" applyAlignment="1">
      <alignment horizontal="center" vertical="center"/>
    </xf>
    <xf numFmtId="3" fontId="71" fillId="0" borderId="15" xfId="1" applyNumberFormat="1" applyFont="1" applyFill="1" applyBorder="1" applyAlignment="1">
      <alignment horizontal="center" vertical="center"/>
    </xf>
    <xf numFmtId="169" fontId="69" fillId="7" borderId="15" xfId="3" applyNumberFormat="1" applyFont="1" applyFill="1" applyBorder="1" applyAlignment="1">
      <alignment horizontal="center" vertical="center"/>
    </xf>
    <xf numFmtId="0" fontId="71" fillId="0" borderId="5" xfId="0" applyFont="1" applyFill="1" applyBorder="1" applyAlignment="1">
      <alignment vertical="center"/>
    </xf>
    <xf numFmtId="3" fontId="71" fillId="0" borderId="21" xfId="1" applyNumberFormat="1" applyFont="1" applyFill="1" applyBorder="1" applyAlignment="1">
      <alignment horizontal="center" vertical="center"/>
    </xf>
    <xf numFmtId="3" fontId="71" fillId="0" borderId="5" xfId="1" applyNumberFormat="1" applyFont="1" applyFill="1" applyBorder="1" applyAlignment="1">
      <alignment horizontal="center" vertical="center"/>
    </xf>
    <xf numFmtId="169" fontId="69" fillId="7" borderId="5" xfId="0" applyNumberFormat="1" applyFont="1" applyFill="1" applyBorder="1" applyAlignment="1">
      <alignment horizontal="center" vertical="center"/>
    </xf>
    <xf numFmtId="37" fontId="71" fillId="0" borderId="0" xfId="2" applyNumberFormat="1" applyFont="1" applyFill="1" applyBorder="1" applyAlignment="1">
      <alignment horizontal="center"/>
    </xf>
    <xf numFmtId="167" fontId="71" fillId="0" borderId="21" xfId="1" applyNumberFormat="1" applyFont="1" applyFill="1" applyBorder="1" applyAlignment="1">
      <alignment horizontal="center" vertical="center"/>
    </xf>
    <xf numFmtId="167" fontId="71" fillId="0" borderId="5" xfId="1" applyNumberFormat="1" applyFont="1" applyFill="1" applyBorder="1" applyAlignment="1">
      <alignment horizontal="center" vertical="center"/>
    </xf>
    <xf numFmtId="0" fontId="69" fillId="7" borderId="5" xfId="0" applyFont="1" applyFill="1" applyBorder="1" applyAlignment="1">
      <alignment horizontal="center" vertical="center"/>
    </xf>
    <xf numFmtId="0" fontId="71" fillId="0" borderId="21" xfId="0" applyFont="1" applyFill="1" applyBorder="1" applyAlignment="1">
      <alignment horizontal="center" vertical="center"/>
    </xf>
    <xf numFmtId="0" fontId="71" fillId="0" borderId="5" xfId="0" applyFont="1" applyFill="1" applyBorder="1" applyAlignment="1">
      <alignment horizontal="center" vertical="center"/>
    </xf>
    <xf numFmtId="9" fontId="71" fillId="0" borderId="21" xfId="0" applyNumberFormat="1" applyFont="1" applyFill="1" applyBorder="1" applyAlignment="1">
      <alignment horizontal="center" vertical="center"/>
    </xf>
    <xf numFmtId="9" fontId="71" fillId="0" borderId="5" xfId="0" applyNumberFormat="1" applyFont="1" applyFill="1" applyBorder="1" applyAlignment="1">
      <alignment horizontal="center" vertical="center"/>
    </xf>
    <xf numFmtId="0" fontId="71" fillId="0" borderId="7" xfId="0" applyFont="1" applyFill="1" applyBorder="1" applyAlignment="1">
      <alignment vertical="center" wrapText="1"/>
    </xf>
    <xf numFmtId="9" fontId="71" fillId="0" borderId="24" xfId="0" applyNumberFormat="1" applyFont="1" applyFill="1" applyBorder="1" applyAlignment="1">
      <alignment horizontal="center" vertical="center"/>
    </xf>
    <xf numFmtId="9" fontId="71" fillId="0" borderId="7" xfId="0" applyNumberFormat="1" applyFont="1" applyFill="1" applyBorder="1" applyAlignment="1">
      <alignment horizontal="center" vertical="center"/>
    </xf>
    <xf numFmtId="0" fontId="69" fillId="7" borderId="7" xfId="0" applyFont="1" applyFill="1" applyBorder="1" applyAlignment="1">
      <alignment horizontal="center" vertical="center"/>
    </xf>
    <xf numFmtId="0" fontId="69" fillId="0" borderId="15" xfId="0" applyFont="1" applyBorder="1" applyAlignment="1">
      <alignment vertical="center"/>
    </xf>
    <xf numFmtId="170" fontId="69" fillId="0" borderId="23" xfId="1" applyNumberFormat="1" applyFont="1" applyBorder="1" applyAlignment="1">
      <alignment horizontal="center" vertical="center"/>
    </xf>
    <xf numFmtId="170" fontId="69" fillId="0" borderId="15" xfId="1" applyNumberFormat="1" applyFont="1" applyBorder="1" applyAlignment="1">
      <alignment horizontal="center" vertical="center"/>
    </xf>
    <xf numFmtId="0" fontId="69" fillId="7" borderId="15" xfId="0" applyFont="1" applyFill="1" applyBorder="1" applyAlignment="1">
      <alignment horizontal="center" vertical="center"/>
    </xf>
    <xf numFmtId="0" fontId="69" fillId="0" borderId="5" xfId="0" applyFont="1" applyBorder="1" applyAlignment="1">
      <alignment vertical="center"/>
    </xf>
    <xf numFmtId="170" fontId="69" fillId="0" borderId="21" xfId="1" applyNumberFormat="1" applyFont="1" applyBorder="1" applyAlignment="1">
      <alignment horizontal="center" vertical="center"/>
    </xf>
    <xf numFmtId="170" fontId="69" fillId="0" borderId="5" xfId="1" applyNumberFormat="1" applyFont="1" applyBorder="1" applyAlignment="1">
      <alignment horizontal="center" vertical="center"/>
    </xf>
    <xf numFmtId="9" fontId="69" fillId="0" borderId="21" xfId="3" applyFont="1" applyBorder="1" applyAlignment="1">
      <alignment horizontal="center" vertical="center"/>
    </xf>
    <xf numFmtId="9" fontId="69" fillId="0" borderId="5" xfId="3" applyFont="1" applyBorder="1" applyAlignment="1">
      <alignment horizontal="center" vertical="center"/>
    </xf>
    <xf numFmtId="166" fontId="69" fillId="0" borderId="21" xfId="0" applyNumberFormat="1" applyFont="1" applyBorder="1" applyAlignment="1">
      <alignment horizontal="center" vertical="center"/>
    </xf>
    <xf numFmtId="166" fontId="69" fillId="0" borderId="5" xfId="0" applyNumberFormat="1" applyFont="1" applyBorder="1" applyAlignment="1">
      <alignment horizontal="center" vertical="center"/>
    </xf>
    <xf numFmtId="0" fontId="69" fillId="0" borderId="7" xfId="0" applyFont="1" applyBorder="1" applyAlignment="1">
      <alignment vertical="center" wrapText="1"/>
    </xf>
    <xf numFmtId="1" fontId="69" fillId="0" borderId="24" xfId="0" applyNumberFormat="1" applyFont="1" applyBorder="1" applyAlignment="1">
      <alignment horizontal="center" vertical="center"/>
    </xf>
    <xf numFmtId="1" fontId="69" fillId="0" borderId="7" xfId="0" applyNumberFormat="1" applyFont="1" applyBorder="1" applyAlignment="1">
      <alignment horizontal="center" vertical="center"/>
    </xf>
    <xf numFmtId="0" fontId="69" fillId="0" borderId="0" xfId="0" applyFont="1"/>
    <xf numFmtId="0" fontId="69" fillId="0" borderId="0" xfId="0" applyFont="1" applyAlignment="1">
      <alignment horizontal="center"/>
    </xf>
    <xf numFmtId="0" fontId="2" fillId="0" borderId="0" xfId="0" applyFont="1" applyFill="1" applyBorder="1"/>
    <xf numFmtId="0" fontId="21" fillId="0" borderId="0" xfId="0" applyFont="1" applyFill="1" applyBorder="1"/>
    <xf numFmtId="170" fontId="26" fillId="0" borderId="0" xfId="1" applyNumberFormat="1" applyFont="1" applyFill="1" applyBorder="1" applyAlignment="1">
      <alignment horizontal="center"/>
    </xf>
    <xf numFmtId="10" fontId="27" fillId="0" borderId="0" xfId="1" applyNumberFormat="1" applyFont="1" applyFill="1" applyBorder="1" applyAlignment="1">
      <alignment horizontal="center"/>
    </xf>
    <xf numFmtId="167" fontId="26" fillId="0" borderId="0" xfId="1" applyNumberFormat="1" applyFont="1" applyFill="1" applyBorder="1" applyAlignment="1">
      <alignment horizontal="center"/>
    </xf>
    <xf numFmtId="0" fontId="27" fillId="0" borderId="0" xfId="1" applyNumberFormat="1" applyFont="1" applyFill="1" applyBorder="1" applyAlignment="1">
      <alignment horizontal="center"/>
    </xf>
    <xf numFmtId="10" fontId="1" fillId="0" borderId="0" xfId="1" applyNumberFormat="1" applyFont="1" applyFill="1" applyBorder="1" applyAlignment="1">
      <alignment horizontal="center"/>
    </xf>
    <xf numFmtId="167" fontId="1" fillId="0" borderId="0" xfId="1" applyNumberFormat="1" applyFont="1" applyFill="1" applyBorder="1" applyAlignment="1">
      <alignment horizontal="center"/>
    </xf>
    <xf numFmtId="0" fontId="1" fillId="0" borderId="0" xfId="1" applyNumberFormat="1" applyFont="1" applyFill="1" applyBorder="1" applyAlignment="1">
      <alignment horizontal="center"/>
    </xf>
    <xf numFmtId="0" fontId="25" fillId="0" borderId="0" xfId="0" applyFont="1" applyFill="1" applyBorder="1"/>
    <xf numFmtId="0" fontId="26" fillId="0" borderId="0" xfId="0" applyFont="1" applyFill="1" applyBorder="1" applyAlignment="1">
      <alignment horizontal="center"/>
    </xf>
    <xf numFmtId="9" fontId="20" fillId="0" borderId="0" xfId="0" applyNumberFormat="1" applyFont="1" applyFill="1" applyBorder="1" applyAlignment="1">
      <alignment horizontal="center"/>
    </xf>
    <xf numFmtId="9" fontId="26" fillId="0" borderId="0" xfId="0" applyNumberFormat="1" applyFont="1" applyFill="1" applyBorder="1" applyAlignment="1">
      <alignment horizontal="center"/>
    </xf>
    <xf numFmtId="0" fontId="71" fillId="0" borderId="0" xfId="2" applyFont="1" applyFill="1" applyBorder="1" applyAlignment="1">
      <alignment horizontal="left"/>
    </xf>
    <xf numFmtId="0" fontId="63" fillId="0" borderId="0" xfId="0" applyFont="1" applyFill="1" applyBorder="1"/>
    <xf numFmtId="10" fontId="63" fillId="0" borderId="0" xfId="0" applyNumberFormat="1" applyFont="1" applyFill="1" applyBorder="1"/>
    <xf numFmtId="0" fontId="72" fillId="0" borderId="0" xfId="2" applyNumberFormat="1" applyFont="1" applyFill="1" applyBorder="1" applyAlignment="1">
      <alignment horizontal="center"/>
    </xf>
    <xf numFmtId="10" fontId="73" fillId="0" borderId="0" xfId="0" applyNumberFormat="1" applyFont="1" applyFill="1" applyBorder="1"/>
    <xf numFmtId="9" fontId="63" fillId="0" borderId="0" xfId="0" applyNumberFormat="1" applyFont="1" applyFill="1" applyBorder="1"/>
    <xf numFmtId="1" fontId="63" fillId="0" borderId="0" xfId="0" applyNumberFormat="1" applyFont="1" applyFill="1" applyBorder="1"/>
    <xf numFmtId="0" fontId="69" fillId="0" borderId="0" xfId="0" applyFont="1" applyFill="1" applyBorder="1" applyAlignment="1">
      <alignment wrapText="1"/>
    </xf>
    <xf numFmtId="9" fontId="69" fillId="0" borderId="0" xfId="0" applyNumberFormat="1" applyFont="1" applyFill="1" applyBorder="1" applyAlignment="1">
      <alignment horizontal="center"/>
    </xf>
    <xf numFmtId="0" fontId="65" fillId="0" borderId="0" xfId="2" applyNumberFormat="1" applyFont="1" applyFill="1" applyBorder="1" applyAlignment="1">
      <alignment horizontal="center" vertical="center"/>
    </xf>
    <xf numFmtId="0" fontId="71" fillId="0" borderId="0" xfId="0" applyFont="1" applyFill="1" applyBorder="1"/>
    <xf numFmtId="0" fontId="69" fillId="0" borderId="0" xfId="0" applyFont="1" applyFill="1" applyBorder="1"/>
    <xf numFmtId="0" fontId="70" fillId="0" borderId="0" xfId="0" applyFont="1" applyFill="1" applyBorder="1" applyAlignment="1">
      <alignment horizontal="center" vertical="center"/>
    </xf>
    <xf numFmtId="167" fontId="69" fillId="0" borderId="0" xfId="1" applyNumberFormat="1" applyFont="1" applyFill="1" applyBorder="1" applyAlignment="1">
      <alignment horizontal="center"/>
    </xf>
    <xf numFmtId="10" fontId="69" fillId="0" borderId="0" xfId="1" applyNumberFormat="1" applyFont="1" applyFill="1" applyBorder="1" applyAlignment="1">
      <alignment horizontal="center"/>
    </xf>
    <xf numFmtId="168" fontId="69" fillId="0" borderId="0" xfId="1" applyNumberFormat="1" applyFont="1" applyFill="1" applyBorder="1" applyAlignment="1">
      <alignment horizontal="center"/>
    </xf>
    <xf numFmtId="1" fontId="69" fillId="0" borderId="0" xfId="0" applyNumberFormat="1" applyFont="1" applyFill="1" applyBorder="1" applyAlignment="1">
      <alignment horizontal="center"/>
    </xf>
    <xf numFmtId="0" fontId="69" fillId="0" borderId="0" xfId="0" applyFont="1" applyFill="1" applyBorder="1" applyAlignment="1">
      <alignment horizontal="center"/>
    </xf>
    <xf numFmtId="9" fontId="69" fillId="0" borderId="0" xfId="3" applyFont="1" applyFill="1" applyBorder="1" applyAlignment="1">
      <alignment horizontal="center"/>
    </xf>
    <xf numFmtId="0" fontId="69" fillId="0" borderId="0" xfId="0" applyFont="1" applyFill="1" applyBorder="1" applyAlignment="1">
      <alignment vertical="center"/>
    </xf>
    <xf numFmtId="170" fontId="69" fillId="0" borderId="0" xfId="1" applyNumberFormat="1" applyFont="1" applyFill="1" applyBorder="1" applyAlignment="1">
      <alignment horizontal="center" vertical="center"/>
    </xf>
    <xf numFmtId="166" fontId="69" fillId="0" borderId="0" xfId="0" applyNumberFormat="1" applyFont="1" applyFill="1" applyBorder="1" applyAlignment="1">
      <alignment horizontal="center"/>
    </xf>
    <xf numFmtId="0" fontId="20" fillId="0" borderId="0" xfId="0" applyFont="1" applyFill="1" applyBorder="1" applyAlignment="1">
      <alignment horizontal="center"/>
    </xf>
    <xf numFmtId="167" fontId="20" fillId="0" borderId="0" xfId="1" applyNumberFormat="1" applyFont="1" applyFill="1" applyBorder="1" applyAlignment="1">
      <alignment horizontal="center"/>
    </xf>
    <xf numFmtId="168" fontId="20" fillId="0" borderId="0" xfId="1" applyNumberFormat="1" applyFont="1" applyFill="1" applyBorder="1" applyAlignment="1">
      <alignment horizontal="center"/>
    </xf>
    <xf numFmtId="9" fontId="20" fillId="0" borderId="0" xfId="3" applyFont="1" applyFill="1" applyBorder="1" applyAlignment="1">
      <alignment horizontal="center"/>
    </xf>
    <xf numFmtId="166" fontId="20" fillId="0" borderId="0" xfId="0" applyNumberFormat="1" applyFont="1" applyFill="1" applyBorder="1" applyAlignment="1">
      <alignment horizontal="center"/>
    </xf>
    <xf numFmtId="0" fontId="32" fillId="0" borderId="0" xfId="2" applyNumberFormat="1" applyFont="1" applyFill="1" applyBorder="1" applyAlignment="1">
      <alignment horizontal="center" vertical="center"/>
    </xf>
    <xf numFmtId="0" fontId="35" fillId="0" borderId="0" xfId="0" applyFont="1" applyFill="1" applyBorder="1" applyAlignment="1">
      <alignment horizontal="center" vertical="center"/>
    </xf>
    <xf numFmtId="10" fontId="20" fillId="0" borderId="0" xfId="1" applyNumberFormat="1" applyFont="1" applyFill="1" applyBorder="1" applyAlignment="1">
      <alignment horizontal="center"/>
    </xf>
    <xf numFmtId="0" fontId="20" fillId="0" borderId="0" xfId="0" applyFont="1" applyFill="1" applyBorder="1" applyAlignment="1">
      <alignment vertical="center"/>
    </xf>
    <xf numFmtId="170" fontId="20" fillId="0" borderId="0" xfId="1" applyNumberFormat="1" applyFont="1" applyFill="1" applyBorder="1" applyAlignment="1">
      <alignment horizontal="center" vertical="center"/>
    </xf>
    <xf numFmtId="0" fontId="40" fillId="0" borderId="0" xfId="0" applyFont="1" applyFill="1" applyBorder="1"/>
    <xf numFmtId="1" fontId="46" fillId="0" borderId="0" xfId="0" applyNumberFormat="1" applyFont="1" applyFill="1" applyBorder="1" applyAlignment="1">
      <alignment horizontal="center"/>
    </xf>
    <xf numFmtId="9" fontId="46" fillId="0" borderId="0" xfId="0" applyNumberFormat="1" applyFont="1" applyFill="1" applyBorder="1" applyAlignment="1">
      <alignment horizontal="center"/>
    </xf>
    <xf numFmtId="9" fontId="46" fillId="0" borderId="0" xfId="3" applyFont="1" applyFill="1" applyBorder="1" applyAlignment="1">
      <alignment horizontal="center"/>
    </xf>
    <xf numFmtId="0" fontId="46" fillId="0" borderId="0" xfId="0" applyFont="1" applyFill="1" applyBorder="1"/>
    <xf numFmtId="167" fontId="46" fillId="0" borderId="0" xfId="1" applyNumberFormat="1" applyFont="1" applyFill="1" applyBorder="1" applyAlignment="1">
      <alignment horizontal="center"/>
    </xf>
    <xf numFmtId="0" fontId="46" fillId="0" borderId="0" xfId="0" applyFont="1" applyFill="1" applyBorder="1" applyAlignment="1">
      <alignment horizontal="center"/>
    </xf>
    <xf numFmtId="168" fontId="46" fillId="0" borderId="0" xfId="1" applyNumberFormat="1" applyFont="1" applyFill="1" applyBorder="1" applyAlignment="1">
      <alignment horizontal="center"/>
    </xf>
    <xf numFmtId="9" fontId="46" fillId="0" borderId="0" xfId="1" applyNumberFormat="1" applyFont="1" applyFill="1" applyBorder="1" applyAlignment="1">
      <alignment horizontal="center"/>
    </xf>
    <xf numFmtId="166" fontId="46" fillId="0" borderId="0" xfId="0" applyNumberFormat="1" applyFont="1" applyFill="1" applyBorder="1" applyAlignment="1">
      <alignment horizontal="center"/>
    </xf>
    <xf numFmtId="0" fontId="46" fillId="0" borderId="0" xfId="0" applyFont="1" applyFill="1" applyBorder="1" applyAlignment="1">
      <alignment wrapText="1"/>
    </xf>
    <xf numFmtId="0" fontId="48" fillId="0" borderId="0" xfId="2" applyNumberFormat="1" applyFont="1" applyFill="1" applyBorder="1" applyAlignment="1">
      <alignment horizontal="center" vertical="center"/>
    </xf>
    <xf numFmtId="0" fontId="45" fillId="0" borderId="0" xfId="0" applyFont="1" applyFill="1" applyBorder="1" applyAlignment="1">
      <alignment horizontal="center" vertical="center"/>
    </xf>
    <xf numFmtId="0" fontId="49" fillId="0" borderId="0" xfId="0" applyFont="1" applyFill="1" applyBorder="1"/>
    <xf numFmtId="10" fontId="46" fillId="0" borderId="0" xfId="1" applyNumberFormat="1" applyFont="1" applyFill="1" applyBorder="1" applyAlignment="1">
      <alignment horizontal="center"/>
    </xf>
    <xf numFmtId="170" fontId="46" fillId="0" borderId="0" xfId="1" applyNumberFormat="1" applyFont="1" applyFill="1" applyBorder="1" applyAlignment="1">
      <alignment horizontal="center" vertical="center"/>
    </xf>
    <xf numFmtId="0" fontId="14" fillId="0" borderId="0" xfId="2" applyNumberFormat="1" applyFont="1" applyFill="1" applyBorder="1" applyAlignment="1">
      <alignment horizontal="center" vertical="center"/>
    </xf>
    <xf numFmtId="165" fontId="2" fillId="0" borderId="0" xfId="2" applyNumberFormat="1" applyFont="1" applyFill="1" applyBorder="1" applyAlignment="1">
      <alignment horizontal="center"/>
    </xf>
    <xf numFmtId="9" fontId="2" fillId="0" borderId="0" xfId="2" applyNumberFormat="1" applyFont="1" applyFill="1" applyBorder="1" applyAlignment="1">
      <alignment horizontal="center"/>
    </xf>
    <xf numFmtId="10" fontId="2" fillId="2" borderId="18" xfId="2" applyNumberFormat="1" applyFont="1" applyFill="1" applyBorder="1" applyAlignment="1">
      <alignment horizontal="center"/>
    </xf>
    <xf numFmtId="37" fontId="2" fillId="0" borderId="18" xfId="2" applyNumberFormat="1" applyFont="1" applyFill="1" applyBorder="1" applyAlignment="1">
      <alignment horizontal="center"/>
    </xf>
    <xf numFmtId="37" fontId="11" fillId="0" borderId="0" xfId="2" applyNumberFormat="1" applyFont="1" applyFill="1" applyBorder="1" applyAlignment="1">
      <alignment horizontal="center"/>
    </xf>
    <xf numFmtId="0" fontId="11" fillId="0" borderId="0" xfId="2" applyFont="1" applyFill="1" applyBorder="1" applyAlignment="1">
      <alignment horizontal="center"/>
    </xf>
    <xf numFmtId="0" fontId="12" fillId="0" borderId="0" xfId="2" applyFont="1" applyFill="1" applyBorder="1"/>
    <xf numFmtId="10" fontId="11" fillId="0" borderId="0" xfId="2" applyNumberFormat="1" applyFont="1" applyFill="1" applyBorder="1" applyAlignment="1">
      <alignment horizontal="center"/>
    </xf>
    <xf numFmtId="0" fontId="74" fillId="0" borderId="0" xfId="0" applyFont="1"/>
    <xf numFmtId="0" fontId="75" fillId="0" borderId="0" xfId="0" applyFont="1"/>
    <xf numFmtId="0" fontId="76" fillId="0" borderId="0" xfId="0" applyFont="1"/>
    <xf numFmtId="0" fontId="79" fillId="7" borderId="27" xfId="0" applyFont="1" applyFill="1" applyBorder="1" applyAlignment="1">
      <alignment horizontal="center"/>
    </xf>
    <xf numFmtId="0" fontId="79" fillId="7" borderId="20" xfId="0" applyFont="1" applyFill="1" applyBorder="1" applyAlignment="1">
      <alignment horizontal="center"/>
    </xf>
    <xf numFmtId="0" fontId="76" fillId="0" borderId="0" xfId="0" applyFont="1" applyFill="1"/>
    <xf numFmtId="0" fontId="78" fillId="0" borderId="35" xfId="2" applyNumberFormat="1" applyFont="1" applyFill="1" applyBorder="1" applyAlignment="1">
      <alignment horizontal="left" vertical="center"/>
    </xf>
    <xf numFmtId="0" fontId="78" fillId="0" borderId="8" xfId="2" applyNumberFormat="1" applyFont="1" applyFill="1" applyBorder="1" applyAlignment="1">
      <alignment horizontal="center" vertical="center"/>
    </xf>
    <xf numFmtId="0" fontId="81" fillId="7" borderId="12" xfId="0" applyFont="1" applyFill="1" applyBorder="1" applyAlignment="1">
      <alignment horizontal="center"/>
    </xf>
    <xf numFmtId="0" fontId="78" fillId="0" borderId="37" xfId="2" applyNumberFormat="1" applyFont="1" applyFill="1" applyBorder="1" applyAlignment="1">
      <alignment horizontal="center" vertical="center"/>
    </xf>
    <xf numFmtId="0" fontId="75" fillId="0" borderId="33" xfId="0" applyFont="1" applyBorder="1" applyAlignment="1">
      <alignment vertical="center"/>
    </xf>
    <xf numFmtId="170" fontId="79" fillId="0" borderId="15" xfId="1" applyNumberFormat="1" applyFont="1" applyBorder="1" applyAlignment="1">
      <alignment horizontal="center" vertical="center"/>
    </xf>
    <xf numFmtId="167" fontId="79" fillId="7" borderId="34" xfId="1" applyNumberFormat="1" applyFont="1" applyFill="1" applyBorder="1" applyAlignment="1">
      <alignment horizontal="center" vertical="center"/>
    </xf>
    <xf numFmtId="170" fontId="79" fillId="0" borderId="28" xfId="1" applyNumberFormat="1" applyFont="1" applyBorder="1" applyAlignment="1">
      <alignment horizontal="center" vertical="center"/>
    </xf>
    <xf numFmtId="10" fontId="76" fillId="0" borderId="0" xfId="0" applyNumberFormat="1" applyFont="1" applyFill="1"/>
    <xf numFmtId="0" fontId="75" fillId="0" borderId="19" xfId="0" applyFont="1" applyBorder="1" applyAlignment="1">
      <alignment vertical="center"/>
    </xf>
    <xf numFmtId="170" fontId="79" fillId="0" borderId="5" xfId="1" applyNumberFormat="1" applyFont="1" applyBorder="1" applyAlignment="1">
      <alignment horizontal="center" vertical="center"/>
    </xf>
    <xf numFmtId="167" fontId="79" fillId="7" borderId="20" xfId="1" applyNumberFormat="1" applyFont="1" applyFill="1" applyBorder="1" applyAlignment="1">
      <alignment horizontal="center" vertical="center"/>
    </xf>
    <xf numFmtId="170" fontId="79" fillId="0" borderId="16" xfId="1" applyNumberFormat="1" applyFont="1" applyBorder="1" applyAlignment="1">
      <alignment horizontal="center" vertical="center"/>
    </xf>
    <xf numFmtId="10" fontId="82" fillId="0" borderId="0" xfId="0" applyNumberFormat="1" applyFont="1" applyFill="1"/>
    <xf numFmtId="170" fontId="79" fillId="0" borderId="5" xfId="0" applyNumberFormat="1" applyFont="1" applyBorder="1" applyAlignment="1">
      <alignment horizontal="center" vertical="center"/>
    </xf>
    <xf numFmtId="0" fontId="79" fillId="7" borderId="20" xfId="0" applyFont="1" applyFill="1" applyBorder="1" applyAlignment="1">
      <alignment horizontal="center" vertical="center"/>
    </xf>
    <xf numFmtId="0" fontId="79" fillId="0" borderId="5" xfId="0" applyFont="1" applyBorder="1" applyAlignment="1">
      <alignment horizontal="center" vertical="center"/>
    </xf>
    <xf numFmtId="0" fontId="79" fillId="0" borderId="16" xfId="0" applyFont="1" applyBorder="1" applyAlignment="1">
      <alignment horizontal="center" vertical="center"/>
    </xf>
    <xf numFmtId="9" fontId="79" fillId="0" borderId="5" xfId="0" applyNumberFormat="1" applyFont="1" applyBorder="1" applyAlignment="1">
      <alignment horizontal="center" vertical="center"/>
    </xf>
    <xf numFmtId="9" fontId="79" fillId="0" borderId="16" xfId="0" applyNumberFormat="1" applyFont="1" applyBorder="1" applyAlignment="1">
      <alignment horizontal="center" vertical="center"/>
    </xf>
    <xf numFmtId="9" fontId="79" fillId="5" borderId="5" xfId="0" applyNumberFormat="1" applyFont="1" applyFill="1" applyBorder="1" applyAlignment="1">
      <alignment horizontal="center" vertical="center"/>
    </xf>
    <xf numFmtId="9" fontId="79" fillId="5" borderId="16" xfId="0" applyNumberFormat="1" applyFont="1" applyFill="1" applyBorder="1" applyAlignment="1">
      <alignment horizontal="center" vertical="center"/>
    </xf>
    <xf numFmtId="0" fontId="75" fillId="0" borderId="25" xfId="0" applyFont="1" applyBorder="1" applyAlignment="1">
      <alignment vertical="center" wrapText="1"/>
    </xf>
    <xf numFmtId="9" fontId="79" fillId="0" borderId="7" xfId="0" applyNumberFormat="1" applyFont="1" applyBorder="1" applyAlignment="1">
      <alignment horizontal="center" vertical="center"/>
    </xf>
    <xf numFmtId="0" fontId="79" fillId="7" borderId="22" xfId="0" applyFont="1" applyFill="1" applyBorder="1" applyAlignment="1">
      <alignment horizontal="center" vertical="center"/>
    </xf>
    <xf numFmtId="9" fontId="79" fillId="0" borderId="17" xfId="0" applyNumberFormat="1" applyFont="1" applyBorder="1" applyAlignment="1">
      <alignment horizontal="center" vertical="center"/>
    </xf>
    <xf numFmtId="10" fontId="76" fillId="0" borderId="0" xfId="0" applyNumberFormat="1" applyFont="1"/>
    <xf numFmtId="10" fontId="82" fillId="0" borderId="0" xfId="0" applyNumberFormat="1" applyFont="1"/>
    <xf numFmtId="9" fontId="79" fillId="0" borderId="5" xfId="3" applyFont="1" applyBorder="1" applyAlignment="1">
      <alignment horizontal="center" vertical="center"/>
    </xf>
    <xf numFmtId="9" fontId="79" fillId="0" borderId="16" xfId="3" applyFont="1" applyBorder="1" applyAlignment="1">
      <alignment horizontal="center" vertical="center"/>
    </xf>
    <xf numFmtId="166" fontId="79" fillId="0" borderId="5" xfId="0" applyNumberFormat="1" applyFont="1" applyBorder="1" applyAlignment="1">
      <alignment horizontal="center" vertical="center"/>
    </xf>
    <xf numFmtId="166" fontId="79" fillId="0" borderId="16" xfId="0" applyNumberFormat="1" applyFont="1" applyBorder="1" applyAlignment="1">
      <alignment horizontal="center" vertical="center"/>
    </xf>
    <xf numFmtId="1" fontId="79" fillId="0" borderId="7" xfId="0" applyNumberFormat="1" applyFont="1" applyBorder="1" applyAlignment="1">
      <alignment horizontal="center" vertical="center"/>
    </xf>
    <xf numFmtId="1" fontId="79" fillId="0" borderId="17" xfId="0" applyNumberFormat="1" applyFont="1" applyBorder="1" applyAlignment="1">
      <alignment horizontal="center" vertical="center"/>
    </xf>
    <xf numFmtId="0" fontId="83" fillId="0" borderId="0" xfId="0" applyFont="1" applyFill="1" applyBorder="1"/>
    <xf numFmtId="170" fontId="79" fillId="0" borderId="0" xfId="1" applyNumberFormat="1" applyFont="1" applyFill="1" applyBorder="1" applyAlignment="1">
      <alignment horizontal="center"/>
    </xf>
    <xf numFmtId="10" fontId="84" fillId="0" borderId="0" xfId="1" applyNumberFormat="1" applyFont="1" applyFill="1" applyBorder="1" applyAlignment="1">
      <alignment horizontal="center"/>
    </xf>
    <xf numFmtId="167" fontId="79" fillId="0" borderId="0" xfId="1" applyNumberFormat="1" applyFont="1" applyFill="1" applyBorder="1" applyAlignment="1">
      <alignment horizontal="center"/>
    </xf>
    <xf numFmtId="0" fontId="84" fillId="0" borderId="0" xfId="1" applyNumberFormat="1" applyFont="1" applyFill="1" applyBorder="1" applyAlignment="1">
      <alignment horizontal="center"/>
    </xf>
    <xf numFmtId="0" fontId="75" fillId="0" borderId="0" xfId="0" applyFont="1" applyFill="1" applyBorder="1"/>
    <xf numFmtId="10" fontId="85" fillId="0" borderId="0" xfId="1" applyNumberFormat="1" applyFont="1" applyFill="1" applyBorder="1" applyAlignment="1">
      <alignment horizontal="center"/>
    </xf>
    <xf numFmtId="167" fontId="85" fillId="0" borderId="0" xfId="1" applyNumberFormat="1" applyFont="1" applyFill="1" applyBorder="1" applyAlignment="1">
      <alignment horizontal="center"/>
    </xf>
    <xf numFmtId="0" fontId="85" fillId="0" borderId="0" xfId="1" applyNumberFormat="1" applyFont="1" applyFill="1" applyBorder="1" applyAlignment="1">
      <alignment horizontal="center"/>
    </xf>
    <xf numFmtId="0" fontId="76" fillId="0" borderId="0" xfId="0" applyFont="1" applyFill="1" applyBorder="1"/>
    <xf numFmtId="0" fontId="79" fillId="0" borderId="0" xfId="0" applyFont="1" applyFill="1" applyBorder="1" applyAlignment="1">
      <alignment horizontal="center"/>
    </xf>
    <xf numFmtId="0" fontId="86" fillId="0" borderId="0" xfId="0" applyFont="1" applyFill="1" applyBorder="1"/>
    <xf numFmtId="1" fontId="75" fillId="0" borderId="0" xfId="0" applyNumberFormat="1" applyFont="1" applyFill="1" applyBorder="1" applyAlignment="1">
      <alignment horizontal="center"/>
    </xf>
    <xf numFmtId="9" fontId="75" fillId="0" borderId="0" xfId="0" applyNumberFormat="1" applyFont="1" applyFill="1" applyBorder="1" applyAlignment="1">
      <alignment horizontal="center"/>
    </xf>
    <xf numFmtId="9" fontId="79" fillId="0" borderId="0" xfId="0" applyNumberFormat="1" applyFont="1" applyFill="1" applyBorder="1" applyAlignment="1">
      <alignment horizontal="center"/>
    </xf>
    <xf numFmtId="0" fontId="76" fillId="0" borderId="0" xfId="0" applyFont="1" applyBorder="1"/>
    <xf numFmtId="9" fontId="79" fillId="0" borderId="0" xfId="0" applyNumberFormat="1" applyFont="1" applyBorder="1" applyAlignment="1">
      <alignment horizontal="center"/>
    </xf>
    <xf numFmtId="9" fontId="79" fillId="5" borderId="0" xfId="0" applyNumberFormat="1" applyFont="1" applyFill="1" applyBorder="1" applyAlignment="1">
      <alignment horizontal="center"/>
    </xf>
    <xf numFmtId="167" fontId="79" fillId="0" borderId="0" xfId="1" applyNumberFormat="1" applyFont="1" applyBorder="1" applyAlignment="1">
      <alignment horizontal="center"/>
    </xf>
    <xf numFmtId="9" fontId="79" fillId="0" borderId="0" xfId="3" applyFont="1" applyBorder="1" applyAlignment="1">
      <alignment horizontal="center"/>
    </xf>
    <xf numFmtId="166" fontId="79" fillId="0" borderId="0" xfId="0" applyNumberFormat="1" applyFont="1" applyBorder="1" applyAlignment="1">
      <alignment horizontal="center"/>
    </xf>
    <xf numFmtId="1" fontId="79" fillId="0" borderId="0" xfId="0" applyNumberFormat="1" applyFont="1" applyBorder="1" applyAlignment="1">
      <alignment horizontal="center"/>
    </xf>
    <xf numFmtId="0" fontId="77" fillId="0" borderId="2" xfId="0" applyFont="1" applyBorder="1" applyAlignment="1">
      <alignment horizontal="left" vertical="center"/>
    </xf>
    <xf numFmtId="0" fontId="80" fillId="0" borderId="4" xfId="0" applyFont="1" applyBorder="1" applyAlignment="1">
      <alignment horizontal="left" vertical="center"/>
    </xf>
    <xf numFmtId="0" fontId="78" fillId="0" borderId="29" xfId="0" applyFont="1" applyBorder="1" applyAlignment="1">
      <alignment horizontal="center" vertical="center"/>
    </xf>
    <xf numFmtId="0" fontId="78" fillId="0" borderId="30" xfId="0" applyFont="1" applyBorder="1" applyAlignment="1">
      <alignment horizontal="center" vertical="center"/>
    </xf>
    <xf numFmtId="0" fontId="78" fillId="0" borderId="31" xfId="0" applyFont="1" applyBorder="1" applyAlignment="1">
      <alignment horizontal="center" vertical="center"/>
    </xf>
    <xf numFmtId="0" fontId="78" fillId="0" borderId="32" xfId="0" applyFont="1" applyBorder="1" applyAlignment="1">
      <alignment horizontal="center" vertical="center"/>
    </xf>
    <xf numFmtId="0" fontId="78" fillId="0" borderId="0" xfId="0" applyFont="1" applyBorder="1" applyAlignment="1">
      <alignment horizontal="center" vertical="center"/>
    </xf>
    <xf numFmtId="0" fontId="78" fillId="0" borderId="9" xfId="0" applyFont="1" applyBorder="1" applyAlignment="1">
      <alignment horizontal="center" vertical="center"/>
    </xf>
    <xf numFmtId="0" fontId="78" fillId="0" borderId="14" xfId="0" applyFont="1" applyBorder="1" applyAlignment="1">
      <alignment horizontal="center" vertical="center"/>
    </xf>
    <xf numFmtId="0" fontId="78" fillId="0" borderId="10" xfId="0" applyFont="1" applyBorder="1" applyAlignment="1">
      <alignment horizontal="center" vertical="center"/>
    </xf>
    <xf numFmtId="0" fontId="78" fillId="0" borderId="11" xfId="0" applyFont="1" applyBorder="1" applyAlignment="1">
      <alignment horizontal="center" vertical="center"/>
    </xf>
    <xf numFmtId="0" fontId="30" fillId="0" borderId="2" xfId="0" applyFont="1" applyBorder="1" applyAlignment="1">
      <alignment horizontal="left" vertical="center"/>
    </xf>
    <xf numFmtId="0" fontId="31" fillId="0" borderId="4" xfId="0" applyFont="1" applyBorder="1" applyAlignment="1">
      <alignment horizontal="left" vertical="center"/>
    </xf>
    <xf numFmtId="0" fontId="29" fillId="0" borderId="29" xfId="0" applyFont="1" applyBorder="1" applyAlignment="1">
      <alignment horizontal="center" vertical="center"/>
    </xf>
    <xf numFmtId="0" fontId="29" fillId="0" borderId="30" xfId="0" applyFont="1" applyBorder="1" applyAlignment="1">
      <alignment horizontal="center" vertical="center"/>
    </xf>
    <xf numFmtId="0" fontId="29" fillId="0" borderId="31" xfId="0" applyFont="1" applyBorder="1" applyAlignment="1">
      <alignment horizontal="center" vertical="center"/>
    </xf>
    <xf numFmtId="0" fontId="29" fillId="0" borderId="32" xfId="0" applyFont="1" applyBorder="1" applyAlignment="1">
      <alignment horizontal="center" vertical="center"/>
    </xf>
    <xf numFmtId="0" fontId="29" fillId="0" borderId="0" xfId="0" applyFont="1" applyBorder="1" applyAlignment="1">
      <alignment horizontal="center" vertical="center"/>
    </xf>
    <xf numFmtId="0" fontId="29" fillId="0" borderId="9" xfId="0" applyFont="1" applyBorder="1" applyAlignment="1">
      <alignment horizontal="center" vertical="center"/>
    </xf>
    <xf numFmtId="0" fontId="29" fillId="0" borderId="14"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65" fillId="0" borderId="30" xfId="2" applyNumberFormat="1" applyFont="1" applyFill="1" applyBorder="1" applyAlignment="1">
      <alignment horizontal="center" vertical="center"/>
    </xf>
    <xf numFmtId="0" fontId="66" fillId="0" borderId="30" xfId="0" applyFont="1" applyBorder="1" applyAlignment="1">
      <alignment horizontal="center" vertical="center"/>
    </xf>
    <xf numFmtId="0" fontId="66" fillId="0" borderId="31" xfId="0" applyFont="1" applyBorder="1" applyAlignment="1">
      <alignment horizontal="center" vertical="center"/>
    </xf>
    <xf numFmtId="0" fontId="66" fillId="0" borderId="0" xfId="0" applyFont="1" applyBorder="1" applyAlignment="1">
      <alignment horizontal="center" vertical="center"/>
    </xf>
    <xf numFmtId="0" fontId="66" fillId="0" borderId="9" xfId="0" applyFont="1" applyBorder="1" applyAlignment="1">
      <alignment horizontal="center" vertical="center"/>
    </xf>
    <xf numFmtId="0" fontId="65" fillId="0" borderId="29" xfId="2" applyNumberFormat="1" applyFont="1" applyFill="1" applyBorder="1" applyAlignment="1">
      <alignment horizontal="center" vertical="center"/>
    </xf>
    <xf numFmtId="0" fontId="66" fillId="0" borderId="32" xfId="0" applyFont="1" applyBorder="1" applyAlignment="1">
      <alignment horizontal="center" vertical="center"/>
    </xf>
    <xf numFmtId="0" fontId="29" fillId="0" borderId="29" xfId="2" applyNumberFormat="1" applyFont="1" applyFill="1" applyBorder="1" applyAlignment="1">
      <alignment horizontal="center" vertical="center"/>
    </xf>
    <xf numFmtId="0" fontId="31" fillId="0" borderId="30" xfId="0" applyFont="1" applyFill="1" applyBorder="1" applyAlignment="1">
      <alignment horizontal="center" vertical="center"/>
    </xf>
    <xf numFmtId="0" fontId="31" fillId="0" borderId="31" xfId="0" applyFont="1" applyFill="1" applyBorder="1" applyAlignment="1">
      <alignment horizontal="center" vertical="center"/>
    </xf>
    <xf numFmtId="0" fontId="31" fillId="0" borderId="32" xfId="0" applyFont="1" applyFill="1" applyBorder="1" applyAlignment="1">
      <alignment horizontal="center" vertical="center"/>
    </xf>
    <xf numFmtId="0" fontId="31" fillId="0" borderId="0" xfId="0" applyFont="1" applyFill="1" applyAlignment="1">
      <alignment horizontal="center" vertical="center"/>
    </xf>
    <xf numFmtId="0" fontId="31" fillId="0" borderId="9" xfId="0" applyFont="1" applyFill="1" applyBorder="1" applyAlignment="1">
      <alignment horizontal="center" vertical="center"/>
    </xf>
    <xf numFmtId="0" fontId="31" fillId="0" borderId="14"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1" xfId="0" applyFont="1" applyFill="1" applyBorder="1" applyAlignment="1">
      <alignment horizontal="center" vertical="center"/>
    </xf>
    <xf numFmtId="0" fontId="31" fillId="0" borderId="0" xfId="0" applyFont="1" applyFill="1" applyBorder="1" applyAlignment="1">
      <alignment horizontal="center" vertical="center"/>
    </xf>
    <xf numFmtId="0" fontId="36" fillId="11" borderId="4" xfId="0" applyFont="1" applyFill="1" applyBorder="1" applyAlignment="1">
      <alignment horizontal="left" vertical="center" wrapText="1"/>
    </xf>
    <xf numFmtId="0" fontId="36" fillId="11" borderId="3" xfId="0" applyFont="1" applyFill="1" applyBorder="1" applyAlignment="1">
      <alignment horizontal="left" vertical="center"/>
    </xf>
    <xf numFmtId="0" fontId="29" fillId="0" borderId="30" xfId="2" applyNumberFormat="1" applyFont="1" applyFill="1" applyBorder="1" applyAlignment="1">
      <alignment horizontal="center" vertical="center"/>
    </xf>
    <xf numFmtId="0" fontId="31" fillId="0" borderId="30" xfId="0" applyFont="1" applyBorder="1" applyAlignment="1">
      <alignment horizontal="center" vertical="center"/>
    </xf>
    <xf numFmtId="0" fontId="31" fillId="0" borderId="31" xfId="0" applyFont="1" applyBorder="1" applyAlignment="1">
      <alignment horizontal="center" vertical="center"/>
    </xf>
    <xf numFmtId="0" fontId="31" fillId="0" borderId="0" xfId="0" applyFont="1" applyBorder="1" applyAlignment="1">
      <alignment horizontal="center" vertical="center"/>
    </xf>
    <xf numFmtId="0" fontId="31" fillId="0" borderId="9" xfId="0" applyFont="1" applyBorder="1" applyAlignment="1">
      <alignment horizontal="center" vertical="center"/>
    </xf>
    <xf numFmtId="0" fontId="31" fillId="0" borderId="10" xfId="0" applyFont="1" applyBorder="1" applyAlignment="1">
      <alignment horizontal="center" vertical="center"/>
    </xf>
    <xf numFmtId="0" fontId="31" fillId="0" borderId="11" xfId="0" applyFont="1" applyBorder="1" applyAlignment="1">
      <alignment horizontal="center" vertical="center"/>
    </xf>
    <xf numFmtId="0" fontId="31" fillId="0" borderId="32" xfId="0" applyFont="1" applyBorder="1" applyAlignment="1">
      <alignment horizontal="center" vertical="center"/>
    </xf>
    <xf numFmtId="0" fontId="31" fillId="0" borderId="14" xfId="0" applyFont="1" applyBorder="1" applyAlignment="1">
      <alignment horizontal="center" vertical="center"/>
    </xf>
    <xf numFmtId="0" fontId="36" fillId="10" borderId="4" xfId="0" applyFont="1" applyFill="1" applyBorder="1" applyAlignment="1">
      <alignment vertical="center" wrapText="1"/>
    </xf>
    <xf numFmtId="0" fontId="36" fillId="10" borderId="3" xfId="0" applyFont="1" applyFill="1" applyBorder="1" applyAlignment="1">
      <alignment vertical="center"/>
    </xf>
    <xf numFmtId="0" fontId="42" fillId="0" borderId="30" xfId="2" applyNumberFormat="1" applyFont="1" applyFill="1" applyBorder="1" applyAlignment="1">
      <alignment horizontal="center" vertical="center" wrapText="1"/>
    </xf>
    <xf numFmtId="0" fontId="43" fillId="0" borderId="30" xfId="0" applyNumberFormat="1" applyFont="1" applyFill="1" applyBorder="1" applyAlignment="1">
      <alignment horizontal="center" vertical="center" wrapText="1"/>
    </xf>
    <xf numFmtId="0" fontId="43" fillId="0" borderId="31" xfId="0" applyNumberFormat="1" applyFont="1" applyFill="1" applyBorder="1" applyAlignment="1">
      <alignment horizontal="center" vertical="center" wrapText="1"/>
    </xf>
    <xf numFmtId="0" fontId="43" fillId="0" borderId="0" xfId="0" applyNumberFormat="1" applyFont="1" applyFill="1" applyBorder="1" applyAlignment="1">
      <alignment horizontal="center" vertical="center" wrapText="1"/>
    </xf>
    <xf numFmtId="0" fontId="43" fillId="0" borderId="9" xfId="0" applyNumberFormat="1" applyFont="1" applyFill="1" applyBorder="1" applyAlignment="1">
      <alignment horizontal="center" vertical="center" wrapText="1"/>
    </xf>
    <xf numFmtId="0" fontId="43" fillId="0" borderId="10" xfId="0" applyNumberFormat="1" applyFont="1" applyFill="1" applyBorder="1" applyAlignment="1">
      <alignment horizontal="center" vertical="center" wrapText="1"/>
    </xf>
    <xf numFmtId="0" fontId="43" fillId="0" borderId="11" xfId="0" applyNumberFormat="1" applyFont="1" applyFill="1" applyBorder="1" applyAlignment="1">
      <alignment horizontal="center" vertical="center" wrapText="1"/>
    </xf>
    <xf numFmtId="0" fontId="42" fillId="0" borderId="29" xfId="2" applyNumberFormat="1" applyFont="1" applyFill="1" applyBorder="1" applyAlignment="1">
      <alignment horizontal="center" vertical="center"/>
    </xf>
    <xf numFmtId="0" fontId="43" fillId="0" borderId="30" xfId="0" applyFont="1" applyBorder="1" applyAlignment="1">
      <alignment horizontal="center" vertical="center"/>
    </xf>
    <xf numFmtId="0" fontId="43" fillId="0" borderId="31" xfId="0" applyFont="1" applyBorder="1" applyAlignment="1">
      <alignment horizontal="center" vertical="center"/>
    </xf>
    <xf numFmtId="0" fontId="43" fillId="0" borderId="32" xfId="0" applyFont="1" applyBorder="1" applyAlignment="1">
      <alignment horizontal="center" vertical="center"/>
    </xf>
    <xf numFmtId="0" fontId="43" fillId="0" borderId="0" xfId="0" applyFont="1" applyBorder="1" applyAlignment="1">
      <alignment horizontal="center" vertical="center"/>
    </xf>
    <xf numFmtId="0" fontId="43" fillId="0" borderId="9" xfId="0" applyFont="1" applyBorder="1" applyAlignment="1">
      <alignment horizontal="center" vertical="center"/>
    </xf>
    <xf numFmtId="0" fontId="43" fillId="0" borderId="14" xfId="0" applyFont="1" applyBorder="1" applyAlignment="1">
      <alignment horizontal="center" vertical="center"/>
    </xf>
    <xf numFmtId="0" fontId="43" fillId="0" borderId="10" xfId="0" applyFont="1" applyBorder="1" applyAlignment="1">
      <alignment horizontal="center" vertical="center"/>
    </xf>
    <xf numFmtId="0" fontId="43" fillId="0" borderId="11" xfId="0" applyFont="1" applyBorder="1" applyAlignment="1">
      <alignment horizontal="center" vertical="center"/>
    </xf>
    <xf numFmtId="0" fontId="44" fillId="9" borderId="4" xfId="0" applyFont="1" applyFill="1" applyBorder="1" applyAlignment="1">
      <alignment vertical="center" wrapText="1"/>
    </xf>
    <xf numFmtId="0" fontId="44" fillId="9" borderId="3" xfId="0" applyFont="1" applyFill="1" applyBorder="1" applyAlignment="1">
      <alignment vertical="center"/>
    </xf>
    <xf numFmtId="0" fontId="29" fillId="0" borderId="30" xfId="2" applyNumberFormat="1" applyFont="1" applyFill="1" applyBorder="1" applyAlignment="1">
      <alignment horizontal="center" vertical="center" wrapText="1"/>
    </xf>
    <xf numFmtId="0" fontId="31" fillId="0" borderId="30" xfId="0" applyNumberFormat="1" applyFont="1" applyFill="1" applyBorder="1" applyAlignment="1">
      <alignment horizontal="center" vertical="center" wrapText="1"/>
    </xf>
    <xf numFmtId="0" fontId="31" fillId="0" borderId="31" xfId="0"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9" xfId="0" applyNumberFormat="1" applyFont="1" applyFill="1" applyBorder="1" applyAlignment="1">
      <alignment horizontal="center" vertical="center" wrapText="1"/>
    </xf>
    <xf numFmtId="0" fontId="31" fillId="0" borderId="10" xfId="0" applyNumberFormat="1" applyFont="1" applyFill="1" applyBorder="1" applyAlignment="1">
      <alignment horizontal="center" vertical="center" wrapText="1"/>
    </xf>
    <xf numFmtId="0" fontId="31" fillId="0" borderId="11" xfId="0" applyNumberFormat="1" applyFont="1" applyFill="1" applyBorder="1" applyAlignment="1">
      <alignment horizontal="center" vertical="center" wrapText="1"/>
    </xf>
    <xf numFmtId="0" fontId="34" fillId="9" borderId="4" xfId="0" applyFont="1" applyFill="1" applyBorder="1" applyAlignment="1">
      <alignment vertical="center" wrapText="1"/>
    </xf>
    <xf numFmtId="0" fontId="34" fillId="9" borderId="3" xfId="0" applyFont="1" applyFill="1" applyBorder="1" applyAlignment="1">
      <alignment vertical="center"/>
    </xf>
    <xf numFmtId="0" fontId="11" fillId="3" borderId="2" xfId="2" applyNumberFormat="1" applyFont="1" applyFill="1" applyBorder="1" applyAlignment="1">
      <alignment horizontal="center" vertical="center"/>
    </xf>
    <xf numFmtId="0" fontId="11" fillId="3" borderId="3" xfId="2" applyNumberFormat="1" applyFont="1" applyFill="1" applyBorder="1" applyAlignment="1">
      <alignment horizontal="center" vertical="center"/>
    </xf>
    <xf numFmtId="0" fontId="11" fillId="3" borderId="2" xfId="2" applyFont="1" applyFill="1" applyBorder="1" applyAlignment="1">
      <alignment vertical="center"/>
    </xf>
    <xf numFmtId="0" fontId="11" fillId="3" borderId="3" xfId="2" applyFont="1" applyFill="1" applyBorder="1" applyAlignment="1">
      <alignment vertical="center"/>
    </xf>
    <xf numFmtId="0" fontId="0" fillId="0" borderId="3" xfId="0" applyBorder="1" applyAlignment="1">
      <alignment horizontal="center" vertical="center"/>
    </xf>
    <xf numFmtId="0" fontId="0" fillId="0" borderId="3" xfId="0" applyBorder="1" applyAlignment="1">
      <alignment vertical="center"/>
    </xf>
    <xf numFmtId="0" fontId="52" fillId="3" borderId="2" xfId="2" applyNumberFormat="1" applyFont="1" applyFill="1" applyBorder="1" applyAlignment="1">
      <alignment horizontal="center" vertical="center"/>
    </xf>
    <xf numFmtId="0" fontId="54" fillId="0" borderId="3" xfId="0" applyFont="1" applyBorder="1" applyAlignment="1">
      <alignment horizontal="center" vertical="center"/>
    </xf>
    <xf numFmtId="0" fontId="52" fillId="3" borderId="2" xfId="2" applyFont="1" applyFill="1" applyBorder="1" applyAlignment="1">
      <alignment vertical="center"/>
    </xf>
    <xf numFmtId="0" fontId="54" fillId="0" borderId="3" xfId="0" applyFont="1" applyBorder="1" applyAlignment="1">
      <alignment vertical="center"/>
    </xf>
  </cellXfs>
  <cellStyles count="5">
    <cellStyle name="Comma" xfId="1" builtinId="3"/>
    <cellStyle name="Normal" xfId="0" builtinId="0"/>
    <cellStyle name="Normal 2" xfId="2"/>
    <cellStyle name="Percent" xfId="3" builtinId="5"/>
    <cellStyle name="Percent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B050"/>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21.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24.xml.rels><?xml version="1.0" encoding="UTF-8" standalone="yes"?>
<Relationships xmlns="http://schemas.openxmlformats.org/package/2006/relationships"><Relationship Id="rId2" Type="http://schemas.openxmlformats.org/officeDocument/2006/relationships/comments" Target="../comments17.xml"/><Relationship Id="rId1" Type="http://schemas.openxmlformats.org/officeDocument/2006/relationships/vmlDrawing" Target="../drawings/vmlDrawing17.vml"/></Relationships>
</file>

<file path=xl/worksheets/_rels/sheet25.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26.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2" Type="http://schemas.openxmlformats.org/officeDocument/2006/relationships/comments" Target="../comments20.xml"/><Relationship Id="rId1" Type="http://schemas.openxmlformats.org/officeDocument/2006/relationships/vmlDrawing" Target="../drawings/vmlDrawing20.vml"/></Relationships>
</file>

<file path=xl/worksheets/_rels/sheet28.xml.rels><?xml version="1.0" encoding="UTF-8" standalone="yes"?>
<Relationships xmlns="http://schemas.openxmlformats.org/package/2006/relationships"><Relationship Id="rId2" Type="http://schemas.openxmlformats.org/officeDocument/2006/relationships/comments" Target="../comments21.xml"/><Relationship Id="rId1" Type="http://schemas.openxmlformats.org/officeDocument/2006/relationships/vmlDrawing" Target="../drawings/vmlDrawing21.vml"/></Relationships>
</file>

<file path=xl/worksheets/_rels/sheet29.xml.rels><?xml version="1.0" encoding="UTF-8" standalone="yes"?>
<Relationships xmlns="http://schemas.openxmlformats.org/package/2006/relationships"><Relationship Id="rId2" Type="http://schemas.openxmlformats.org/officeDocument/2006/relationships/comments" Target="../comments22.xml"/><Relationship Id="rId1" Type="http://schemas.openxmlformats.org/officeDocument/2006/relationships/vmlDrawing" Target="../drawings/vmlDrawing2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2" Type="http://schemas.openxmlformats.org/officeDocument/2006/relationships/comments" Target="../comments23.xml"/><Relationship Id="rId1" Type="http://schemas.openxmlformats.org/officeDocument/2006/relationships/vmlDrawing" Target="../drawings/vmlDrawing23.vml"/></Relationships>
</file>

<file path=xl/worksheets/_rels/sheet31.xml.rels><?xml version="1.0" encoding="UTF-8" standalone="yes"?>
<Relationships xmlns="http://schemas.openxmlformats.org/package/2006/relationships"><Relationship Id="rId2" Type="http://schemas.openxmlformats.org/officeDocument/2006/relationships/comments" Target="../comments24.xml"/><Relationship Id="rId1" Type="http://schemas.openxmlformats.org/officeDocument/2006/relationships/vmlDrawing" Target="../drawings/vmlDrawing24.vml"/></Relationships>
</file>

<file path=xl/worksheets/_rels/sheet32.xml.rels><?xml version="1.0" encoding="UTF-8" standalone="yes"?>
<Relationships xmlns="http://schemas.openxmlformats.org/package/2006/relationships"><Relationship Id="rId2" Type="http://schemas.openxmlformats.org/officeDocument/2006/relationships/comments" Target="../comments25.xml"/><Relationship Id="rId1" Type="http://schemas.openxmlformats.org/officeDocument/2006/relationships/vmlDrawing" Target="../drawings/vmlDrawing25.vml"/></Relationships>
</file>

<file path=xl/worksheets/_rels/sheet33.xml.rels><?xml version="1.0" encoding="UTF-8" standalone="yes"?>
<Relationships xmlns="http://schemas.openxmlformats.org/package/2006/relationships"><Relationship Id="rId2" Type="http://schemas.openxmlformats.org/officeDocument/2006/relationships/comments" Target="../comments26.xml"/><Relationship Id="rId1" Type="http://schemas.openxmlformats.org/officeDocument/2006/relationships/vmlDrawing" Target="../drawings/vmlDrawing26.vml"/></Relationships>
</file>

<file path=xl/worksheets/_rels/sheet34.xml.rels><?xml version="1.0" encoding="UTF-8" standalone="yes"?>
<Relationships xmlns="http://schemas.openxmlformats.org/package/2006/relationships"><Relationship Id="rId2" Type="http://schemas.openxmlformats.org/officeDocument/2006/relationships/comments" Target="../comments27.xml"/><Relationship Id="rId1" Type="http://schemas.openxmlformats.org/officeDocument/2006/relationships/vmlDrawing" Target="../drawings/vmlDrawing27.vml"/></Relationships>
</file>

<file path=xl/worksheets/_rels/sheet35.xml.rels><?xml version="1.0" encoding="UTF-8" standalone="yes"?>
<Relationships xmlns="http://schemas.openxmlformats.org/package/2006/relationships"><Relationship Id="rId2" Type="http://schemas.openxmlformats.org/officeDocument/2006/relationships/comments" Target="../comments28.xml"/><Relationship Id="rId1" Type="http://schemas.openxmlformats.org/officeDocument/2006/relationships/vmlDrawing" Target="../drawings/vmlDrawing28.vml"/></Relationships>
</file>

<file path=xl/worksheets/_rels/sheet36.xml.rels><?xml version="1.0" encoding="UTF-8" standalone="yes"?>
<Relationships xmlns="http://schemas.openxmlformats.org/package/2006/relationships"><Relationship Id="rId3" Type="http://schemas.openxmlformats.org/officeDocument/2006/relationships/comments" Target="../comments29.xml"/><Relationship Id="rId2" Type="http://schemas.openxmlformats.org/officeDocument/2006/relationships/vmlDrawing" Target="../drawings/vmlDrawing29.vml"/><Relationship Id="rId1" Type="http://schemas.openxmlformats.org/officeDocument/2006/relationships/printerSettings" Target="../printerSettings/printerSettings13.bin"/></Relationships>
</file>

<file path=xl/worksheets/_rels/sheet37.xml.rels><?xml version="1.0" encoding="UTF-8" standalone="yes"?>
<Relationships xmlns="http://schemas.openxmlformats.org/package/2006/relationships"><Relationship Id="rId2" Type="http://schemas.openxmlformats.org/officeDocument/2006/relationships/comments" Target="../comments30.xml"/><Relationship Id="rId1" Type="http://schemas.openxmlformats.org/officeDocument/2006/relationships/vmlDrawing" Target="../drawings/vmlDrawing30.vml"/></Relationships>
</file>

<file path=xl/worksheets/_rels/sheet38.xml.rels><?xml version="1.0" encoding="UTF-8" standalone="yes"?>
<Relationships xmlns="http://schemas.openxmlformats.org/package/2006/relationships"><Relationship Id="rId2" Type="http://schemas.openxmlformats.org/officeDocument/2006/relationships/comments" Target="../comments31.xml"/><Relationship Id="rId1" Type="http://schemas.openxmlformats.org/officeDocument/2006/relationships/vmlDrawing" Target="../drawings/vmlDrawing31.vml"/></Relationships>
</file>

<file path=xl/worksheets/_rels/sheet39.xml.rels><?xml version="1.0" encoding="UTF-8" standalone="yes"?>
<Relationships xmlns="http://schemas.openxmlformats.org/package/2006/relationships"><Relationship Id="rId2" Type="http://schemas.openxmlformats.org/officeDocument/2006/relationships/comments" Target="../comments32.xml"/><Relationship Id="rId1" Type="http://schemas.openxmlformats.org/officeDocument/2006/relationships/vmlDrawing" Target="../drawings/vmlDrawing3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0.xml.rels><?xml version="1.0" encoding="UTF-8" standalone="yes"?>
<Relationships xmlns="http://schemas.openxmlformats.org/package/2006/relationships"><Relationship Id="rId2" Type="http://schemas.openxmlformats.org/officeDocument/2006/relationships/comments" Target="../comments33.xml"/><Relationship Id="rId1" Type="http://schemas.openxmlformats.org/officeDocument/2006/relationships/vmlDrawing" Target="../drawings/vmlDrawing33.vml"/></Relationships>
</file>

<file path=xl/worksheets/_rels/sheet41.xml.rels><?xml version="1.0" encoding="UTF-8" standalone="yes"?>
<Relationships xmlns="http://schemas.openxmlformats.org/package/2006/relationships"><Relationship Id="rId2" Type="http://schemas.openxmlformats.org/officeDocument/2006/relationships/comments" Target="../comments34.xml"/><Relationship Id="rId1" Type="http://schemas.openxmlformats.org/officeDocument/2006/relationships/vmlDrawing" Target="../drawings/vmlDrawing34.vml"/></Relationships>
</file>

<file path=xl/worksheets/_rels/sheet42.xml.rels><?xml version="1.0" encoding="UTF-8" standalone="yes"?>
<Relationships xmlns="http://schemas.openxmlformats.org/package/2006/relationships"><Relationship Id="rId2" Type="http://schemas.openxmlformats.org/officeDocument/2006/relationships/comments" Target="../comments35.xml"/><Relationship Id="rId1" Type="http://schemas.openxmlformats.org/officeDocument/2006/relationships/vmlDrawing" Target="../drawings/vmlDrawing35.vml"/></Relationships>
</file>

<file path=xl/worksheets/_rels/sheet43.xml.rels><?xml version="1.0" encoding="UTF-8" standalone="yes"?>
<Relationships xmlns="http://schemas.openxmlformats.org/package/2006/relationships"><Relationship Id="rId2" Type="http://schemas.openxmlformats.org/officeDocument/2006/relationships/comments" Target="../comments36.xml"/><Relationship Id="rId1" Type="http://schemas.openxmlformats.org/officeDocument/2006/relationships/vmlDrawing" Target="../drawings/vmlDrawing36.vml"/></Relationships>
</file>

<file path=xl/worksheets/_rels/sheet44.xml.rels><?xml version="1.0" encoding="UTF-8" standalone="yes"?>
<Relationships xmlns="http://schemas.openxmlformats.org/package/2006/relationships"><Relationship Id="rId2" Type="http://schemas.openxmlformats.org/officeDocument/2006/relationships/comments" Target="../comments37.xml"/><Relationship Id="rId1" Type="http://schemas.openxmlformats.org/officeDocument/2006/relationships/vmlDrawing" Target="../drawings/vmlDrawing37.vml"/></Relationships>
</file>

<file path=xl/worksheets/_rels/sheet45.xml.rels><?xml version="1.0" encoding="UTF-8" standalone="yes"?>
<Relationships xmlns="http://schemas.openxmlformats.org/package/2006/relationships"><Relationship Id="rId2" Type="http://schemas.openxmlformats.org/officeDocument/2006/relationships/comments" Target="../comments38.xml"/><Relationship Id="rId1" Type="http://schemas.openxmlformats.org/officeDocument/2006/relationships/vmlDrawing" Target="../drawings/vmlDrawing38.vml"/></Relationships>
</file>

<file path=xl/worksheets/_rels/sheet46.xml.rels><?xml version="1.0" encoding="UTF-8" standalone="yes"?>
<Relationships xmlns="http://schemas.openxmlformats.org/package/2006/relationships"><Relationship Id="rId2" Type="http://schemas.openxmlformats.org/officeDocument/2006/relationships/comments" Target="../comments39.xml"/><Relationship Id="rId1" Type="http://schemas.openxmlformats.org/officeDocument/2006/relationships/vmlDrawing" Target="../drawings/vmlDrawing39.vml"/></Relationships>
</file>

<file path=xl/worksheets/_rels/sheet47.xml.rels><?xml version="1.0" encoding="UTF-8" standalone="yes"?>
<Relationships xmlns="http://schemas.openxmlformats.org/package/2006/relationships"><Relationship Id="rId2" Type="http://schemas.openxmlformats.org/officeDocument/2006/relationships/comments" Target="../comments40.xml"/><Relationship Id="rId1" Type="http://schemas.openxmlformats.org/officeDocument/2006/relationships/vmlDrawing" Target="../drawings/vmlDrawing40.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tabSelected="1" zoomScaleNormal="100" workbookViewId="0">
      <selection activeCell="A20" sqref="A20"/>
    </sheetView>
  </sheetViews>
  <sheetFormatPr defaultRowHeight="15" x14ac:dyDescent="0.25"/>
  <cols>
    <col min="1" max="1" width="63.140625" style="510" customWidth="1"/>
    <col min="2" max="6" width="11.42578125" style="510" customWidth="1"/>
    <col min="7" max="7" width="3.5703125" style="510" customWidth="1"/>
    <col min="8" max="12" width="11.42578125" style="510" customWidth="1"/>
    <col min="13" max="16384" width="9.140625" style="510"/>
  </cols>
  <sheetData>
    <row r="1" spans="1:16" x14ac:dyDescent="0.25">
      <c r="A1" s="508" t="s">
        <v>291</v>
      </c>
      <c r="B1" s="509"/>
      <c r="C1" s="509"/>
      <c r="D1" s="509"/>
      <c r="E1" s="509"/>
      <c r="F1" s="509"/>
      <c r="G1" s="509"/>
      <c r="H1" s="509"/>
      <c r="I1" s="509"/>
      <c r="J1" s="509"/>
      <c r="K1" s="509"/>
      <c r="L1" s="509"/>
    </row>
    <row r="2" spans="1:16" ht="15.75" thickBot="1" x14ac:dyDescent="0.3">
      <c r="A2" s="509"/>
      <c r="B2" s="509"/>
      <c r="C2" s="509"/>
      <c r="D2" s="509"/>
      <c r="E2" s="509"/>
      <c r="F2" s="509"/>
      <c r="G2" s="509"/>
      <c r="H2" s="509"/>
      <c r="I2" s="509"/>
      <c r="J2" s="509"/>
      <c r="K2" s="509"/>
      <c r="L2" s="509"/>
    </row>
    <row r="3" spans="1:16" x14ac:dyDescent="0.25">
      <c r="A3" s="570" t="s">
        <v>303</v>
      </c>
      <c r="B3" s="572" t="s">
        <v>348</v>
      </c>
      <c r="C3" s="573"/>
      <c r="D3" s="573"/>
      <c r="E3" s="573"/>
      <c r="F3" s="574"/>
      <c r="G3" s="511"/>
      <c r="H3" s="572" t="s">
        <v>357</v>
      </c>
      <c r="I3" s="573"/>
      <c r="J3" s="573"/>
      <c r="K3" s="573"/>
      <c r="L3" s="574"/>
    </row>
    <row r="4" spans="1:16" ht="30" customHeight="1" thickBot="1" x14ac:dyDescent="0.3">
      <c r="A4" s="571"/>
      <c r="B4" s="575"/>
      <c r="C4" s="576"/>
      <c r="D4" s="576"/>
      <c r="E4" s="576"/>
      <c r="F4" s="577"/>
      <c r="G4" s="512"/>
      <c r="H4" s="578"/>
      <c r="I4" s="579"/>
      <c r="J4" s="579"/>
      <c r="K4" s="579"/>
      <c r="L4" s="580"/>
      <c r="N4" s="513"/>
      <c r="O4" s="513"/>
      <c r="P4" s="513"/>
    </row>
    <row r="5" spans="1:16" ht="30" customHeight="1" thickBot="1" x14ac:dyDescent="0.3">
      <c r="A5" s="514" t="s">
        <v>282</v>
      </c>
      <c r="B5" s="515">
        <v>2011</v>
      </c>
      <c r="C5" s="515">
        <v>2012</v>
      </c>
      <c r="D5" s="515">
        <v>2013</v>
      </c>
      <c r="E5" s="515">
        <v>2014</v>
      </c>
      <c r="F5" s="515">
        <v>2015</v>
      </c>
      <c r="G5" s="516"/>
      <c r="H5" s="515">
        <v>2011</v>
      </c>
      <c r="I5" s="515">
        <v>2012</v>
      </c>
      <c r="J5" s="515">
        <v>2013</v>
      </c>
      <c r="K5" s="515">
        <v>2014</v>
      </c>
      <c r="L5" s="517">
        <v>2015</v>
      </c>
      <c r="N5" s="513"/>
      <c r="O5" s="513"/>
      <c r="P5" s="513"/>
    </row>
    <row r="6" spans="1:16" x14ac:dyDescent="0.25">
      <c r="A6" s="518" t="s">
        <v>276</v>
      </c>
      <c r="B6" s="519">
        <f>'Sum - all LS'!G4/1000</f>
        <v>320777.05994999997</v>
      </c>
      <c r="C6" s="519">
        <f>'Sum - all LS'!F4/1000</f>
        <v>342323.30644000001</v>
      </c>
      <c r="D6" s="519">
        <f>'Sum - all LS'!E4/1000</f>
        <v>361202.22784999997</v>
      </c>
      <c r="E6" s="519">
        <f>'Sum - all LS'!D4/1000</f>
        <v>349430.69448000001</v>
      </c>
      <c r="F6" s="519">
        <f>'Sum - all LS'!C4/1000</f>
        <v>360662.56854000001</v>
      </c>
      <c r="G6" s="520"/>
      <c r="H6" s="519">
        <f>'Averages - all LS'!G4/1000</f>
        <v>11061.277929310345</v>
      </c>
      <c r="I6" s="519">
        <f>'Averages - all LS'!F4/1000</f>
        <v>11410.776881333333</v>
      </c>
      <c r="J6" s="519">
        <f>'Averages - all LS'!E4/1000</f>
        <v>12040.074261666665</v>
      </c>
      <c r="K6" s="519">
        <f>'Averages - all LS'!D4/1000</f>
        <v>11647.689816000002</v>
      </c>
      <c r="L6" s="521">
        <f>'Averages - all LS'!C4/1000</f>
        <v>12022.085618000001</v>
      </c>
      <c r="N6" s="522"/>
      <c r="O6" s="522"/>
      <c r="P6" s="513"/>
    </row>
    <row r="7" spans="1:16" x14ac:dyDescent="0.25">
      <c r="A7" s="523" t="s">
        <v>340</v>
      </c>
      <c r="B7" s="524">
        <f>'Sum - all LS'!G10/1000</f>
        <v>17262.545329999983</v>
      </c>
      <c r="C7" s="524">
        <f>'Sum - all LS'!F10/1000</f>
        <v>21268.272499999999</v>
      </c>
      <c r="D7" s="524">
        <f>'Sum - all LS'!E10/1000</f>
        <v>17391.094039999964</v>
      </c>
      <c r="E7" s="524">
        <f>'Sum - all LS'!D10/1000</f>
        <v>1177.346780000031</v>
      </c>
      <c r="F7" s="524">
        <f>'Sum - all LS'!C10/1000</f>
        <v>-7502.8829499999883</v>
      </c>
      <c r="G7" s="525"/>
      <c r="H7" s="524">
        <f>'Averages - all LS'!G10/1000</f>
        <v>595.26018379310335</v>
      </c>
      <c r="I7" s="524">
        <f>'Averages - all LS'!F10/1000</f>
        <v>708.94241666666608</v>
      </c>
      <c r="J7" s="524">
        <f>'Averages - all LS'!E10/1000</f>
        <v>579.70313466666448</v>
      </c>
      <c r="K7" s="524">
        <f>'Averages - all LS'!D10/1000</f>
        <v>39.244892666667702</v>
      </c>
      <c r="L7" s="526">
        <f>'Averages - all LS'!C10/1000</f>
        <v>-250.09609833333269</v>
      </c>
      <c r="N7" s="527"/>
      <c r="O7" s="527"/>
      <c r="P7" s="513"/>
    </row>
    <row r="8" spans="1:16" x14ac:dyDescent="0.25">
      <c r="A8" s="523" t="s">
        <v>277</v>
      </c>
      <c r="B8" s="524">
        <f>'Sum - all LS'!G12/1000</f>
        <v>174029.71529999998</v>
      </c>
      <c r="C8" s="524">
        <f>'Sum - all LS'!F12/1000</f>
        <v>184970.36809</v>
      </c>
      <c r="D8" s="524">
        <f>'Sum - all LS'!E12/1000</f>
        <v>193289.88784000001</v>
      </c>
      <c r="E8" s="524">
        <f>'Sum - all LS'!D12/1000</f>
        <v>196290.90310000003</v>
      </c>
      <c r="F8" s="524">
        <f>'Sum - all LS'!C12/1000</f>
        <v>205793.60838999998</v>
      </c>
      <c r="G8" s="525"/>
      <c r="H8" s="524">
        <f>'Averages - all LS'!G12/1000</f>
        <v>6001.0246655172405</v>
      </c>
      <c r="I8" s="524">
        <f>'Averages - all LS'!F12/1000</f>
        <v>6165.6789363333328</v>
      </c>
      <c r="J8" s="524">
        <f>'Averages - all LS'!E12/1000</f>
        <v>6442.9962613333337</v>
      </c>
      <c r="K8" s="524">
        <f>'Averages - all LS'!D12/1000</f>
        <v>6543.0301033333344</v>
      </c>
      <c r="L8" s="526">
        <f>'Averages - all LS'!C12/1000</f>
        <v>6859.7869463333327</v>
      </c>
      <c r="N8" s="522"/>
      <c r="O8" s="522"/>
      <c r="P8" s="513"/>
    </row>
    <row r="9" spans="1:16" x14ac:dyDescent="0.25">
      <c r="A9" s="523" t="s">
        <v>347</v>
      </c>
      <c r="B9" s="524">
        <f>-'Sum - all LS'!G13/1000</f>
        <v>146849.23811999999</v>
      </c>
      <c r="C9" s="524">
        <f>-'Sum - all LS'!F13/1000</f>
        <v>154994.2415</v>
      </c>
      <c r="D9" s="524">
        <f>-'Sum - all LS'!E13/1000</f>
        <v>170905.70590999999</v>
      </c>
      <c r="E9" s="524">
        <f>-'Sum - all LS'!D13/1000</f>
        <v>176581.79365000001</v>
      </c>
      <c r="F9" s="524">
        <f>-'Sum - all LS'!C13/1000</f>
        <v>186758.58175000001</v>
      </c>
      <c r="G9" s="525"/>
      <c r="H9" s="524">
        <f>-'Averages - all LS'!G13/1000</f>
        <v>5438.8606711111115</v>
      </c>
      <c r="I9" s="524">
        <f>-'Averages - all LS'!F13/1000</f>
        <v>5535.5086250000004</v>
      </c>
      <c r="J9" s="524">
        <f>-'Averages - all LS'!E13/1000</f>
        <v>6103.7752110714291</v>
      </c>
      <c r="K9" s="524">
        <f>-'Averages - all LS'!D13/1000</f>
        <v>6306.4926303571438</v>
      </c>
      <c r="L9" s="526">
        <f>-'Averages - all LS'!C13/1000</f>
        <v>6669.9493482142852</v>
      </c>
      <c r="N9" s="522"/>
      <c r="O9" s="522"/>
      <c r="P9" s="513"/>
    </row>
    <row r="10" spans="1:16" x14ac:dyDescent="0.25">
      <c r="A10" s="523" t="s">
        <v>278</v>
      </c>
      <c r="B10" s="528">
        <f>'Sum - all LS'!G14/1000</f>
        <v>27180.477179999976</v>
      </c>
      <c r="C10" s="528">
        <f>'Sum - all LS'!F14/1000</f>
        <v>29976.126590000003</v>
      </c>
      <c r="D10" s="528">
        <f>'Sum - all LS'!E14/1000</f>
        <v>22384.181930000006</v>
      </c>
      <c r="E10" s="528">
        <f>'Sum - all LS'!D14/1000</f>
        <v>19709.109450000018</v>
      </c>
      <c r="F10" s="528">
        <f>'Sum - all LS'!C14/1000</f>
        <v>19035.026639999985</v>
      </c>
      <c r="G10" s="529"/>
      <c r="H10" s="524">
        <f>'Averages - all LS'!G14/1000</f>
        <v>1003.7209325925926</v>
      </c>
      <c r="I10" s="524">
        <f>'Averages - all LS'!F14/1000</f>
        <v>1065.1544853571427</v>
      </c>
      <c r="J10" s="524">
        <f>'Averages - all LS'!E14/1000</f>
        <v>796.41056892857148</v>
      </c>
      <c r="K10" s="524">
        <f>'Averages - all LS'!D14/1000</f>
        <v>702.58015892857134</v>
      </c>
      <c r="L10" s="526">
        <f>'Averages - all LS'!C14/1000</f>
        <v>679.03395142857153</v>
      </c>
      <c r="N10" s="527"/>
      <c r="O10" s="527"/>
      <c r="P10" s="513"/>
    </row>
    <row r="11" spans="1:16" x14ac:dyDescent="0.25">
      <c r="A11" s="523" t="s">
        <v>280</v>
      </c>
      <c r="B11" s="528">
        <f>-'Sum - all LS'!G20/1000</f>
        <v>65065.448220000013</v>
      </c>
      <c r="C11" s="528">
        <f>-'Sum - all LS'!F20/1000</f>
        <v>68720.74417999998</v>
      </c>
      <c r="D11" s="528">
        <f>-'Sum - all LS'!E20/1000</f>
        <v>76020.39155</v>
      </c>
      <c r="E11" s="528">
        <f>-'Sum - all LS'!D20/1000</f>
        <v>73493.511599999998</v>
      </c>
      <c r="F11" s="528">
        <f>-'Sum - all LS'!C20/1000</f>
        <v>79417.432910000003</v>
      </c>
      <c r="G11" s="529"/>
      <c r="H11" s="524">
        <f>-'Averages - all LS'!G20/1000</f>
        <v>2500.6623930769233</v>
      </c>
      <c r="I11" s="524">
        <f>-'Averages - all LS'!F20/1000</f>
        <v>2543.3025992592598</v>
      </c>
      <c r="J11" s="524">
        <f>-'Averages - all LS'!E20/1000</f>
        <v>2813.4021314814813</v>
      </c>
      <c r="K11" s="524">
        <f>-'Averages - all LS'!D20/1000</f>
        <v>2719.940948148148</v>
      </c>
      <c r="L11" s="526">
        <f>-'Averages - all LS'!C20/1000</f>
        <v>2939.2400337037034</v>
      </c>
      <c r="N11" s="522"/>
      <c r="O11" s="522"/>
      <c r="P11" s="513"/>
    </row>
    <row r="12" spans="1:16" x14ac:dyDescent="0.25">
      <c r="A12" s="523"/>
      <c r="B12" s="530"/>
      <c r="C12" s="530"/>
      <c r="D12" s="530"/>
      <c r="E12" s="530"/>
      <c r="F12" s="530"/>
      <c r="G12" s="529"/>
      <c r="H12" s="530"/>
      <c r="I12" s="530"/>
      <c r="J12" s="530"/>
      <c r="K12" s="530"/>
      <c r="L12" s="531"/>
      <c r="N12" s="513"/>
      <c r="O12" s="513"/>
      <c r="P12" s="513"/>
    </row>
    <row r="13" spans="1:16" x14ac:dyDescent="0.25">
      <c r="A13" s="523" t="s">
        <v>279</v>
      </c>
      <c r="B13" s="532">
        <f>B8/B6</f>
        <v>0.54252543909195461</v>
      </c>
      <c r="C13" s="532">
        <f>C8/C6</f>
        <v>0.54033822591165082</v>
      </c>
      <c r="D13" s="532">
        <f>D8/D6</f>
        <v>0.53512927921438358</v>
      </c>
      <c r="E13" s="532">
        <f>E8/E6</f>
        <v>0.56174487874371581</v>
      </c>
      <c r="F13" s="532">
        <f>F8/F6</f>
        <v>0.57059874337132943</v>
      </c>
      <c r="G13" s="529"/>
      <c r="H13" s="532">
        <f>'Averages - all LS'!G21</f>
        <v>0.37841981739213293</v>
      </c>
      <c r="I13" s="532">
        <f>'Averages - all LS'!F21</f>
        <v>0.35461395631048248</v>
      </c>
      <c r="J13" s="532">
        <f>'Averages - all LS'!E21</f>
        <v>0.38181262334808663</v>
      </c>
      <c r="K13" s="532">
        <f>'Averages - all LS'!D21</f>
        <v>0.3819113203431449</v>
      </c>
      <c r="L13" s="533">
        <f>'Averages - all LS'!C21</f>
        <v>0.37923213609770479</v>
      </c>
      <c r="N13" s="513"/>
      <c r="O13" s="513"/>
      <c r="P13" s="513"/>
    </row>
    <row r="14" spans="1:16" x14ac:dyDescent="0.25">
      <c r="A14" s="523" t="s">
        <v>289</v>
      </c>
      <c r="B14" s="532">
        <f>B10/B8</f>
        <v>0.15618296641550605</v>
      </c>
      <c r="C14" s="532">
        <f>C10/C8</f>
        <v>0.16205907410756024</v>
      </c>
      <c r="D14" s="532">
        <f>D10/D8</f>
        <v>0.11580627512458908</v>
      </c>
      <c r="E14" s="532">
        <f>E10/E8</f>
        <v>0.10040765587572466</v>
      </c>
      <c r="F14" s="532">
        <f>F10/F8</f>
        <v>9.2495713491386272E-2</v>
      </c>
      <c r="G14" s="529"/>
      <c r="H14" s="534">
        <f>'Averages - all LS'!G26</f>
        <v>-0.14178641589006152</v>
      </c>
      <c r="I14" s="534">
        <f>'Averages - all LS'!F26</f>
        <v>-0.19143789218540608</v>
      </c>
      <c r="J14" s="534">
        <f>'Averages - all LS'!E26</f>
        <v>-0.21304455133156475</v>
      </c>
      <c r="K14" s="534">
        <f>'Averages - all LS'!D26</f>
        <v>-0.15845065687277821</v>
      </c>
      <c r="L14" s="535">
        <f>'Averages - all LS'!C26</f>
        <v>-8.8973588922669725E-2</v>
      </c>
      <c r="N14" s="513"/>
      <c r="O14" s="513"/>
      <c r="P14" s="513"/>
    </row>
    <row r="15" spans="1:16" ht="30" customHeight="1" thickBot="1" x14ac:dyDescent="0.3">
      <c r="A15" s="536" t="s">
        <v>281</v>
      </c>
      <c r="B15" s="537">
        <f>B10/B11</f>
        <v>0.41774056620799793</v>
      </c>
      <c r="C15" s="537">
        <f>C10/C11</f>
        <v>0.43620200781708141</v>
      </c>
      <c r="D15" s="537">
        <f>D10/D11</f>
        <v>0.29444970584343177</v>
      </c>
      <c r="E15" s="537">
        <f>E10/E11</f>
        <v>0.26817482279619387</v>
      </c>
      <c r="F15" s="537">
        <f>F10/F11</f>
        <v>0.23968322750461446</v>
      </c>
      <c r="G15" s="538"/>
      <c r="H15" s="537">
        <f>'Averages - all LS'!G25</f>
        <v>0.27600462039830065</v>
      </c>
      <c r="I15" s="537">
        <f>'Averages - all LS'!F25</f>
        <v>0.25369949666536651</v>
      </c>
      <c r="J15" s="537">
        <f>'Averages - all LS'!E25</f>
        <v>0.32741286352489313</v>
      </c>
      <c r="K15" s="537">
        <f>'Averages - all LS'!D25</f>
        <v>0.35517642299111984</v>
      </c>
      <c r="L15" s="539">
        <f>'Averages - all LS'!C25</f>
        <v>0.34878353554415642</v>
      </c>
      <c r="N15" s="513"/>
      <c r="O15" s="513"/>
      <c r="P15" s="513"/>
    </row>
    <row r="16" spans="1:16" ht="30" customHeight="1" thickBot="1" x14ac:dyDescent="0.3">
      <c r="A16" s="514" t="s">
        <v>283</v>
      </c>
      <c r="B16" s="515">
        <v>2011</v>
      </c>
      <c r="C16" s="515">
        <v>2012</v>
      </c>
      <c r="D16" s="515">
        <v>2013</v>
      </c>
      <c r="E16" s="515">
        <v>2014</v>
      </c>
      <c r="F16" s="515">
        <v>2015</v>
      </c>
      <c r="G16" s="516"/>
      <c r="H16" s="515">
        <v>2011</v>
      </c>
      <c r="I16" s="515">
        <v>2012</v>
      </c>
      <c r="J16" s="515">
        <v>2013</v>
      </c>
      <c r="K16" s="515">
        <v>2014</v>
      </c>
      <c r="L16" s="517">
        <v>2015</v>
      </c>
      <c r="N16" s="513"/>
      <c r="O16" s="513"/>
      <c r="P16" s="513"/>
    </row>
    <row r="17" spans="1:14" x14ac:dyDescent="0.25">
      <c r="A17" s="523" t="s">
        <v>284</v>
      </c>
      <c r="B17" s="524">
        <f>'Sum - all LS'!G41/1000</f>
        <v>354050.64273999998</v>
      </c>
      <c r="C17" s="524">
        <f>'Sum - all LS'!F41/1000</f>
        <v>406885.27772999997</v>
      </c>
      <c r="D17" s="524">
        <f>'Sum - all LS'!E41/1000</f>
        <v>486200.58476</v>
      </c>
      <c r="E17" s="524">
        <f>'Sum - all LS'!D41/1000</f>
        <v>453921.20804</v>
      </c>
      <c r="F17" s="524">
        <f>'Sum - all LS'!C41/1000</f>
        <v>464865.91617000004</v>
      </c>
      <c r="G17" s="529"/>
      <c r="H17" s="524">
        <f>'Averages - all LS'!G41/1000</f>
        <v>12208.642853103447</v>
      </c>
      <c r="I17" s="524">
        <f>'Averages - all LS'!F41/1000</f>
        <v>13562.842590999999</v>
      </c>
      <c r="J17" s="524">
        <f>'Averages - all LS'!E41/1000</f>
        <v>16206.686158666667</v>
      </c>
      <c r="K17" s="524">
        <f>'Averages - all LS'!D41/1000</f>
        <v>15130.706934666667</v>
      </c>
      <c r="L17" s="526">
        <f>'Averages - all LS'!C41/1000</f>
        <v>15495.530539000001</v>
      </c>
      <c r="N17" s="540"/>
    </row>
    <row r="18" spans="1:14" x14ac:dyDescent="0.25">
      <c r="A18" s="523" t="s">
        <v>286</v>
      </c>
      <c r="B18" s="524">
        <f>'Sum - all LS'!G43/1000</f>
        <v>283599.4731</v>
      </c>
      <c r="C18" s="524">
        <f>'Sum - all LS'!F43/1000</f>
        <v>307592.56409</v>
      </c>
      <c r="D18" s="524">
        <f>'Sum - all LS'!E43/1000</f>
        <v>345841.51061</v>
      </c>
      <c r="E18" s="524">
        <f>'Sum - all LS'!D43/1000</f>
        <v>339590.80595000001</v>
      </c>
      <c r="F18" s="524">
        <f>'Sum - all LS'!C43/1000</f>
        <v>369600.88864000002</v>
      </c>
      <c r="G18" s="529"/>
      <c r="H18" s="524">
        <f>'Averages - all LS'!G43/1000</f>
        <v>9779.2921758620705</v>
      </c>
      <c r="I18" s="524">
        <f>'Averages - all LS'!F43/1000</f>
        <v>10253.085469666665</v>
      </c>
      <c r="J18" s="524">
        <f>'Averages - all LS'!E43/1000</f>
        <v>11528.050353666667</v>
      </c>
      <c r="K18" s="524">
        <f>'Averages - all LS'!D43/1000</f>
        <v>11319.693531666666</v>
      </c>
      <c r="L18" s="526">
        <f>'Averages - all LS'!C43/1000</f>
        <v>12320.029621333335</v>
      </c>
      <c r="N18" s="541"/>
    </row>
    <row r="19" spans="1:14" x14ac:dyDescent="0.25">
      <c r="A19" s="523" t="s">
        <v>285</v>
      </c>
      <c r="B19" s="524">
        <f>'Sum - all LS'!G44/1000</f>
        <v>125520.15694</v>
      </c>
      <c r="C19" s="524">
        <f>'Sum - all LS'!F44/1000</f>
        <v>94452.88841</v>
      </c>
      <c r="D19" s="524">
        <f>'Sum - all LS'!E44/1000</f>
        <v>99964.984450000004</v>
      </c>
      <c r="E19" s="524">
        <f>'Sum - all LS'!D44/1000</f>
        <v>88675.571230000001</v>
      </c>
      <c r="F19" s="524">
        <f>'Sum - all LS'!C44/1000</f>
        <v>82024.611279999983</v>
      </c>
      <c r="G19" s="529"/>
      <c r="H19" s="524">
        <f>'Averages - all LS'!G44/1000</f>
        <v>4328.2812737931035</v>
      </c>
      <c r="I19" s="524">
        <f>'Averages - all LS'!F44/1000</f>
        <v>3148.4296136666667</v>
      </c>
      <c r="J19" s="524">
        <f>'Averages - all LS'!E44/1000</f>
        <v>3332.1661483333332</v>
      </c>
      <c r="K19" s="524">
        <f>'Averages - all LS'!D44/1000</f>
        <v>2955.8523743333335</v>
      </c>
      <c r="L19" s="526">
        <f>'Averages - all LS'!C44/1000</f>
        <v>2734.1537093333327</v>
      </c>
      <c r="N19" s="540"/>
    </row>
    <row r="20" spans="1:14" x14ac:dyDescent="0.25">
      <c r="A20" s="523" t="s">
        <v>287</v>
      </c>
      <c r="B20" s="542">
        <f>B18/B6</f>
        <v>0.88410147890315194</v>
      </c>
      <c r="C20" s="542">
        <f>C18/C6</f>
        <v>0.89854403221567569</v>
      </c>
      <c r="D20" s="542">
        <f>D18/D6</f>
        <v>0.95747335964279001</v>
      </c>
      <c r="E20" s="542">
        <f>E18/E6</f>
        <v>0.97184022844746631</v>
      </c>
      <c r="F20" s="542">
        <f>F18/F6</f>
        <v>1.0247830545215248</v>
      </c>
      <c r="G20" s="529"/>
      <c r="H20" s="542">
        <f>'Averages - all LS'!G55</f>
        <v>1.2952938211124054</v>
      </c>
      <c r="I20" s="542">
        <f>'Averages - all LS'!F55</f>
        <v>1.3896486461084372</v>
      </c>
      <c r="J20" s="542">
        <f>'Averages - all LS'!E55</f>
        <v>1.3845194496810582</v>
      </c>
      <c r="K20" s="542">
        <f>'Averages - all LS'!D55</f>
        <v>1.450734841258692</v>
      </c>
      <c r="L20" s="543">
        <f>'Averages - all LS'!C55</f>
        <v>1.4802584915014356</v>
      </c>
      <c r="N20" s="540"/>
    </row>
    <row r="21" spans="1:14" x14ac:dyDescent="0.25">
      <c r="A21" s="523" t="s">
        <v>288</v>
      </c>
      <c r="B21" s="544">
        <f>'Sum - all LS'!G52</f>
        <v>1.3878258669231072</v>
      </c>
      <c r="C21" s="544">
        <f>'Sum - all LS'!F52</f>
        <v>1.1320957705217123</v>
      </c>
      <c r="D21" s="544">
        <f>'Sum - all LS'!E52</f>
        <v>1.226203956248147</v>
      </c>
      <c r="E21" s="544">
        <f>'Sum - all LS'!D52</f>
        <v>1.2140902028315839</v>
      </c>
      <c r="F21" s="544">
        <f>'Sum - all LS'!C52</f>
        <v>1.1233737294577977</v>
      </c>
      <c r="G21" s="529"/>
      <c r="H21" s="544">
        <f>'Averages - all LS'!G52</f>
        <v>10.285654593265733</v>
      </c>
      <c r="I21" s="544">
        <f>'Averages - all LS'!F52</f>
        <v>10.427687451378784</v>
      </c>
      <c r="J21" s="544">
        <f>'Averages - all LS'!E52</f>
        <v>9.4940089400409846</v>
      </c>
      <c r="K21" s="544">
        <f>'Averages - all LS'!D52</f>
        <v>10.734744597887371</v>
      </c>
      <c r="L21" s="545">
        <f>'Averages - all LS'!C52</f>
        <v>10.030905180515559</v>
      </c>
      <c r="N21" s="541"/>
    </row>
    <row r="22" spans="1:14" ht="30" customHeight="1" thickBot="1" x14ac:dyDescent="0.3">
      <c r="A22" s="536" t="s">
        <v>292</v>
      </c>
      <c r="B22" s="546">
        <f>'Sum - all LS'!G53*365/12</f>
        <v>57.184125411036661</v>
      </c>
      <c r="C22" s="546">
        <f>'Sum - all LS'!F53*365/12</f>
        <v>19.657780497001852</v>
      </c>
      <c r="D22" s="546">
        <f>'Sum - all LS'!E53*365/12</f>
        <v>34.047891002038071</v>
      </c>
      <c r="E22" s="546">
        <f>'Sum - all LS'!D53*365/12</f>
        <v>31.409047238715193</v>
      </c>
      <c r="F22" s="546">
        <f>'Sum - all LS'!C53*365/12</f>
        <v>17.427082433274656</v>
      </c>
      <c r="G22" s="538"/>
      <c r="H22" s="546">
        <f>'Averages - all LS'!G53*365/12</f>
        <v>336.0462032150383</v>
      </c>
      <c r="I22" s="546">
        <f>'Averages - all LS'!F53*365/12</f>
        <v>367.22679144801015</v>
      </c>
      <c r="J22" s="546">
        <f>'Averages - all LS'!E53*365/12</f>
        <v>311.30066516361524</v>
      </c>
      <c r="K22" s="546">
        <f>'Averages - all LS'!D53*365/12</f>
        <v>327.60098594964319</v>
      </c>
      <c r="L22" s="547">
        <f>'Averages - all LS'!C53*365/12</f>
        <v>350.92066535950676</v>
      </c>
      <c r="N22" s="540"/>
    </row>
    <row r="24" spans="1:14" x14ac:dyDescent="0.25">
      <c r="A24" s="548"/>
      <c r="B24" s="549"/>
      <c r="C24" s="550"/>
      <c r="D24" s="550"/>
      <c r="E24" s="550"/>
      <c r="F24" s="550"/>
      <c r="G24" s="551"/>
      <c r="H24" s="552"/>
      <c r="I24" s="550"/>
      <c r="J24" s="550"/>
      <c r="K24" s="550"/>
      <c r="L24" s="550"/>
    </row>
    <row r="25" spans="1:14" x14ac:dyDescent="0.25">
      <c r="A25" s="553"/>
      <c r="B25" s="549"/>
      <c r="C25" s="554"/>
      <c r="D25" s="554"/>
      <c r="E25" s="554"/>
      <c r="F25" s="554"/>
      <c r="G25" s="555"/>
      <c r="H25" s="556"/>
      <c r="I25" s="554"/>
      <c r="J25" s="554"/>
      <c r="K25" s="554"/>
      <c r="L25" s="554"/>
    </row>
    <row r="26" spans="1:14" x14ac:dyDescent="0.25">
      <c r="A26" s="553"/>
      <c r="B26" s="549"/>
      <c r="C26" s="554"/>
      <c r="D26" s="554"/>
      <c r="E26" s="554"/>
      <c r="F26" s="554"/>
      <c r="G26" s="555"/>
      <c r="H26" s="554"/>
      <c r="I26" s="554"/>
      <c r="J26" s="554"/>
      <c r="K26" s="554"/>
      <c r="L26" s="554"/>
    </row>
    <row r="27" spans="1:14" x14ac:dyDescent="0.25">
      <c r="A27" s="553"/>
      <c r="B27" s="549"/>
      <c r="C27" s="554"/>
      <c r="D27" s="554"/>
      <c r="E27" s="554"/>
      <c r="F27" s="554"/>
      <c r="G27" s="555"/>
      <c r="H27" s="554"/>
      <c r="I27" s="554"/>
      <c r="J27" s="554"/>
      <c r="K27" s="554"/>
      <c r="L27" s="554"/>
    </row>
    <row r="28" spans="1:14" x14ac:dyDescent="0.25">
      <c r="A28" s="553"/>
      <c r="B28" s="549"/>
      <c r="C28" s="554"/>
      <c r="D28" s="554"/>
      <c r="E28" s="554"/>
      <c r="F28" s="554"/>
      <c r="G28" s="555"/>
      <c r="H28" s="554"/>
      <c r="I28" s="554"/>
      <c r="J28" s="554"/>
      <c r="K28" s="554"/>
      <c r="L28" s="554"/>
    </row>
    <row r="29" spans="1:14" x14ac:dyDescent="0.25">
      <c r="A29" s="553"/>
      <c r="B29" s="549"/>
      <c r="C29" s="554"/>
      <c r="D29" s="554"/>
      <c r="E29" s="554"/>
      <c r="F29" s="554"/>
      <c r="G29" s="555"/>
      <c r="H29" s="554"/>
      <c r="I29" s="554"/>
      <c r="J29" s="554"/>
      <c r="K29" s="554"/>
      <c r="L29" s="554"/>
    </row>
    <row r="30" spans="1:14" x14ac:dyDescent="0.25">
      <c r="A30" s="557"/>
      <c r="B30" s="558"/>
      <c r="C30" s="558"/>
      <c r="D30" s="558"/>
      <c r="E30" s="557"/>
      <c r="F30" s="557"/>
      <c r="G30" s="557"/>
      <c r="H30" s="558"/>
      <c r="I30" s="558"/>
      <c r="J30" s="558"/>
      <c r="K30" s="557"/>
      <c r="L30" s="557"/>
    </row>
    <row r="31" spans="1:14" x14ac:dyDescent="0.25">
      <c r="A31" s="559"/>
      <c r="B31" s="560"/>
      <c r="C31" s="561"/>
      <c r="D31" s="561"/>
      <c r="E31" s="561"/>
      <c r="F31" s="561"/>
      <c r="G31" s="557"/>
      <c r="H31" s="562"/>
      <c r="I31" s="562"/>
      <c r="J31" s="562"/>
      <c r="K31" s="557"/>
      <c r="L31" s="557"/>
    </row>
    <row r="32" spans="1:14" x14ac:dyDescent="0.25">
      <c r="A32" s="563"/>
      <c r="B32" s="564"/>
      <c r="C32" s="564"/>
      <c r="D32" s="564"/>
      <c r="E32" s="563"/>
      <c r="F32" s="563"/>
      <c r="G32" s="563"/>
      <c r="H32" s="565"/>
      <c r="I32" s="565"/>
      <c r="J32" s="565"/>
      <c r="K32" s="563"/>
      <c r="L32" s="563"/>
    </row>
    <row r="33" spans="1:12" x14ac:dyDescent="0.25">
      <c r="A33" s="563"/>
      <c r="B33" s="564"/>
      <c r="C33" s="564"/>
      <c r="D33" s="564"/>
      <c r="E33" s="563"/>
      <c r="F33" s="563"/>
      <c r="G33" s="563"/>
      <c r="H33" s="564"/>
      <c r="I33" s="564"/>
      <c r="J33" s="564"/>
      <c r="K33" s="563"/>
      <c r="L33" s="563"/>
    </row>
    <row r="34" spans="1:12" x14ac:dyDescent="0.25">
      <c r="A34" s="563"/>
      <c r="B34" s="563"/>
      <c r="C34" s="563"/>
      <c r="D34" s="563"/>
      <c r="E34" s="563"/>
      <c r="F34" s="563"/>
      <c r="G34" s="563"/>
      <c r="H34" s="563"/>
      <c r="I34" s="563"/>
      <c r="J34" s="563"/>
      <c r="K34" s="563"/>
      <c r="L34" s="563"/>
    </row>
    <row r="35" spans="1:12" x14ac:dyDescent="0.25">
      <c r="A35" s="563"/>
      <c r="B35" s="563"/>
      <c r="C35" s="563"/>
      <c r="D35" s="563"/>
      <c r="E35" s="563"/>
      <c r="F35" s="563"/>
      <c r="G35" s="563"/>
      <c r="H35" s="563"/>
      <c r="I35" s="563"/>
      <c r="J35" s="563"/>
      <c r="K35" s="563"/>
      <c r="L35" s="563"/>
    </row>
    <row r="36" spans="1:12" x14ac:dyDescent="0.25">
      <c r="A36" s="563"/>
      <c r="B36" s="563"/>
      <c r="C36" s="563"/>
      <c r="D36" s="563"/>
      <c r="E36" s="563"/>
      <c r="F36" s="563"/>
      <c r="G36" s="563"/>
      <c r="H36" s="563"/>
      <c r="I36" s="563"/>
      <c r="J36" s="563"/>
      <c r="K36" s="563"/>
      <c r="L36" s="563"/>
    </row>
    <row r="37" spans="1:12" x14ac:dyDescent="0.25">
      <c r="A37" s="563"/>
      <c r="B37" s="566"/>
      <c r="C37" s="566"/>
      <c r="D37" s="566"/>
      <c r="E37" s="563"/>
      <c r="F37" s="563"/>
      <c r="G37" s="563"/>
      <c r="H37" s="566"/>
      <c r="I37" s="566"/>
      <c r="J37" s="566"/>
      <c r="K37" s="563"/>
      <c r="L37" s="563"/>
    </row>
    <row r="38" spans="1:12" x14ac:dyDescent="0.25">
      <c r="A38" s="563"/>
      <c r="B38" s="566"/>
      <c r="C38" s="566"/>
      <c r="D38" s="566"/>
      <c r="E38" s="563"/>
      <c r="F38" s="563"/>
      <c r="G38" s="563"/>
      <c r="H38" s="566"/>
      <c r="I38" s="566"/>
      <c r="J38" s="566"/>
      <c r="K38" s="563"/>
      <c r="L38" s="563"/>
    </row>
    <row r="39" spans="1:12" x14ac:dyDescent="0.25">
      <c r="A39" s="563"/>
      <c r="B39" s="566"/>
      <c r="C39" s="566"/>
      <c r="D39" s="566"/>
      <c r="E39" s="563"/>
      <c r="F39" s="563"/>
      <c r="G39" s="563"/>
      <c r="H39" s="566"/>
      <c r="I39" s="566"/>
      <c r="J39" s="566"/>
      <c r="K39" s="563"/>
      <c r="L39" s="563"/>
    </row>
    <row r="40" spans="1:12" x14ac:dyDescent="0.25">
      <c r="A40" s="563"/>
      <c r="B40" s="563"/>
      <c r="C40" s="563"/>
      <c r="D40" s="563"/>
      <c r="E40" s="563"/>
      <c r="F40" s="563"/>
      <c r="G40" s="563"/>
      <c r="H40" s="563"/>
      <c r="I40" s="563"/>
      <c r="J40" s="563"/>
      <c r="K40" s="563"/>
      <c r="L40" s="563"/>
    </row>
    <row r="41" spans="1:12" x14ac:dyDescent="0.25">
      <c r="A41" s="563"/>
      <c r="B41" s="567"/>
      <c r="C41" s="567"/>
      <c r="D41" s="567"/>
      <c r="E41" s="563"/>
      <c r="F41" s="563"/>
      <c r="G41" s="563"/>
      <c r="H41" s="567"/>
      <c r="I41" s="567"/>
      <c r="J41" s="567"/>
      <c r="K41" s="563"/>
      <c r="L41" s="563"/>
    </row>
    <row r="42" spans="1:12" x14ac:dyDescent="0.25">
      <c r="A42" s="563"/>
      <c r="B42" s="568"/>
      <c r="C42" s="568"/>
      <c r="D42" s="568"/>
      <c r="E42" s="563"/>
      <c r="F42" s="563"/>
      <c r="G42" s="563"/>
      <c r="H42" s="568"/>
      <c r="I42" s="568"/>
      <c r="J42" s="568"/>
      <c r="K42" s="563"/>
      <c r="L42" s="563"/>
    </row>
    <row r="43" spans="1:12" x14ac:dyDescent="0.25">
      <c r="A43" s="563"/>
      <c r="B43" s="569"/>
      <c r="C43" s="569"/>
      <c r="D43" s="569"/>
      <c r="E43" s="563"/>
      <c r="F43" s="563"/>
      <c r="G43" s="563"/>
      <c r="H43" s="569"/>
      <c r="I43" s="569"/>
      <c r="J43" s="569"/>
      <c r="K43" s="563"/>
      <c r="L43" s="563"/>
    </row>
  </sheetData>
  <mergeCells count="3">
    <mergeCell ref="A3:A4"/>
    <mergeCell ref="B3:F4"/>
    <mergeCell ref="H3:L4"/>
  </mergeCells>
  <pageMargins left="0.7" right="0.7" top="0.75" bottom="0.75" header="0.3" footer="0.3"/>
  <pageSetup paperSize="9" orientation="portrait" r:id="rId1"/>
  <ignoredErrors>
    <ignoredError sqref="C18:L18 C19:L19" formula="1"/>
  </ignoredError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L79"/>
  <sheetViews>
    <sheetView zoomScale="70" zoomScaleNormal="70" workbookViewId="0">
      <selection activeCell="I1" sqref="I1:I1048576"/>
    </sheetView>
  </sheetViews>
  <sheetFormatPr defaultColWidth="8.85546875" defaultRowHeight="14.25" x14ac:dyDescent="0.2"/>
  <cols>
    <col min="1" max="1" width="76.42578125" style="6" bestFit="1" customWidth="1"/>
    <col min="2" max="2" width="16.42578125" style="6" hidden="1" customWidth="1"/>
    <col min="3" max="8" width="16.42578125" style="6" customWidth="1"/>
    <col min="9" max="9" width="18.85546875" style="6" hidden="1" customWidth="1"/>
    <col min="10" max="10" width="55.28515625" style="6" hidden="1" customWidth="1"/>
    <col min="11" max="16384" width="8.85546875" style="6"/>
  </cols>
  <sheetData>
    <row r="1" spans="1:12" x14ac:dyDescent="0.2"/>
    <row r="2" spans="1:12" ht="15" thickBot="1" x14ac:dyDescent="0.25"/>
    <row r="3" spans="1:12" s="11" customFormat="1" ht="42" customHeight="1" thickBot="1" x14ac:dyDescent="0.3">
      <c r="A3" s="137" t="s">
        <v>28</v>
      </c>
      <c r="B3" s="116">
        <v>2016</v>
      </c>
      <c r="C3" s="116">
        <v>2015</v>
      </c>
      <c r="D3" s="116">
        <v>2014</v>
      </c>
      <c r="E3" s="116">
        <v>2013</v>
      </c>
      <c r="F3" s="116">
        <v>2012</v>
      </c>
      <c r="G3" s="116">
        <v>2011</v>
      </c>
      <c r="H3" s="116">
        <v>2010</v>
      </c>
      <c r="I3" s="138" t="s">
        <v>134</v>
      </c>
      <c r="J3" s="139" t="s">
        <v>135</v>
      </c>
      <c r="L3" s="12" t="s">
        <v>235</v>
      </c>
    </row>
    <row r="4" spans="1:12" x14ac:dyDescent="0.2">
      <c r="A4" s="78" t="s">
        <v>154</v>
      </c>
      <c r="B4" s="58">
        <f>SUM('A - Society of Dairy Technology:A - Brit Ornithologists'' Union'!B8)</f>
        <v>138833528</v>
      </c>
      <c r="C4" s="58">
        <f>SUM('A - Society of Dairy Technology:A - Brit Ornithologists'' Union'!C8)</f>
        <v>156815243</v>
      </c>
      <c r="D4" s="58">
        <f>SUM('A - Society of Dairy Technology:A - Brit Ornithologists'' Union'!D8)</f>
        <v>154277449</v>
      </c>
      <c r="E4" s="58">
        <f>SUM('A - Society of Dairy Technology:A - Brit Ornithologists'' Union'!E8)</f>
        <v>150087300</v>
      </c>
      <c r="F4" s="58">
        <f>SUM('A - Society of Dairy Technology:A - Brit Ornithologists'' Union'!F8)</f>
        <v>144478121</v>
      </c>
      <c r="G4" s="58">
        <f>SUM('A - Society of Dairy Technology:A - Brit Ornithologists'' Union'!G8)</f>
        <v>138050752</v>
      </c>
      <c r="H4" s="58" t="s">
        <v>235</v>
      </c>
      <c r="I4" s="129">
        <v>9</v>
      </c>
      <c r="J4" s="70"/>
    </row>
    <row r="5" spans="1:12" x14ac:dyDescent="0.2">
      <c r="A5" s="79" t="s">
        <v>243</v>
      </c>
      <c r="B5" s="44">
        <f>SUM('A - Society of Dairy Technology:A - Brit Ornithologists'' Union'!B9)</f>
        <v>-138242506</v>
      </c>
      <c r="C5" s="44">
        <f>SUM('A - Society of Dairy Technology:A - Brit Ornithologists'' Union'!C9)</f>
        <v>-160431305</v>
      </c>
      <c r="D5" s="44">
        <f>SUM('A - Society of Dairy Technology:A - Brit Ornithologists'' Union'!D9)</f>
        <v>-154731054</v>
      </c>
      <c r="E5" s="44">
        <f>SUM('A - Society of Dairy Technology:A - Brit Ornithologists'' Union'!E9)</f>
        <v>-147704105</v>
      </c>
      <c r="F5" s="44">
        <f>SUM('A - Society of Dairy Technology:A - Brit Ornithologists'' Union'!F9)</f>
        <v>-137854512</v>
      </c>
      <c r="G5" s="44">
        <f>SUM('A - Society of Dairy Technology:A - Brit Ornithologists'' Union'!G9)</f>
        <v>-133167790</v>
      </c>
      <c r="H5" s="44" t="s">
        <v>235</v>
      </c>
      <c r="I5" s="130">
        <v>9</v>
      </c>
      <c r="J5" s="65"/>
    </row>
    <row r="6" spans="1:12" x14ac:dyDescent="0.2">
      <c r="A6" s="80" t="s">
        <v>155</v>
      </c>
      <c r="B6" s="86">
        <f t="shared" ref="B6:G6" si="0">B5/12</f>
        <v>-11520208.833333334</v>
      </c>
      <c r="C6" s="86">
        <f t="shared" si="0"/>
        <v>-13369275.416666666</v>
      </c>
      <c r="D6" s="86">
        <f t="shared" si="0"/>
        <v>-12894254.5</v>
      </c>
      <c r="E6" s="86">
        <f t="shared" si="0"/>
        <v>-12308675.416666666</v>
      </c>
      <c r="F6" s="86">
        <f t="shared" si="0"/>
        <v>-11487876</v>
      </c>
      <c r="G6" s="86">
        <f t="shared" si="0"/>
        <v>-11097315.833333334</v>
      </c>
      <c r="H6" s="86"/>
      <c r="I6" s="130">
        <v>9</v>
      </c>
      <c r="J6" s="65"/>
    </row>
    <row r="7" spans="1:12" x14ac:dyDescent="0.2">
      <c r="A7" s="79" t="s">
        <v>245</v>
      </c>
      <c r="B7" s="44">
        <f>SUM('A - Society of Dairy Technology:A - Brit Ornithologists'' Union'!B11)</f>
        <v>138827801</v>
      </c>
      <c r="C7" s="44">
        <f>SUM('A - Society of Dairy Technology:A - Brit Ornithologists'' Union'!C11)</f>
        <v>152684234</v>
      </c>
      <c r="D7" s="44">
        <f>SUM('A - Society of Dairy Technology:A - Brit Ornithologists'' Union'!D11)</f>
        <v>151872380</v>
      </c>
      <c r="E7" s="44">
        <f>SUM('A - Society of Dairy Technology:A - Brit Ornithologists'' Union'!E11)</f>
        <v>147039389</v>
      </c>
      <c r="F7" s="44">
        <f>SUM('A - Society of Dairy Technology:A - Brit Ornithologists'' Union'!F11)</f>
        <v>141175408</v>
      </c>
      <c r="G7" s="44">
        <f>SUM('A - Society of Dairy Technology:A - Brit Ornithologists'' Union'!G11)</f>
        <v>134876826</v>
      </c>
      <c r="H7" s="44"/>
      <c r="I7" s="130">
        <v>9</v>
      </c>
      <c r="J7" s="65"/>
    </row>
    <row r="8" spans="1:12" ht="15" thickBot="1" x14ac:dyDescent="0.25">
      <c r="A8" s="97" t="s">
        <v>246</v>
      </c>
      <c r="B8" s="60">
        <f>SUM('A - Society of Dairy Technology:A - Brit Ornithologists'' Union'!B12)</f>
        <v>-138161798</v>
      </c>
      <c r="C8" s="60">
        <f>SUM('A - Society of Dairy Technology:A - Brit Ornithologists'' Union'!C12)</f>
        <v>-157458322</v>
      </c>
      <c r="D8" s="60">
        <f>SUM('A - Society of Dairy Technology:A - Brit Ornithologists'' Union'!D12)</f>
        <v>-152195446</v>
      </c>
      <c r="E8" s="60">
        <f>SUM('A - Society of Dairy Technology:A - Brit Ornithologists'' Union'!E12)</f>
        <v>-144788789</v>
      </c>
      <c r="F8" s="60">
        <f>SUM('A - Society of Dairy Technology:A - Brit Ornithologists'' Union'!F12)</f>
        <v>-134955506</v>
      </c>
      <c r="G8" s="60">
        <f>SUM('A - Society of Dairy Technology:A - Brit Ornithologists'' Union'!G12)</f>
        <v>-130022731</v>
      </c>
      <c r="H8" s="60"/>
      <c r="I8" s="131">
        <v>9</v>
      </c>
      <c r="J8" s="65"/>
    </row>
    <row r="9" spans="1:12" x14ac:dyDescent="0.2">
      <c r="A9" s="100"/>
      <c r="B9" s="100"/>
      <c r="C9" s="100"/>
      <c r="D9" s="100"/>
      <c r="E9" s="100"/>
      <c r="F9" s="100"/>
      <c r="G9" s="100"/>
      <c r="H9" s="100"/>
      <c r="I9" s="129"/>
      <c r="J9" s="65"/>
    </row>
    <row r="10" spans="1:12" x14ac:dyDescent="0.2">
      <c r="A10" s="80" t="s">
        <v>247</v>
      </c>
      <c r="B10" s="86">
        <f t="shared" ref="B10:G10" si="1">B4+B5</f>
        <v>591022</v>
      </c>
      <c r="C10" s="86">
        <f t="shared" si="1"/>
        <v>-3616062</v>
      </c>
      <c r="D10" s="86">
        <f t="shared" si="1"/>
        <v>-453605</v>
      </c>
      <c r="E10" s="86">
        <f t="shared" si="1"/>
        <v>2383195</v>
      </c>
      <c r="F10" s="86">
        <f t="shared" si="1"/>
        <v>6623609</v>
      </c>
      <c r="G10" s="86">
        <f t="shared" si="1"/>
        <v>4882962</v>
      </c>
      <c r="H10" s="86"/>
      <c r="I10" s="130">
        <v>9</v>
      </c>
      <c r="J10" s="65"/>
    </row>
    <row r="11" spans="1:12" x14ac:dyDescent="0.2">
      <c r="A11" s="80" t="s">
        <v>248</v>
      </c>
      <c r="B11" s="86">
        <f t="shared" ref="B11:G11" si="2">B7+B8</f>
        <v>666003</v>
      </c>
      <c r="C11" s="86">
        <f t="shared" si="2"/>
        <v>-4774088</v>
      </c>
      <c r="D11" s="86">
        <f t="shared" si="2"/>
        <v>-323066</v>
      </c>
      <c r="E11" s="86">
        <f t="shared" si="2"/>
        <v>2250600</v>
      </c>
      <c r="F11" s="86">
        <f t="shared" si="2"/>
        <v>6219902</v>
      </c>
      <c r="G11" s="86">
        <f t="shared" si="2"/>
        <v>4854095</v>
      </c>
      <c r="H11" s="86"/>
      <c r="I11" s="130">
        <v>9</v>
      </c>
      <c r="J11" s="65"/>
    </row>
    <row r="12" spans="1:12" x14ac:dyDescent="0.2">
      <c r="A12" s="81" t="s">
        <v>249</v>
      </c>
      <c r="B12" s="44">
        <f>SUM('A - Society of Dairy Technology:A - Brit Ornithologists'' Union'!B16)</f>
        <v>78632554</v>
      </c>
      <c r="C12" s="44">
        <f>SUM('A - Society of Dairy Technology:A - Brit Ornithologists'' Union'!C16)</f>
        <v>81722477</v>
      </c>
      <c r="D12" s="44">
        <f>SUM('A - Society of Dairy Technology:A - Brit Ornithologists'' Union'!D16)</f>
        <v>83138576</v>
      </c>
      <c r="E12" s="44">
        <f>SUM('A - Society of Dairy Technology:A - Brit Ornithologists'' Union'!E16)</f>
        <v>80278640</v>
      </c>
      <c r="F12" s="44">
        <f>SUM('A - Society of Dairy Technology:A - Brit Ornithologists'' Union'!F16)</f>
        <v>75822127</v>
      </c>
      <c r="G12" s="44">
        <f>SUM('A - Society of Dairy Technology:A - Brit Ornithologists'' Union'!G16)</f>
        <v>72235269</v>
      </c>
      <c r="H12" s="44">
        <f>SUM('A - Society of Dairy Technology:A - Brit Ornithologists'' Union'!H16)</f>
        <v>64622619</v>
      </c>
      <c r="I12" s="130">
        <v>9</v>
      </c>
      <c r="J12" s="71"/>
    </row>
    <row r="13" spans="1:12" x14ac:dyDescent="0.2">
      <c r="A13" s="81" t="s">
        <v>250</v>
      </c>
      <c r="B13" s="44">
        <f>SUM('A - Society of Dairy Technology:A - Brit Ornithologists'' Union'!B17)</f>
        <v>-68721314</v>
      </c>
      <c r="C13" s="44">
        <f>SUM('A - Society of Dairy Technology:A - Brit Ornithologists'' Union'!C17)</f>
        <v>-73448335</v>
      </c>
      <c r="D13" s="44">
        <f>SUM('A - Society of Dairy Technology:A - Brit Ornithologists'' Union'!D17)</f>
        <v>-72088341</v>
      </c>
      <c r="E13" s="44">
        <f>SUM('A - Society of Dairy Technology:A - Brit Ornithologists'' Union'!E17)</f>
        <v>-72386540</v>
      </c>
      <c r="F13" s="44">
        <f>SUM('A - Society of Dairy Technology:A - Brit Ornithologists'' Union'!F17)</f>
        <v>-63850286</v>
      </c>
      <c r="G13" s="44">
        <f>SUM('A - Society of Dairy Technology:A - Brit Ornithologists'' Union'!G17)</f>
        <v>-60606822</v>
      </c>
      <c r="H13" s="44">
        <f>SUM('A - Society of Dairy Technology:A - Brit Ornithologists'' Union'!H17)</f>
        <v>-53604720</v>
      </c>
      <c r="I13" s="130">
        <v>8</v>
      </c>
      <c r="J13" s="74" t="s">
        <v>33</v>
      </c>
      <c r="L13" s="1" t="s">
        <v>235</v>
      </c>
    </row>
    <row r="14" spans="1:12" s="184" customFormat="1" ht="15" x14ac:dyDescent="0.25">
      <c r="A14" s="185" t="s">
        <v>251</v>
      </c>
      <c r="B14" s="190">
        <f t="shared" ref="B14:H14" si="3">B12+B13</f>
        <v>9911240</v>
      </c>
      <c r="C14" s="190">
        <f>C12+C13</f>
        <v>8274142</v>
      </c>
      <c r="D14" s="190">
        <f t="shared" si="3"/>
        <v>11050235</v>
      </c>
      <c r="E14" s="190">
        <f t="shared" si="3"/>
        <v>7892100</v>
      </c>
      <c r="F14" s="190">
        <f t="shared" si="3"/>
        <v>11971841</v>
      </c>
      <c r="G14" s="190">
        <f t="shared" si="3"/>
        <v>11628447</v>
      </c>
      <c r="H14" s="190">
        <f t="shared" si="3"/>
        <v>11017899</v>
      </c>
      <c r="I14" s="187">
        <v>8</v>
      </c>
      <c r="J14" s="188" t="s">
        <v>19</v>
      </c>
    </row>
    <row r="15" spans="1:12" x14ac:dyDescent="0.2">
      <c r="A15" s="81" t="s">
        <v>156</v>
      </c>
      <c r="B15" s="44" t="s">
        <v>182</v>
      </c>
      <c r="C15" s="44" t="s">
        <v>182</v>
      </c>
      <c r="D15" s="44" t="s">
        <v>182</v>
      </c>
      <c r="E15" s="44" t="s">
        <v>182</v>
      </c>
      <c r="F15" s="44" t="s">
        <v>182</v>
      </c>
      <c r="G15" s="44" t="s">
        <v>182</v>
      </c>
      <c r="H15" s="44"/>
      <c r="I15" s="130">
        <v>7</v>
      </c>
      <c r="J15" s="74" t="s">
        <v>20</v>
      </c>
    </row>
    <row r="16" spans="1:12" x14ac:dyDescent="0.2">
      <c r="A16" s="81" t="s">
        <v>157</v>
      </c>
      <c r="B16" s="44" t="s">
        <v>182</v>
      </c>
      <c r="C16" s="44" t="s">
        <v>182</v>
      </c>
      <c r="D16" s="44" t="s">
        <v>182</v>
      </c>
      <c r="E16" s="44" t="s">
        <v>182</v>
      </c>
      <c r="F16" s="44" t="s">
        <v>182</v>
      </c>
      <c r="G16" s="44" t="s">
        <v>182</v>
      </c>
      <c r="H16" s="44"/>
      <c r="I16" s="130">
        <v>6</v>
      </c>
      <c r="J16" s="75" t="s">
        <v>25</v>
      </c>
    </row>
    <row r="17" spans="1:10" x14ac:dyDescent="0.2">
      <c r="A17" s="80" t="s">
        <v>118</v>
      </c>
      <c r="B17" s="86" t="s">
        <v>182</v>
      </c>
      <c r="C17" s="86" t="s">
        <v>182</v>
      </c>
      <c r="D17" s="86" t="s">
        <v>182</v>
      </c>
      <c r="E17" s="86" t="s">
        <v>182</v>
      </c>
      <c r="F17" s="86" t="s">
        <v>182</v>
      </c>
      <c r="G17" s="86" t="s">
        <v>182</v>
      </c>
      <c r="H17" s="86"/>
      <c r="I17" s="130">
        <v>5</v>
      </c>
      <c r="J17" s="74" t="s">
        <v>34</v>
      </c>
    </row>
    <row r="18" spans="1:10" x14ac:dyDescent="0.2">
      <c r="A18" s="79" t="s">
        <v>158</v>
      </c>
      <c r="B18" s="44">
        <f>SUM('A - Society of Dairy Technology:A - Brit Ornithologists'' Union'!B22)</f>
        <v>-4258436</v>
      </c>
      <c r="C18" s="44">
        <f>SUM('A - Society of Dairy Technology:A - Brit Ornithologists'' Union'!C22)</f>
        <v>-22686284</v>
      </c>
      <c r="D18" s="44">
        <f>SUM('A - Society of Dairy Technology:A - Brit Ornithologists'' Union'!D22)</f>
        <v>-21783049</v>
      </c>
      <c r="E18" s="44">
        <f>SUM('A - Society of Dairy Technology:A - Brit Ornithologists'' Union'!E22)</f>
        <v>-21189739</v>
      </c>
      <c r="F18" s="44">
        <f>SUM('A - Society of Dairy Technology:A - Brit Ornithologists'' Union'!F22)</f>
        <v>-20703633</v>
      </c>
      <c r="G18" s="44">
        <f>SUM('A - Society of Dairy Technology:A - Brit Ornithologists'' Union'!G22)</f>
        <v>-20808057</v>
      </c>
      <c r="H18" s="44"/>
      <c r="I18" s="130">
        <v>8</v>
      </c>
      <c r="J18" s="71" t="s">
        <v>21</v>
      </c>
    </row>
    <row r="19" spans="1:10" x14ac:dyDescent="0.2">
      <c r="A19" s="79" t="s">
        <v>159</v>
      </c>
      <c r="B19" s="44">
        <f>SUM('A - Society of Dairy Technology:A - Brit Ornithologists'' Union'!B23)</f>
        <v>-363664</v>
      </c>
      <c r="C19" s="44">
        <f>SUM('A - Society of Dairy Technology:A - Brit Ornithologists'' Union'!C23)</f>
        <v>-1171878</v>
      </c>
      <c r="D19" s="44">
        <f>SUM('A - Society of Dairy Technology:A - Brit Ornithologists'' Union'!D23)</f>
        <v>-1368408</v>
      </c>
      <c r="E19" s="44">
        <f>SUM('A - Society of Dairy Technology:A - Brit Ornithologists'' Union'!E23)</f>
        <v>-1339272</v>
      </c>
      <c r="F19" s="44">
        <f>SUM('A - Society of Dairy Technology:A - Brit Ornithologists'' Union'!F23)</f>
        <v>-1275978</v>
      </c>
      <c r="G19" s="44">
        <f>SUM('A - Society of Dairy Technology:A - Brit Ornithologists'' Union'!G23)</f>
        <v>-1228351</v>
      </c>
      <c r="H19" s="44"/>
      <c r="I19" s="130">
        <v>7</v>
      </c>
      <c r="J19" s="71" t="s">
        <v>26</v>
      </c>
    </row>
    <row r="20" spans="1:10" s="184" customFormat="1" ht="15" x14ac:dyDescent="0.25">
      <c r="A20" s="189" t="s">
        <v>160</v>
      </c>
      <c r="B20" s="190">
        <f t="shared" ref="B20:G20" si="4">B18-B19</f>
        <v>-3894772</v>
      </c>
      <c r="C20" s="190">
        <f t="shared" si="4"/>
        <v>-21514406</v>
      </c>
      <c r="D20" s="190">
        <f t="shared" si="4"/>
        <v>-20414641</v>
      </c>
      <c r="E20" s="190">
        <f t="shared" si="4"/>
        <v>-19850467</v>
      </c>
      <c r="F20" s="190">
        <f t="shared" si="4"/>
        <v>-19427655</v>
      </c>
      <c r="G20" s="190">
        <f t="shared" si="4"/>
        <v>-19579706</v>
      </c>
      <c r="H20" s="190"/>
      <c r="I20" s="187">
        <v>7</v>
      </c>
      <c r="J20" s="191" t="s">
        <v>26</v>
      </c>
    </row>
    <row r="21" spans="1:10" x14ac:dyDescent="0.2">
      <c r="A21" s="82" t="s">
        <v>161</v>
      </c>
      <c r="B21" s="87">
        <f t="shared" ref="B21:G21" si="5">B12/B4</f>
        <v>0.56638014702039408</v>
      </c>
      <c r="C21" s="87">
        <f t="shared" si="5"/>
        <v>0.52113860512909449</v>
      </c>
      <c r="D21" s="87">
        <f t="shared" si="5"/>
        <v>0.53889000977712564</v>
      </c>
      <c r="E21" s="87">
        <f t="shared" si="5"/>
        <v>0.5348796333867023</v>
      </c>
      <c r="F21" s="87">
        <f t="shared" si="5"/>
        <v>0.5248000629797781</v>
      </c>
      <c r="G21" s="87">
        <f t="shared" si="5"/>
        <v>0.52325154302672683</v>
      </c>
      <c r="H21" s="87"/>
      <c r="I21" s="130">
        <v>9</v>
      </c>
      <c r="J21" s="74"/>
    </row>
    <row r="22" spans="1:10" x14ac:dyDescent="0.2">
      <c r="A22" s="82" t="s">
        <v>162</v>
      </c>
      <c r="B22" s="87">
        <f t="shared" ref="B22:G22" si="6">B12/B7</f>
        <v>0.5664035116424555</v>
      </c>
      <c r="C22" s="87">
        <f t="shared" si="6"/>
        <v>0.53523847786406031</v>
      </c>
      <c r="D22" s="87">
        <f t="shared" si="6"/>
        <v>0.54742393580715598</v>
      </c>
      <c r="E22" s="87">
        <f t="shared" si="6"/>
        <v>0.5459669041470242</v>
      </c>
      <c r="F22" s="87">
        <f t="shared" si="6"/>
        <v>0.53707744198621332</v>
      </c>
      <c r="G22" s="87">
        <f t="shared" si="6"/>
        <v>0.53556471591346611</v>
      </c>
      <c r="H22" s="87"/>
      <c r="I22" s="130">
        <v>9</v>
      </c>
      <c r="J22" s="74"/>
    </row>
    <row r="23" spans="1:10" x14ac:dyDescent="0.2">
      <c r="A23" s="82" t="s">
        <v>163</v>
      </c>
      <c r="B23" s="87">
        <f t="shared" ref="B23:G23" si="7">B13/B5</f>
        <v>0.4971069751875013</v>
      </c>
      <c r="C23" s="87">
        <f t="shared" si="7"/>
        <v>0.45781797386738204</v>
      </c>
      <c r="D23" s="87">
        <f t="shared" si="7"/>
        <v>0.46589446097872506</v>
      </c>
      <c r="E23" s="87">
        <f t="shared" si="7"/>
        <v>0.49007805165604573</v>
      </c>
      <c r="F23" s="87">
        <f t="shared" si="7"/>
        <v>0.46317153550984241</v>
      </c>
      <c r="G23" s="87">
        <f t="shared" si="7"/>
        <v>0.45511622592820683</v>
      </c>
      <c r="H23" s="87"/>
      <c r="I23" s="130">
        <v>8</v>
      </c>
      <c r="J23" s="74" t="s">
        <v>19</v>
      </c>
    </row>
    <row r="24" spans="1:10" x14ac:dyDescent="0.2">
      <c r="A24" s="82" t="s">
        <v>164</v>
      </c>
      <c r="B24" s="87">
        <f t="shared" ref="B24:G24" si="8">-B14/(B5-B13)</f>
        <v>0.14256429895505821</v>
      </c>
      <c r="C24" s="87">
        <f t="shared" si="8"/>
        <v>9.5123700650828549E-2</v>
      </c>
      <c r="D24" s="87">
        <f t="shared" si="8"/>
        <v>0.13371094194354438</v>
      </c>
      <c r="E24" s="87">
        <f t="shared" si="8"/>
        <v>0.10478432222284403</v>
      </c>
      <c r="F24" s="87">
        <f t="shared" si="8"/>
        <v>0.16177239661962006</v>
      </c>
      <c r="G24" s="87">
        <f t="shared" si="8"/>
        <v>0.16025760571441108</v>
      </c>
      <c r="H24" s="87"/>
      <c r="I24" s="130">
        <v>8</v>
      </c>
      <c r="J24" s="74" t="s">
        <v>19</v>
      </c>
    </row>
    <row r="25" spans="1:10" s="184" customFormat="1" ht="15" x14ac:dyDescent="0.25">
      <c r="A25" s="185" t="s">
        <v>262</v>
      </c>
      <c r="B25" s="186">
        <f t="shared" ref="B25:G25" si="9">-B14/B20</f>
        <v>2.5447548662668829</v>
      </c>
      <c r="C25" s="186">
        <f>-C14/C20</f>
        <v>0.38458612336310843</v>
      </c>
      <c r="D25" s="186">
        <f t="shared" si="9"/>
        <v>0.54128970477609673</v>
      </c>
      <c r="E25" s="186">
        <f t="shared" si="9"/>
        <v>0.39757754817556684</v>
      </c>
      <c r="F25" s="186">
        <f t="shared" si="9"/>
        <v>0.61622676540220633</v>
      </c>
      <c r="G25" s="186">
        <f t="shared" si="9"/>
        <v>0.59390304430515961</v>
      </c>
      <c r="H25" s="186"/>
      <c r="I25" s="187">
        <v>7</v>
      </c>
      <c r="J25" s="188" t="s">
        <v>256</v>
      </c>
    </row>
    <row r="26" spans="1:10" x14ac:dyDescent="0.2">
      <c r="A26" s="82" t="s">
        <v>119</v>
      </c>
      <c r="B26" s="87">
        <f t="shared" ref="B26:G26" si="10">B14/B12</f>
        <v>0.12604499657991525</v>
      </c>
      <c r="C26" s="87">
        <f t="shared" si="10"/>
        <v>0.10124683323047097</v>
      </c>
      <c r="D26" s="87">
        <f t="shared" si="10"/>
        <v>0.13291345043003863</v>
      </c>
      <c r="E26" s="87">
        <f t="shared" si="10"/>
        <v>9.8308840309203047E-2</v>
      </c>
      <c r="F26" s="87">
        <f t="shared" si="10"/>
        <v>0.1578937636502864</v>
      </c>
      <c r="G26" s="87">
        <f t="shared" si="10"/>
        <v>0.16098018545483647</v>
      </c>
      <c r="H26" s="87"/>
      <c r="I26" s="130">
        <v>8</v>
      </c>
      <c r="J26" s="74" t="s">
        <v>19</v>
      </c>
    </row>
    <row r="27" spans="1:10" x14ac:dyDescent="0.2">
      <c r="A27" s="82" t="s">
        <v>263</v>
      </c>
      <c r="B27" s="86">
        <f t="shared" ref="B27:G27" si="11">B12-C12</f>
        <v>-3089923</v>
      </c>
      <c r="C27" s="86">
        <f t="shared" si="11"/>
        <v>-1416099</v>
      </c>
      <c r="D27" s="86">
        <f t="shared" si="11"/>
        <v>2859936</v>
      </c>
      <c r="E27" s="86">
        <f t="shared" si="11"/>
        <v>4456513</v>
      </c>
      <c r="F27" s="86">
        <f t="shared" si="11"/>
        <v>3586858</v>
      </c>
      <c r="G27" s="86">
        <f t="shared" si="11"/>
        <v>7612650</v>
      </c>
      <c r="H27" s="86"/>
      <c r="I27" s="130">
        <v>9</v>
      </c>
      <c r="J27" s="71"/>
    </row>
    <row r="28" spans="1:10" x14ac:dyDescent="0.2">
      <c r="A28" s="82" t="s">
        <v>264</v>
      </c>
      <c r="B28" s="86">
        <f t="shared" ref="B28:G28" si="12">B14-C14</f>
        <v>1637098</v>
      </c>
      <c r="C28" s="86">
        <f t="shared" si="12"/>
        <v>-2776093</v>
      </c>
      <c r="D28" s="86">
        <f t="shared" si="12"/>
        <v>3158135</v>
      </c>
      <c r="E28" s="86">
        <f t="shared" si="12"/>
        <v>-4079741</v>
      </c>
      <c r="F28" s="86">
        <f t="shared" si="12"/>
        <v>343394</v>
      </c>
      <c r="G28" s="86">
        <f t="shared" si="12"/>
        <v>610548</v>
      </c>
      <c r="H28" s="86"/>
      <c r="I28" s="130">
        <v>8</v>
      </c>
      <c r="J28" s="74" t="s">
        <v>22</v>
      </c>
    </row>
    <row r="29" spans="1:10" x14ac:dyDescent="0.2">
      <c r="A29" s="82" t="s">
        <v>265</v>
      </c>
      <c r="B29" s="120">
        <f t="shared" ref="B29:G29" si="13">B27/C12</f>
        <v>-3.7809952823627702E-2</v>
      </c>
      <c r="C29" s="120">
        <f t="shared" si="13"/>
        <v>-1.7032995609643352E-2</v>
      </c>
      <c r="D29" s="120">
        <f t="shared" si="13"/>
        <v>3.5625117714998662E-2</v>
      </c>
      <c r="E29" s="120">
        <f t="shared" si="13"/>
        <v>5.8775890051198376E-2</v>
      </c>
      <c r="F29" s="120">
        <f t="shared" si="13"/>
        <v>4.9655217591838691E-2</v>
      </c>
      <c r="G29" s="120">
        <f t="shared" si="13"/>
        <v>0.11780163227367804</v>
      </c>
      <c r="H29" s="120"/>
      <c r="I29" s="130">
        <v>9</v>
      </c>
      <c r="J29" s="71"/>
    </row>
    <row r="30" spans="1:10" x14ac:dyDescent="0.2">
      <c r="A30" s="82" t="s">
        <v>266</v>
      </c>
      <c r="B30" s="120">
        <f t="shared" ref="B30:G30" si="14">B28/C14</f>
        <v>0.19785713128926238</v>
      </c>
      <c r="C30" s="120">
        <f t="shared" si="14"/>
        <v>-0.25122479295689187</v>
      </c>
      <c r="D30" s="120">
        <f t="shared" si="14"/>
        <v>0.40016408813877169</v>
      </c>
      <c r="E30" s="120">
        <f t="shared" si="14"/>
        <v>-0.34077808083151123</v>
      </c>
      <c r="F30" s="120">
        <f t="shared" si="14"/>
        <v>2.9530512543936436E-2</v>
      </c>
      <c r="G30" s="120">
        <f t="shared" si="14"/>
        <v>5.5414194666333391E-2</v>
      </c>
      <c r="H30" s="120"/>
      <c r="I30" s="130">
        <v>8</v>
      </c>
      <c r="J30" s="74" t="s">
        <v>19</v>
      </c>
    </row>
    <row r="31" spans="1:10" x14ac:dyDescent="0.2">
      <c r="A31" s="82" t="s">
        <v>267</v>
      </c>
      <c r="B31" s="120" t="s">
        <v>182</v>
      </c>
      <c r="C31" s="120" t="s">
        <v>182</v>
      </c>
      <c r="D31" s="120" t="s">
        <v>182</v>
      </c>
      <c r="E31" s="120" t="s">
        <v>182</v>
      </c>
      <c r="F31" s="120" t="s">
        <v>182</v>
      </c>
      <c r="G31" s="120" t="s">
        <v>182</v>
      </c>
      <c r="H31" s="120"/>
      <c r="I31" s="130">
        <v>7</v>
      </c>
      <c r="J31" s="74" t="s">
        <v>20</v>
      </c>
    </row>
    <row r="32" spans="1:10" x14ac:dyDescent="0.2">
      <c r="A32" s="82" t="s">
        <v>209</v>
      </c>
      <c r="B32" s="120" t="s">
        <v>182</v>
      </c>
      <c r="C32" s="120" t="s">
        <v>182</v>
      </c>
      <c r="D32" s="120" t="s">
        <v>182</v>
      </c>
      <c r="E32" s="120" t="s">
        <v>182</v>
      </c>
      <c r="F32" s="120" t="s">
        <v>182</v>
      </c>
      <c r="G32" s="120" t="s">
        <v>182</v>
      </c>
      <c r="H32" s="120"/>
      <c r="I32" s="130">
        <v>7</v>
      </c>
      <c r="J32" s="74" t="s">
        <v>20</v>
      </c>
    </row>
    <row r="33" spans="1:10" x14ac:dyDescent="0.2">
      <c r="A33" s="82" t="s">
        <v>210</v>
      </c>
      <c r="B33" s="120" t="s">
        <v>182</v>
      </c>
      <c r="C33" s="120" t="s">
        <v>182</v>
      </c>
      <c r="D33" s="120" t="s">
        <v>182</v>
      </c>
      <c r="E33" s="120" t="s">
        <v>182</v>
      </c>
      <c r="F33" s="120" t="s">
        <v>182</v>
      </c>
      <c r="G33" s="120" t="s">
        <v>182</v>
      </c>
      <c r="H33" s="120"/>
      <c r="I33" s="130">
        <v>6</v>
      </c>
      <c r="J33" s="71" t="s">
        <v>23</v>
      </c>
    </row>
    <row r="34" spans="1:10" x14ac:dyDescent="0.2">
      <c r="A34" s="82" t="s">
        <v>211</v>
      </c>
      <c r="B34" s="120" t="s">
        <v>182</v>
      </c>
      <c r="C34" s="120" t="s">
        <v>182</v>
      </c>
      <c r="D34" s="120" t="s">
        <v>182</v>
      </c>
      <c r="E34" s="120" t="s">
        <v>182</v>
      </c>
      <c r="F34" s="120" t="s">
        <v>182</v>
      </c>
      <c r="G34" s="120" t="s">
        <v>182</v>
      </c>
      <c r="H34" s="120"/>
      <c r="I34" s="130">
        <v>6</v>
      </c>
      <c r="J34" s="71" t="s">
        <v>23</v>
      </c>
    </row>
    <row r="35" spans="1:10" ht="15" thickBot="1" x14ac:dyDescent="0.25">
      <c r="A35" s="101" t="s">
        <v>120</v>
      </c>
      <c r="B35" s="125" t="s">
        <v>182</v>
      </c>
      <c r="C35" s="125" t="s">
        <v>182</v>
      </c>
      <c r="D35" s="125" t="s">
        <v>182</v>
      </c>
      <c r="E35" s="125" t="s">
        <v>182</v>
      </c>
      <c r="F35" s="125" t="s">
        <v>182</v>
      </c>
      <c r="G35" s="125" t="s">
        <v>182</v>
      </c>
      <c r="H35" s="125"/>
      <c r="I35" s="131">
        <v>5</v>
      </c>
      <c r="J35" s="74" t="s">
        <v>34</v>
      </c>
    </row>
    <row r="36" spans="1:10" x14ac:dyDescent="0.2">
      <c r="A36" s="98"/>
      <c r="B36" s="99"/>
      <c r="C36" s="99"/>
      <c r="D36" s="99"/>
      <c r="E36" s="99"/>
      <c r="F36" s="99"/>
      <c r="G36" s="99"/>
      <c r="H36" s="99"/>
      <c r="I36" s="132"/>
      <c r="J36" s="65"/>
    </row>
    <row r="37" spans="1:10" x14ac:dyDescent="0.2">
      <c r="A37" s="82"/>
      <c r="B37" s="86"/>
      <c r="C37" s="86"/>
      <c r="D37" s="86"/>
      <c r="E37" s="86"/>
      <c r="F37" s="86"/>
      <c r="G37" s="86"/>
      <c r="H37" s="86"/>
      <c r="I37" s="130"/>
      <c r="J37" s="65"/>
    </row>
    <row r="38" spans="1:10" x14ac:dyDescent="0.2">
      <c r="A38" s="79" t="s">
        <v>137</v>
      </c>
      <c r="B38" s="44">
        <f>SUM('A - Society of Dairy Technology:A - Brit Ornithologists'' Union'!B42)</f>
        <v>57840833</v>
      </c>
      <c r="C38" s="44">
        <f>SUM('A - Society of Dairy Technology:A - Brit Ornithologists'' Union'!C42)</f>
        <v>55738875</v>
      </c>
      <c r="D38" s="44">
        <f>SUM('A - Society of Dairy Technology:A - Brit Ornithologists'' Union'!D42)</f>
        <v>64816971</v>
      </c>
      <c r="E38" s="44">
        <f>SUM('A - Society of Dairy Technology:A - Brit Ornithologists'' Union'!E42)</f>
        <v>60771577</v>
      </c>
      <c r="F38" s="44">
        <f>SUM('A - Society of Dairy Technology:A - Brit Ornithologists'' Union'!F42)</f>
        <v>55585191</v>
      </c>
      <c r="G38" s="44">
        <f>SUM('A - Society of Dairy Technology:A - Brit Ornithologists'' Union'!G42)</f>
        <v>78178428</v>
      </c>
      <c r="H38" s="44"/>
      <c r="I38" s="130">
        <v>9</v>
      </c>
      <c r="J38" s="65"/>
    </row>
    <row r="39" spans="1:10" x14ac:dyDescent="0.2">
      <c r="A39" s="79" t="s">
        <v>138</v>
      </c>
      <c r="B39" s="44">
        <f>SUM('A - Society of Dairy Technology:A - Brit Ornithologists'' Union'!B43)</f>
        <v>-59226204</v>
      </c>
      <c r="C39" s="44">
        <f>SUM('A - Society of Dairy Technology:A - Brit Ornithologists'' Union'!C43)</f>
        <v>-54842246</v>
      </c>
      <c r="D39" s="44">
        <f>SUM('A - Society of Dairy Technology:A - Brit Ornithologists'' Union'!D43)</f>
        <v>-55812915</v>
      </c>
      <c r="E39" s="44">
        <f>SUM('A - Society of Dairy Technology:A - Brit Ornithologists'' Union'!E43)</f>
        <v>-55921551</v>
      </c>
      <c r="F39" s="44">
        <f>SUM('A - Society of Dairy Technology:A - Brit Ornithologists'' Union'!F43)</f>
        <v>-53436416</v>
      </c>
      <c r="G39" s="44">
        <f>SUM('A - Society of Dairy Technology:A - Brit Ornithologists'' Union'!G43)</f>
        <v>-49866775</v>
      </c>
      <c r="H39" s="44"/>
      <c r="I39" s="130">
        <v>9</v>
      </c>
      <c r="J39" s="65"/>
    </row>
    <row r="40" spans="1:10" x14ac:dyDescent="0.2">
      <c r="A40" s="79" t="s">
        <v>139</v>
      </c>
      <c r="B40" s="44">
        <f>SUM('A - Society of Dairy Technology:A - Brit Ornithologists'' Union'!B44)</f>
        <v>-62571076</v>
      </c>
      <c r="C40" s="44">
        <f>SUM('A - Society of Dairy Technology:A - Brit Ornithologists'' Union'!C44)</f>
        <v>-57921295</v>
      </c>
      <c r="D40" s="44">
        <f>SUM('A - Society of Dairy Technology:A - Brit Ornithologists'' Union'!D44)</f>
        <v>-58933966</v>
      </c>
      <c r="E40" s="44">
        <f>SUM('A - Society of Dairy Technology:A - Brit Ornithologists'' Union'!E44)</f>
        <v>-56600812</v>
      </c>
      <c r="F40" s="44">
        <f>SUM('A - Society of Dairy Technology:A - Brit Ornithologists'' Union'!F44)</f>
        <v>-54070128</v>
      </c>
      <c r="G40" s="44">
        <f>SUM('A - Society of Dairy Technology:A - Brit Ornithologists'' Union'!G44)</f>
        <v>-50417642</v>
      </c>
      <c r="H40" s="44"/>
      <c r="I40" s="130">
        <v>9</v>
      </c>
      <c r="J40" s="65"/>
    </row>
    <row r="41" spans="1:10" x14ac:dyDescent="0.2">
      <c r="A41" s="79" t="s">
        <v>140</v>
      </c>
      <c r="B41" s="44">
        <f>SUM('A - Society of Dairy Technology:A - Brit Ornithologists'' Union'!B45)</f>
        <v>95635234</v>
      </c>
      <c r="C41" s="44">
        <f>SUM('A - Society of Dairy Technology:A - Brit Ornithologists'' Union'!C45)</f>
        <v>151068117</v>
      </c>
      <c r="D41" s="44">
        <f>SUM('A - Society of Dairy Technology:A - Brit Ornithologists'' Union'!D45)</f>
        <v>152371910</v>
      </c>
      <c r="E41" s="44">
        <f>SUM('A - Society of Dairy Technology:A - Brit Ornithologists'' Union'!E45)</f>
        <v>157352253</v>
      </c>
      <c r="F41" s="44">
        <f>SUM('A - Society of Dairy Technology:A - Brit Ornithologists'' Union'!F45)</f>
        <v>129679969</v>
      </c>
      <c r="G41" s="44">
        <f>SUM('A - Society of Dairy Technology:A - Brit Ornithologists'' Union'!G45)</f>
        <v>116806748</v>
      </c>
      <c r="H41" s="44">
        <f>SUM('A - Society of Dairy Technology:A - Brit Ornithologists'' Union'!H45)</f>
        <v>131232213</v>
      </c>
      <c r="I41" s="130">
        <v>9</v>
      </c>
      <c r="J41" s="71"/>
    </row>
    <row r="42" spans="1:10" x14ac:dyDescent="0.2">
      <c r="A42" s="79" t="s">
        <v>216</v>
      </c>
      <c r="B42" s="44">
        <f>SUM('A - Society of Dairy Technology:A - Brit Ornithologists'' Union'!B46)</f>
        <v>95003886</v>
      </c>
      <c r="C42" s="44">
        <f>SUM('A - Society of Dairy Technology:A - Brit Ornithologists'' Union'!C46)</f>
        <v>147832136</v>
      </c>
      <c r="D42" s="44">
        <f>SUM('A - Society of Dairy Technology:A - Brit Ornithologists'' Union'!D46)</f>
        <v>150388236</v>
      </c>
      <c r="E42" s="44">
        <f>SUM('A - Society of Dairy Technology:A - Brit Ornithologists'' Union'!E46)</f>
        <v>154545018</v>
      </c>
      <c r="F42" s="44">
        <f>SUM('A - Society of Dairy Technology:A - Brit Ornithologists'' Union'!F46)</f>
        <v>127081486</v>
      </c>
      <c r="G42" s="44">
        <f>SUM('A - Society of Dairy Technology:A - Brit Ornithologists'' Union'!G46)</f>
        <v>114673116</v>
      </c>
      <c r="H42" s="44">
        <f>SUM('A - Society of Dairy Technology:A - Brit Ornithologists'' Union'!H46)</f>
        <v>129172431</v>
      </c>
      <c r="I42" s="130">
        <v>9</v>
      </c>
      <c r="J42" s="71"/>
    </row>
    <row r="43" spans="1:10" x14ac:dyDescent="0.2">
      <c r="A43" s="79" t="s">
        <v>217</v>
      </c>
      <c r="B43" s="44">
        <f>SUM('A - Society of Dairy Technology:A - Brit Ornithologists'' Union'!B47)</f>
        <v>56077198</v>
      </c>
      <c r="C43" s="44">
        <f>SUM('A - Society of Dairy Technology:A - Brit Ornithologists'' Union'!C47)</f>
        <v>97523350</v>
      </c>
      <c r="D43" s="44">
        <f>SUM('A - Society of Dairy Technology:A - Brit Ornithologists'' Union'!D47)</f>
        <v>103022392</v>
      </c>
      <c r="E43" s="44">
        <f>SUM('A - Society of Dairy Technology:A - Brit Ornithologists'' Union'!E47)</f>
        <v>112948280</v>
      </c>
      <c r="F43" s="44">
        <f>SUM('A - Society of Dairy Technology:A - Brit Ornithologists'' Union'!F47)</f>
        <v>108760501</v>
      </c>
      <c r="G43" s="44">
        <f>SUM('A - Society of Dairy Technology:A - Brit Ornithologists'' Union'!G47)</f>
        <v>103398509</v>
      </c>
      <c r="H43" s="44">
        <f>SUM('A - Society of Dairy Technology:A - Brit Ornithologists'' Union'!H47)</f>
        <v>110321420</v>
      </c>
      <c r="I43" s="130">
        <v>9</v>
      </c>
      <c r="J43" s="71"/>
    </row>
    <row r="44" spans="1:10" x14ac:dyDescent="0.2">
      <c r="A44" s="79" t="s">
        <v>218</v>
      </c>
      <c r="B44" s="44">
        <f>SUM('A - Society of Dairy Technology:A - Brit Ornithologists'' Union'!B48)</f>
        <v>26833324</v>
      </c>
      <c r="C44" s="44">
        <f>SUM('A - Society of Dairy Technology:A - Brit Ornithologists'' Union'!C48)</f>
        <v>25240027</v>
      </c>
      <c r="D44" s="44">
        <f>SUM('A - Society of Dairy Technology:A - Brit Ornithologists'' Union'!D48)</f>
        <v>33511558</v>
      </c>
      <c r="E44" s="44">
        <f>SUM('A - Society of Dairy Technology:A - Brit Ornithologists'' Union'!E48)</f>
        <v>34822664</v>
      </c>
      <c r="F44" s="44">
        <f>SUM('A - Society of Dairy Technology:A - Brit Ornithologists'' Union'!F48)</f>
        <v>31535331</v>
      </c>
      <c r="G44" s="44">
        <f>SUM('A - Society of Dairy Technology:A - Brit Ornithologists'' Union'!G48)</f>
        <v>57055833</v>
      </c>
      <c r="H44" s="44"/>
      <c r="I44" s="130">
        <v>9</v>
      </c>
      <c r="J44" s="65"/>
    </row>
    <row r="45" spans="1:10" x14ac:dyDescent="0.2">
      <c r="A45" s="83" t="s">
        <v>141</v>
      </c>
      <c r="B45" s="88">
        <f t="shared" ref="B45:G45" si="15">B41-B42</f>
        <v>631348</v>
      </c>
      <c r="C45" s="88">
        <f t="shared" si="15"/>
        <v>3235981</v>
      </c>
      <c r="D45" s="88">
        <f t="shared" si="15"/>
        <v>1983674</v>
      </c>
      <c r="E45" s="88">
        <f t="shared" si="15"/>
        <v>2807235</v>
      </c>
      <c r="F45" s="88">
        <f t="shared" si="15"/>
        <v>2598483</v>
      </c>
      <c r="G45" s="88">
        <f t="shared" si="15"/>
        <v>2133632</v>
      </c>
      <c r="H45" s="88"/>
      <c r="I45" s="130">
        <v>9</v>
      </c>
      <c r="J45" s="65"/>
    </row>
    <row r="46" spans="1:10" s="22" customFormat="1" x14ac:dyDescent="0.2">
      <c r="A46" s="84" t="s">
        <v>142</v>
      </c>
      <c r="B46" s="88">
        <f t="shared" ref="B46:G46" si="16">B41-C41</f>
        <v>-55432883</v>
      </c>
      <c r="C46" s="88">
        <f t="shared" si="16"/>
        <v>-1303793</v>
      </c>
      <c r="D46" s="88">
        <f t="shared" si="16"/>
        <v>-4980343</v>
      </c>
      <c r="E46" s="88">
        <f t="shared" si="16"/>
        <v>27672284</v>
      </c>
      <c r="F46" s="88">
        <f t="shared" si="16"/>
        <v>12873221</v>
      </c>
      <c r="G46" s="88">
        <f t="shared" si="16"/>
        <v>-14425465</v>
      </c>
      <c r="H46" s="88"/>
      <c r="I46" s="130">
        <v>9</v>
      </c>
      <c r="J46" s="71"/>
    </row>
    <row r="47" spans="1:10" s="22" customFormat="1" x14ac:dyDescent="0.2">
      <c r="A47" s="84" t="s">
        <v>221</v>
      </c>
      <c r="B47" s="89">
        <f t="shared" ref="B47:G47" si="17">B46/C41</f>
        <v>-0.36693965676423967</v>
      </c>
      <c r="C47" s="89">
        <f t="shared" si="17"/>
        <v>-8.5566493194185207E-3</v>
      </c>
      <c r="D47" s="89">
        <f t="shared" si="17"/>
        <v>-3.1650916367876855E-2</v>
      </c>
      <c r="E47" s="89">
        <f t="shared" si="17"/>
        <v>0.2133890392894835</v>
      </c>
      <c r="F47" s="89">
        <f t="shared" si="17"/>
        <v>0.1102095659747329</v>
      </c>
      <c r="G47" s="89">
        <f t="shared" si="17"/>
        <v>-0.10992320155417938</v>
      </c>
      <c r="H47" s="89"/>
      <c r="I47" s="130">
        <v>9</v>
      </c>
      <c r="J47" s="71"/>
    </row>
    <row r="48" spans="1:10" s="22" customFormat="1" x14ac:dyDescent="0.2">
      <c r="A48" s="84" t="s">
        <v>222</v>
      </c>
      <c r="B48" s="88">
        <f t="shared" ref="B48:G48" si="18">B42-C42</f>
        <v>-52828250</v>
      </c>
      <c r="C48" s="88">
        <f t="shared" si="18"/>
        <v>-2556100</v>
      </c>
      <c r="D48" s="88">
        <f t="shared" si="18"/>
        <v>-4156782</v>
      </c>
      <c r="E48" s="88">
        <f t="shared" si="18"/>
        <v>27463532</v>
      </c>
      <c r="F48" s="88">
        <f t="shared" si="18"/>
        <v>12408370</v>
      </c>
      <c r="G48" s="88">
        <f t="shared" si="18"/>
        <v>-14499315</v>
      </c>
      <c r="H48" s="88"/>
      <c r="I48" s="130">
        <v>9</v>
      </c>
      <c r="J48" s="71"/>
    </row>
    <row r="49" spans="1:10" s="22" customFormat="1" x14ac:dyDescent="0.2">
      <c r="A49" s="84" t="s">
        <v>223</v>
      </c>
      <c r="B49" s="89">
        <f t="shared" ref="B49:G49" si="19">B48/C42</f>
        <v>-0.35735295064667133</v>
      </c>
      <c r="C49" s="89">
        <f t="shared" si="19"/>
        <v>-1.6996675192067549E-2</v>
      </c>
      <c r="D49" s="89">
        <f t="shared" si="19"/>
        <v>-2.6896900681715925E-2</v>
      </c>
      <c r="E49" s="89">
        <f t="shared" si="19"/>
        <v>0.21610962276597867</v>
      </c>
      <c r="F49" s="89">
        <f t="shared" si="19"/>
        <v>0.10820644308645105</v>
      </c>
      <c r="G49" s="89">
        <f t="shared" si="19"/>
        <v>-0.11224775199903143</v>
      </c>
      <c r="H49" s="89"/>
      <c r="I49" s="130">
        <v>9</v>
      </c>
      <c r="J49" s="71"/>
    </row>
    <row r="50" spans="1:10" s="22" customFormat="1" x14ac:dyDescent="0.2">
      <c r="A50" s="84" t="s">
        <v>224</v>
      </c>
      <c r="B50" s="88">
        <f t="shared" ref="B50:G50" si="20">B43-C43</f>
        <v>-41446152</v>
      </c>
      <c r="C50" s="88">
        <f t="shared" si="20"/>
        <v>-5499042</v>
      </c>
      <c r="D50" s="88">
        <f t="shared" si="20"/>
        <v>-9925888</v>
      </c>
      <c r="E50" s="88">
        <f t="shared" si="20"/>
        <v>4187779</v>
      </c>
      <c r="F50" s="88">
        <f t="shared" si="20"/>
        <v>5361992</v>
      </c>
      <c r="G50" s="88">
        <f t="shared" si="20"/>
        <v>-6922911</v>
      </c>
      <c r="H50" s="88"/>
      <c r="I50" s="130">
        <v>9</v>
      </c>
      <c r="J50" s="71"/>
    </row>
    <row r="51" spans="1:10" s="22" customFormat="1" x14ac:dyDescent="0.2">
      <c r="A51" s="84" t="s">
        <v>225</v>
      </c>
      <c r="B51" s="89">
        <f t="shared" ref="B51:G51" si="21">B50/C43</f>
        <v>-0.42498695953328103</v>
      </c>
      <c r="C51" s="89">
        <f t="shared" si="21"/>
        <v>-5.3377153192094393E-2</v>
      </c>
      <c r="D51" s="89">
        <f t="shared" si="21"/>
        <v>-8.7879939384645792E-2</v>
      </c>
      <c r="E51" s="89">
        <f t="shared" si="21"/>
        <v>3.8504594604616617E-2</v>
      </c>
      <c r="F51" s="89">
        <f t="shared" si="21"/>
        <v>5.1857536939918542E-2</v>
      </c>
      <c r="G51" s="89">
        <f t="shared" si="21"/>
        <v>-6.2752192638564658E-2</v>
      </c>
      <c r="H51" s="89"/>
      <c r="I51" s="130">
        <v>9</v>
      </c>
      <c r="J51" s="71"/>
    </row>
    <row r="52" spans="1:10" s="22" customFormat="1" x14ac:dyDescent="0.2">
      <c r="A52" s="84" t="s">
        <v>226</v>
      </c>
      <c r="B52" s="121">
        <f t="shared" ref="B52:G52" si="22">-B38/B39</f>
        <v>0.97660881659746424</v>
      </c>
      <c r="C52" s="121">
        <f t="shared" si="22"/>
        <v>1.0163492392342939</v>
      </c>
      <c r="D52" s="121">
        <f t="shared" si="22"/>
        <v>1.1613256716657785</v>
      </c>
      <c r="E52" s="121">
        <f t="shared" si="22"/>
        <v>1.0867291037761095</v>
      </c>
      <c r="F52" s="121">
        <f t="shared" si="22"/>
        <v>1.0402118098638951</v>
      </c>
      <c r="G52" s="121">
        <f t="shared" si="22"/>
        <v>1.5677458187340167</v>
      </c>
      <c r="H52" s="121"/>
      <c r="I52" s="130">
        <v>9</v>
      </c>
      <c r="J52" s="76"/>
    </row>
    <row r="53" spans="1:10" s="22" customFormat="1" x14ac:dyDescent="0.2">
      <c r="A53" s="84" t="s">
        <v>227</v>
      </c>
      <c r="B53" s="121">
        <f t="shared" ref="B53:G53" si="23">(B38+B39)/-B6</f>
        <v>-0.12025571932268067</v>
      </c>
      <c r="C53" s="121">
        <f t="shared" si="23"/>
        <v>6.7066387074517661E-2</v>
      </c>
      <c r="D53" s="121">
        <f t="shared" si="23"/>
        <v>0.69829985130198879</v>
      </c>
      <c r="E53" s="121">
        <f t="shared" si="23"/>
        <v>0.39403313807696816</v>
      </c>
      <c r="F53" s="121">
        <f t="shared" si="23"/>
        <v>0.18704719654007407</v>
      </c>
      <c r="G53" s="121">
        <f t="shared" si="23"/>
        <v>2.5512162963731693</v>
      </c>
      <c r="H53" s="121"/>
      <c r="I53" s="130">
        <v>9</v>
      </c>
      <c r="J53" s="76"/>
    </row>
    <row r="54" spans="1:10" x14ac:dyDescent="0.2">
      <c r="A54" s="83" t="s">
        <v>228</v>
      </c>
      <c r="B54" s="122">
        <f t="shared" ref="B54:G54" si="24">-B44/B6</f>
        <v>2.3292393730188889</v>
      </c>
      <c r="C54" s="122">
        <f t="shared" si="24"/>
        <v>1.8879128608970674</v>
      </c>
      <c r="D54" s="122">
        <f t="shared" si="24"/>
        <v>2.5989527351115957</v>
      </c>
      <c r="E54" s="122">
        <f t="shared" si="24"/>
        <v>2.8291154670345824</v>
      </c>
      <c r="F54" s="122">
        <f t="shared" si="24"/>
        <v>2.7450967437322618</v>
      </c>
      <c r="G54" s="122">
        <f t="shared" si="24"/>
        <v>5.1414084141518002</v>
      </c>
      <c r="H54" s="122"/>
      <c r="I54" s="130">
        <v>9</v>
      </c>
      <c r="J54" s="65"/>
    </row>
    <row r="55" spans="1:10" ht="15" thickBot="1" x14ac:dyDescent="0.25">
      <c r="A55" s="85" t="s">
        <v>290</v>
      </c>
      <c r="B55" s="124">
        <f t="shared" ref="B55:G55" si="25">B43/B4</f>
        <v>0.40391682620065666</v>
      </c>
      <c r="C55" s="124">
        <f t="shared" si="25"/>
        <v>0.62189968356583802</v>
      </c>
      <c r="D55" s="124">
        <f t="shared" si="25"/>
        <v>0.66777349941792208</v>
      </c>
      <c r="E55" s="124">
        <f t="shared" si="25"/>
        <v>0.75255054891386541</v>
      </c>
      <c r="F55" s="124">
        <f t="shared" si="25"/>
        <v>0.75278180701145747</v>
      </c>
      <c r="G55" s="124">
        <f t="shared" si="25"/>
        <v>0.74898910365950055</v>
      </c>
      <c r="H55" s="124"/>
      <c r="I55" s="131"/>
      <c r="J55" s="77"/>
    </row>
    <row r="56" spans="1:10" x14ac:dyDescent="0.2">
      <c r="A56" s="1"/>
      <c r="B56" s="66"/>
      <c r="C56" s="66"/>
      <c r="D56" s="66"/>
      <c r="E56" s="66"/>
      <c r="F56" s="66"/>
      <c r="G56" s="66"/>
    </row>
    <row r="57" spans="1:10" x14ac:dyDescent="0.2">
      <c r="A57" s="4" t="s">
        <v>229</v>
      </c>
      <c r="B57" s="66"/>
      <c r="C57" s="66"/>
      <c r="D57" s="66"/>
      <c r="E57" s="66"/>
      <c r="F57" s="66"/>
      <c r="G57" s="66"/>
    </row>
    <row r="58" spans="1:10" x14ac:dyDescent="0.2">
      <c r="A58" s="23"/>
      <c r="E58" s="165"/>
      <c r="F58" s="165"/>
      <c r="G58" s="165"/>
      <c r="H58" s="15"/>
      <c r="I58" s="15"/>
    </row>
    <row r="59" spans="1:10" x14ac:dyDescent="0.2">
      <c r="A59" s="1"/>
      <c r="E59" s="165"/>
      <c r="F59" s="165"/>
      <c r="G59" s="165"/>
      <c r="H59" s="15"/>
      <c r="I59" s="15"/>
    </row>
    <row r="60" spans="1:10" x14ac:dyDescent="0.2">
      <c r="A60" s="15"/>
      <c r="B60" s="15"/>
      <c r="C60" s="15"/>
      <c r="D60" s="15"/>
      <c r="E60" s="165"/>
      <c r="F60" s="165"/>
      <c r="G60" s="165"/>
      <c r="H60" s="15"/>
      <c r="I60" s="15"/>
    </row>
    <row r="61" spans="1:10" x14ac:dyDescent="0.2">
      <c r="A61" s="15"/>
      <c r="B61" s="15"/>
      <c r="C61" s="15"/>
      <c r="D61" s="15"/>
      <c r="E61" s="165"/>
      <c r="F61" s="165"/>
      <c r="G61" s="165"/>
      <c r="H61" s="15"/>
      <c r="I61" s="15"/>
    </row>
    <row r="62" spans="1:10" ht="15" x14ac:dyDescent="0.2">
      <c r="A62" s="15"/>
      <c r="B62" s="15"/>
      <c r="C62" s="499"/>
      <c r="D62" s="499"/>
      <c r="E62" s="499"/>
      <c r="F62" s="499"/>
      <c r="G62" s="499"/>
      <c r="H62" s="15"/>
      <c r="I62" s="15"/>
    </row>
    <row r="63" spans="1:10" x14ac:dyDescent="0.2">
      <c r="A63" s="15"/>
      <c r="B63" s="15"/>
      <c r="C63" s="165"/>
      <c r="D63" s="165"/>
      <c r="E63" s="165"/>
      <c r="F63" s="165"/>
      <c r="G63" s="165"/>
      <c r="H63" s="165"/>
      <c r="I63" s="15"/>
    </row>
    <row r="64" spans="1:10" x14ac:dyDescent="0.2">
      <c r="A64" s="15"/>
      <c r="B64" s="15"/>
      <c r="C64" s="165"/>
      <c r="D64" s="165"/>
      <c r="E64" s="165"/>
      <c r="F64" s="165"/>
      <c r="G64" s="165"/>
      <c r="H64" s="15"/>
      <c r="I64" s="15"/>
    </row>
    <row r="65" spans="1:9" x14ac:dyDescent="0.2">
      <c r="A65" s="15"/>
      <c r="B65" s="15"/>
      <c r="C65" s="171"/>
      <c r="D65" s="171"/>
      <c r="E65" s="171"/>
      <c r="F65" s="171"/>
      <c r="G65" s="171"/>
      <c r="H65" s="165"/>
      <c r="I65" s="15"/>
    </row>
    <row r="66" spans="1:9" x14ac:dyDescent="0.2">
      <c r="A66" s="15"/>
      <c r="B66" s="15"/>
      <c r="C66" s="15"/>
      <c r="D66" s="15"/>
      <c r="E66" s="165"/>
      <c r="F66" s="165"/>
      <c r="G66" s="165"/>
      <c r="H66" s="15"/>
      <c r="I66" s="15"/>
    </row>
    <row r="67" spans="1:9" x14ac:dyDescent="0.2">
      <c r="A67" s="15"/>
      <c r="B67" s="15"/>
      <c r="C67" s="169"/>
      <c r="D67" s="169"/>
      <c r="E67" s="169"/>
      <c r="F67" s="169"/>
      <c r="G67" s="169"/>
      <c r="H67" s="169"/>
      <c r="I67" s="15"/>
    </row>
    <row r="68" spans="1:9" x14ac:dyDescent="0.2">
      <c r="A68" s="15"/>
      <c r="B68" s="15"/>
      <c r="C68" s="15"/>
      <c r="D68" s="15"/>
      <c r="E68" s="165"/>
      <c r="F68" s="165"/>
      <c r="G68" s="165"/>
      <c r="H68" s="15"/>
      <c r="I68" s="15"/>
    </row>
    <row r="69" spans="1:9" x14ac:dyDescent="0.2">
      <c r="A69" s="15"/>
      <c r="B69" s="15"/>
      <c r="C69" s="15"/>
      <c r="D69" s="15"/>
      <c r="E69" s="166"/>
      <c r="F69" s="166"/>
      <c r="G69" s="166"/>
      <c r="H69" s="15"/>
      <c r="I69" s="15"/>
    </row>
    <row r="70" spans="1:9" x14ac:dyDescent="0.2">
      <c r="E70" s="165"/>
      <c r="F70" s="165"/>
      <c r="G70" s="165"/>
      <c r="H70" s="15"/>
      <c r="I70" s="15"/>
    </row>
    <row r="71" spans="1:9" x14ac:dyDescent="0.2">
      <c r="E71" s="166"/>
      <c r="F71" s="166"/>
      <c r="G71" s="166"/>
      <c r="H71" s="15"/>
      <c r="I71" s="15"/>
    </row>
    <row r="72" spans="1:9" x14ac:dyDescent="0.2">
      <c r="E72" s="163"/>
      <c r="F72" s="163"/>
      <c r="G72" s="163"/>
      <c r="H72" s="15"/>
      <c r="I72" s="15"/>
    </row>
    <row r="73" spans="1:9" x14ac:dyDescent="0.2">
      <c r="E73" s="163"/>
      <c r="F73" s="163"/>
      <c r="G73" s="163"/>
      <c r="H73" s="15"/>
      <c r="I73" s="15"/>
    </row>
    <row r="74" spans="1:9" x14ac:dyDescent="0.2">
      <c r="E74" s="163"/>
      <c r="F74" s="163"/>
      <c r="G74" s="163"/>
      <c r="H74" s="15"/>
      <c r="I74" s="15"/>
    </row>
    <row r="75" spans="1:9" x14ac:dyDescent="0.2">
      <c r="E75" s="170"/>
      <c r="F75" s="170"/>
      <c r="G75" s="170"/>
      <c r="H75" s="15"/>
      <c r="I75" s="15"/>
    </row>
    <row r="76" spans="1:9" x14ac:dyDescent="0.2">
      <c r="E76" s="15"/>
      <c r="F76" s="15"/>
      <c r="G76" s="15"/>
      <c r="H76" s="15"/>
      <c r="I76" s="15"/>
    </row>
    <row r="77" spans="1:9" x14ac:dyDescent="0.2">
      <c r="E77" s="15"/>
      <c r="F77" s="15"/>
      <c r="G77" s="15"/>
      <c r="H77" s="15"/>
      <c r="I77" s="15"/>
    </row>
    <row r="78" spans="1:9" x14ac:dyDescent="0.2">
      <c r="E78" s="15"/>
      <c r="F78" s="15"/>
      <c r="G78" s="15"/>
      <c r="H78" s="15"/>
      <c r="I78" s="15"/>
    </row>
    <row r="79" spans="1:9" x14ac:dyDescent="0.2">
      <c r="E79" s="15"/>
      <c r="F79" s="15"/>
      <c r="G79" s="15"/>
      <c r="H79" s="15"/>
      <c r="I79" s="15"/>
    </row>
  </sheetData>
  <phoneticPr fontId="9" type="noConversion"/>
  <pageMargins left="0.75" right="0.75" top="1" bottom="1" header="0.5" footer="0.5"/>
  <pageSetup paperSize="9" orientation="portrait" horizontalDpi="4294967292" verticalDpi="4294967292"/>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L83"/>
  <sheetViews>
    <sheetView zoomScale="70" zoomScaleNormal="70" workbookViewId="0">
      <selection activeCell="J1" sqref="I1:J1048576"/>
    </sheetView>
  </sheetViews>
  <sheetFormatPr defaultColWidth="8.85546875" defaultRowHeight="14.25" x14ac:dyDescent="0.2"/>
  <cols>
    <col min="1" max="1" width="76.42578125" style="6" bestFit="1" customWidth="1"/>
    <col min="2" max="8" width="16.42578125" style="6" customWidth="1"/>
    <col min="9" max="9" width="26.85546875" style="6" hidden="1" customWidth="1"/>
    <col min="10" max="10" width="73.28515625" style="6" hidden="1" customWidth="1"/>
    <col min="11" max="16384" width="8.85546875" style="6"/>
  </cols>
  <sheetData>
    <row r="1" spans="1:12" x14ac:dyDescent="0.2"/>
    <row r="2" spans="1:12" ht="15" thickBot="1" x14ac:dyDescent="0.25"/>
    <row r="3" spans="1:12" s="11" customFormat="1" ht="42" customHeight="1" thickBot="1" x14ac:dyDescent="0.3">
      <c r="A3" s="115" t="s">
        <v>335</v>
      </c>
      <c r="B3" s="116">
        <v>2016</v>
      </c>
      <c r="C3" s="116">
        <v>2015</v>
      </c>
      <c r="D3" s="116">
        <v>2014</v>
      </c>
      <c r="E3" s="116">
        <v>2013</v>
      </c>
      <c r="F3" s="116">
        <v>2012</v>
      </c>
      <c r="G3" s="116">
        <v>2011</v>
      </c>
      <c r="H3" s="116">
        <v>2010</v>
      </c>
      <c r="I3" s="117" t="s">
        <v>134</v>
      </c>
      <c r="J3" s="118" t="s">
        <v>334</v>
      </c>
      <c r="L3" s="12" t="s">
        <v>235</v>
      </c>
    </row>
    <row r="4" spans="1:12" x14ac:dyDescent="0.2">
      <c r="A4" s="78" t="s">
        <v>154</v>
      </c>
      <c r="B4" s="58">
        <f>AVERAGE('A - Society of Dairy Technology:A - Brit Ornithologists'' Union'!B8)</f>
        <v>23138921.333333332</v>
      </c>
      <c r="C4" s="58">
        <f>AVERAGE('A - Society of Dairy Technology:A - Brit Ornithologists'' Union'!C8)</f>
        <v>17423915.888888888</v>
      </c>
      <c r="D4" s="58">
        <f>AVERAGE('A - Society of Dairy Technology:A - Brit Ornithologists'' Union'!D8)</f>
        <v>17141938.777777776</v>
      </c>
      <c r="E4" s="58">
        <f>AVERAGE('A - Society of Dairy Technology:A - Brit Ornithologists'' Union'!E8)</f>
        <v>16676366.666666666</v>
      </c>
      <c r="F4" s="58">
        <f>AVERAGE('A - Society of Dairy Technology:A - Brit Ornithologists'' Union'!F8)</f>
        <v>16053124.555555556</v>
      </c>
      <c r="G4" s="58">
        <f>AVERAGE('A - Society of Dairy Technology:A - Brit Ornithologists'' Union'!G8)</f>
        <v>15338972.444444444</v>
      </c>
      <c r="H4" s="58" t="s">
        <v>235</v>
      </c>
      <c r="I4" s="58">
        <v>9</v>
      </c>
      <c r="J4" s="70"/>
    </row>
    <row r="5" spans="1:12" x14ac:dyDescent="0.2">
      <c r="A5" s="79" t="s">
        <v>243</v>
      </c>
      <c r="B5" s="44">
        <f>AVERAGE('A - Society of Dairy Technology:A - Brit Ornithologists'' Union'!B9)</f>
        <v>-23040417.666666668</v>
      </c>
      <c r="C5" s="44">
        <f>AVERAGE('A - Society of Dairy Technology:A - Brit Ornithologists'' Union'!C9)</f>
        <v>-17825700.555555556</v>
      </c>
      <c r="D5" s="44">
        <f>AVERAGE('A - Society of Dairy Technology:A - Brit Ornithologists'' Union'!D9)</f>
        <v>-17192339.333333332</v>
      </c>
      <c r="E5" s="44">
        <f>AVERAGE('A - Society of Dairy Technology:A - Brit Ornithologists'' Union'!E9)</f>
        <v>-16411567.222222222</v>
      </c>
      <c r="F5" s="44">
        <f>AVERAGE('A - Society of Dairy Technology:A - Brit Ornithologists'' Union'!F9)</f>
        <v>-15317168</v>
      </c>
      <c r="G5" s="44">
        <f>AVERAGE('A - Society of Dairy Technology:A - Brit Ornithologists'' Union'!G9)</f>
        <v>-14796421.111111112</v>
      </c>
      <c r="H5" s="44" t="s">
        <v>235</v>
      </c>
      <c r="I5" s="44">
        <v>9</v>
      </c>
      <c r="J5" s="65"/>
    </row>
    <row r="6" spans="1:12" x14ac:dyDescent="0.2">
      <c r="A6" s="80" t="s">
        <v>155</v>
      </c>
      <c r="B6" s="86">
        <f t="shared" ref="B6:G6" si="0">B5/12</f>
        <v>-1920034.8055555557</v>
      </c>
      <c r="C6" s="86">
        <f t="shared" si="0"/>
        <v>-1485475.0462962964</v>
      </c>
      <c r="D6" s="86">
        <f t="shared" si="0"/>
        <v>-1432694.9444444443</v>
      </c>
      <c r="E6" s="86">
        <f t="shared" si="0"/>
        <v>-1367630.6018518519</v>
      </c>
      <c r="F6" s="86">
        <f t="shared" si="0"/>
        <v>-1276430.6666666667</v>
      </c>
      <c r="G6" s="86">
        <f t="shared" si="0"/>
        <v>-1233035.0925925926</v>
      </c>
      <c r="H6" s="86"/>
      <c r="I6" s="86">
        <v>9</v>
      </c>
      <c r="J6" s="65"/>
    </row>
    <row r="7" spans="1:12" x14ac:dyDescent="0.2">
      <c r="A7" s="79" t="s">
        <v>245</v>
      </c>
      <c r="B7" s="44">
        <f>AVERAGE('A - Society of Dairy Technology:A - Brit Ornithologists'' Union'!B11)</f>
        <v>23137966.833333332</v>
      </c>
      <c r="C7" s="44">
        <f>AVERAGE('A - Society of Dairy Technology:A - Brit Ornithologists'' Union'!C11)</f>
        <v>16964914.888888888</v>
      </c>
      <c r="D7" s="44">
        <f>AVERAGE('A - Society of Dairy Technology:A - Brit Ornithologists'' Union'!D11)</f>
        <v>16874708.888888888</v>
      </c>
      <c r="E7" s="44">
        <f>AVERAGE('A - Society of Dairy Technology:A - Brit Ornithologists'' Union'!E11)</f>
        <v>16337709.888888888</v>
      </c>
      <c r="F7" s="44">
        <f>AVERAGE('A - Society of Dairy Technology:A - Brit Ornithologists'' Union'!F11)</f>
        <v>15686156.444444444</v>
      </c>
      <c r="G7" s="44">
        <f>AVERAGE('A - Society of Dairy Technology:A - Brit Ornithologists'' Union'!G11)</f>
        <v>14986314</v>
      </c>
      <c r="H7" s="44"/>
      <c r="I7" s="44">
        <v>9</v>
      </c>
      <c r="J7" s="65"/>
    </row>
    <row r="8" spans="1:12" ht="15" thickBot="1" x14ac:dyDescent="0.25">
      <c r="A8" s="97" t="s">
        <v>246</v>
      </c>
      <c r="B8" s="60">
        <f>AVERAGE('A - Society of Dairy Technology:A - Brit Ornithologists'' Union'!B12)</f>
        <v>-23026966.333333332</v>
      </c>
      <c r="C8" s="60">
        <f>AVERAGE('A - Society of Dairy Technology:A - Brit Ornithologists'' Union'!C12)</f>
        <v>-17495369.111111112</v>
      </c>
      <c r="D8" s="60">
        <f>AVERAGE('A - Society of Dairy Technology:A - Brit Ornithologists'' Union'!D12)</f>
        <v>-16910605.111111112</v>
      </c>
      <c r="E8" s="60">
        <f>AVERAGE('A - Society of Dairy Technology:A - Brit Ornithologists'' Union'!E12)</f>
        <v>-16087643.222222222</v>
      </c>
      <c r="F8" s="60">
        <f>AVERAGE('A - Society of Dairy Technology:A - Brit Ornithologists'' Union'!F12)</f>
        <v>-14995056.222222222</v>
      </c>
      <c r="G8" s="60">
        <f>AVERAGE('A - Society of Dairy Technology:A - Brit Ornithologists'' Union'!G12)</f>
        <v>-14446970.111111112</v>
      </c>
      <c r="H8" s="60"/>
      <c r="I8" s="60">
        <v>9</v>
      </c>
      <c r="J8" s="65"/>
    </row>
    <row r="9" spans="1:12" x14ac:dyDescent="0.2">
      <c r="A9" s="100"/>
      <c r="B9" s="100"/>
      <c r="C9" s="100"/>
      <c r="D9" s="100"/>
      <c r="E9" s="100"/>
      <c r="F9" s="100"/>
      <c r="G9" s="100"/>
      <c r="H9" s="100"/>
      <c r="I9" s="100"/>
      <c r="J9" s="65"/>
    </row>
    <row r="10" spans="1:12" x14ac:dyDescent="0.2">
      <c r="A10" s="80" t="s">
        <v>247</v>
      </c>
      <c r="B10" s="86">
        <f t="shared" ref="B10:G10" si="1">B4+B5</f>
        <v>98503.666666664183</v>
      </c>
      <c r="C10" s="86">
        <f t="shared" si="1"/>
        <v>-401784.66666666791</v>
      </c>
      <c r="D10" s="86">
        <f t="shared" si="1"/>
        <v>-50400.555555555969</v>
      </c>
      <c r="E10" s="86">
        <f t="shared" si="1"/>
        <v>264799.44444444403</v>
      </c>
      <c r="F10" s="86">
        <f t="shared" si="1"/>
        <v>735956.55555555597</v>
      </c>
      <c r="G10" s="86">
        <f t="shared" si="1"/>
        <v>542551.33333333209</v>
      </c>
      <c r="H10" s="86"/>
      <c r="I10" s="86">
        <v>9</v>
      </c>
      <c r="J10" s="65"/>
    </row>
    <row r="11" spans="1:12" x14ac:dyDescent="0.2">
      <c r="A11" s="80" t="s">
        <v>248</v>
      </c>
      <c r="B11" s="86">
        <f t="shared" ref="B11:G11" si="2">B7+B8</f>
        <v>111000.5</v>
      </c>
      <c r="C11" s="86">
        <f t="shared" si="2"/>
        <v>-530454.22222222388</v>
      </c>
      <c r="D11" s="86">
        <f t="shared" si="2"/>
        <v>-35896.222222223878</v>
      </c>
      <c r="E11" s="86">
        <f t="shared" si="2"/>
        <v>250066.66666666605</v>
      </c>
      <c r="F11" s="86">
        <f t="shared" si="2"/>
        <v>691100.22222222202</v>
      </c>
      <c r="G11" s="86">
        <f t="shared" si="2"/>
        <v>539343.88888888806</v>
      </c>
      <c r="H11" s="86"/>
      <c r="I11" s="86">
        <v>9</v>
      </c>
      <c r="J11" s="65"/>
    </row>
    <row r="12" spans="1:12" x14ac:dyDescent="0.2">
      <c r="A12" s="81" t="s">
        <v>249</v>
      </c>
      <c r="B12" s="44">
        <f>AVERAGE('A - Society of Dairy Technology:A - Brit Ornithologists'' Union'!B16)</f>
        <v>13105425.666666666</v>
      </c>
      <c r="C12" s="44">
        <f>AVERAGE('A - Society of Dairy Technology:A - Brit Ornithologists'' Union'!C16)</f>
        <v>9080275.222222222</v>
      </c>
      <c r="D12" s="44">
        <f>AVERAGE('A - Society of Dairy Technology:A - Brit Ornithologists'' Union'!D16)</f>
        <v>9237619.555555556</v>
      </c>
      <c r="E12" s="44">
        <f>AVERAGE('A - Society of Dairy Technology:A - Brit Ornithologists'' Union'!E16)</f>
        <v>8919848.8888888881</v>
      </c>
      <c r="F12" s="44">
        <f>AVERAGE('A - Society of Dairy Technology:A - Brit Ornithologists'' Union'!F16)</f>
        <v>8424680.777777778</v>
      </c>
      <c r="G12" s="44">
        <f>AVERAGE('A - Society of Dairy Technology:A - Brit Ornithologists'' Union'!G16)</f>
        <v>8026141</v>
      </c>
      <c r="H12" s="44">
        <f>AVERAGE('A - Society of Dairy Technology:A - Brit Ornithologists'' Union'!H16)</f>
        <v>7180291</v>
      </c>
      <c r="I12" s="44">
        <v>9</v>
      </c>
      <c r="J12" s="71"/>
    </row>
    <row r="13" spans="1:12" x14ac:dyDescent="0.2">
      <c r="A13" s="81" t="s">
        <v>250</v>
      </c>
      <c r="B13" s="44">
        <f>AVERAGE('A - Society of Dairy Technology:A - Brit Ornithologists'' Union'!B17)</f>
        <v>-13744262.800000001</v>
      </c>
      <c r="C13" s="44">
        <f>AVERAGE('A - Society of Dairy Technology:A - Brit Ornithologists'' Union'!C17)</f>
        <v>-9181041.875</v>
      </c>
      <c r="D13" s="44">
        <f>AVERAGE('A - Society of Dairy Technology:A - Brit Ornithologists'' Union'!D17)</f>
        <v>-9011042.625</v>
      </c>
      <c r="E13" s="44">
        <f>AVERAGE('A - Society of Dairy Technology:A - Brit Ornithologists'' Union'!E17)</f>
        <v>-9048317.5</v>
      </c>
      <c r="F13" s="44">
        <f>AVERAGE('A - Society of Dairy Technology:A - Brit Ornithologists'' Union'!F17)</f>
        <v>-7981285.75</v>
      </c>
      <c r="G13" s="44">
        <f>AVERAGE('A - Society of Dairy Technology:A - Brit Ornithologists'' Union'!G17)</f>
        <v>-7575852.75</v>
      </c>
      <c r="H13" s="44">
        <f>AVERAGE('A - Society of Dairy Technology:A - Brit Ornithologists'' Union'!H17)</f>
        <v>-6700590</v>
      </c>
      <c r="I13" s="44">
        <v>8</v>
      </c>
      <c r="J13" s="74" t="s">
        <v>33</v>
      </c>
      <c r="L13" s="1" t="s">
        <v>235</v>
      </c>
    </row>
    <row r="14" spans="1:12" x14ac:dyDescent="0.2">
      <c r="A14" s="82" t="s">
        <v>251</v>
      </c>
      <c r="B14" s="86">
        <f>AVERAGE('A - Society of Dairy Technology:A - Brit Ornithologists'' Union'!B18)</f>
        <v>1977341.6</v>
      </c>
      <c r="C14" s="86">
        <f>AVERAGE('A - Society of Dairy Technology:A - Brit Ornithologists'' Union'!C18)</f>
        <v>1031508.25</v>
      </c>
      <c r="D14" s="86">
        <f>AVERAGE('A - Society of Dairy Technology:A - Brit Ornithologists'' Union'!D18)</f>
        <v>1378296.25</v>
      </c>
      <c r="E14" s="86">
        <f>AVERAGE('A - Society of Dairy Technology:A - Brit Ornithologists'' Union'!E18)</f>
        <v>983801.75</v>
      </c>
      <c r="F14" s="86">
        <f>AVERAGE('A - Society of Dairy Technology:A - Brit Ornithologists'' Union'!F18)</f>
        <v>1493880</v>
      </c>
      <c r="G14" s="86">
        <f>AVERAGE('A - Society of Dairy Technology:A - Brit Ornithologists'' Union'!G18)</f>
        <v>1450804.375</v>
      </c>
      <c r="H14" s="86">
        <f>AVERAGE('A - Society of Dairy Technology:A - Brit Ornithologists'' Union'!H18)</f>
        <v>1374509.875</v>
      </c>
      <c r="I14" s="86">
        <v>8</v>
      </c>
      <c r="J14" s="74" t="s">
        <v>19</v>
      </c>
    </row>
    <row r="15" spans="1:12" x14ac:dyDescent="0.2">
      <c r="A15" s="81" t="s">
        <v>156</v>
      </c>
      <c r="B15" s="44" t="s">
        <v>182</v>
      </c>
      <c r="C15" s="44" t="s">
        <v>182</v>
      </c>
      <c r="D15" s="44" t="s">
        <v>182</v>
      </c>
      <c r="E15" s="44" t="s">
        <v>182</v>
      </c>
      <c r="F15" s="44" t="s">
        <v>182</v>
      </c>
      <c r="G15" s="44" t="s">
        <v>182</v>
      </c>
      <c r="H15" s="44"/>
      <c r="I15" s="44">
        <v>7</v>
      </c>
      <c r="J15" s="74" t="s">
        <v>20</v>
      </c>
    </row>
    <row r="16" spans="1:12" x14ac:dyDescent="0.2">
      <c r="A16" s="81" t="s">
        <v>157</v>
      </c>
      <c r="B16" s="44" t="s">
        <v>182</v>
      </c>
      <c r="C16" s="44" t="s">
        <v>182</v>
      </c>
      <c r="D16" s="44" t="s">
        <v>182</v>
      </c>
      <c r="E16" s="44" t="s">
        <v>182</v>
      </c>
      <c r="F16" s="44" t="s">
        <v>182</v>
      </c>
      <c r="G16" s="44" t="s">
        <v>182</v>
      </c>
      <c r="H16" s="44"/>
      <c r="I16" s="44">
        <v>6</v>
      </c>
      <c r="J16" s="75" t="s">
        <v>25</v>
      </c>
    </row>
    <row r="17" spans="1:10" x14ac:dyDescent="0.2">
      <c r="A17" s="80" t="s">
        <v>118</v>
      </c>
      <c r="B17" s="86" t="s">
        <v>182</v>
      </c>
      <c r="C17" s="86" t="s">
        <v>182</v>
      </c>
      <c r="D17" s="86" t="s">
        <v>182</v>
      </c>
      <c r="E17" s="86" t="s">
        <v>182</v>
      </c>
      <c r="F17" s="86" t="s">
        <v>182</v>
      </c>
      <c r="G17" s="86" t="s">
        <v>182</v>
      </c>
      <c r="H17" s="86"/>
      <c r="I17" s="86">
        <v>5</v>
      </c>
      <c r="J17" s="74" t="s">
        <v>34</v>
      </c>
    </row>
    <row r="18" spans="1:10" x14ac:dyDescent="0.2">
      <c r="A18" s="79" t="s">
        <v>158</v>
      </c>
      <c r="B18" s="44">
        <f>AVERAGE('A - Society of Dairy Technology:A - Brit Ornithologists'' Union'!B22)</f>
        <v>-851687.2</v>
      </c>
      <c r="C18" s="44">
        <f>AVERAGE('A - Society of Dairy Technology:A - Brit Ornithologists'' Union'!C22)</f>
        <v>-2835785.5</v>
      </c>
      <c r="D18" s="44">
        <f>AVERAGE('A - Society of Dairy Technology:A - Brit Ornithologists'' Union'!D22)</f>
        <v>-2722881.125</v>
      </c>
      <c r="E18" s="44">
        <f>AVERAGE('A - Society of Dairy Technology:A - Brit Ornithologists'' Union'!E22)</f>
        <v>-2648717.375</v>
      </c>
      <c r="F18" s="44">
        <f>AVERAGE('A - Society of Dairy Technology:A - Brit Ornithologists'' Union'!F22)</f>
        <v>-2587954.125</v>
      </c>
      <c r="G18" s="44">
        <f>AVERAGE('A - Society of Dairy Technology:A - Brit Ornithologists'' Union'!G22)</f>
        <v>-2601007.125</v>
      </c>
      <c r="H18" s="44"/>
      <c r="I18" s="44">
        <v>8</v>
      </c>
      <c r="J18" s="71" t="s">
        <v>21</v>
      </c>
    </row>
    <row r="19" spans="1:10" x14ac:dyDescent="0.2">
      <c r="A19" s="79" t="s">
        <v>159</v>
      </c>
      <c r="B19" s="44">
        <f>AVERAGE('A - Society of Dairy Technology:A - Brit Ornithologists'' Union'!B23)</f>
        <v>-90916</v>
      </c>
      <c r="C19" s="44">
        <f>AVERAGE('A - Society of Dairy Technology:A - Brit Ornithologists'' Union'!C23)</f>
        <v>-167411.14285714287</v>
      </c>
      <c r="D19" s="44">
        <f>AVERAGE('A - Society of Dairy Technology:A - Brit Ornithologists'' Union'!D23)</f>
        <v>-195486.85714285713</v>
      </c>
      <c r="E19" s="44">
        <f>AVERAGE('A - Society of Dairy Technology:A - Brit Ornithologists'' Union'!E23)</f>
        <v>-191324.57142857142</v>
      </c>
      <c r="F19" s="44">
        <f>AVERAGE('A - Society of Dairy Technology:A - Brit Ornithologists'' Union'!F23)</f>
        <v>-182282.57142857142</v>
      </c>
      <c r="G19" s="44">
        <f>AVERAGE('A - Society of Dairy Technology:A - Brit Ornithologists'' Union'!G23)</f>
        <v>-175478.71428571429</v>
      </c>
      <c r="H19" s="44"/>
      <c r="I19" s="44">
        <v>7</v>
      </c>
      <c r="J19" s="71" t="s">
        <v>26</v>
      </c>
    </row>
    <row r="20" spans="1:10" x14ac:dyDescent="0.2">
      <c r="A20" s="80" t="s">
        <v>160</v>
      </c>
      <c r="B20" s="86">
        <f>AVERAGE('A - Society of Dairy Technology:A - Brit Ornithologists'' Union'!B24)</f>
        <v>-959603.25</v>
      </c>
      <c r="C20" s="86">
        <f>AVERAGE('A - Society of Dairy Technology:A - Brit Ornithologists'' Union'!C24)</f>
        <v>-3065207.7142857141</v>
      </c>
      <c r="D20" s="86">
        <f>AVERAGE('A - Society of Dairy Technology:A - Brit Ornithologists'' Union'!D24)</f>
        <v>-2908505</v>
      </c>
      <c r="E20" s="86">
        <f>AVERAGE('A - Society of Dairy Technology:A - Brit Ornithologists'' Union'!E24)</f>
        <v>-2827419</v>
      </c>
      <c r="F20" s="86">
        <f>AVERAGE('A - Society of Dairy Technology:A - Brit Ornithologists'' Union'!F24)</f>
        <v>-2768011.5714285714</v>
      </c>
      <c r="G20" s="86">
        <f>AVERAGE('A - Society of Dairy Technology:A - Brit Ornithologists'' Union'!G24)</f>
        <v>-2790211.4285714286</v>
      </c>
      <c r="H20" s="86"/>
      <c r="I20" s="86">
        <v>7</v>
      </c>
      <c r="J20" s="71" t="s">
        <v>26</v>
      </c>
    </row>
    <row r="21" spans="1:10" x14ac:dyDescent="0.2">
      <c r="A21" s="82" t="s">
        <v>161</v>
      </c>
      <c r="B21" s="87">
        <f>AVERAGE('A - Society of Dairy Technology:A - Brit Ornithologists'' Union'!B25)</f>
        <v>0.4992533782844919</v>
      </c>
      <c r="C21" s="87">
        <f>AVERAGE('A - Society of Dairy Technology:A - Brit Ornithologists'' Union'!C25)</f>
        <v>0.36879520976500557</v>
      </c>
      <c r="D21" s="87">
        <f>AVERAGE('A - Society of Dairy Technology:A - Brit Ornithologists'' Union'!D25)</f>
        <v>0.40144371301617138</v>
      </c>
      <c r="E21" s="87">
        <f>AVERAGE('A - Society of Dairy Technology:A - Brit Ornithologists'' Union'!E25)</f>
        <v>0.43213093246450701</v>
      </c>
      <c r="F21" s="87">
        <f>AVERAGE('A - Society of Dairy Technology:A - Brit Ornithologists'' Union'!F25)</f>
        <v>0.38298678877876285</v>
      </c>
      <c r="G21" s="87">
        <f>AVERAGE('A - Society of Dairy Technology:A - Brit Ornithologists'' Union'!G25)</f>
        <v>0.39280086344542525</v>
      </c>
      <c r="H21" s="87"/>
      <c r="I21" s="86">
        <v>9</v>
      </c>
      <c r="J21" s="74"/>
    </row>
    <row r="22" spans="1:10" x14ac:dyDescent="0.2">
      <c r="A22" s="82" t="s">
        <v>162</v>
      </c>
      <c r="B22" s="87">
        <f>AVERAGE('A - Society of Dairy Technology:A - Brit Ornithologists'' Union'!B26)</f>
        <v>0.50171982850612706</v>
      </c>
      <c r="C22" s="87">
        <f>AVERAGE('A - Society of Dairy Technology:A - Brit Ornithologists'' Union'!C26)</f>
        <v>0.4047310753271709</v>
      </c>
      <c r="D22" s="87">
        <f>AVERAGE('A - Society of Dairy Technology:A - Brit Ornithologists'' Union'!D26)</f>
        <v>0.42218377961654513</v>
      </c>
      <c r="E22" s="87">
        <f>AVERAGE('A - Society of Dairy Technology:A - Brit Ornithologists'' Union'!E26)</f>
        <v>0.445649527001241</v>
      </c>
      <c r="F22" s="87">
        <f>AVERAGE('A - Society of Dairy Technology:A - Brit Ornithologists'' Union'!F26)</f>
        <v>0.39832725389670953</v>
      </c>
      <c r="G22" s="87">
        <f>AVERAGE('A - Society of Dairy Technology:A - Brit Ornithologists'' Union'!G26)</f>
        <v>0.41080203161611323</v>
      </c>
      <c r="H22" s="87"/>
      <c r="I22" s="86">
        <v>9</v>
      </c>
      <c r="J22" s="74"/>
    </row>
    <row r="23" spans="1:10" x14ac:dyDescent="0.2">
      <c r="A23" s="82" t="s">
        <v>163</v>
      </c>
      <c r="B23" s="87">
        <f>AVERAGE('A - Society of Dairy Technology:A - Brit Ornithologists'' Union'!B27)</f>
        <v>0.27749798651698243</v>
      </c>
      <c r="C23" s="87">
        <f>AVERAGE('A - Society of Dairy Technology:A - Brit Ornithologists'' Union'!C27)</f>
        <v>0.24529741835238067</v>
      </c>
      <c r="D23" s="87">
        <f>AVERAGE('A - Society of Dairy Technology:A - Brit Ornithologists'' Union'!D27)</f>
        <v>0.25821948392117278</v>
      </c>
      <c r="E23" s="87">
        <f>AVERAGE('A - Society of Dairy Technology:A - Brit Ornithologists'' Union'!E27)</f>
        <v>0.31314237175244791</v>
      </c>
      <c r="F23" s="87">
        <f>AVERAGE('A - Society of Dairy Technology:A - Brit Ornithologists'' Union'!F27)</f>
        <v>0.23863287808524075</v>
      </c>
      <c r="G23" s="87">
        <f>AVERAGE('A - Society of Dairy Technology:A - Brit Ornithologists'' Union'!G27)</f>
        <v>0.20953879287805743</v>
      </c>
      <c r="H23" s="87"/>
      <c r="I23" s="86">
        <v>8</v>
      </c>
      <c r="J23" s="74" t="s">
        <v>19</v>
      </c>
    </row>
    <row r="24" spans="1:10" x14ac:dyDescent="0.2">
      <c r="A24" s="82" t="s">
        <v>164</v>
      </c>
      <c r="B24" s="87">
        <f>AVERAGE('A - Society of Dairy Technology:A - Brit Ornithologists'' Union'!B28)</f>
        <v>0.41803932322968906</v>
      </c>
      <c r="C24" s="87">
        <f>AVERAGE('A - Society of Dairy Technology:A - Brit Ornithologists'' Union'!C28)</f>
        <v>0.27354064009751367</v>
      </c>
      <c r="D24" s="87">
        <f>AVERAGE('A - Society of Dairy Technology:A - Brit Ornithologists'' Union'!D28)</f>
        <v>0.24095992280090139</v>
      </c>
      <c r="E24" s="87">
        <f>AVERAGE('A - Society of Dairy Technology:A - Brit Ornithologists'' Union'!E28)</f>
        <v>0.27520824629535401</v>
      </c>
      <c r="F24" s="87">
        <f>AVERAGE('A - Society of Dairy Technology:A - Brit Ornithologists'' Union'!F28)</f>
        <v>0.2258973812674076</v>
      </c>
      <c r="G24" s="87">
        <f>AVERAGE('A - Society of Dairy Technology:A - Brit Ornithologists'' Union'!G28)</f>
        <v>0.32707158689372828</v>
      </c>
      <c r="H24" s="87"/>
      <c r="I24" s="86">
        <v>8</v>
      </c>
      <c r="J24" s="74" t="s">
        <v>19</v>
      </c>
    </row>
    <row r="25" spans="1:10" x14ac:dyDescent="0.2">
      <c r="A25" s="82" t="s">
        <v>262</v>
      </c>
      <c r="B25" s="87">
        <f>AVERAGE('A - Society of Dairy Technology:A - Brit Ornithologists'' Union'!B29)</f>
        <v>0.68695032832015746</v>
      </c>
      <c r="C25" s="87">
        <f>AVERAGE('A - Society of Dairy Technology:A - Brit Ornithologists'' Union'!C29)</f>
        <v>0.32598572652189323</v>
      </c>
      <c r="D25" s="87">
        <f>AVERAGE('A - Society of Dairy Technology:A - Brit Ornithologists'' Union'!D29)</f>
        <v>0.44698322321875777</v>
      </c>
      <c r="E25" s="87">
        <f>AVERAGE('A - Society of Dairy Technology:A - Brit Ornithologists'' Union'!E29)</f>
        <v>0.48107703809045421</v>
      </c>
      <c r="F25" s="87">
        <f>AVERAGE('A - Society of Dairy Technology:A - Brit Ornithologists'' Union'!F29)</f>
        <v>0.44390275937043455</v>
      </c>
      <c r="G25" s="87">
        <f>AVERAGE('A - Society of Dairy Technology:A - Brit Ornithologists'' Union'!G29)</f>
        <v>0.59969628096653504</v>
      </c>
      <c r="H25" s="87"/>
      <c r="I25" s="86">
        <v>7</v>
      </c>
      <c r="J25" s="74" t="s">
        <v>256</v>
      </c>
    </row>
    <row r="26" spans="1:10" x14ac:dyDescent="0.2">
      <c r="A26" s="82" t="s">
        <v>119</v>
      </c>
      <c r="B26" s="87">
        <f>AVERAGE('A - Society of Dairy Technology:A - Brit Ornithologists'' Union'!B30)</f>
        <v>0.26992717282903994</v>
      </c>
      <c r="C26" s="87">
        <f>AVERAGE('A - Society of Dairy Technology:A - Brit Ornithologists'' Union'!C30)</f>
        <v>3.7694936139361618E-2</v>
      </c>
      <c r="D26" s="87">
        <f>AVERAGE('A - Society of Dairy Technology:A - Brit Ornithologists'' Union'!D30)</f>
        <v>0.15513481192011</v>
      </c>
      <c r="E26" s="87">
        <f>AVERAGE('A - Society of Dairy Technology:A - Brit Ornithologists'' Union'!E30)</f>
        <v>0.16659590838764571</v>
      </c>
      <c r="F26" s="87">
        <f>AVERAGE('A - Society of Dairy Technology:A - Brit Ornithologists'' Union'!F30)</f>
        <v>0.27311002030759257</v>
      </c>
      <c r="G26" s="87">
        <f>AVERAGE('A - Society of Dairy Technology:A - Brit Ornithologists'' Union'!G30)</f>
        <v>0.38949901866407394</v>
      </c>
      <c r="H26" s="87"/>
      <c r="I26" s="86">
        <v>8</v>
      </c>
      <c r="J26" s="74" t="s">
        <v>19</v>
      </c>
    </row>
    <row r="27" spans="1:10" x14ac:dyDescent="0.2">
      <c r="A27" s="82" t="s">
        <v>263</v>
      </c>
      <c r="B27" s="86">
        <f>AVERAGE('A - Society of Dairy Technology:A - Brit Ornithologists'' Union'!B31)</f>
        <v>-251856.5</v>
      </c>
      <c r="C27" s="86">
        <f>AVERAGE('A - Society of Dairy Technology:A - Brit Ornithologists'' Union'!C31)</f>
        <v>-157344.33333333334</v>
      </c>
      <c r="D27" s="86">
        <f>AVERAGE('A - Society of Dairy Technology:A - Brit Ornithologists'' Union'!D31)</f>
        <v>317770.66666666669</v>
      </c>
      <c r="E27" s="86">
        <f>AVERAGE('A - Society of Dairy Technology:A - Brit Ornithologists'' Union'!E31)</f>
        <v>495168.11111111112</v>
      </c>
      <c r="F27" s="86">
        <f>AVERAGE('A - Society of Dairy Technology:A - Brit Ornithologists'' Union'!F31)</f>
        <v>398539.77777777775</v>
      </c>
      <c r="G27" s="86">
        <f>AVERAGE('A - Society of Dairy Technology:A - Brit Ornithologists'' Union'!G31)</f>
        <v>845850</v>
      </c>
      <c r="H27" s="86"/>
      <c r="I27" s="86">
        <v>9</v>
      </c>
      <c r="J27" s="71"/>
    </row>
    <row r="28" spans="1:10" x14ac:dyDescent="0.2">
      <c r="A28" s="82" t="s">
        <v>264</v>
      </c>
      <c r="B28" s="86">
        <f>AVERAGE('A - Society of Dairy Technology:A - Brit Ornithologists'' Union'!B32)</f>
        <v>470097.4</v>
      </c>
      <c r="C28" s="86">
        <f>AVERAGE('A - Society of Dairy Technology:A - Brit Ornithologists'' Union'!C32)</f>
        <v>-346788</v>
      </c>
      <c r="D28" s="86">
        <f>AVERAGE('A - Society of Dairy Technology:A - Brit Ornithologists'' Union'!D32)</f>
        <v>394494.5</v>
      </c>
      <c r="E28" s="86">
        <f>AVERAGE('A - Society of Dairy Technology:A - Brit Ornithologists'' Union'!E32)</f>
        <v>-510078.25</v>
      </c>
      <c r="F28" s="86">
        <f>AVERAGE('A - Society of Dairy Technology:A - Brit Ornithologists'' Union'!F32)</f>
        <v>43075.625</v>
      </c>
      <c r="G28" s="86">
        <f>AVERAGE('A - Society of Dairy Technology:A - Brit Ornithologists'' Union'!G32)</f>
        <v>76294.5</v>
      </c>
      <c r="H28" s="86"/>
      <c r="I28" s="86">
        <v>8</v>
      </c>
      <c r="J28" s="74" t="s">
        <v>22</v>
      </c>
    </row>
    <row r="29" spans="1:10" x14ac:dyDescent="0.2">
      <c r="A29" s="82" t="s">
        <v>265</v>
      </c>
      <c r="B29" s="87">
        <f>AVERAGE('A - Society of Dairy Technology:A - Brit Ornithologists'' Union'!B33)</f>
        <v>0.11284619085222787</v>
      </c>
      <c r="C29" s="87">
        <f>AVERAGE('A - Society of Dairy Technology:A - Brit Ornithologists'' Union'!C33)</f>
        <v>-5.2113760786353276E-2</v>
      </c>
      <c r="D29" s="87">
        <f>AVERAGE('A - Society of Dairy Technology:A - Brit Ornithologists'' Union'!D33)</f>
        <v>-5.6632537180750526E-3</v>
      </c>
      <c r="E29" s="87">
        <f>AVERAGE('A - Society of Dairy Technology:A - Brit Ornithologists'' Union'!E33)</f>
        <v>0.10599762927685721</v>
      </c>
      <c r="F29" s="87">
        <f>AVERAGE('A - Society of Dairy Technology:A - Brit Ornithologists'' Union'!F33)</f>
        <v>-8.0782658003543978E-2</v>
      </c>
      <c r="G29" s="87">
        <f>AVERAGE('A - Society of Dairy Technology:A - Brit Ornithologists'' Union'!G33)</f>
        <v>1.955185231779746E-2</v>
      </c>
      <c r="H29" s="87"/>
      <c r="I29" s="86">
        <v>9</v>
      </c>
      <c r="J29" s="71"/>
    </row>
    <row r="30" spans="1:10" x14ac:dyDescent="0.2">
      <c r="A30" s="82" t="s">
        <v>266</v>
      </c>
      <c r="B30" s="87">
        <f>AVERAGE('A - Society of Dairy Technology:A - Brit Ornithologists'' Union'!B34)</f>
        <v>8.9903285393241508E-2</v>
      </c>
      <c r="C30" s="87">
        <f>AVERAGE('A - Society of Dairy Technology:A - Brit Ornithologists'' Union'!C34)</f>
        <v>0.85109434633012915</v>
      </c>
      <c r="D30" s="87">
        <f>AVERAGE('A - Society of Dairy Technology:A - Brit Ornithologists'' Union'!D34)</f>
        <v>0.20583029621202761</v>
      </c>
      <c r="E30" s="87">
        <f>AVERAGE('A - Society of Dairy Technology:A - Brit Ornithologists'' Union'!E34)</f>
        <v>0.1597875011142777</v>
      </c>
      <c r="F30" s="87">
        <f>AVERAGE('A - Society of Dairy Technology:A - Brit Ornithologists'' Union'!F34)</f>
        <v>-0.22529893005597215</v>
      </c>
      <c r="G30" s="87">
        <f>AVERAGE('A - Society of Dairy Technology:A - Brit Ornithologists'' Union'!G34)</f>
        <v>-0.41020451968713484</v>
      </c>
      <c r="H30" s="87"/>
      <c r="I30" s="86">
        <v>8</v>
      </c>
      <c r="J30" s="74" t="s">
        <v>19</v>
      </c>
    </row>
    <row r="31" spans="1:10" x14ac:dyDescent="0.2">
      <c r="A31" s="82" t="s">
        <v>267</v>
      </c>
      <c r="B31" s="87" t="s">
        <v>182</v>
      </c>
      <c r="C31" s="87" t="s">
        <v>182</v>
      </c>
      <c r="D31" s="87" t="s">
        <v>182</v>
      </c>
      <c r="E31" s="87" t="s">
        <v>182</v>
      </c>
      <c r="F31" s="87" t="s">
        <v>182</v>
      </c>
      <c r="G31" s="87" t="s">
        <v>182</v>
      </c>
      <c r="H31" s="87"/>
      <c r="I31" s="86">
        <v>7</v>
      </c>
      <c r="J31" s="74" t="s">
        <v>20</v>
      </c>
    </row>
    <row r="32" spans="1:10" x14ac:dyDescent="0.2">
      <c r="A32" s="82" t="s">
        <v>209</v>
      </c>
      <c r="B32" s="87" t="s">
        <v>182</v>
      </c>
      <c r="C32" s="87" t="s">
        <v>182</v>
      </c>
      <c r="D32" s="87" t="s">
        <v>182</v>
      </c>
      <c r="E32" s="87" t="s">
        <v>182</v>
      </c>
      <c r="F32" s="87" t="s">
        <v>182</v>
      </c>
      <c r="G32" s="87" t="s">
        <v>182</v>
      </c>
      <c r="H32" s="87"/>
      <c r="I32" s="86">
        <v>7</v>
      </c>
      <c r="J32" s="74" t="s">
        <v>20</v>
      </c>
    </row>
    <row r="33" spans="1:10" x14ac:dyDescent="0.2">
      <c r="A33" s="82" t="s">
        <v>210</v>
      </c>
      <c r="B33" s="87" t="s">
        <v>182</v>
      </c>
      <c r="C33" s="87" t="s">
        <v>182</v>
      </c>
      <c r="D33" s="87" t="s">
        <v>182</v>
      </c>
      <c r="E33" s="87" t="s">
        <v>182</v>
      </c>
      <c r="F33" s="87" t="s">
        <v>182</v>
      </c>
      <c r="G33" s="87" t="s">
        <v>182</v>
      </c>
      <c r="H33" s="87"/>
      <c r="I33" s="86">
        <v>6</v>
      </c>
      <c r="J33" s="71" t="s">
        <v>23</v>
      </c>
    </row>
    <row r="34" spans="1:10" x14ac:dyDescent="0.2">
      <c r="A34" s="82" t="s">
        <v>211</v>
      </c>
      <c r="B34" s="87" t="s">
        <v>182</v>
      </c>
      <c r="C34" s="87" t="s">
        <v>182</v>
      </c>
      <c r="D34" s="87" t="s">
        <v>182</v>
      </c>
      <c r="E34" s="87" t="s">
        <v>182</v>
      </c>
      <c r="F34" s="87" t="s">
        <v>182</v>
      </c>
      <c r="G34" s="87" t="s">
        <v>182</v>
      </c>
      <c r="H34" s="87"/>
      <c r="I34" s="86">
        <v>6</v>
      </c>
      <c r="J34" s="71" t="s">
        <v>23</v>
      </c>
    </row>
    <row r="35" spans="1:10" ht="15" thickBot="1" x14ac:dyDescent="0.25">
      <c r="A35" s="101" t="s">
        <v>120</v>
      </c>
      <c r="B35" s="102" t="s">
        <v>182</v>
      </c>
      <c r="C35" s="102" t="s">
        <v>182</v>
      </c>
      <c r="D35" s="102" t="s">
        <v>182</v>
      </c>
      <c r="E35" s="102" t="s">
        <v>182</v>
      </c>
      <c r="F35" s="102" t="s">
        <v>182</v>
      </c>
      <c r="G35" s="102" t="s">
        <v>182</v>
      </c>
      <c r="H35" s="102"/>
      <c r="I35" s="95">
        <v>5</v>
      </c>
      <c r="J35" s="74" t="s">
        <v>34</v>
      </c>
    </row>
    <row r="36" spans="1:10" x14ac:dyDescent="0.2">
      <c r="A36" s="98"/>
      <c r="B36" s="99"/>
      <c r="C36" s="99"/>
      <c r="D36" s="99"/>
      <c r="E36" s="99"/>
      <c r="F36" s="99"/>
      <c r="G36" s="99"/>
      <c r="H36" s="99"/>
      <c r="I36" s="99"/>
      <c r="J36" s="65"/>
    </row>
    <row r="37" spans="1:10" x14ac:dyDescent="0.2">
      <c r="A37" s="82"/>
      <c r="B37" s="86"/>
      <c r="C37" s="86"/>
      <c r="D37" s="86"/>
      <c r="E37" s="86"/>
      <c r="F37" s="86"/>
      <c r="G37" s="86"/>
      <c r="H37" s="86"/>
      <c r="I37" s="86"/>
      <c r="J37" s="65"/>
    </row>
    <row r="38" spans="1:10" x14ac:dyDescent="0.2">
      <c r="A38" s="79" t="s">
        <v>137</v>
      </c>
      <c r="B38" s="44">
        <f>AVERAGE('A - Society of Dairy Technology:A - Brit Ornithologists'' Union'!B42)</f>
        <v>9640138.833333334</v>
      </c>
      <c r="C38" s="44">
        <f>AVERAGE('A - Society of Dairy Technology:A - Brit Ornithologists'' Union'!C42)</f>
        <v>6193208.333333333</v>
      </c>
      <c r="D38" s="44">
        <f>AVERAGE('A - Society of Dairy Technology:A - Brit Ornithologists'' Union'!D42)</f>
        <v>7201885.666666667</v>
      </c>
      <c r="E38" s="44">
        <f>AVERAGE('A - Society of Dairy Technology:A - Brit Ornithologists'' Union'!E42)</f>
        <v>6752397.444444444</v>
      </c>
      <c r="F38" s="44">
        <f>AVERAGE('A - Society of Dairy Technology:A - Brit Ornithologists'' Union'!F42)</f>
        <v>6176132.333333333</v>
      </c>
      <c r="G38" s="44">
        <f>AVERAGE('A - Society of Dairy Technology:A - Brit Ornithologists'' Union'!G42)</f>
        <v>8686492</v>
      </c>
      <c r="H38" s="44"/>
      <c r="I38" s="44">
        <v>9</v>
      </c>
      <c r="J38" s="65"/>
    </row>
    <row r="39" spans="1:10" x14ac:dyDescent="0.2">
      <c r="A39" s="79" t="s">
        <v>138</v>
      </c>
      <c r="B39" s="44">
        <f>AVERAGE('A - Society of Dairy Technology:A - Brit Ornithologists'' Union'!B43)</f>
        <v>-9871034</v>
      </c>
      <c r="C39" s="44">
        <f>AVERAGE('A - Society of Dairy Technology:A - Brit Ornithologists'' Union'!C43)</f>
        <v>-6093582.888888889</v>
      </c>
      <c r="D39" s="44">
        <f>AVERAGE('A - Society of Dairy Technology:A - Brit Ornithologists'' Union'!D43)</f>
        <v>-6201435</v>
      </c>
      <c r="E39" s="44">
        <f>AVERAGE('A - Society of Dairy Technology:A - Brit Ornithologists'' Union'!E43)</f>
        <v>-6213505.666666667</v>
      </c>
      <c r="F39" s="44">
        <f>AVERAGE('A - Society of Dairy Technology:A - Brit Ornithologists'' Union'!F43)</f>
        <v>-5937379.555555556</v>
      </c>
      <c r="G39" s="44">
        <f>AVERAGE('A - Society of Dairy Technology:A - Brit Ornithologists'' Union'!G43)</f>
        <v>-5540752.777777778</v>
      </c>
      <c r="H39" s="44"/>
      <c r="I39" s="44">
        <v>9</v>
      </c>
      <c r="J39" s="65"/>
    </row>
    <row r="40" spans="1:10" x14ac:dyDescent="0.2">
      <c r="A40" s="79" t="s">
        <v>139</v>
      </c>
      <c r="B40" s="44">
        <f>AVERAGE('A - Society of Dairy Technology:A - Brit Ornithologists'' Union'!B44)</f>
        <v>-10428512.666666666</v>
      </c>
      <c r="C40" s="44">
        <f>AVERAGE('A - Society of Dairy Technology:A - Brit Ornithologists'' Union'!C44)</f>
        <v>-6435699.444444444</v>
      </c>
      <c r="D40" s="44">
        <f>AVERAGE('A - Society of Dairy Technology:A - Brit Ornithologists'' Union'!D44)</f>
        <v>-6548218.444444444</v>
      </c>
      <c r="E40" s="44">
        <f>AVERAGE('A - Society of Dairy Technology:A - Brit Ornithologists'' Union'!E44)</f>
        <v>-6288979.111111111</v>
      </c>
      <c r="F40" s="44">
        <f>AVERAGE('A - Society of Dairy Technology:A - Brit Ornithologists'' Union'!F44)</f>
        <v>-6007792</v>
      </c>
      <c r="G40" s="44">
        <f>AVERAGE('A - Society of Dairy Technology:A - Brit Ornithologists'' Union'!G44)</f>
        <v>-5601960.222222222</v>
      </c>
      <c r="H40" s="44"/>
      <c r="I40" s="44">
        <v>9</v>
      </c>
      <c r="J40" s="65"/>
    </row>
    <row r="41" spans="1:10" x14ac:dyDescent="0.2">
      <c r="A41" s="79" t="s">
        <v>140</v>
      </c>
      <c r="B41" s="44">
        <f>AVERAGE('A - Society of Dairy Technology:A - Brit Ornithologists'' Union'!B45)</f>
        <v>15939205.666666666</v>
      </c>
      <c r="C41" s="44">
        <f>AVERAGE('A - Society of Dairy Technology:A - Brit Ornithologists'' Union'!C45)</f>
        <v>16785346.333333332</v>
      </c>
      <c r="D41" s="44">
        <f>AVERAGE('A - Society of Dairy Technology:A - Brit Ornithologists'' Union'!D45)</f>
        <v>16930212.222222224</v>
      </c>
      <c r="E41" s="44">
        <f>AVERAGE('A - Society of Dairy Technology:A - Brit Ornithologists'' Union'!E45)</f>
        <v>17483583.666666668</v>
      </c>
      <c r="F41" s="44">
        <f>AVERAGE('A - Society of Dairy Technology:A - Brit Ornithologists'' Union'!F45)</f>
        <v>14408885.444444444</v>
      </c>
      <c r="G41" s="44">
        <f>AVERAGE('A - Society of Dairy Technology:A - Brit Ornithologists'' Union'!G45)</f>
        <v>12978527.555555556</v>
      </c>
      <c r="H41" s="44">
        <f>AVERAGE('A - Society of Dairy Technology:A - Brit Ornithologists'' Union'!H45)</f>
        <v>14581357</v>
      </c>
      <c r="I41" s="44">
        <v>9</v>
      </c>
      <c r="J41" s="71"/>
    </row>
    <row r="42" spans="1:10" x14ac:dyDescent="0.2">
      <c r="A42" s="79" t="s">
        <v>216</v>
      </c>
      <c r="B42" s="44">
        <f>AVERAGE('A - Society of Dairy Technology:A - Brit Ornithologists'' Union'!B46)</f>
        <v>15833981</v>
      </c>
      <c r="C42" s="44">
        <f>AVERAGE('A - Society of Dairy Technology:A - Brit Ornithologists'' Union'!C46)</f>
        <v>16425792.888888888</v>
      </c>
      <c r="D42" s="44">
        <f>AVERAGE('A - Society of Dairy Technology:A - Brit Ornithologists'' Union'!D46)</f>
        <v>16709804</v>
      </c>
      <c r="E42" s="44">
        <f>AVERAGE('A - Society of Dairy Technology:A - Brit Ornithologists'' Union'!E46)</f>
        <v>17171668.666666668</v>
      </c>
      <c r="F42" s="44">
        <f>AVERAGE('A - Society of Dairy Technology:A - Brit Ornithologists'' Union'!F46)</f>
        <v>14120165.111111112</v>
      </c>
      <c r="G42" s="44">
        <f>AVERAGE('A - Society of Dairy Technology:A - Brit Ornithologists'' Union'!G46)</f>
        <v>12741457.333333334</v>
      </c>
      <c r="H42" s="44">
        <f>AVERAGE('A - Society of Dairy Technology:A - Brit Ornithologists'' Union'!H46)</f>
        <v>14352492.333333334</v>
      </c>
      <c r="I42" s="44">
        <v>9</v>
      </c>
      <c r="J42" s="71"/>
    </row>
    <row r="43" spans="1:10" x14ac:dyDescent="0.2">
      <c r="A43" s="79" t="s">
        <v>217</v>
      </c>
      <c r="B43" s="44">
        <f>AVERAGE('A - Society of Dairy Technology:A - Brit Ornithologists'' Union'!B47)</f>
        <v>9346199.666666666</v>
      </c>
      <c r="C43" s="44">
        <f>AVERAGE('A - Society of Dairy Technology:A - Brit Ornithologists'' Union'!C47)</f>
        <v>10835927.777777778</v>
      </c>
      <c r="D43" s="44">
        <f>AVERAGE('A - Society of Dairy Technology:A - Brit Ornithologists'' Union'!D47)</f>
        <v>11446932.444444444</v>
      </c>
      <c r="E43" s="44">
        <f>AVERAGE('A - Society of Dairy Technology:A - Brit Ornithologists'' Union'!E47)</f>
        <v>12549808.888888888</v>
      </c>
      <c r="F43" s="44">
        <f>AVERAGE('A - Society of Dairy Technology:A - Brit Ornithologists'' Union'!F47)</f>
        <v>12084500.111111112</v>
      </c>
      <c r="G43" s="44">
        <f>AVERAGE('A - Society of Dairy Technology:A - Brit Ornithologists'' Union'!G47)</f>
        <v>11488723.222222222</v>
      </c>
      <c r="H43" s="44">
        <f>AVERAGE('A - Society of Dairy Technology:A - Brit Ornithologists'' Union'!H47)</f>
        <v>12257935.555555556</v>
      </c>
      <c r="I43" s="44">
        <v>9</v>
      </c>
      <c r="J43" s="71"/>
    </row>
    <row r="44" spans="1:10" x14ac:dyDescent="0.2">
      <c r="A44" s="79" t="s">
        <v>218</v>
      </c>
      <c r="B44" s="44">
        <f>AVERAGE('A - Society of Dairy Technology:A - Brit Ornithologists'' Union'!B48)</f>
        <v>4472220.666666667</v>
      </c>
      <c r="C44" s="44">
        <f>AVERAGE('A - Society of Dairy Technology:A - Brit Ornithologists'' Union'!C48)</f>
        <v>2804447.4444444445</v>
      </c>
      <c r="D44" s="44">
        <f>AVERAGE('A - Society of Dairy Technology:A - Brit Ornithologists'' Union'!D48)</f>
        <v>3723506.4444444445</v>
      </c>
      <c r="E44" s="44">
        <f>AVERAGE('A - Society of Dairy Technology:A - Brit Ornithologists'' Union'!E48)</f>
        <v>3869184.888888889</v>
      </c>
      <c r="F44" s="44">
        <f>AVERAGE('A - Society of Dairy Technology:A - Brit Ornithologists'' Union'!F48)</f>
        <v>3503925.6666666665</v>
      </c>
      <c r="G44" s="44">
        <f>AVERAGE('A - Society of Dairy Technology:A - Brit Ornithologists'' Union'!G48)</f>
        <v>6339537</v>
      </c>
      <c r="H44" s="44"/>
      <c r="I44" s="44">
        <v>9</v>
      </c>
      <c r="J44" s="65"/>
    </row>
    <row r="45" spans="1:10" x14ac:dyDescent="0.2">
      <c r="A45" s="83" t="s">
        <v>141</v>
      </c>
      <c r="B45" s="88">
        <f>AVERAGE('A - Society of Dairy Technology:A - Brit Ornithologists'' Union'!B49)</f>
        <v>105224.66666666667</v>
      </c>
      <c r="C45" s="88">
        <f>AVERAGE('A - Society of Dairy Technology:A - Brit Ornithologists'' Union'!C49)</f>
        <v>359553.44444444444</v>
      </c>
      <c r="D45" s="88">
        <f>AVERAGE('A - Society of Dairy Technology:A - Brit Ornithologists'' Union'!D49)</f>
        <v>220408.22222222222</v>
      </c>
      <c r="E45" s="88">
        <f>AVERAGE('A - Society of Dairy Technology:A - Brit Ornithologists'' Union'!E49)</f>
        <v>311915</v>
      </c>
      <c r="F45" s="88">
        <f>AVERAGE('A - Society of Dairy Technology:A - Brit Ornithologists'' Union'!F49)</f>
        <v>288720.33333333331</v>
      </c>
      <c r="G45" s="88">
        <f>AVERAGE('A - Society of Dairy Technology:A - Brit Ornithologists'' Union'!G49)</f>
        <v>237070.22222222222</v>
      </c>
      <c r="H45" s="88"/>
      <c r="I45" s="86">
        <v>9</v>
      </c>
      <c r="J45" s="65"/>
    </row>
    <row r="46" spans="1:10" s="22" customFormat="1" x14ac:dyDescent="0.2">
      <c r="A46" s="84" t="s">
        <v>142</v>
      </c>
      <c r="B46" s="88">
        <f>AVERAGE('A - Society of Dairy Technology:A - Brit Ornithologists'' Union'!B50)</f>
        <v>-4119273.8333333335</v>
      </c>
      <c r="C46" s="88">
        <f>AVERAGE('A - Society of Dairy Technology:A - Brit Ornithologists'' Union'!C50)</f>
        <v>-144865.88888888888</v>
      </c>
      <c r="D46" s="88">
        <f>AVERAGE('A - Society of Dairy Technology:A - Brit Ornithologists'' Union'!D50)</f>
        <v>-553371.4444444445</v>
      </c>
      <c r="E46" s="88">
        <f>AVERAGE('A - Society of Dairy Technology:A - Brit Ornithologists'' Union'!E50)</f>
        <v>3074698.222222222</v>
      </c>
      <c r="F46" s="88">
        <f>AVERAGE('A - Society of Dairy Technology:A - Brit Ornithologists'' Union'!F50)</f>
        <v>1430357.888888889</v>
      </c>
      <c r="G46" s="88">
        <f>AVERAGE('A - Society of Dairy Technology:A - Brit Ornithologists'' Union'!G50)</f>
        <v>-1602829.4444444445</v>
      </c>
      <c r="H46" s="88"/>
      <c r="I46" s="86">
        <v>9</v>
      </c>
      <c r="J46" s="71"/>
    </row>
    <row r="47" spans="1:10" s="22" customFormat="1" x14ac:dyDescent="0.2">
      <c r="A47" s="84" t="s">
        <v>221</v>
      </c>
      <c r="B47" s="89">
        <f>AVERAGE('A - Society of Dairy Technology:A - Brit Ornithologists'' Union'!B51)</f>
        <v>-4.7663876519181648E-3</v>
      </c>
      <c r="C47" s="89">
        <f>AVERAGE('A - Society of Dairy Technology:A - Brit Ornithologists'' Union'!C51)</f>
        <v>6.6980958366913881E-2</v>
      </c>
      <c r="D47" s="89">
        <f>AVERAGE('A - Society of Dairy Technology:A - Brit Ornithologists'' Union'!D51)</f>
        <v>2.1403641699388045E-2</v>
      </c>
      <c r="E47" s="89">
        <f>AVERAGE('A - Society of Dairy Technology:A - Brit Ornithologists'' Union'!E51)</f>
        <v>0.18215102107133607</v>
      </c>
      <c r="F47" s="89">
        <f>AVERAGE('A - Society of Dairy Technology:A - Brit Ornithologists'' Union'!F51)</f>
        <v>5.51883400312769E-2</v>
      </c>
      <c r="G47" s="89">
        <f>AVERAGE('A - Society of Dairy Technology:A - Brit Ornithologists'' Union'!G51)</f>
        <v>2.7766319970246027E-2</v>
      </c>
      <c r="H47" s="89"/>
      <c r="I47" s="86">
        <v>9</v>
      </c>
      <c r="J47" s="71"/>
    </row>
    <row r="48" spans="1:10" s="22" customFormat="1" x14ac:dyDescent="0.2">
      <c r="A48" s="84" t="s">
        <v>222</v>
      </c>
      <c r="B48" s="88">
        <f>AVERAGE('A - Society of Dairy Technology:A - Brit Ornithologists'' Union'!B52)</f>
        <v>-4121537.6666666665</v>
      </c>
      <c r="C48" s="88">
        <f>AVERAGE('A - Society of Dairy Technology:A - Brit Ornithologists'' Union'!C52)</f>
        <v>-284011.11111111112</v>
      </c>
      <c r="D48" s="88">
        <f>AVERAGE('A - Society of Dairy Technology:A - Brit Ornithologists'' Union'!D52)</f>
        <v>-461864.66666666669</v>
      </c>
      <c r="E48" s="88">
        <f>AVERAGE('A - Society of Dairy Technology:A - Brit Ornithologists'' Union'!E52)</f>
        <v>3051503.5555555555</v>
      </c>
      <c r="F48" s="88">
        <f>AVERAGE('A - Society of Dairy Technology:A - Brit Ornithologists'' Union'!F52)</f>
        <v>1378707.7777777778</v>
      </c>
      <c r="G48" s="88">
        <f>AVERAGE('A - Society of Dairy Technology:A - Brit Ornithologists'' Union'!G52)</f>
        <v>-1611035</v>
      </c>
      <c r="H48" s="88"/>
      <c r="I48" s="86">
        <v>9</v>
      </c>
      <c r="J48" s="71"/>
    </row>
    <row r="49" spans="1:10" s="22" customFormat="1" x14ac:dyDescent="0.2">
      <c r="A49" s="84" t="s">
        <v>223</v>
      </c>
      <c r="B49" s="89">
        <f>AVERAGE('A - Society of Dairy Technology:A - Brit Ornithologists'' Union'!B53)</f>
        <v>-7.1099367671418152E-3</v>
      </c>
      <c r="C49" s="89">
        <f>AVERAGE('A - Society of Dairy Technology:A - Brit Ornithologists'' Union'!C53)</f>
        <v>4.9008109172805304E-3</v>
      </c>
      <c r="D49" s="89">
        <f>AVERAGE('A - Society of Dairy Technology:A - Brit Ornithologists'' Union'!D53)</f>
        <v>2.8029892954541509E-2</v>
      </c>
      <c r="E49" s="89">
        <f>AVERAGE('A - Society of Dairy Technology:A - Brit Ornithologists'' Union'!E53)</f>
        <v>0.20713625305221184</v>
      </c>
      <c r="F49" s="89">
        <f>AVERAGE('A - Society of Dairy Technology:A - Brit Ornithologists'' Union'!F53)</f>
        <v>5.4030638920051804E-2</v>
      </c>
      <c r="G49" s="89">
        <f>AVERAGE('A - Society of Dairy Technology:A - Brit Ornithologists'' Union'!G53)</f>
        <v>3.3602259973410931E-2</v>
      </c>
      <c r="H49" s="89"/>
      <c r="I49" s="86">
        <v>9</v>
      </c>
      <c r="J49" s="71"/>
    </row>
    <row r="50" spans="1:10" s="22" customFormat="1" x14ac:dyDescent="0.2">
      <c r="A50" s="84" t="s">
        <v>224</v>
      </c>
      <c r="B50" s="88">
        <f>AVERAGE('A - Society of Dairy Technology:A - Brit Ornithologists'' Union'!B54)</f>
        <v>-5683820.833333333</v>
      </c>
      <c r="C50" s="88">
        <f>AVERAGE('A - Society of Dairy Technology:A - Brit Ornithologists'' Union'!C54)</f>
        <v>-611004.66666666663</v>
      </c>
      <c r="D50" s="88">
        <f>AVERAGE('A - Society of Dairy Technology:A - Brit Ornithologists'' Union'!D54)</f>
        <v>-1102876.4444444445</v>
      </c>
      <c r="E50" s="88">
        <f>AVERAGE('A - Society of Dairy Technology:A - Brit Ornithologists'' Union'!E54)</f>
        <v>465308.77777777775</v>
      </c>
      <c r="F50" s="88">
        <f>AVERAGE('A - Society of Dairy Technology:A - Brit Ornithologists'' Union'!F54)</f>
        <v>595776.88888888888</v>
      </c>
      <c r="G50" s="88">
        <f>AVERAGE('A - Society of Dairy Technology:A - Brit Ornithologists'' Union'!G54)</f>
        <v>-769212.33333333337</v>
      </c>
      <c r="H50" s="88"/>
      <c r="I50" s="86">
        <v>9</v>
      </c>
      <c r="J50" s="71"/>
    </row>
    <row r="51" spans="1:10" s="22" customFormat="1" x14ac:dyDescent="0.2">
      <c r="A51" s="84" t="s">
        <v>225</v>
      </c>
      <c r="B51" s="89">
        <f>AVERAGE('A - Society of Dairy Technology:A - Brit Ornithologists'' Union'!B55)</f>
        <v>-4.3380262444994162E-2</v>
      </c>
      <c r="C51" s="89">
        <f>AVERAGE('A - Society of Dairy Technology:A - Brit Ornithologists'' Union'!C55)</f>
        <v>-9.0446005625943434E-4</v>
      </c>
      <c r="D51" s="89">
        <f>AVERAGE('A - Society of Dairy Technology:A - Brit Ornithologists'' Union'!D55)</f>
        <v>1.7096015586542532E-2</v>
      </c>
      <c r="E51" s="89">
        <f>AVERAGE('A - Society of Dairy Technology:A - Brit Ornithologists'' Union'!E55)</f>
        <v>0.12457787866474151</v>
      </c>
      <c r="F51" s="89">
        <f>AVERAGE('A - Society of Dairy Technology:A - Brit Ornithologists'' Union'!F55)</f>
        <v>2.7047946081423323E-2</v>
      </c>
      <c r="G51" s="89">
        <f>AVERAGE('A - Society of Dairy Technology:A - Brit Ornithologists'' Union'!G55)</f>
        <v>5.2569777762104038E-2</v>
      </c>
      <c r="H51" s="89"/>
      <c r="I51" s="86">
        <v>9</v>
      </c>
      <c r="J51" s="71"/>
    </row>
    <row r="52" spans="1:10" s="22" customFormat="1" x14ac:dyDescent="0.2">
      <c r="A52" s="84" t="s">
        <v>226</v>
      </c>
      <c r="B52" s="90">
        <f>AVERAGE('A - Society of Dairy Technology:A - Brit Ornithologists'' Union'!B56)</f>
        <v>7.8341562887270273</v>
      </c>
      <c r="C52" s="90">
        <f>AVERAGE('A - Society of Dairy Technology:A - Brit Ornithologists'' Union'!C56)</f>
        <v>7.4310393313816547</v>
      </c>
      <c r="D52" s="90">
        <f>AVERAGE('A - Society of Dairy Technology:A - Brit Ornithologists'' Union'!D56)</f>
        <v>8.8433921364916763</v>
      </c>
      <c r="E52" s="90">
        <f>AVERAGE('A - Society of Dairy Technology:A - Brit Ornithologists'' Union'!E56)</f>
        <v>11.198844425698514</v>
      </c>
      <c r="F52" s="90">
        <f>AVERAGE('A - Society of Dairy Technology:A - Brit Ornithologists'' Union'!F56)</f>
        <v>11.617726816206229</v>
      </c>
      <c r="G52" s="90">
        <f>AVERAGE('A - Society of Dairy Technology:A - Brit Ornithologists'' Union'!G56)</f>
        <v>8.138138480935595</v>
      </c>
      <c r="H52" s="90"/>
      <c r="I52" s="86">
        <v>9</v>
      </c>
      <c r="J52" s="76"/>
    </row>
    <row r="53" spans="1:10" s="22" customFormat="1" x14ac:dyDescent="0.2">
      <c r="A53" s="84" t="s">
        <v>227</v>
      </c>
      <c r="B53" s="90">
        <f>AVERAGE('A - Society of Dairy Technology:A - Brit Ornithologists'' Union'!B57)</f>
        <v>21.493213861578038</v>
      </c>
      <c r="C53" s="90">
        <f>AVERAGE('A - Society of Dairy Technology:A - Brit Ornithologists'' Union'!C57)</f>
        <v>18.178390740261449</v>
      </c>
      <c r="D53" s="90">
        <f>AVERAGE('A - Society of Dairy Technology:A - Brit Ornithologists'' Union'!D57)</f>
        <v>14.797312039669546</v>
      </c>
      <c r="E53" s="90">
        <f>AVERAGE('A - Society of Dairy Technology:A - Brit Ornithologists'' Union'!E57)</f>
        <v>15.448255401126021</v>
      </c>
      <c r="F53" s="90">
        <f>AVERAGE('A - Society of Dairy Technology:A - Brit Ornithologists'' Union'!F57)</f>
        <v>16.355583891071984</v>
      </c>
      <c r="G53" s="90">
        <f>AVERAGE('A - Society of Dairy Technology:A - Brit Ornithologists'' Union'!G57)</f>
        <v>15.867607260609466</v>
      </c>
      <c r="H53" s="90"/>
      <c r="I53" s="86">
        <v>9</v>
      </c>
      <c r="J53" s="76"/>
    </row>
    <row r="54" spans="1:10" x14ac:dyDescent="0.2">
      <c r="A54" s="83" t="s">
        <v>228</v>
      </c>
      <c r="B54" s="91">
        <f>AVERAGE('A - Society of Dairy Technology:A - Brit Ornithologists'' Union'!B58)</f>
        <v>24.117478976201735</v>
      </c>
      <c r="C54" s="91">
        <f>AVERAGE('A - Society of Dairy Technology:A - Brit Ornithologists'' Union'!C58)</f>
        <v>17.486855604297343</v>
      </c>
      <c r="D54" s="91">
        <f>AVERAGE('A - Society of Dairy Technology:A - Brit Ornithologists'' Union'!D58)</f>
        <v>14.343658424928858</v>
      </c>
      <c r="E54" s="91">
        <f>AVERAGE('A - Society of Dairy Technology:A - Brit Ornithologists'' Union'!E58)</f>
        <v>14.647544132074424</v>
      </c>
      <c r="F54" s="91">
        <f>AVERAGE('A - Society of Dairy Technology:A - Brit Ornithologists'' Union'!F58)</f>
        <v>14.589853803818308</v>
      </c>
      <c r="G54" s="91">
        <f>AVERAGE('A - Society of Dairy Technology:A - Brit Ornithologists'' Union'!G58)</f>
        <v>13.299707566216968</v>
      </c>
      <c r="H54" s="91"/>
      <c r="I54" s="86">
        <v>9</v>
      </c>
      <c r="J54" s="65"/>
    </row>
    <row r="55" spans="1:10" ht="15" thickBot="1" x14ac:dyDescent="0.25">
      <c r="A55" s="85" t="s">
        <v>290</v>
      </c>
      <c r="B55" s="93">
        <f>AVERAGE('A - Society of Dairy Technology:A - Brit Ornithologists'' Union'!B59)</f>
        <v>2.3372921741984873</v>
      </c>
      <c r="C55" s="93">
        <f>AVERAGE('A - Society of Dairy Technology:A - Brit Ornithologists'' Union'!C59)</f>
        <v>1.9033182071568235</v>
      </c>
      <c r="D55" s="93">
        <f>AVERAGE('A - Society of Dairy Technology:A - Brit Ornithologists'' Union'!D59)</f>
        <v>1.9434661552977661</v>
      </c>
      <c r="E55" s="93">
        <f>AVERAGE('A - Society of Dairy Technology:A - Brit Ornithologists'' Union'!E59)</f>
        <v>1.9049378129756422</v>
      </c>
      <c r="F55" s="93">
        <f>AVERAGE('A - Society of Dairy Technology:A - Brit Ornithologists'' Union'!F59)</f>
        <v>1.9944371627742419</v>
      </c>
      <c r="G55" s="93">
        <f>AVERAGE('A - Society of Dairy Technology:A - Brit Ornithologists'' Union'!G59)</f>
        <v>1.7780041352891827</v>
      </c>
      <c r="H55" s="93"/>
      <c r="I55" s="95"/>
      <c r="J55" s="77"/>
    </row>
    <row r="56" spans="1:10" x14ac:dyDescent="0.2">
      <c r="A56" s="1"/>
      <c r="B56" s="66"/>
      <c r="C56" s="66"/>
      <c r="D56" s="66"/>
      <c r="E56" s="66"/>
      <c r="F56" s="66"/>
      <c r="G56" s="66"/>
    </row>
    <row r="57" spans="1:10" x14ac:dyDescent="0.2">
      <c r="A57" s="4" t="s">
        <v>229</v>
      </c>
      <c r="B57" s="66"/>
      <c r="C57" s="66"/>
      <c r="D57" s="66"/>
      <c r="E57" s="66"/>
      <c r="F57" s="66"/>
      <c r="G57" s="66"/>
    </row>
    <row r="58" spans="1:10" x14ac:dyDescent="0.2">
      <c r="A58" s="23"/>
      <c r="D58" s="15"/>
      <c r="E58" s="165"/>
      <c r="F58" s="165"/>
      <c r="G58" s="165"/>
      <c r="H58" s="15"/>
      <c r="I58" s="15"/>
    </row>
    <row r="59" spans="1:10" x14ac:dyDescent="0.2">
      <c r="A59" s="1"/>
      <c r="D59" s="15"/>
      <c r="E59" s="165"/>
      <c r="F59" s="165"/>
      <c r="G59" s="165"/>
      <c r="H59" s="15"/>
      <c r="I59" s="15"/>
    </row>
    <row r="60" spans="1:10" x14ac:dyDescent="0.2">
      <c r="D60" s="15"/>
      <c r="E60" s="165"/>
      <c r="F60" s="165"/>
      <c r="G60" s="165"/>
      <c r="H60" s="15"/>
      <c r="I60" s="15"/>
    </row>
    <row r="61" spans="1:10" x14ac:dyDescent="0.2">
      <c r="D61" s="15"/>
      <c r="E61" s="165"/>
      <c r="F61" s="165"/>
      <c r="G61" s="165"/>
      <c r="H61" s="15"/>
      <c r="I61" s="15"/>
    </row>
    <row r="62" spans="1:10" x14ac:dyDescent="0.2">
      <c r="D62" s="15"/>
      <c r="E62" s="165"/>
      <c r="F62" s="165"/>
      <c r="G62" s="165"/>
      <c r="H62" s="15"/>
      <c r="I62" s="15"/>
    </row>
    <row r="63" spans="1:10" x14ac:dyDescent="0.2">
      <c r="D63" s="15"/>
      <c r="E63" s="165"/>
      <c r="F63" s="165"/>
      <c r="G63" s="165"/>
      <c r="H63" s="15"/>
      <c r="I63" s="15"/>
    </row>
    <row r="64" spans="1:10" x14ac:dyDescent="0.2">
      <c r="D64" s="15"/>
      <c r="E64" s="165"/>
      <c r="F64" s="165"/>
      <c r="G64" s="165"/>
      <c r="H64" s="15"/>
      <c r="I64" s="15"/>
    </row>
    <row r="65" spans="4:9" x14ac:dyDescent="0.2">
      <c r="D65" s="15"/>
      <c r="E65" s="165"/>
      <c r="F65" s="165"/>
      <c r="G65" s="165"/>
      <c r="H65" s="15"/>
      <c r="I65" s="15"/>
    </row>
    <row r="66" spans="4:9" x14ac:dyDescent="0.2">
      <c r="D66" s="15"/>
      <c r="E66" s="165"/>
      <c r="F66" s="165"/>
      <c r="G66" s="165"/>
      <c r="H66" s="15"/>
      <c r="I66" s="15"/>
    </row>
    <row r="67" spans="4:9" x14ac:dyDescent="0.2">
      <c r="D67" s="15"/>
      <c r="E67" s="166"/>
      <c r="F67" s="166"/>
      <c r="G67" s="166"/>
      <c r="H67" s="15"/>
      <c r="I67" s="15"/>
    </row>
    <row r="68" spans="4:9" x14ac:dyDescent="0.2">
      <c r="D68" s="15"/>
      <c r="E68" s="165"/>
      <c r="F68" s="165"/>
      <c r="G68" s="165"/>
      <c r="H68" s="15"/>
      <c r="I68" s="15"/>
    </row>
    <row r="69" spans="4:9" x14ac:dyDescent="0.2">
      <c r="D69" s="15"/>
      <c r="E69" s="166"/>
      <c r="F69" s="166"/>
      <c r="G69" s="166"/>
      <c r="H69" s="15"/>
      <c r="I69" s="15"/>
    </row>
    <row r="70" spans="4:9" x14ac:dyDescent="0.2">
      <c r="D70" s="15"/>
      <c r="E70" s="165"/>
      <c r="F70" s="165"/>
      <c r="G70" s="165"/>
      <c r="H70" s="15"/>
      <c r="I70" s="15"/>
    </row>
    <row r="71" spans="4:9" x14ac:dyDescent="0.2">
      <c r="D71" s="15"/>
      <c r="E71" s="166"/>
      <c r="F71" s="166"/>
      <c r="G71" s="166"/>
      <c r="H71" s="15"/>
      <c r="I71" s="15"/>
    </row>
    <row r="72" spans="4:9" x14ac:dyDescent="0.2">
      <c r="D72" s="15"/>
      <c r="E72" s="500"/>
      <c r="F72" s="500"/>
      <c r="G72" s="500"/>
      <c r="H72" s="15"/>
      <c r="I72" s="15"/>
    </row>
    <row r="73" spans="4:9" x14ac:dyDescent="0.2">
      <c r="D73" s="15"/>
      <c r="E73" s="500"/>
      <c r="F73" s="500"/>
      <c r="G73" s="500"/>
      <c r="H73" s="15"/>
      <c r="I73" s="15"/>
    </row>
    <row r="74" spans="4:9" x14ac:dyDescent="0.2">
      <c r="D74" s="15"/>
      <c r="E74" s="500"/>
      <c r="F74" s="500"/>
      <c r="G74" s="500"/>
      <c r="H74" s="15"/>
      <c r="I74" s="15"/>
    </row>
    <row r="75" spans="4:9" x14ac:dyDescent="0.2">
      <c r="D75" s="15"/>
      <c r="E75" s="166"/>
      <c r="F75" s="166"/>
      <c r="G75" s="166"/>
      <c r="H75" s="15"/>
      <c r="I75" s="15"/>
    </row>
    <row r="76" spans="4:9" x14ac:dyDescent="0.2">
      <c r="D76" s="15"/>
      <c r="E76" s="15"/>
      <c r="F76" s="15"/>
      <c r="G76" s="15"/>
      <c r="H76" s="15"/>
      <c r="I76" s="15"/>
    </row>
    <row r="77" spans="4:9" x14ac:dyDescent="0.2">
      <c r="D77" s="15"/>
      <c r="E77" s="15"/>
      <c r="F77" s="15"/>
      <c r="G77" s="15"/>
      <c r="H77" s="15"/>
      <c r="I77" s="15"/>
    </row>
    <row r="78" spans="4:9" x14ac:dyDescent="0.2">
      <c r="D78" s="15"/>
      <c r="E78" s="15"/>
      <c r="F78" s="15"/>
      <c r="G78" s="15"/>
      <c r="H78" s="15"/>
      <c r="I78" s="15"/>
    </row>
    <row r="79" spans="4:9" x14ac:dyDescent="0.2">
      <c r="D79" s="15"/>
      <c r="E79" s="15"/>
      <c r="F79" s="15"/>
      <c r="G79" s="15"/>
      <c r="H79" s="15"/>
      <c r="I79" s="15"/>
    </row>
    <row r="80" spans="4:9" x14ac:dyDescent="0.2">
      <c r="D80" s="15"/>
      <c r="E80" s="15"/>
      <c r="F80" s="15"/>
      <c r="G80" s="15"/>
      <c r="H80" s="15"/>
      <c r="I80" s="15"/>
    </row>
    <row r="81" spans="4:9" x14ac:dyDescent="0.2">
      <c r="D81" s="15"/>
      <c r="E81" s="15"/>
      <c r="F81" s="15"/>
      <c r="G81" s="15"/>
      <c r="H81" s="15"/>
      <c r="I81" s="15"/>
    </row>
    <row r="82" spans="4:9" x14ac:dyDescent="0.2">
      <c r="D82" s="15"/>
      <c r="E82" s="15"/>
      <c r="F82" s="15"/>
      <c r="G82" s="15"/>
      <c r="H82" s="15"/>
      <c r="I82" s="15"/>
    </row>
    <row r="83" spans="4:9" x14ac:dyDescent="0.2">
      <c r="D83" s="15"/>
      <c r="E83" s="15"/>
      <c r="F83" s="15"/>
      <c r="G83" s="15"/>
      <c r="H83" s="15"/>
      <c r="I83" s="15"/>
    </row>
  </sheetData>
  <phoneticPr fontId="9" type="noConversion"/>
  <pageMargins left="0.75" right="0.75" top="1" bottom="1" header="0.5" footer="0.5"/>
  <pageSetup paperSize="9" orientation="portrait" horizontalDpi="4294967292" verticalDpi="4294967292"/>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L81"/>
  <sheetViews>
    <sheetView zoomScale="70" zoomScaleNormal="70" workbookViewId="0">
      <selection activeCell="J1" sqref="I1:J1048576"/>
    </sheetView>
  </sheetViews>
  <sheetFormatPr defaultColWidth="8.85546875" defaultRowHeight="14.25" x14ac:dyDescent="0.2"/>
  <cols>
    <col min="1" max="1" width="76.42578125" style="6" bestFit="1" customWidth="1"/>
    <col min="2" max="2" width="16.42578125" style="6" hidden="1" customWidth="1"/>
    <col min="3" max="8" width="16.42578125" style="6" customWidth="1"/>
    <col min="9" max="9" width="18.85546875" style="6" hidden="1" customWidth="1"/>
    <col min="10" max="10" width="55.28515625" style="6" hidden="1" customWidth="1"/>
    <col min="11" max="16384" width="8.85546875" style="6"/>
  </cols>
  <sheetData>
    <row r="1" spans="1:12" x14ac:dyDescent="0.2"/>
    <row r="2" spans="1:12" ht="15" thickBot="1" x14ac:dyDescent="0.25"/>
    <row r="3" spans="1:12" s="11" customFormat="1" ht="42" customHeight="1" thickBot="1" x14ac:dyDescent="0.3">
      <c r="A3" s="134" t="s">
        <v>304</v>
      </c>
      <c r="B3" s="112">
        <v>2016</v>
      </c>
      <c r="C3" s="112">
        <v>2015</v>
      </c>
      <c r="D3" s="112">
        <v>2014</v>
      </c>
      <c r="E3" s="112">
        <v>2013</v>
      </c>
      <c r="F3" s="112">
        <v>2012</v>
      </c>
      <c r="G3" s="112">
        <v>2011</v>
      </c>
      <c r="H3" s="112">
        <v>2010</v>
      </c>
      <c r="I3" s="135" t="s">
        <v>12</v>
      </c>
      <c r="J3" s="136" t="s">
        <v>13</v>
      </c>
      <c r="L3" s="12" t="s">
        <v>235</v>
      </c>
    </row>
    <row r="4" spans="1:12" x14ac:dyDescent="0.2">
      <c r="A4" s="78" t="s">
        <v>154</v>
      </c>
      <c r="B4" s="58">
        <f>SUM('B - IET:B - Royal Society of Chemistry'!B8)</f>
        <v>58492987</v>
      </c>
      <c r="C4" s="58">
        <f>SUM('B - IET:B - Royal Society of Chemistry'!C8)</f>
        <v>163686401</v>
      </c>
      <c r="D4" s="58">
        <f>SUM('B - IET:B - Royal Society of Chemistry'!D8)</f>
        <v>155649900</v>
      </c>
      <c r="E4" s="58">
        <f>SUM('B - IET:B - Royal Society of Chemistry'!E8)</f>
        <v>173187827</v>
      </c>
      <c r="F4" s="58">
        <f>SUM('B - IET:B - Royal Society of Chemistry'!F8)</f>
        <v>160124418</v>
      </c>
      <c r="G4" s="58">
        <f>SUM('B - IET:B - Royal Society of Chemistry'!G8)</f>
        <v>150960079</v>
      </c>
      <c r="H4" s="58" t="s">
        <v>235</v>
      </c>
      <c r="I4" s="129">
        <v>6</v>
      </c>
      <c r="J4" s="70"/>
    </row>
    <row r="5" spans="1:12" x14ac:dyDescent="0.2">
      <c r="A5" s="79" t="s">
        <v>243</v>
      </c>
      <c r="B5" s="44">
        <f>SUM('B - IET:B - Royal Society of Chemistry'!B9)</f>
        <v>-57205322</v>
      </c>
      <c r="C5" s="44">
        <f>SUM('B - IET:B - Royal Society of Chemistry'!C9)</f>
        <v>-165350866</v>
      </c>
      <c r="D5" s="44">
        <f>SUM('B - IET:B - Royal Society of Chemistry'!D9)</f>
        <v>-153148919</v>
      </c>
      <c r="E5" s="44">
        <f>SUM('B - IET:B - Royal Society of Chemistry'!E9)</f>
        <v>-159661969</v>
      </c>
      <c r="F5" s="44">
        <f>SUM('B - IET:B - Royal Society of Chemistry'!F9)</f>
        <v>-147686846</v>
      </c>
      <c r="G5" s="44">
        <f>SUM('B - IET:B - Royal Society of Chemistry'!G9)</f>
        <v>-139427872</v>
      </c>
      <c r="H5" s="44" t="s">
        <v>235</v>
      </c>
      <c r="I5" s="130">
        <v>6</v>
      </c>
      <c r="J5" s="65"/>
    </row>
    <row r="6" spans="1:12" x14ac:dyDescent="0.2">
      <c r="A6" s="80" t="s">
        <v>155</v>
      </c>
      <c r="B6" s="86">
        <f t="shared" ref="B6:G6" si="0">B5/12</f>
        <v>-4767110.166666667</v>
      </c>
      <c r="C6" s="86">
        <f t="shared" si="0"/>
        <v>-13779238.833333334</v>
      </c>
      <c r="D6" s="86">
        <f t="shared" si="0"/>
        <v>-12762409.916666666</v>
      </c>
      <c r="E6" s="86">
        <f t="shared" si="0"/>
        <v>-13305164.083333334</v>
      </c>
      <c r="F6" s="86">
        <f t="shared" si="0"/>
        <v>-12307237.166666666</v>
      </c>
      <c r="G6" s="86">
        <f t="shared" si="0"/>
        <v>-11618989.333333334</v>
      </c>
      <c r="H6" s="86"/>
      <c r="I6" s="130">
        <v>6</v>
      </c>
      <c r="J6" s="65"/>
    </row>
    <row r="7" spans="1:12" x14ac:dyDescent="0.2">
      <c r="A7" s="79" t="s">
        <v>245</v>
      </c>
      <c r="B7" s="44">
        <f>SUM('B - IET:B - Royal Society of Chemistry'!B11)</f>
        <v>57943257</v>
      </c>
      <c r="C7" s="44">
        <f>SUM('B - IET:B - Royal Society of Chemistry'!C11)</f>
        <v>160278327</v>
      </c>
      <c r="D7" s="44">
        <f>SUM('B - IET:B - Royal Society of Chemistry'!D11)</f>
        <v>152511876</v>
      </c>
      <c r="E7" s="44">
        <f>SUM('B - IET:B - Royal Society of Chemistry'!E11)</f>
        <v>170246929</v>
      </c>
      <c r="F7" s="44">
        <f>SUM('B - IET:B - Royal Society of Chemistry'!F11)</f>
        <v>156679086</v>
      </c>
      <c r="G7" s="44">
        <f>SUM('B - IET:B - Royal Society of Chemistry'!G11)</f>
        <v>147733966</v>
      </c>
      <c r="H7" s="44"/>
      <c r="I7" s="130">
        <v>6</v>
      </c>
      <c r="J7" s="65"/>
    </row>
    <row r="8" spans="1:12" ht="15" thickBot="1" x14ac:dyDescent="0.25">
      <c r="A8" s="97" t="s">
        <v>246</v>
      </c>
      <c r="B8" s="60">
        <f>SUM('B - IET:B - Royal Society of Chemistry'!B12)</f>
        <v>-56298721</v>
      </c>
      <c r="C8" s="60">
        <f>SUM('B - IET:B - Royal Society of Chemistry'!C12)</f>
        <v>-162043281</v>
      </c>
      <c r="D8" s="60">
        <f>SUM('B - IET:B - Royal Society of Chemistry'!D12)</f>
        <v>-150945816</v>
      </c>
      <c r="E8" s="60">
        <f>SUM('B - IET:B - Royal Society of Chemistry'!E12)</f>
        <v>-155829290</v>
      </c>
      <c r="F8" s="60">
        <f>SUM('B - IET:B - Royal Society of Chemistry'!F12)</f>
        <v>-144202880</v>
      </c>
      <c r="G8" s="60">
        <f>SUM('B - IET:B - Royal Society of Chemistry'!G12)</f>
        <v>-136620606</v>
      </c>
      <c r="H8" s="60"/>
      <c r="I8" s="131">
        <v>6</v>
      </c>
      <c r="J8" s="65"/>
    </row>
    <row r="9" spans="1:12" x14ac:dyDescent="0.2">
      <c r="A9" s="100"/>
      <c r="B9" s="100"/>
      <c r="C9" s="100"/>
      <c r="D9" s="100"/>
      <c r="E9" s="100"/>
      <c r="F9" s="100"/>
      <c r="G9" s="100"/>
      <c r="H9" s="100"/>
      <c r="I9" s="129"/>
      <c r="J9" s="65"/>
    </row>
    <row r="10" spans="1:12" x14ac:dyDescent="0.2">
      <c r="A10" s="80" t="s">
        <v>247</v>
      </c>
      <c r="B10" s="86">
        <f t="shared" ref="B10:G10" si="1">B4+B5</f>
        <v>1287665</v>
      </c>
      <c r="C10" s="86">
        <f t="shared" si="1"/>
        <v>-1664465</v>
      </c>
      <c r="D10" s="86">
        <f t="shared" si="1"/>
        <v>2500981</v>
      </c>
      <c r="E10" s="86">
        <f t="shared" si="1"/>
        <v>13525858</v>
      </c>
      <c r="F10" s="86">
        <f t="shared" si="1"/>
        <v>12437572</v>
      </c>
      <c r="G10" s="86">
        <f t="shared" si="1"/>
        <v>11532207</v>
      </c>
      <c r="H10" s="86"/>
      <c r="I10" s="130">
        <v>6</v>
      </c>
      <c r="J10" s="65"/>
    </row>
    <row r="11" spans="1:12" x14ac:dyDescent="0.2">
      <c r="A11" s="80" t="s">
        <v>248</v>
      </c>
      <c r="B11" s="86">
        <f t="shared" ref="B11:G11" si="2">B7+B8</f>
        <v>1644536</v>
      </c>
      <c r="C11" s="86">
        <f t="shared" si="2"/>
        <v>-1764954</v>
      </c>
      <c r="D11" s="86">
        <f t="shared" si="2"/>
        <v>1566060</v>
      </c>
      <c r="E11" s="86">
        <f t="shared" si="2"/>
        <v>14417639</v>
      </c>
      <c r="F11" s="86">
        <f t="shared" si="2"/>
        <v>12476206</v>
      </c>
      <c r="G11" s="86">
        <f t="shared" si="2"/>
        <v>11113360</v>
      </c>
      <c r="H11" s="86"/>
      <c r="I11" s="130">
        <v>6</v>
      </c>
      <c r="J11" s="65"/>
    </row>
    <row r="12" spans="1:12" x14ac:dyDescent="0.2">
      <c r="A12" s="81" t="s">
        <v>249</v>
      </c>
      <c r="B12" s="44">
        <f>SUM('B - IET:B - Royal Society of Chemistry'!B16)</f>
        <v>27432468</v>
      </c>
      <c r="C12" s="44">
        <f>SUM('B - IET:B - Royal Society of Chemistry'!C16)</f>
        <v>121401801</v>
      </c>
      <c r="D12" s="44">
        <f>SUM('B - IET:B - Royal Society of Chemistry'!D16)</f>
        <v>110373378</v>
      </c>
      <c r="E12" s="44">
        <f>SUM('B - IET:B - Royal Society of Chemistry'!E16)</f>
        <v>110425745</v>
      </c>
      <c r="F12" s="44">
        <f>SUM('B - IET:B - Royal Society of Chemistry'!F16)</f>
        <v>106446179</v>
      </c>
      <c r="G12" s="44">
        <f>SUM('B - IET:B - Royal Society of Chemistry'!G16)</f>
        <v>99357504</v>
      </c>
      <c r="H12" s="44">
        <f>SUM('B - IET:B - Royal Society of Chemistry'!H16)</f>
        <v>93388358</v>
      </c>
      <c r="I12" s="130">
        <v>6</v>
      </c>
      <c r="J12" s="71"/>
    </row>
    <row r="13" spans="1:12" x14ac:dyDescent="0.2">
      <c r="A13" s="81" t="s">
        <v>250</v>
      </c>
      <c r="B13" s="44">
        <f>SUM('B - IET:B - Royal Society of Chemistry'!B17)</f>
        <v>-35766091</v>
      </c>
      <c r="C13" s="44">
        <f>SUM('B - IET:B - Royal Society of Chemistry'!C17)</f>
        <v>-111572858</v>
      </c>
      <c r="D13" s="44">
        <f>SUM('B - IET:B - Royal Society of Chemistry'!D17)</f>
        <v>-102732934</v>
      </c>
      <c r="E13" s="44">
        <f>SUM('B - IET:B - Royal Society of Chemistry'!E17)</f>
        <v>-96857765</v>
      </c>
      <c r="F13" s="44">
        <f>SUM('B - IET:B - Royal Society of Chemistry'!F17)</f>
        <v>-89399714</v>
      </c>
      <c r="G13" s="44">
        <f>SUM('B - IET:B - Royal Society of Chemistry'!G17)</f>
        <v>-84612382</v>
      </c>
      <c r="H13" s="44">
        <f>SUM('B - IET:B - Royal Society of Chemistry'!H17)</f>
        <v>-83030033</v>
      </c>
      <c r="I13" s="130">
        <v>6</v>
      </c>
      <c r="J13" s="74"/>
      <c r="L13" s="1" t="s">
        <v>235</v>
      </c>
    </row>
    <row r="14" spans="1:12" x14ac:dyDescent="0.2">
      <c r="A14" s="82" t="s">
        <v>251</v>
      </c>
      <c r="B14" s="86">
        <f t="shared" ref="B14:H14" si="3">B12+B13</f>
        <v>-8333623</v>
      </c>
      <c r="C14" s="86">
        <f t="shared" si="3"/>
        <v>9828943</v>
      </c>
      <c r="D14" s="86">
        <f t="shared" si="3"/>
        <v>7640444</v>
      </c>
      <c r="E14" s="86">
        <f t="shared" si="3"/>
        <v>13567980</v>
      </c>
      <c r="F14" s="86">
        <f t="shared" si="3"/>
        <v>17046465</v>
      </c>
      <c r="G14" s="86">
        <f t="shared" si="3"/>
        <v>14745122</v>
      </c>
      <c r="H14" s="86">
        <f t="shared" si="3"/>
        <v>10358325</v>
      </c>
      <c r="I14" s="130">
        <v>6</v>
      </c>
      <c r="J14" s="74"/>
    </row>
    <row r="15" spans="1:12" x14ac:dyDescent="0.2">
      <c r="A15" s="81" t="s">
        <v>156</v>
      </c>
      <c r="B15" s="44" t="s">
        <v>182</v>
      </c>
      <c r="C15" s="44" t="s">
        <v>182</v>
      </c>
      <c r="D15" s="44" t="s">
        <v>182</v>
      </c>
      <c r="E15" s="44" t="s">
        <v>182</v>
      </c>
      <c r="F15" s="44" t="s">
        <v>182</v>
      </c>
      <c r="G15" s="44" t="s">
        <v>182</v>
      </c>
      <c r="H15" s="44"/>
      <c r="I15" s="130">
        <v>2</v>
      </c>
      <c r="J15" s="74" t="s">
        <v>14</v>
      </c>
    </row>
    <row r="16" spans="1:12" x14ac:dyDescent="0.2">
      <c r="A16" s="81" t="s">
        <v>157</v>
      </c>
      <c r="B16" s="44" t="s">
        <v>182</v>
      </c>
      <c r="C16" s="44" t="s">
        <v>182</v>
      </c>
      <c r="D16" s="44" t="s">
        <v>182</v>
      </c>
      <c r="E16" s="44" t="s">
        <v>182</v>
      </c>
      <c r="F16" s="44" t="s">
        <v>182</v>
      </c>
      <c r="G16" s="44" t="s">
        <v>182</v>
      </c>
      <c r="H16" s="44"/>
      <c r="I16" s="130">
        <v>1</v>
      </c>
      <c r="J16" s="75" t="s">
        <v>15</v>
      </c>
    </row>
    <row r="17" spans="1:10" x14ac:dyDescent="0.2">
      <c r="A17" s="80" t="s">
        <v>118</v>
      </c>
      <c r="B17" s="86" t="s">
        <v>182</v>
      </c>
      <c r="C17" s="86" t="s">
        <v>182</v>
      </c>
      <c r="D17" s="86" t="s">
        <v>182</v>
      </c>
      <c r="E17" s="86" t="s">
        <v>182</v>
      </c>
      <c r="F17" s="86" t="s">
        <v>182</v>
      </c>
      <c r="G17" s="86" t="s">
        <v>182</v>
      </c>
      <c r="H17" s="86"/>
      <c r="I17" s="130">
        <v>1</v>
      </c>
      <c r="J17" s="75" t="s">
        <v>15</v>
      </c>
    </row>
    <row r="18" spans="1:10" x14ac:dyDescent="0.2">
      <c r="A18" s="79" t="s">
        <v>158</v>
      </c>
      <c r="B18" s="44">
        <f>SUM('B - IET:B - Royal Society of Chemistry'!B22)</f>
        <v>-52488585</v>
      </c>
      <c r="C18" s="44">
        <f>SUM('B - IET:B - Royal Society of Chemistry'!C22)</f>
        <v>-163434181</v>
      </c>
      <c r="D18" s="44">
        <f>SUM('B - IET:B - Royal Society of Chemistry'!D22)</f>
        <v>-150069247</v>
      </c>
      <c r="E18" s="44">
        <f>SUM('B - IET:B - Royal Society of Chemistry'!E22)</f>
        <v>-147396561</v>
      </c>
      <c r="F18" s="44">
        <f>SUM('B - IET:B - Royal Society of Chemistry'!F22)</f>
        <v>-133021408</v>
      </c>
      <c r="G18" s="44">
        <f>SUM('B - IET:B - Royal Society of Chemistry'!G22)</f>
        <v>-126582742</v>
      </c>
      <c r="H18" s="44"/>
      <c r="I18" s="130">
        <v>6</v>
      </c>
      <c r="J18" s="71"/>
    </row>
    <row r="19" spans="1:10" x14ac:dyDescent="0.2">
      <c r="A19" s="79" t="s">
        <v>159</v>
      </c>
      <c r="B19" s="44">
        <f>SUM('B - IET:B - Royal Society of Chemistry'!B23)</f>
        <v>-35766091</v>
      </c>
      <c r="C19" s="44">
        <f>SUM('B - IET:B - Royal Society of Chemistry'!C23)</f>
        <v>-111571764</v>
      </c>
      <c r="D19" s="44">
        <f>SUM('B - IET:B - Royal Society of Chemistry'!D23)</f>
        <v>-102730944</v>
      </c>
      <c r="E19" s="44">
        <f>SUM('B - IET:B - Royal Society of Chemistry'!E23)</f>
        <v>-96854016</v>
      </c>
      <c r="F19" s="44">
        <f>SUM('B - IET:B - Royal Society of Chemistry'!F23)</f>
        <v>-89396637</v>
      </c>
      <c r="G19" s="44">
        <f>SUM('B - IET:B - Royal Society of Chemistry'!G23)</f>
        <v>-84608345</v>
      </c>
      <c r="H19" s="44"/>
      <c r="I19" s="130">
        <v>6</v>
      </c>
      <c r="J19" s="71"/>
    </row>
    <row r="20" spans="1:10" x14ac:dyDescent="0.2">
      <c r="A20" s="80" t="s">
        <v>160</v>
      </c>
      <c r="B20" s="86">
        <f t="shared" ref="B20:G20" si="4">B18-B19</f>
        <v>-16722494</v>
      </c>
      <c r="C20" s="86">
        <f t="shared" si="4"/>
        <v>-51862417</v>
      </c>
      <c r="D20" s="86">
        <f t="shared" si="4"/>
        <v>-47338303</v>
      </c>
      <c r="E20" s="86">
        <f t="shared" si="4"/>
        <v>-50542545</v>
      </c>
      <c r="F20" s="86">
        <f t="shared" si="4"/>
        <v>-43624771</v>
      </c>
      <c r="G20" s="86">
        <f t="shared" si="4"/>
        <v>-41974397</v>
      </c>
      <c r="H20" s="86"/>
      <c r="I20" s="130">
        <v>6</v>
      </c>
      <c r="J20" s="71"/>
    </row>
    <row r="21" spans="1:10" x14ac:dyDescent="0.2">
      <c r="A21" s="82" t="s">
        <v>161</v>
      </c>
      <c r="B21" s="87">
        <f t="shared" ref="B21:G21" si="5">B12/B4</f>
        <v>0.46898729928085225</v>
      </c>
      <c r="C21" s="87">
        <f t="shared" si="5"/>
        <v>0.74167310331418435</v>
      </c>
      <c r="D21" s="87">
        <f t="shared" si="5"/>
        <v>0.7091130672104512</v>
      </c>
      <c r="E21" s="87">
        <f t="shared" si="5"/>
        <v>0.63760685097111358</v>
      </c>
      <c r="F21" s="87">
        <f t="shared" si="5"/>
        <v>0.66477168397889197</v>
      </c>
      <c r="G21" s="87">
        <f t="shared" si="5"/>
        <v>0.65817072075061644</v>
      </c>
      <c r="H21" s="87"/>
      <c r="I21" s="130">
        <v>6</v>
      </c>
      <c r="J21" s="74"/>
    </row>
    <row r="22" spans="1:10" x14ac:dyDescent="0.2">
      <c r="A22" s="82" t="s">
        <v>162</v>
      </c>
      <c r="B22" s="87">
        <f t="shared" ref="B22:G22" si="6">B12/B7</f>
        <v>0.47343676245192773</v>
      </c>
      <c r="C22" s="87">
        <f t="shared" si="6"/>
        <v>0.75744364988286905</v>
      </c>
      <c r="D22" s="87">
        <f t="shared" si="6"/>
        <v>0.72370349703127379</v>
      </c>
      <c r="E22" s="87">
        <f t="shared" si="6"/>
        <v>0.64862106851865742</v>
      </c>
      <c r="F22" s="87">
        <f t="shared" si="6"/>
        <v>0.67938983892208815</v>
      </c>
      <c r="G22" s="87">
        <f t="shared" si="6"/>
        <v>0.67254340142740088</v>
      </c>
      <c r="H22" s="87"/>
      <c r="I22" s="130">
        <v>6</v>
      </c>
      <c r="J22" s="74"/>
    </row>
    <row r="23" spans="1:10" x14ac:dyDescent="0.2">
      <c r="A23" s="82" t="s">
        <v>163</v>
      </c>
      <c r="B23" s="87">
        <f t="shared" ref="B23:G23" si="7">B13/B5</f>
        <v>0.62522313920372652</v>
      </c>
      <c r="C23" s="87">
        <f t="shared" si="7"/>
        <v>0.67476427973470665</v>
      </c>
      <c r="D23" s="87">
        <f t="shared" si="7"/>
        <v>0.67080417328965936</v>
      </c>
      <c r="E23" s="87">
        <f t="shared" si="7"/>
        <v>0.60664268145158595</v>
      </c>
      <c r="F23" s="87">
        <f t="shared" si="7"/>
        <v>0.60533294888022726</v>
      </c>
      <c r="G23" s="87">
        <f t="shared" si="7"/>
        <v>0.60685414462898779</v>
      </c>
      <c r="H23" s="87"/>
      <c r="I23" s="130">
        <v>6</v>
      </c>
      <c r="J23" s="74"/>
    </row>
    <row r="24" spans="1:10" x14ac:dyDescent="0.2">
      <c r="A24" s="82" t="s">
        <v>164</v>
      </c>
      <c r="B24" s="87">
        <f t="shared" ref="B24:G24" si="8">-B14/(B5-B13)</f>
        <v>-0.3887090446481033</v>
      </c>
      <c r="C24" s="87">
        <f t="shared" si="8"/>
        <v>0.18276881880786658</v>
      </c>
      <c r="D24" s="87">
        <f t="shared" si="8"/>
        <v>0.15154804572399011</v>
      </c>
      <c r="E24" s="87">
        <f t="shared" si="8"/>
        <v>0.21603617490319596</v>
      </c>
      <c r="F24" s="87">
        <f t="shared" si="8"/>
        <v>0.29245674671383726</v>
      </c>
      <c r="G24" s="87">
        <f t="shared" si="8"/>
        <v>0.26899553392663278</v>
      </c>
      <c r="H24" s="87"/>
      <c r="I24" s="130">
        <v>6</v>
      </c>
      <c r="J24" s="74"/>
    </row>
    <row r="25" spans="1:10" x14ac:dyDescent="0.2">
      <c r="A25" s="82" t="s">
        <v>262</v>
      </c>
      <c r="B25" s="87">
        <f t="shared" ref="B25:G25" si="9">-B14/B20</f>
        <v>-0.49834809329278279</v>
      </c>
      <c r="C25" s="87">
        <f t="shared" si="9"/>
        <v>0.18951957059772204</v>
      </c>
      <c r="D25" s="87">
        <f t="shared" si="9"/>
        <v>0.16140088502961333</v>
      </c>
      <c r="E25" s="87">
        <f t="shared" si="9"/>
        <v>0.2684467115773454</v>
      </c>
      <c r="F25" s="87">
        <f t="shared" si="9"/>
        <v>0.39075196520802369</v>
      </c>
      <c r="G25" s="87">
        <f t="shared" si="9"/>
        <v>0.35128847711618111</v>
      </c>
      <c r="H25" s="87"/>
      <c r="I25" s="130">
        <v>6</v>
      </c>
      <c r="J25" s="74"/>
    </row>
    <row r="26" spans="1:10" x14ac:dyDescent="0.2">
      <c r="A26" s="82" t="s">
        <v>119</v>
      </c>
      <c r="B26" s="87">
        <f t="shared" ref="B26:G26" si="10">B14/B12</f>
        <v>-0.30378684848916981</v>
      </c>
      <c r="C26" s="87">
        <f t="shared" si="10"/>
        <v>8.0962085562470365E-2</v>
      </c>
      <c r="D26" s="87">
        <f t="shared" si="10"/>
        <v>6.922361296217644E-2</v>
      </c>
      <c r="E26" s="87">
        <f t="shared" si="10"/>
        <v>0.12286971665891862</v>
      </c>
      <c r="F26" s="87">
        <f t="shared" si="10"/>
        <v>0.16014163364191777</v>
      </c>
      <c r="G26" s="87">
        <f t="shared" si="10"/>
        <v>0.14840471435353286</v>
      </c>
      <c r="H26" s="87"/>
      <c r="I26" s="130">
        <v>6</v>
      </c>
      <c r="J26" s="65"/>
    </row>
    <row r="27" spans="1:10" x14ac:dyDescent="0.2">
      <c r="A27" s="82" t="s">
        <v>263</v>
      </c>
      <c r="B27" s="86">
        <f t="shared" ref="B27:G27" si="11">B12-C12</f>
        <v>-93969333</v>
      </c>
      <c r="C27" s="86">
        <f t="shared" si="11"/>
        <v>11028423</v>
      </c>
      <c r="D27" s="86">
        <f t="shared" si="11"/>
        <v>-52367</v>
      </c>
      <c r="E27" s="86">
        <f t="shared" si="11"/>
        <v>3979566</v>
      </c>
      <c r="F27" s="86">
        <f t="shared" si="11"/>
        <v>7088675</v>
      </c>
      <c r="G27" s="86">
        <f t="shared" si="11"/>
        <v>5969146</v>
      </c>
      <c r="H27" s="86"/>
      <c r="I27" s="130">
        <v>6</v>
      </c>
      <c r="J27" s="71"/>
    </row>
    <row r="28" spans="1:10" x14ac:dyDescent="0.2">
      <c r="A28" s="82" t="s">
        <v>264</v>
      </c>
      <c r="B28" s="86">
        <f t="shared" ref="B28:G28" si="12">B14-C14</f>
        <v>-18162566</v>
      </c>
      <c r="C28" s="86">
        <f t="shared" si="12"/>
        <v>2188499</v>
      </c>
      <c r="D28" s="86">
        <f t="shared" si="12"/>
        <v>-5927536</v>
      </c>
      <c r="E28" s="86">
        <f t="shared" si="12"/>
        <v>-3478485</v>
      </c>
      <c r="F28" s="86">
        <f t="shared" si="12"/>
        <v>2301343</v>
      </c>
      <c r="G28" s="86">
        <f t="shared" si="12"/>
        <v>4386797</v>
      </c>
      <c r="H28" s="86"/>
      <c r="I28" s="130">
        <v>6</v>
      </c>
      <c r="J28" s="74"/>
    </row>
    <row r="29" spans="1:10" x14ac:dyDescent="0.2">
      <c r="A29" s="82" t="s">
        <v>265</v>
      </c>
      <c r="B29" s="120">
        <f t="shared" ref="B29:G29" si="13">B27/C12</f>
        <v>-0.77403574103484674</v>
      </c>
      <c r="C29" s="120">
        <f t="shared" si="13"/>
        <v>9.9919230523142999E-2</v>
      </c>
      <c r="D29" s="120">
        <f t="shared" si="13"/>
        <v>-4.7422817930728022E-4</v>
      </c>
      <c r="E29" s="120">
        <f t="shared" si="13"/>
        <v>3.7385710200081489E-2</v>
      </c>
      <c r="F29" s="120">
        <f t="shared" si="13"/>
        <v>7.1345139668564941E-2</v>
      </c>
      <c r="G29" s="120">
        <f t="shared" si="13"/>
        <v>6.3917453179763578E-2</v>
      </c>
      <c r="H29" s="120"/>
      <c r="I29" s="130">
        <v>6</v>
      </c>
      <c r="J29" s="71"/>
    </row>
    <row r="30" spans="1:10" x14ac:dyDescent="0.2">
      <c r="A30" s="82" t="s">
        <v>266</v>
      </c>
      <c r="B30" s="120">
        <f t="shared" ref="B30:G30" si="14">B28/C14</f>
        <v>-1.8478656351959717</v>
      </c>
      <c r="C30" s="120">
        <f t="shared" si="14"/>
        <v>0.28643610240451994</v>
      </c>
      <c r="D30" s="120">
        <f t="shared" si="14"/>
        <v>-0.43687682322644933</v>
      </c>
      <c r="E30" s="120">
        <f t="shared" si="14"/>
        <v>-0.20405902338109397</v>
      </c>
      <c r="F30" s="120">
        <f t="shared" si="14"/>
        <v>0.15607487004854895</v>
      </c>
      <c r="G30" s="120">
        <f t="shared" si="14"/>
        <v>0.42350447586844397</v>
      </c>
      <c r="H30" s="120"/>
      <c r="I30" s="130">
        <v>6</v>
      </c>
      <c r="J30" s="74"/>
    </row>
    <row r="31" spans="1:10" x14ac:dyDescent="0.2">
      <c r="A31" s="82" t="s">
        <v>267</v>
      </c>
      <c r="B31" s="120" t="s">
        <v>182</v>
      </c>
      <c r="C31" s="120" t="s">
        <v>182</v>
      </c>
      <c r="D31" s="120" t="s">
        <v>182</v>
      </c>
      <c r="E31" s="120" t="s">
        <v>182</v>
      </c>
      <c r="F31" s="120" t="s">
        <v>182</v>
      </c>
      <c r="G31" s="120" t="s">
        <v>182</v>
      </c>
      <c r="H31" s="120"/>
      <c r="I31" s="130">
        <v>2</v>
      </c>
      <c r="J31" s="74" t="s">
        <v>14</v>
      </c>
    </row>
    <row r="32" spans="1:10" x14ac:dyDescent="0.2">
      <c r="A32" s="82" t="s">
        <v>209</v>
      </c>
      <c r="B32" s="120" t="s">
        <v>182</v>
      </c>
      <c r="C32" s="120" t="s">
        <v>182</v>
      </c>
      <c r="D32" s="120" t="s">
        <v>182</v>
      </c>
      <c r="E32" s="120" t="s">
        <v>182</v>
      </c>
      <c r="F32" s="120" t="s">
        <v>182</v>
      </c>
      <c r="G32" s="120" t="s">
        <v>182</v>
      </c>
      <c r="H32" s="120"/>
      <c r="I32" s="130">
        <v>2</v>
      </c>
      <c r="J32" s="74" t="s">
        <v>14</v>
      </c>
    </row>
    <row r="33" spans="1:10" x14ac:dyDescent="0.2">
      <c r="A33" s="82" t="s">
        <v>210</v>
      </c>
      <c r="B33" s="120" t="s">
        <v>182</v>
      </c>
      <c r="C33" s="120" t="s">
        <v>182</v>
      </c>
      <c r="D33" s="120" t="s">
        <v>182</v>
      </c>
      <c r="E33" s="120" t="s">
        <v>182</v>
      </c>
      <c r="F33" s="120" t="s">
        <v>182</v>
      </c>
      <c r="G33" s="120" t="s">
        <v>182</v>
      </c>
      <c r="H33" s="120"/>
      <c r="I33" s="130">
        <v>1</v>
      </c>
      <c r="J33" s="71" t="s">
        <v>15</v>
      </c>
    </row>
    <row r="34" spans="1:10" x14ac:dyDescent="0.2">
      <c r="A34" s="82" t="s">
        <v>211</v>
      </c>
      <c r="B34" s="120" t="s">
        <v>182</v>
      </c>
      <c r="C34" s="120" t="s">
        <v>182</v>
      </c>
      <c r="D34" s="120" t="s">
        <v>182</v>
      </c>
      <c r="E34" s="120" t="s">
        <v>182</v>
      </c>
      <c r="F34" s="120" t="s">
        <v>182</v>
      </c>
      <c r="G34" s="120" t="s">
        <v>182</v>
      </c>
      <c r="H34" s="120"/>
      <c r="I34" s="130">
        <v>1</v>
      </c>
      <c r="J34" s="71" t="s">
        <v>15</v>
      </c>
    </row>
    <row r="35" spans="1:10" ht="15" thickBot="1" x14ac:dyDescent="0.25">
      <c r="A35" s="101" t="s">
        <v>120</v>
      </c>
      <c r="B35" s="125" t="s">
        <v>182</v>
      </c>
      <c r="C35" s="125" t="s">
        <v>182</v>
      </c>
      <c r="D35" s="125" t="s">
        <v>182</v>
      </c>
      <c r="E35" s="125" t="s">
        <v>182</v>
      </c>
      <c r="F35" s="125" t="s">
        <v>182</v>
      </c>
      <c r="G35" s="125" t="s">
        <v>182</v>
      </c>
      <c r="H35" s="125"/>
      <c r="I35" s="131">
        <v>1</v>
      </c>
      <c r="J35" s="71" t="s">
        <v>15</v>
      </c>
    </row>
    <row r="36" spans="1:10" x14ac:dyDescent="0.2">
      <c r="A36" s="98"/>
      <c r="B36" s="99"/>
      <c r="C36" s="99"/>
      <c r="D36" s="99"/>
      <c r="E36" s="99"/>
      <c r="F36" s="99"/>
      <c r="G36" s="99"/>
      <c r="H36" s="99"/>
      <c r="I36" s="132"/>
      <c r="J36" s="65"/>
    </row>
    <row r="37" spans="1:10" x14ac:dyDescent="0.2">
      <c r="A37" s="82"/>
      <c r="B37" s="86"/>
      <c r="C37" s="86"/>
      <c r="D37" s="86"/>
      <c r="E37" s="86"/>
      <c r="F37" s="86"/>
      <c r="G37" s="86"/>
      <c r="H37" s="86"/>
      <c r="I37" s="130"/>
      <c r="J37" s="65"/>
    </row>
    <row r="38" spans="1:10" x14ac:dyDescent="0.2">
      <c r="A38" s="79" t="s">
        <v>137</v>
      </c>
      <c r="B38" s="44">
        <f>SUM('B - IET:B - Royal Society of Chemistry'!B42)</f>
        <v>16829238</v>
      </c>
      <c r="C38" s="44">
        <f>SUM('B - IET:B - Royal Society of Chemistry'!C42)</f>
        <v>76813248</v>
      </c>
      <c r="D38" s="44">
        <f>SUM('B - IET:B - Royal Society of Chemistry'!D42)</f>
        <v>75186425</v>
      </c>
      <c r="E38" s="44">
        <f>SUM('B - IET:B - Royal Society of Chemistry'!E42)</f>
        <v>82597742</v>
      </c>
      <c r="F38" s="44">
        <f>SUM('B - IET:B - Royal Society of Chemistry'!F42)</f>
        <v>61148479</v>
      </c>
      <c r="G38" s="44">
        <f>SUM('B - IET:B - Royal Society of Chemistry'!G42)</f>
        <v>61810943</v>
      </c>
      <c r="H38" s="44"/>
      <c r="I38" s="130">
        <v>6</v>
      </c>
      <c r="J38" s="65"/>
    </row>
    <row r="39" spans="1:10" x14ac:dyDescent="0.2">
      <c r="A39" s="79" t="s">
        <v>138</v>
      </c>
      <c r="B39" s="44">
        <f>SUM('B - IET:B - Royal Society of Chemistry'!B43)</f>
        <v>-19476072</v>
      </c>
      <c r="C39" s="44">
        <f>SUM('B - IET:B - Royal Society of Chemistry'!C43)</f>
        <v>-71684625</v>
      </c>
      <c r="D39" s="44">
        <f>SUM('B - IET:B - Royal Society of Chemistry'!D43)</f>
        <v>-68279543</v>
      </c>
      <c r="E39" s="44">
        <f>SUM('B - IET:B - Royal Society of Chemistry'!E43)</f>
        <v>-71682677</v>
      </c>
      <c r="F39" s="44">
        <f>SUM('B - IET:B - Royal Society of Chemistry'!F43)</f>
        <v>-63503045</v>
      </c>
      <c r="G39" s="44">
        <f>SUM('B - IET:B - Royal Society of Chemistry'!G43)</f>
        <v>-59227691</v>
      </c>
      <c r="H39" s="44"/>
      <c r="I39" s="130">
        <v>6</v>
      </c>
      <c r="J39" s="65"/>
    </row>
    <row r="40" spans="1:10" x14ac:dyDescent="0.2">
      <c r="A40" s="79" t="s">
        <v>139</v>
      </c>
      <c r="B40" s="44">
        <f>SUM('B - IET:B - Royal Society of Chemistry'!B44)</f>
        <v>-22574072</v>
      </c>
      <c r="C40" s="44">
        <f>SUM('B - IET:B - Royal Society of Chemistry'!C44)</f>
        <v>-110815625</v>
      </c>
      <c r="D40" s="44">
        <f>SUM('B - IET:B - Royal Society of Chemistry'!D44)</f>
        <v>-118099966</v>
      </c>
      <c r="E40" s="44">
        <f>SUM('B - IET:B - Royal Society of Chemistry'!E44)</f>
        <v>-88564599</v>
      </c>
      <c r="F40" s="44">
        <f>SUM('B - IET:B - Royal Society of Chemistry'!F44)</f>
        <v>-98688045</v>
      </c>
      <c r="G40" s="44">
        <f>SUM('B - IET:B - Royal Society of Chemistry'!G44)</f>
        <v>-99115691</v>
      </c>
      <c r="H40" s="44"/>
      <c r="I40" s="130">
        <v>6</v>
      </c>
      <c r="J40" s="65"/>
    </row>
    <row r="41" spans="1:10" x14ac:dyDescent="0.2">
      <c r="A41" s="79" t="s">
        <v>140</v>
      </c>
      <c r="B41" s="44">
        <f>SUM('B - IET:B - Royal Society of Chemistry'!B45)</f>
        <v>156137772</v>
      </c>
      <c r="C41" s="44">
        <f>SUM('B - IET:B - Royal Society of Chemistry'!C45)</f>
        <v>264601308</v>
      </c>
      <c r="D41" s="44">
        <f>SUM('B - IET:B - Royal Society of Chemistry'!D45)</f>
        <v>252310571</v>
      </c>
      <c r="E41" s="44">
        <f>SUM('B - IET:B - Royal Society of Chemistry'!E45)</f>
        <v>272840306</v>
      </c>
      <c r="F41" s="44">
        <f>SUM('B - IET:B - Royal Society of Chemistry'!F45)</f>
        <v>224961357</v>
      </c>
      <c r="G41" s="44">
        <f>SUM('B - IET:B - Royal Society of Chemistry'!G45)</f>
        <v>204183868</v>
      </c>
      <c r="H41" s="44">
        <f>SUM('B - IET:B - Royal Society of Chemistry'!H45)</f>
        <v>195996413</v>
      </c>
      <c r="I41" s="130">
        <v>6</v>
      </c>
      <c r="J41" s="71"/>
    </row>
    <row r="42" spans="1:10" x14ac:dyDescent="0.2">
      <c r="A42" s="79" t="s">
        <v>216</v>
      </c>
      <c r="B42" s="44">
        <f>SUM('B - IET:B - Royal Society of Chemistry'!B46)</f>
        <v>151469471</v>
      </c>
      <c r="C42" s="44">
        <f>SUM('B - IET:B - Royal Society of Chemistry'!C46)</f>
        <v>223845785</v>
      </c>
      <c r="D42" s="44">
        <f>SUM('B - IET:B - Royal Society of Chemistry'!D46)</f>
        <v>211863468</v>
      </c>
      <c r="E42" s="44">
        <f>SUM('B - IET:B - Royal Society of Chemistry'!E46)</f>
        <v>235186872</v>
      </c>
      <c r="F42" s="44">
        <f>SUM('B - IET:B - Royal Society of Chemistry'!F46)</f>
        <v>187686613</v>
      </c>
      <c r="G42" s="44">
        <f>SUM('B - IET:B - Royal Society of Chemistry'!G46)</f>
        <v>169181643</v>
      </c>
      <c r="H42" s="44">
        <f>SUM('B - IET:B - Royal Society of Chemistry'!H46)</f>
        <v>161043654</v>
      </c>
      <c r="I42" s="130">
        <v>6</v>
      </c>
      <c r="J42" s="71"/>
    </row>
    <row r="43" spans="1:10" x14ac:dyDescent="0.2">
      <c r="A43" s="79" t="s">
        <v>217</v>
      </c>
      <c r="B43" s="44">
        <f>SUM('B - IET:B - Royal Society of Chemistry'!B47)</f>
        <v>137296471</v>
      </c>
      <c r="C43" s="44">
        <f>SUM('B - IET:B - Royal Society of Chemistry'!C47)</f>
        <v>242229785</v>
      </c>
      <c r="D43" s="44">
        <f>SUM('B - IET:B - Royal Society of Chemistry'!D47)</f>
        <v>205338468</v>
      </c>
      <c r="E43" s="44">
        <f>SUM('B - IET:B - Royal Society of Chemistry'!E47)</f>
        <v>193647188</v>
      </c>
      <c r="F43" s="44">
        <f>SUM('B - IET:B - Royal Society of Chemistry'!F47)</f>
        <v>161560929</v>
      </c>
      <c r="G43" s="44">
        <f>SUM('B - IET:B - Royal Society of Chemistry'!G47)</f>
        <v>153577959</v>
      </c>
      <c r="H43" s="44">
        <f>SUM('B - IET:B - Royal Society of Chemistry'!H47)</f>
        <v>157479970</v>
      </c>
      <c r="I43" s="130">
        <v>6</v>
      </c>
      <c r="J43" s="71"/>
    </row>
    <row r="44" spans="1:10" x14ac:dyDescent="0.2">
      <c r="A44" s="79" t="s">
        <v>218</v>
      </c>
      <c r="B44" s="44">
        <f>SUM('B - IET:B - Royal Society of Chemistry'!B48)</f>
        <v>5250982</v>
      </c>
      <c r="C44" s="44">
        <f>SUM('B - IET:B - Royal Society of Chemistry'!C48)</f>
        <v>34459557</v>
      </c>
      <c r="D44" s="44">
        <f>SUM('B - IET:B - Royal Society of Chemistry'!D48)</f>
        <v>30335228</v>
      </c>
      <c r="E44" s="44">
        <f>SUM('B - IET:B - Royal Society of Chemistry'!E48)</f>
        <v>38931501</v>
      </c>
      <c r="F44" s="44">
        <f>SUM('B - IET:B - Royal Society of Chemistry'!F48)</f>
        <v>35700933</v>
      </c>
      <c r="G44" s="44">
        <f>SUM('B - IET:B - Royal Society of Chemistry'!G48)</f>
        <v>42109942</v>
      </c>
      <c r="H44" s="44"/>
      <c r="I44" s="130">
        <v>6</v>
      </c>
      <c r="J44" s="65"/>
    </row>
    <row r="45" spans="1:10" x14ac:dyDescent="0.2">
      <c r="A45" s="83" t="s">
        <v>141</v>
      </c>
      <c r="B45" s="88">
        <f t="shared" ref="B45:G45" si="15">B41-B42</f>
        <v>4668301</v>
      </c>
      <c r="C45" s="88">
        <f t="shared" si="15"/>
        <v>40755523</v>
      </c>
      <c r="D45" s="88">
        <f t="shared" si="15"/>
        <v>40447103</v>
      </c>
      <c r="E45" s="88">
        <f t="shared" si="15"/>
        <v>37653434</v>
      </c>
      <c r="F45" s="88">
        <f t="shared" si="15"/>
        <v>37274744</v>
      </c>
      <c r="G45" s="88">
        <f t="shared" si="15"/>
        <v>35002225</v>
      </c>
      <c r="H45" s="88"/>
      <c r="I45" s="130">
        <v>6</v>
      </c>
      <c r="J45" s="65"/>
    </row>
    <row r="46" spans="1:10" s="22" customFormat="1" x14ac:dyDescent="0.2">
      <c r="A46" s="84" t="s">
        <v>142</v>
      </c>
      <c r="B46" s="88">
        <f t="shared" ref="B46:G46" si="16">B41-C41</f>
        <v>-108463536</v>
      </c>
      <c r="C46" s="88">
        <f t="shared" si="16"/>
        <v>12290737</v>
      </c>
      <c r="D46" s="88">
        <f t="shared" si="16"/>
        <v>-20529735</v>
      </c>
      <c r="E46" s="88">
        <f t="shared" si="16"/>
        <v>47878949</v>
      </c>
      <c r="F46" s="88">
        <f t="shared" si="16"/>
        <v>20777489</v>
      </c>
      <c r="G46" s="88">
        <f t="shared" si="16"/>
        <v>8187455</v>
      </c>
      <c r="H46" s="88"/>
      <c r="I46" s="130">
        <v>6</v>
      </c>
      <c r="J46" s="71"/>
    </row>
    <row r="47" spans="1:10" s="22" customFormat="1" x14ac:dyDescent="0.2">
      <c r="A47" s="84" t="s">
        <v>221</v>
      </c>
      <c r="B47" s="89">
        <f t="shared" ref="B47:G47" si="17">B46/C41</f>
        <v>-0.40991307571314045</v>
      </c>
      <c r="C47" s="89">
        <f t="shared" si="17"/>
        <v>4.8712731104714593E-2</v>
      </c>
      <c r="D47" s="89">
        <f t="shared" si="17"/>
        <v>-7.5244509511728813E-2</v>
      </c>
      <c r="E47" s="89">
        <f t="shared" si="17"/>
        <v>0.21283188205519227</v>
      </c>
      <c r="F47" s="89">
        <f t="shared" si="17"/>
        <v>0.10175871974371649</v>
      </c>
      <c r="G47" s="89">
        <f t="shared" si="17"/>
        <v>4.1773494089404582E-2</v>
      </c>
      <c r="H47" s="89"/>
      <c r="I47" s="130">
        <v>6</v>
      </c>
      <c r="J47" s="71"/>
    </row>
    <row r="48" spans="1:10" s="22" customFormat="1" x14ac:dyDescent="0.2">
      <c r="A48" s="84" t="s">
        <v>222</v>
      </c>
      <c r="B48" s="88">
        <f t="shared" ref="B48:G48" si="18">B42-C42</f>
        <v>-72376314</v>
      </c>
      <c r="C48" s="88">
        <f t="shared" si="18"/>
        <v>11982317</v>
      </c>
      <c r="D48" s="88">
        <f t="shared" si="18"/>
        <v>-23323404</v>
      </c>
      <c r="E48" s="88">
        <f t="shared" si="18"/>
        <v>47500259</v>
      </c>
      <c r="F48" s="88">
        <f t="shared" si="18"/>
        <v>18504970</v>
      </c>
      <c r="G48" s="88">
        <f t="shared" si="18"/>
        <v>8137989</v>
      </c>
      <c r="H48" s="88"/>
      <c r="I48" s="130">
        <v>6</v>
      </c>
      <c r="J48" s="71"/>
    </row>
    <row r="49" spans="1:10" s="22" customFormat="1" x14ac:dyDescent="0.2">
      <c r="A49" s="84" t="s">
        <v>223</v>
      </c>
      <c r="B49" s="89">
        <f t="shared" ref="B49:G49" si="19">B48/C42</f>
        <v>-0.3233311451453062</v>
      </c>
      <c r="C49" s="89">
        <f t="shared" si="19"/>
        <v>5.6556786845384781E-2</v>
      </c>
      <c r="D49" s="89">
        <f t="shared" si="19"/>
        <v>-9.9169667939628878E-2</v>
      </c>
      <c r="E49" s="89">
        <f t="shared" si="19"/>
        <v>0.25308282908808205</v>
      </c>
      <c r="F49" s="89">
        <f t="shared" si="19"/>
        <v>0.10937930186669248</v>
      </c>
      <c r="G49" s="89">
        <f t="shared" si="19"/>
        <v>5.0532813916405551E-2</v>
      </c>
      <c r="H49" s="89"/>
      <c r="I49" s="130">
        <v>6</v>
      </c>
      <c r="J49" s="71"/>
    </row>
    <row r="50" spans="1:10" s="22" customFormat="1" x14ac:dyDescent="0.2">
      <c r="A50" s="84" t="s">
        <v>224</v>
      </c>
      <c r="B50" s="88">
        <f t="shared" ref="B50:G50" si="20">B43-C43</f>
        <v>-104933314</v>
      </c>
      <c r="C50" s="88">
        <f t="shared" si="20"/>
        <v>36891317</v>
      </c>
      <c r="D50" s="88">
        <f t="shared" si="20"/>
        <v>11691280</v>
      </c>
      <c r="E50" s="88">
        <f t="shared" si="20"/>
        <v>32086259</v>
      </c>
      <c r="F50" s="88">
        <f t="shared" si="20"/>
        <v>7982970</v>
      </c>
      <c r="G50" s="88">
        <f t="shared" si="20"/>
        <v>-3902011</v>
      </c>
      <c r="H50" s="88"/>
      <c r="I50" s="130">
        <v>6</v>
      </c>
      <c r="J50" s="71"/>
    </row>
    <row r="51" spans="1:10" s="22" customFormat="1" x14ac:dyDescent="0.2">
      <c r="A51" s="84" t="s">
        <v>225</v>
      </c>
      <c r="B51" s="89">
        <f t="shared" ref="B51:G51" si="21">B50/C43</f>
        <v>-0.43319740386179179</v>
      </c>
      <c r="C51" s="89">
        <f t="shared" si="21"/>
        <v>0.17966101217819547</v>
      </c>
      <c r="D51" s="89">
        <f t="shared" si="21"/>
        <v>6.0374127405351218E-2</v>
      </c>
      <c r="E51" s="89">
        <f t="shared" si="21"/>
        <v>0.19860160001927199</v>
      </c>
      <c r="F51" s="89">
        <f t="shared" si="21"/>
        <v>5.197991985295234E-2</v>
      </c>
      <c r="G51" s="89">
        <f t="shared" si="21"/>
        <v>-2.4777824125823748E-2</v>
      </c>
      <c r="H51" s="89"/>
      <c r="I51" s="130">
        <v>6</v>
      </c>
      <c r="J51" s="71"/>
    </row>
    <row r="52" spans="1:10" s="22" customFormat="1" x14ac:dyDescent="0.2">
      <c r="A52" s="84" t="s">
        <v>226</v>
      </c>
      <c r="B52" s="121">
        <f t="shared" ref="B52:G52" si="22">-B38/B39</f>
        <v>0.86409816106656412</v>
      </c>
      <c r="C52" s="121">
        <f t="shared" si="22"/>
        <v>1.0715442537364184</v>
      </c>
      <c r="D52" s="121">
        <f t="shared" si="22"/>
        <v>1.1011559494474061</v>
      </c>
      <c r="E52" s="121">
        <f t="shared" si="22"/>
        <v>1.1522692156153711</v>
      </c>
      <c r="F52" s="121">
        <f t="shared" si="22"/>
        <v>0.96292199846479798</v>
      </c>
      <c r="G52" s="121">
        <f t="shared" si="22"/>
        <v>1.043615612163574</v>
      </c>
      <c r="H52" s="121"/>
      <c r="I52" s="130">
        <v>6</v>
      </c>
      <c r="J52" s="76"/>
    </row>
    <row r="53" spans="1:10" s="22" customFormat="1" x14ac:dyDescent="0.2">
      <c r="A53" s="84" t="s">
        <v>227</v>
      </c>
      <c r="B53" s="121">
        <f t="shared" ref="B53:G53" si="23">(B38+B39)/-B6</f>
        <v>-0.55522820062091427</v>
      </c>
      <c r="C53" s="121">
        <f t="shared" si="23"/>
        <v>0.37219929649476402</v>
      </c>
      <c r="D53" s="121">
        <f t="shared" si="23"/>
        <v>0.54118948106972931</v>
      </c>
      <c r="E53" s="121">
        <f t="shared" si="23"/>
        <v>0.82036305089034689</v>
      </c>
      <c r="F53" s="121">
        <f t="shared" si="23"/>
        <v>-0.19131556238935457</v>
      </c>
      <c r="G53" s="121">
        <f t="shared" si="23"/>
        <v>0.2223301808694319</v>
      </c>
      <c r="H53" s="121"/>
      <c r="I53" s="130">
        <v>6</v>
      </c>
      <c r="J53" s="76"/>
    </row>
    <row r="54" spans="1:10" x14ac:dyDescent="0.2">
      <c r="A54" s="83" t="s">
        <v>228</v>
      </c>
      <c r="B54" s="122">
        <f t="shared" ref="B54:G54" si="24">-B44/B6</f>
        <v>1.1015021294697021</v>
      </c>
      <c r="C54" s="122">
        <f t="shared" si="24"/>
        <v>2.5008316799501973</v>
      </c>
      <c r="D54" s="122">
        <f t="shared" si="24"/>
        <v>2.376920048648858</v>
      </c>
      <c r="E54" s="122">
        <f t="shared" si="24"/>
        <v>2.9260444107387902</v>
      </c>
      <c r="F54" s="122">
        <f t="shared" si="24"/>
        <v>2.9008080787370867</v>
      </c>
      <c r="G54" s="122">
        <f t="shared" si="24"/>
        <v>3.6242345002583125</v>
      </c>
      <c r="H54" s="122"/>
      <c r="I54" s="130">
        <v>6</v>
      </c>
      <c r="J54" s="65"/>
    </row>
    <row r="55" spans="1:10" ht="15" thickBot="1" x14ac:dyDescent="0.25">
      <c r="A55" s="85" t="s">
        <v>290</v>
      </c>
      <c r="B55" s="123">
        <f t="shared" ref="B55:G55" si="25">B43/B4</f>
        <v>2.3472296089102098</v>
      </c>
      <c r="C55" s="123">
        <f t="shared" si="25"/>
        <v>1.4798406191361004</v>
      </c>
      <c r="D55" s="123">
        <f t="shared" si="25"/>
        <v>1.319232893821326</v>
      </c>
      <c r="E55" s="123">
        <f t="shared" si="25"/>
        <v>1.1181339436749211</v>
      </c>
      <c r="F55" s="123">
        <f t="shared" si="25"/>
        <v>1.0089712176190393</v>
      </c>
      <c r="G55" s="123">
        <f t="shared" si="25"/>
        <v>1.0173415383546534</v>
      </c>
      <c r="H55" s="123"/>
      <c r="I55" s="131"/>
      <c r="J55" s="77"/>
    </row>
    <row r="56" spans="1:10" x14ac:dyDescent="0.2">
      <c r="A56" s="1"/>
      <c r="B56" s="66"/>
      <c r="C56" s="66"/>
      <c r="D56" s="66"/>
      <c r="E56" s="66"/>
      <c r="F56" s="66"/>
      <c r="G56" s="66"/>
    </row>
    <row r="57" spans="1:10" x14ac:dyDescent="0.2">
      <c r="A57" s="4" t="s">
        <v>229</v>
      </c>
      <c r="B57" s="66"/>
      <c r="C57" s="66"/>
      <c r="D57" s="165"/>
      <c r="E57" s="165"/>
      <c r="F57" s="165"/>
      <c r="G57" s="165"/>
      <c r="H57" s="15"/>
      <c r="I57" s="15"/>
    </row>
    <row r="58" spans="1:10" x14ac:dyDescent="0.2">
      <c r="A58" s="23"/>
      <c r="D58" s="15"/>
      <c r="E58" s="165"/>
      <c r="F58" s="165"/>
      <c r="G58" s="165"/>
      <c r="H58" s="15"/>
      <c r="I58" s="15"/>
    </row>
    <row r="59" spans="1:10" x14ac:dyDescent="0.2">
      <c r="A59" s="1"/>
      <c r="D59" s="15"/>
      <c r="E59" s="165"/>
      <c r="F59" s="165"/>
      <c r="G59" s="165"/>
      <c r="H59" s="15"/>
      <c r="I59" s="15"/>
    </row>
    <row r="60" spans="1:10" x14ac:dyDescent="0.2">
      <c r="D60" s="15"/>
      <c r="E60" s="165"/>
      <c r="F60" s="165"/>
      <c r="G60" s="165"/>
      <c r="H60" s="15"/>
      <c r="I60" s="15"/>
    </row>
    <row r="61" spans="1:10" x14ac:dyDescent="0.2">
      <c r="D61" s="15"/>
      <c r="E61" s="165"/>
      <c r="F61" s="165"/>
      <c r="G61" s="165"/>
      <c r="H61" s="15"/>
      <c r="I61" s="15"/>
    </row>
    <row r="62" spans="1:10" x14ac:dyDescent="0.2">
      <c r="D62" s="15"/>
      <c r="E62" s="165"/>
      <c r="F62" s="165"/>
      <c r="G62" s="165"/>
      <c r="H62" s="15"/>
      <c r="I62" s="15"/>
    </row>
    <row r="63" spans="1:10" x14ac:dyDescent="0.2">
      <c r="D63" s="15"/>
      <c r="E63" s="165"/>
      <c r="F63" s="165"/>
      <c r="G63" s="165"/>
      <c r="H63" s="15"/>
      <c r="I63" s="15"/>
    </row>
    <row r="64" spans="1:10" x14ac:dyDescent="0.2">
      <c r="D64" s="15"/>
      <c r="E64" s="165"/>
      <c r="F64" s="165"/>
      <c r="G64" s="165"/>
      <c r="H64" s="15"/>
      <c r="I64" s="15"/>
    </row>
    <row r="65" spans="4:9" x14ac:dyDescent="0.2">
      <c r="D65" s="15"/>
      <c r="E65" s="165"/>
      <c r="F65" s="165"/>
      <c r="G65" s="165"/>
      <c r="H65" s="15"/>
      <c r="I65" s="15"/>
    </row>
    <row r="66" spans="4:9" x14ac:dyDescent="0.2">
      <c r="D66" s="15"/>
      <c r="E66" s="165"/>
      <c r="F66" s="165"/>
      <c r="G66" s="165"/>
      <c r="H66" s="15"/>
      <c r="I66" s="15"/>
    </row>
    <row r="67" spans="4:9" x14ac:dyDescent="0.2">
      <c r="D67" s="15"/>
      <c r="E67" s="166"/>
      <c r="F67" s="166"/>
      <c r="G67" s="166"/>
      <c r="H67" s="15"/>
      <c r="I67" s="15"/>
    </row>
    <row r="68" spans="4:9" x14ac:dyDescent="0.2">
      <c r="D68" s="15"/>
      <c r="E68" s="165"/>
      <c r="F68" s="165"/>
      <c r="G68" s="165"/>
      <c r="H68" s="15"/>
      <c r="I68" s="15"/>
    </row>
    <row r="69" spans="4:9" x14ac:dyDescent="0.2">
      <c r="D69" s="15"/>
      <c r="E69" s="166"/>
      <c r="F69" s="166"/>
      <c r="G69" s="166"/>
      <c r="H69" s="15"/>
      <c r="I69" s="15"/>
    </row>
    <row r="70" spans="4:9" x14ac:dyDescent="0.2">
      <c r="D70" s="15"/>
      <c r="E70" s="165"/>
      <c r="F70" s="165"/>
      <c r="G70" s="165"/>
      <c r="H70" s="15"/>
      <c r="I70" s="15"/>
    </row>
    <row r="71" spans="4:9" x14ac:dyDescent="0.2">
      <c r="D71" s="15"/>
      <c r="E71" s="166"/>
      <c r="F71" s="166"/>
      <c r="G71" s="166"/>
      <c r="H71" s="15"/>
      <c r="I71" s="15"/>
    </row>
    <row r="72" spans="4:9" x14ac:dyDescent="0.2">
      <c r="D72" s="15"/>
      <c r="E72" s="163"/>
      <c r="F72" s="163"/>
      <c r="G72" s="163"/>
      <c r="H72" s="15"/>
      <c r="I72" s="15"/>
    </row>
    <row r="73" spans="4:9" x14ac:dyDescent="0.2">
      <c r="D73" s="15"/>
      <c r="E73" s="163"/>
      <c r="F73" s="163"/>
      <c r="G73" s="163"/>
      <c r="H73" s="15"/>
      <c r="I73" s="15"/>
    </row>
    <row r="74" spans="4:9" x14ac:dyDescent="0.2">
      <c r="D74" s="15"/>
      <c r="E74" s="163"/>
      <c r="F74" s="163"/>
      <c r="G74" s="163"/>
      <c r="H74" s="15"/>
      <c r="I74" s="15"/>
    </row>
    <row r="75" spans="4:9" x14ac:dyDescent="0.2">
      <c r="D75" s="15"/>
      <c r="E75" s="164"/>
      <c r="F75" s="164"/>
      <c r="G75" s="164"/>
      <c r="H75" s="15"/>
      <c r="I75" s="15"/>
    </row>
    <row r="76" spans="4:9" x14ac:dyDescent="0.2">
      <c r="D76" s="15"/>
      <c r="E76" s="15"/>
      <c r="F76" s="15"/>
      <c r="G76" s="15"/>
      <c r="H76" s="15"/>
      <c r="I76" s="15"/>
    </row>
    <row r="77" spans="4:9" x14ac:dyDescent="0.2">
      <c r="D77" s="15"/>
      <c r="E77" s="15"/>
      <c r="F77" s="15"/>
      <c r="G77" s="15"/>
      <c r="H77" s="15"/>
      <c r="I77" s="15"/>
    </row>
    <row r="78" spans="4:9" x14ac:dyDescent="0.2">
      <c r="D78" s="15"/>
      <c r="E78" s="15"/>
      <c r="F78" s="15"/>
      <c r="G78" s="15"/>
      <c r="H78" s="15"/>
      <c r="I78" s="15"/>
    </row>
    <row r="79" spans="4:9" x14ac:dyDescent="0.2">
      <c r="D79" s="15"/>
      <c r="E79" s="15"/>
      <c r="F79" s="15"/>
      <c r="G79" s="15"/>
      <c r="H79" s="15"/>
      <c r="I79" s="15"/>
    </row>
    <row r="80" spans="4:9" x14ac:dyDescent="0.2">
      <c r="D80" s="15"/>
      <c r="E80" s="15"/>
      <c r="F80" s="15"/>
      <c r="G80" s="15"/>
      <c r="H80" s="15"/>
      <c r="I80" s="15"/>
    </row>
    <row r="81" spans="4:9" x14ac:dyDescent="0.2">
      <c r="D81" s="15"/>
      <c r="E81" s="15"/>
      <c r="F81" s="15"/>
      <c r="G81" s="15"/>
      <c r="H81" s="15"/>
      <c r="I81" s="15"/>
    </row>
  </sheetData>
  <phoneticPr fontId="9" type="noConversion"/>
  <pageMargins left="0.75" right="0.75" top="1" bottom="1" header="0.5" footer="0.5"/>
  <pageSetup paperSize="9" orientation="portrait" horizontalDpi="4294967292" verticalDpi="4294967292"/>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L77"/>
  <sheetViews>
    <sheetView zoomScale="70" zoomScaleNormal="70" workbookViewId="0">
      <selection activeCell="J1" sqref="I1:J1048576"/>
    </sheetView>
  </sheetViews>
  <sheetFormatPr defaultColWidth="8.85546875" defaultRowHeight="14.25" x14ac:dyDescent="0.2"/>
  <cols>
    <col min="1" max="1" width="76.42578125" style="6" bestFit="1" customWidth="1"/>
    <col min="2" max="8" width="16.42578125" style="6" customWidth="1"/>
    <col min="9" max="9" width="26.85546875" style="6" hidden="1" customWidth="1"/>
    <col min="10" max="10" width="73.28515625" style="6" hidden="1" customWidth="1"/>
    <col min="11" max="16384" width="8.85546875" style="6"/>
  </cols>
  <sheetData>
    <row r="1" spans="1:12" x14ac:dyDescent="0.2"/>
    <row r="2" spans="1:12" ht="15" thickBot="1" x14ac:dyDescent="0.25"/>
    <row r="3" spans="1:12" s="11" customFormat="1" ht="42" customHeight="1" thickBot="1" x14ac:dyDescent="0.3">
      <c r="A3" s="111" t="s">
        <v>29</v>
      </c>
      <c r="B3" s="112">
        <v>2016</v>
      </c>
      <c r="C3" s="112">
        <v>2015</v>
      </c>
      <c r="D3" s="112">
        <v>2014</v>
      </c>
      <c r="E3" s="112">
        <v>2013</v>
      </c>
      <c r="F3" s="112">
        <v>2012</v>
      </c>
      <c r="G3" s="112">
        <v>2011</v>
      </c>
      <c r="H3" s="112">
        <v>2010</v>
      </c>
      <c r="I3" s="113" t="s">
        <v>12</v>
      </c>
      <c r="J3" s="114" t="s">
        <v>334</v>
      </c>
      <c r="L3" s="12" t="s">
        <v>235</v>
      </c>
    </row>
    <row r="4" spans="1:12" x14ac:dyDescent="0.2">
      <c r="A4" s="78" t="s">
        <v>154</v>
      </c>
      <c r="B4" s="58">
        <f>AVERAGE('B - IET:B - Royal Society of Chemistry'!B8)</f>
        <v>29246493.5</v>
      </c>
      <c r="C4" s="58">
        <f>AVERAGE('B - IET:B - Royal Society of Chemistry'!C8)</f>
        <v>27281066.833333332</v>
      </c>
      <c r="D4" s="58">
        <f>AVERAGE('B - IET:B - Royal Society of Chemistry'!D8)</f>
        <v>25941650</v>
      </c>
      <c r="E4" s="58">
        <f>AVERAGE('B - IET:B - Royal Society of Chemistry'!E8)</f>
        <v>28864637.833333332</v>
      </c>
      <c r="F4" s="58">
        <f>AVERAGE('B - IET:B - Royal Society of Chemistry'!F8)</f>
        <v>26687403</v>
      </c>
      <c r="G4" s="58">
        <f>AVERAGE('B - IET:B - Royal Society of Chemistry'!G8)</f>
        <v>25160013.166666668</v>
      </c>
      <c r="H4" s="58" t="s">
        <v>235</v>
      </c>
      <c r="I4" s="58">
        <v>6</v>
      </c>
      <c r="J4" s="70"/>
    </row>
    <row r="5" spans="1:12" x14ac:dyDescent="0.2">
      <c r="A5" s="79" t="s">
        <v>243</v>
      </c>
      <c r="B5" s="44">
        <f>AVERAGE('B - IET:B - Royal Society of Chemistry'!B9)</f>
        <v>-28602661</v>
      </c>
      <c r="C5" s="44">
        <f>AVERAGE('B - IET:B - Royal Society of Chemistry'!C9)</f>
        <v>-27558477.666666668</v>
      </c>
      <c r="D5" s="44">
        <f>AVERAGE('B - IET:B - Royal Society of Chemistry'!D9)</f>
        <v>-25524819.833333332</v>
      </c>
      <c r="E5" s="44">
        <f>AVERAGE('B - IET:B - Royal Society of Chemistry'!E9)</f>
        <v>-26610328.166666668</v>
      </c>
      <c r="F5" s="44">
        <f>AVERAGE('B - IET:B - Royal Society of Chemistry'!F9)</f>
        <v>-24614474.333333332</v>
      </c>
      <c r="G5" s="44">
        <f>AVERAGE('B - IET:B - Royal Society of Chemistry'!G9)</f>
        <v>-23237978.666666668</v>
      </c>
      <c r="H5" s="44" t="s">
        <v>235</v>
      </c>
      <c r="I5" s="44">
        <v>6</v>
      </c>
      <c r="J5" s="65"/>
    </row>
    <row r="6" spans="1:12" x14ac:dyDescent="0.2">
      <c r="A6" s="80" t="s">
        <v>155</v>
      </c>
      <c r="B6" s="86">
        <f t="shared" ref="B6:G6" si="0">B5/12</f>
        <v>-2383555.0833333335</v>
      </c>
      <c r="C6" s="86">
        <f t="shared" si="0"/>
        <v>-2296539.8055555555</v>
      </c>
      <c r="D6" s="86">
        <f t="shared" si="0"/>
        <v>-2127068.3194444445</v>
      </c>
      <c r="E6" s="86">
        <f t="shared" si="0"/>
        <v>-2217527.3472222225</v>
      </c>
      <c r="F6" s="86">
        <f t="shared" si="0"/>
        <v>-2051206.1944444443</v>
      </c>
      <c r="G6" s="86">
        <f t="shared" si="0"/>
        <v>-1936498.2222222222</v>
      </c>
      <c r="H6" s="86"/>
      <c r="I6" s="86">
        <v>6</v>
      </c>
      <c r="J6" s="65"/>
    </row>
    <row r="7" spans="1:12" x14ac:dyDescent="0.2">
      <c r="A7" s="79" t="s">
        <v>245</v>
      </c>
      <c r="B7" s="44">
        <f>AVERAGE('B - IET:B - Royal Society of Chemistry'!B11)</f>
        <v>28971628.5</v>
      </c>
      <c r="C7" s="44">
        <f>AVERAGE('B - IET:B - Royal Society of Chemistry'!C11)</f>
        <v>26713054.5</v>
      </c>
      <c r="D7" s="44">
        <f>AVERAGE('B - IET:B - Royal Society of Chemistry'!D11)</f>
        <v>25418646</v>
      </c>
      <c r="E7" s="44">
        <f>AVERAGE('B - IET:B - Royal Society of Chemistry'!E11)</f>
        <v>28374488.166666668</v>
      </c>
      <c r="F7" s="44">
        <f>AVERAGE('B - IET:B - Royal Society of Chemistry'!F11)</f>
        <v>26113181</v>
      </c>
      <c r="G7" s="44">
        <f>AVERAGE('B - IET:B - Royal Society of Chemistry'!G11)</f>
        <v>24622327.666666668</v>
      </c>
      <c r="H7" s="44"/>
      <c r="I7" s="44">
        <v>6</v>
      </c>
      <c r="J7" s="65"/>
    </row>
    <row r="8" spans="1:12" ht="15" thickBot="1" x14ac:dyDescent="0.25">
      <c r="A8" s="97" t="s">
        <v>246</v>
      </c>
      <c r="B8" s="60">
        <f>AVERAGE('B - IET:B - Royal Society of Chemistry'!B12)</f>
        <v>-28149360.5</v>
      </c>
      <c r="C8" s="60">
        <f>AVERAGE('B - IET:B - Royal Society of Chemistry'!C12)</f>
        <v>-27007213.5</v>
      </c>
      <c r="D8" s="60">
        <f>AVERAGE('B - IET:B - Royal Society of Chemistry'!D12)</f>
        <v>-25157636</v>
      </c>
      <c r="E8" s="60">
        <f>AVERAGE('B - IET:B - Royal Society of Chemistry'!E12)</f>
        <v>-25971548.333333332</v>
      </c>
      <c r="F8" s="60">
        <f>AVERAGE('B - IET:B - Royal Society of Chemistry'!F12)</f>
        <v>-24033813.333333332</v>
      </c>
      <c r="G8" s="60">
        <f>AVERAGE('B - IET:B - Royal Society of Chemistry'!G12)</f>
        <v>-22770101</v>
      </c>
      <c r="H8" s="60"/>
      <c r="I8" s="60">
        <v>6</v>
      </c>
      <c r="J8" s="65"/>
    </row>
    <row r="9" spans="1:12" x14ac:dyDescent="0.2">
      <c r="A9" s="100"/>
      <c r="B9" s="100"/>
      <c r="C9" s="100"/>
      <c r="D9" s="100"/>
      <c r="E9" s="100"/>
      <c r="F9" s="100"/>
      <c r="G9" s="100"/>
      <c r="H9" s="100"/>
      <c r="I9" s="100"/>
      <c r="J9" s="65"/>
    </row>
    <row r="10" spans="1:12" x14ac:dyDescent="0.2">
      <c r="A10" s="80" t="s">
        <v>247</v>
      </c>
      <c r="B10" s="86">
        <f t="shared" ref="B10:G10" si="1">B4+B5</f>
        <v>643832.5</v>
      </c>
      <c r="C10" s="86">
        <f t="shared" si="1"/>
        <v>-277410.83333333582</v>
      </c>
      <c r="D10" s="86">
        <f t="shared" si="1"/>
        <v>416830.16666666791</v>
      </c>
      <c r="E10" s="86">
        <f t="shared" si="1"/>
        <v>2254309.6666666642</v>
      </c>
      <c r="F10" s="86">
        <f t="shared" si="1"/>
        <v>2072928.6666666679</v>
      </c>
      <c r="G10" s="86">
        <f t="shared" si="1"/>
        <v>1922034.5</v>
      </c>
      <c r="H10" s="86"/>
      <c r="I10" s="86">
        <v>6</v>
      </c>
      <c r="J10" s="65"/>
    </row>
    <row r="11" spans="1:12" x14ac:dyDescent="0.2">
      <c r="A11" s="80" t="s">
        <v>248</v>
      </c>
      <c r="B11" s="86">
        <f t="shared" ref="B11:G11" si="2">B7+B8</f>
        <v>822268</v>
      </c>
      <c r="C11" s="86">
        <f t="shared" si="2"/>
        <v>-294159</v>
      </c>
      <c r="D11" s="86">
        <f t="shared" si="2"/>
        <v>261010</v>
      </c>
      <c r="E11" s="86">
        <f t="shared" si="2"/>
        <v>2402939.8333333358</v>
      </c>
      <c r="F11" s="86">
        <f t="shared" si="2"/>
        <v>2079367.6666666679</v>
      </c>
      <c r="G11" s="86">
        <f t="shared" si="2"/>
        <v>1852226.6666666679</v>
      </c>
      <c r="H11" s="86"/>
      <c r="I11" s="86">
        <v>6</v>
      </c>
      <c r="J11" s="65"/>
    </row>
    <row r="12" spans="1:12" x14ac:dyDescent="0.2">
      <c r="A12" s="81" t="s">
        <v>249</v>
      </c>
      <c r="B12" s="44">
        <f>AVERAGE('B - IET:B - Royal Society of Chemistry'!B16)</f>
        <v>13716234</v>
      </c>
      <c r="C12" s="44">
        <f>AVERAGE('B - IET:B - Royal Society of Chemistry'!C16)</f>
        <v>20233633.5</v>
      </c>
      <c r="D12" s="44">
        <f>AVERAGE('B - IET:B - Royal Society of Chemistry'!D16)</f>
        <v>18395563</v>
      </c>
      <c r="E12" s="44">
        <f>AVERAGE('B - IET:B - Royal Society of Chemistry'!E16)</f>
        <v>18404290.833333332</v>
      </c>
      <c r="F12" s="44">
        <f>AVERAGE('B - IET:B - Royal Society of Chemistry'!F16)</f>
        <v>17741029.833333332</v>
      </c>
      <c r="G12" s="44">
        <f>AVERAGE('B - IET:B - Royal Society of Chemistry'!G16)</f>
        <v>16559584</v>
      </c>
      <c r="H12" s="44">
        <f>AVERAGE('B - IET:B - Royal Society of Chemistry'!H16)</f>
        <v>15564726.333333334</v>
      </c>
      <c r="I12" s="44">
        <v>6</v>
      </c>
      <c r="J12" s="71"/>
    </row>
    <row r="13" spans="1:12" x14ac:dyDescent="0.2">
      <c r="A13" s="81" t="s">
        <v>250</v>
      </c>
      <c r="B13" s="44">
        <f>AVERAGE('B - IET:B - Royal Society of Chemistry'!B17)</f>
        <v>-17883045.5</v>
      </c>
      <c r="C13" s="44">
        <f>AVERAGE('B - IET:B - Royal Society of Chemistry'!C17)</f>
        <v>-18595476.333333332</v>
      </c>
      <c r="D13" s="44">
        <f>AVERAGE('B - IET:B - Royal Society of Chemistry'!D17)</f>
        <v>-17122155.666666668</v>
      </c>
      <c r="E13" s="44">
        <f>AVERAGE('B - IET:B - Royal Society of Chemistry'!E17)</f>
        <v>-16142960.833333334</v>
      </c>
      <c r="F13" s="44">
        <f>AVERAGE('B - IET:B - Royal Society of Chemistry'!F17)</f>
        <v>-14899952.333333334</v>
      </c>
      <c r="G13" s="44">
        <f>AVERAGE('B - IET:B - Royal Society of Chemistry'!G17)</f>
        <v>-14102063.666666666</v>
      </c>
      <c r="H13" s="44">
        <f>AVERAGE('B - IET:B - Royal Society of Chemistry'!H17)</f>
        <v>-13838338.833333334</v>
      </c>
      <c r="I13" s="44">
        <v>6</v>
      </c>
      <c r="J13" s="74"/>
      <c r="L13" s="1" t="s">
        <v>235</v>
      </c>
    </row>
    <row r="14" spans="1:12" x14ac:dyDescent="0.2">
      <c r="A14" s="82" t="s">
        <v>251</v>
      </c>
      <c r="B14" s="86">
        <f>AVERAGE('B - IET:B - Royal Society of Chemistry'!B18)</f>
        <v>-4166811.5</v>
      </c>
      <c r="C14" s="86">
        <f>AVERAGE('B - IET:B - Royal Society of Chemistry'!C18)</f>
        <v>1638157.1666666667</v>
      </c>
      <c r="D14" s="86">
        <f>AVERAGE('B - IET:B - Royal Society of Chemistry'!D18)</f>
        <v>1273407.3333333333</v>
      </c>
      <c r="E14" s="86">
        <f>AVERAGE('B - IET:B - Royal Society of Chemistry'!E18)</f>
        <v>2261330</v>
      </c>
      <c r="F14" s="86">
        <f>AVERAGE('B - IET:B - Royal Society of Chemistry'!F18)</f>
        <v>2841077.5</v>
      </c>
      <c r="G14" s="86">
        <f>AVERAGE('B - IET:B - Royal Society of Chemistry'!G18)</f>
        <v>2457520.3333333335</v>
      </c>
      <c r="H14" s="86">
        <f>AVERAGE('A - Society of Dairy Technology:A - Brit Ornithologists'' Union'!H18)</f>
        <v>1374509.875</v>
      </c>
      <c r="I14" s="86">
        <v>6</v>
      </c>
      <c r="J14" s="74"/>
    </row>
    <row r="15" spans="1:12" x14ac:dyDescent="0.2">
      <c r="A15" s="81" t="s">
        <v>156</v>
      </c>
      <c r="B15" s="44" t="s">
        <v>182</v>
      </c>
      <c r="C15" s="44" t="s">
        <v>182</v>
      </c>
      <c r="D15" s="44" t="s">
        <v>182</v>
      </c>
      <c r="E15" s="44" t="s">
        <v>182</v>
      </c>
      <c r="F15" s="44" t="s">
        <v>182</v>
      </c>
      <c r="G15" s="44" t="s">
        <v>182</v>
      </c>
      <c r="H15" s="44"/>
      <c r="I15" s="44">
        <v>2</v>
      </c>
      <c r="J15" s="74" t="s">
        <v>14</v>
      </c>
    </row>
    <row r="16" spans="1:12" x14ac:dyDescent="0.2">
      <c r="A16" s="81" t="s">
        <v>157</v>
      </c>
      <c r="B16" s="44" t="s">
        <v>182</v>
      </c>
      <c r="C16" s="44" t="s">
        <v>182</v>
      </c>
      <c r="D16" s="44" t="s">
        <v>182</v>
      </c>
      <c r="E16" s="44" t="s">
        <v>182</v>
      </c>
      <c r="F16" s="44" t="s">
        <v>182</v>
      </c>
      <c r="G16" s="44" t="s">
        <v>182</v>
      </c>
      <c r="H16" s="44"/>
      <c r="I16" s="44">
        <v>1</v>
      </c>
      <c r="J16" s="75" t="s">
        <v>15</v>
      </c>
    </row>
    <row r="17" spans="1:10" x14ac:dyDescent="0.2">
      <c r="A17" s="80" t="s">
        <v>118</v>
      </c>
      <c r="B17" s="86" t="s">
        <v>182</v>
      </c>
      <c r="C17" s="86" t="s">
        <v>182</v>
      </c>
      <c r="D17" s="86" t="s">
        <v>182</v>
      </c>
      <c r="E17" s="86" t="s">
        <v>182</v>
      </c>
      <c r="F17" s="86" t="s">
        <v>182</v>
      </c>
      <c r="G17" s="86" t="s">
        <v>182</v>
      </c>
      <c r="H17" s="86"/>
      <c r="I17" s="86">
        <v>1</v>
      </c>
      <c r="J17" s="75" t="s">
        <v>15</v>
      </c>
    </row>
    <row r="18" spans="1:10" x14ac:dyDescent="0.2">
      <c r="A18" s="79" t="s">
        <v>158</v>
      </c>
      <c r="B18" s="44">
        <f>AVERAGE('B - IET:B - Royal Society of Chemistry'!B22)</f>
        <v>-26244292.5</v>
      </c>
      <c r="C18" s="44">
        <f>AVERAGE('B - IET:B - Royal Society of Chemistry'!C22)</f>
        <v>-27239030.166666668</v>
      </c>
      <c r="D18" s="44">
        <f>AVERAGE('B - IET:B - Royal Society of Chemistry'!D22)</f>
        <v>-25011541.166666668</v>
      </c>
      <c r="E18" s="44">
        <f>AVERAGE('B - IET:B - Royal Society of Chemistry'!E22)</f>
        <v>-24566093.5</v>
      </c>
      <c r="F18" s="44">
        <f>AVERAGE('B - IET:B - Royal Society of Chemistry'!F22)</f>
        <v>-22170234.666666668</v>
      </c>
      <c r="G18" s="44">
        <f>AVERAGE('B - IET:B - Royal Society of Chemistry'!G22)</f>
        <v>-21097123.666666668</v>
      </c>
      <c r="H18" s="44"/>
      <c r="I18" s="44">
        <v>6</v>
      </c>
      <c r="J18" s="71"/>
    </row>
    <row r="19" spans="1:10" x14ac:dyDescent="0.2">
      <c r="A19" s="79" t="s">
        <v>159</v>
      </c>
      <c r="B19" s="44">
        <f>AVERAGE('B - IET:B - Royal Society of Chemistry'!B23)</f>
        <v>-17883045.5</v>
      </c>
      <c r="C19" s="44">
        <f>AVERAGE('B - IET:B - Royal Society of Chemistry'!C23)</f>
        <v>-18595294</v>
      </c>
      <c r="D19" s="44">
        <f>AVERAGE('B - IET:B - Royal Society of Chemistry'!D23)</f>
        <v>-17121824</v>
      </c>
      <c r="E19" s="44">
        <f>AVERAGE('B - IET:B - Royal Society of Chemistry'!E23)</f>
        <v>-16142336</v>
      </c>
      <c r="F19" s="44">
        <f>AVERAGE('B - IET:B - Royal Society of Chemistry'!F23)</f>
        <v>-14899439.5</v>
      </c>
      <c r="G19" s="44">
        <f>AVERAGE('B - IET:B - Royal Society of Chemistry'!G23)</f>
        <v>-14101390.833333334</v>
      </c>
      <c r="H19" s="44"/>
      <c r="I19" s="44">
        <v>6</v>
      </c>
      <c r="J19" s="71"/>
    </row>
    <row r="20" spans="1:10" x14ac:dyDescent="0.2">
      <c r="A20" s="80" t="s">
        <v>160</v>
      </c>
      <c r="B20" s="86">
        <f>AVERAGE('B - IET:B - Royal Society of Chemistry'!B24)</f>
        <v>-8361247</v>
      </c>
      <c r="C20" s="86">
        <f>AVERAGE('B - IET:B - Royal Society of Chemistry'!C24)</f>
        <v>-8643736.166666666</v>
      </c>
      <c r="D20" s="86">
        <f>AVERAGE('B - IET:B - Royal Society of Chemistry'!D24)</f>
        <v>-7889717.166666667</v>
      </c>
      <c r="E20" s="86">
        <f>AVERAGE('B - IET:B - Royal Society of Chemistry'!E24)</f>
        <v>-8423757.5</v>
      </c>
      <c r="F20" s="86">
        <f>AVERAGE('B - IET:B - Royal Society of Chemistry'!F24)</f>
        <v>-7270795.166666667</v>
      </c>
      <c r="G20" s="86">
        <f>AVERAGE('B - IET:B - Royal Society of Chemistry'!G24)</f>
        <v>-6995732.833333333</v>
      </c>
      <c r="H20" s="86"/>
      <c r="I20" s="86">
        <v>6</v>
      </c>
      <c r="J20" s="71"/>
    </row>
    <row r="21" spans="1:10" x14ac:dyDescent="0.2">
      <c r="A21" s="82" t="s">
        <v>161</v>
      </c>
      <c r="B21" s="87">
        <f>AVERAGE('B - IET:B - Royal Society of Chemistry'!B25)</f>
        <v>0.27798849242019941</v>
      </c>
      <c r="C21" s="87">
        <f>AVERAGE('B - IET:B - Royal Society of Chemistry'!C25)</f>
        <v>0.52237164686226423</v>
      </c>
      <c r="D21" s="87">
        <f>AVERAGE('B - IET:B - Royal Society of Chemistry'!D25)</f>
        <v>0.48431525071279941</v>
      </c>
      <c r="E21" s="87">
        <f>AVERAGE('B - IET:B - Royal Society of Chemistry'!E25)</f>
        <v>0.47300302045058168</v>
      </c>
      <c r="F21" s="87">
        <f>AVERAGE('B - IET:B - Royal Society of Chemistry'!F25)</f>
        <v>0.45606593808884338</v>
      </c>
      <c r="G21" s="87">
        <f>AVERAGE('B - IET:B - Royal Society of Chemistry'!G25)</f>
        <v>0.49853521963913333</v>
      </c>
      <c r="H21" s="87"/>
      <c r="I21" s="86">
        <v>6</v>
      </c>
      <c r="J21" s="74"/>
    </row>
    <row r="22" spans="1:10" x14ac:dyDescent="0.2">
      <c r="A22" s="82" t="s">
        <v>162</v>
      </c>
      <c r="B22" s="87">
        <f>AVERAGE('B - IET:B - Royal Society of Chemistry'!B26)</f>
        <v>0.29607589321215372</v>
      </c>
      <c r="C22" s="87">
        <f>AVERAGE('B - IET:B - Royal Society of Chemistry'!C26)</f>
        <v>0.53239244262386587</v>
      </c>
      <c r="D22" s="87">
        <f>AVERAGE('B - IET:B - Royal Society of Chemistry'!D26)</f>
        <v>0.49385310951966482</v>
      </c>
      <c r="E22" s="87">
        <f>AVERAGE('B - IET:B - Royal Society of Chemistry'!E26)</f>
        <v>0.48294848021257408</v>
      </c>
      <c r="F22" s="87">
        <f>AVERAGE('B - IET:B - Royal Society of Chemistry'!F26)</f>
        <v>0.46820038533101421</v>
      </c>
      <c r="G22" s="87">
        <f>AVERAGE('B - IET:B - Royal Society of Chemistry'!G26)</f>
        <v>0.51456572318394456</v>
      </c>
      <c r="H22" s="87"/>
      <c r="I22" s="86">
        <v>6</v>
      </c>
      <c r="J22" s="74"/>
    </row>
    <row r="23" spans="1:10" x14ac:dyDescent="0.2">
      <c r="A23" s="82" t="s">
        <v>163</v>
      </c>
      <c r="B23" s="87">
        <f>AVERAGE('B - IET:B - Royal Society of Chemistry'!B27)</f>
        <v>0.34614363789000813</v>
      </c>
      <c r="C23" s="87">
        <f>AVERAGE('B - IET:B - Royal Society of Chemistry'!C27)</f>
        <v>0.49710849521755546</v>
      </c>
      <c r="D23" s="87">
        <f>AVERAGE('B - IET:B - Royal Society of Chemistry'!D27)</f>
        <v>0.46819863450887206</v>
      </c>
      <c r="E23" s="87">
        <f>AVERAGE('B - IET:B - Royal Society of Chemistry'!E27)</f>
        <v>0.46064936880429697</v>
      </c>
      <c r="F23" s="87">
        <f>AVERAGE('B - IET:B - Royal Society of Chemistry'!F27)</f>
        <v>0.44908974828773146</v>
      </c>
      <c r="G23" s="87">
        <f>AVERAGE('B - IET:B - Royal Society of Chemistry'!G27)</f>
        <v>0.48734571695112949</v>
      </c>
      <c r="H23" s="87"/>
      <c r="I23" s="86">
        <v>6</v>
      </c>
      <c r="J23" s="74"/>
    </row>
    <row r="24" spans="1:10" x14ac:dyDescent="0.2">
      <c r="A24" s="82" t="s">
        <v>164</v>
      </c>
      <c r="B24" s="87">
        <f>AVERAGE('B - IET:B - Royal Society of Chemistry'!B28)</f>
        <v>-0.17109827034318639</v>
      </c>
      <c r="C24" s="87">
        <f>AVERAGE('B - IET:B - Royal Society of Chemistry'!C28)</f>
        <v>0.11978459474512272</v>
      </c>
      <c r="D24" s="87">
        <f>AVERAGE('B - IET:B - Royal Society of Chemistry'!D28)</f>
        <v>0.12214144077164342</v>
      </c>
      <c r="E24" s="87">
        <f>AVERAGE('B - IET:B - Royal Society of Chemistry'!E28)</f>
        <v>0.18694769706938855</v>
      </c>
      <c r="F24" s="87">
        <f>AVERAGE('B - IET:B - Royal Society of Chemistry'!F28)</f>
        <v>0.15844089315233814</v>
      </c>
      <c r="G24" s="87">
        <f>AVERAGE('B - IET:B - Royal Society of Chemistry'!G28)</f>
        <v>0.13046731019401295</v>
      </c>
      <c r="H24" s="87"/>
      <c r="I24" s="86">
        <v>6</v>
      </c>
      <c r="J24" s="74"/>
    </row>
    <row r="25" spans="1:10" x14ac:dyDescent="0.2">
      <c r="A25" s="82" t="s">
        <v>262</v>
      </c>
      <c r="B25" s="87">
        <f>AVERAGE('B - IET:B - Royal Society of Chemistry'!B29)</f>
        <v>-0.22026048770739323</v>
      </c>
      <c r="C25" s="87">
        <f>AVERAGE('B - IET:B - Royal Society of Chemistry'!C29)</f>
        <v>0.12197115441342636</v>
      </c>
      <c r="D25" s="87">
        <f>AVERAGE('B - IET:B - Royal Society of Chemistry'!D29)</f>
        <v>0.13571809358875031</v>
      </c>
      <c r="E25" s="87">
        <f>AVERAGE('B - IET:B - Royal Society of Chemistry'!E29)</f>
        <v>0.19720425814306738</v>
      </c>
      <c r="F25" s="87">
        <f>AVERAGE('B - IET:B - Royal Society of Chemistry'!F29)</f>
        <v>0.16830821063370072</v>
      </c>
      <c r="G25" s="87">
        <f>AVERAGE('B - IET:B - Royal Society of Chemistry'!G29)</f>
        <v>0.12702755843012509</v>
      </c>
      <c r="H25" s="87"/>
      <c r="I25" s="86">
        <v>6</v>
      </c>
      <c r="J25" s="74"/>
    </row>
    <row r="26" spans="1:10" x14ac:dyDescent="0.2">
      <c r="A26" s="82" t="s">
        <v>119</v>
      </c>
      <c r="B26" s="87">
        <f>AVERAGE('B - IET:B - Royal Society of Chemistry'!B30)</f>
        <v>4.6591681625072628E-2</v>
      </c>
      <c r="C26" s="87">
        <f>AVERAGE('B - IET:B - Royal Society of Chemistry'!C30)</f>
        <v>3.2785437671695485E-2</v>
      </c>
      <c r="D26" s="87">
        <f>AVERAGE('B - IET:B - Royal Society of Chemistry'!D30)</f>
        <v>1.2469964741165717E-2</v>
      </c>
      <c r="E26" s="87">
        <f>AVERAGE('B - IET:B - Royal Society of Chemistry'!E30)</f>
        <v>-0.16738071624433748</v>
      </c>
      <c r="F26" s="87">
        <f>AVERAGE('B - IET:B - Royal Society of Chemistry'!F30)</f>
        <v>-3.7532058045824601E-2</v>
      </c>
      <c r="G26" s="87">
        <f>AVERAGE('B - IET:B - Royal Society of Chemistry'!G30)</f>
        <v>-5.4995816437546134E-2</v>
      </c>
      <c r="H26" s="87"/>
      <c r="I26" s="86">
        <v>6</v>
      </c>
      <c r="J26" s="65"/>
    </row>
    <row r="27" spans="1:10" x14ac:dyDescent="0.2">
      <c r="A27" s="82" t="s">
        <v>263</v>
      </c>
      <c r="B27" s="86">
        <f>AVERAGE('B - IET:B - Royal Society of Chemistry'!B31)</f>
        <v>-613076</v>
      </c>
      <c r="C27" s="86">
        <f>AVERAGE('B - IET:B - Royal Society of Chemistry'!C31)</f>
        <v>1838070.5</v>
      </c>
      <c r="D27" s="86">
        <f>AVERAGE('B - IET:B - Royal Society of Chemistry'!D31)</f>
        <v>-8727.8333333333339</v>
      </c>
      <c r="E27" s="86">
        <f>AVERAGE('B - IET:B - Royal Society of Chemistry'!E31)</f>
        <v>663261</v>
      </c>
      <c r="F27" s="86">
        <f>AVERAGE('B - IET:B - Royal Society of Chemistry'!F31)</f>
        <v>1181445.8333333333</v>
      </c>
      <c r="G27" s="86">
        <f>AVERAGE('B - IET:B - Royal Society of Chemistry'!G31)</f>
        <v>994857.66666666663</v>
      </c>
      <c r="H27" s="86"/>
      <c r="I27" s="86">
        <v>6</v>
      </c>
      <c r="J27" s="71"/>
    </row>
    <row r="28" spans="1:10" x14ac:dyDescent="0.2">
      <c r="A28" s="82" t="s">
        <v>264</v>
      </c>
      <c r="B28" s="86">
        <f>AVERAGE('B - IET:B - Royal Society of Chemistry'!B32)</f>
        <v>-2195339</v>
      </c>
      <c r="C28" s="86">
        <f>AVERAGE('B - IET:B - Royal Society of Chemistry'!C32)</f>
        <v>364749.83333333331</v>
      </c>
      <c r="D28" s="86">
        <f>AVERAGE('B - IET:B - Royal Society of Chemistry'!D32)</f>
        <v>-987922.66666666663</v>
      </c>
      <c r="E28" s="86">
        <f>AVERAGE('B - IET:B - Royal Society of Chemistry'!E32)</f>
        <v>-579747.5</v>
      </c>
      <c r="F28" s="86">
        <f>AVERAGE('B - IET:B - Royal Society of Chemistry'!F32)</f>
        <v>383557.16666666669</v>
      </c>
      <c r="G28" s="86">
        <f>AVERAGE('B - IET:B - Royal Society of Chemistry'!G32)</f>
        <v>731132.83333333337</v>
      </c>
      <c r="H28" s="86"/>
      <c r="I28" s="86">
        <v>6</v>
      </c>
      <c r="J28" s="74"/>
    </row>
    <row r="29" spans="1:10" x14ac:dyDescent="0.2">
      <c r="A29" s="82" t="s">
        <v>265</v>
      </c>
      <c r="B29" s="87">
        <f>AVERAGE('B - IET:B - Royal Society of Chemistry'!B33)</f>
        <v>-4.2386902288706091E-2</v>
      </c>
      <c r="C29" s="87">
        <f>AVERAGE('B - IET:B - Royal Society of Chemistry'!C33)</f>
        <v>5.0252177620555193E-2</v>
      </c>
      <c r="D29" s="87">
        <f>AVERAGE('B - IET:B - Royal Society of Chemistry'!D33)</f>
        <v>2.9084066372596487E-2</v>
      </c>
      <c r="E29" s="87">
        <f>AVERAGE('B - IET:B - Royal Society of Chemistry'!E33)</f>
        <v>4.3515307360278865E-2</v>
      </c>
      <c r="F29" s="87">
        <f>AVERAGE('B - IET:B - Royal Society of Chemistry'!F33)</f>
        <v>-5.5408736481614533E-2</v>
      </c>
      <c r="G29" s="87">
        <f>AVERAGE('B - IET:B - Royal Society of Chemistry'!G33)</f>
        <v>0.3575117944108625</v>
      </c>
      <c r="H29" s="87"/>
      <c r="I29" s="86">
        <v>6</v>
      </c>
      <c r="J29" s="71"/>
    </row>
    <row r="30" spans="1:10" x14ac:dyDescent="0.2">
      <c r="A30" s="82" t="s">
        <v>266</v>
      </c>
      <c r="B30" s="87">
        <f>AVERAGE('B - IET:B - Royal Society of Chemistry'!B34)</f>
        <v>12.575118161067945</v>
      </c>
      <c r="C30" s="87">
        <f>AVERAGE('B - IET:B - Royal Society of Chemistry'!C34)</f>
        <v>-0.61206271436019588</v>
      </c>
      <c r="D30" s="87">
        <f>AVERAGE('B - IET:B - Royal Society of Chemistry'!D34)</f>
        <v>-0.22292419836983912</v>
      </c>
      <c r="E30" s="87">
        <f>AVERAGE('B - IET:B - Royal Society of Chemistry'!E34)</f>
        <v>1.3738506472059495E-2</v>
      </c>
      <c r="F30" s="87">
        <f>AVERAGE('B - IET:B - Royal Society of Chemistry'!F34)</f>
        <v>1.1062356693385891E-2</v>
      </c>
      <c r="G30" s="87">
        <f>AVERAGE('B - IET:B - Royal Society of Chemistry'!G34)</f>
        <v>0.52864309498772688</v>
      </c>
      <c r="H30" s="87"/>
      <c r="I30" s="86">
        <v>6</v>
      </c>
      <c r="J30" s="74"/>
    </row>
    <row r="31" spans="1:10" x14ac:dyDescent="0.2">
      <c r="A31" s="82" t="s">
        <v>267</v>
      </c>
      <c r="B31" s="87" t="s">
        <v>182</v>
      </c>
      <c r="C31" s="87" t="s">
        <v>182</v>
      </c>
      <c r="D31" s="87" t="s">
        <v>182</v>
      </c>
      <c r="E31" s="87" t="s">
        <v>182</v>
      </c>
      <c r="F31" s="87" t="s">
        <v>182</v>
      </c>
      <c r="G31" s="87" t="s">
        <v>182</v>
      </c>
      <c r="H31" s="87"/>
      <c r="I31" s="86">
        <v>2</v>
      </c>
      <c r="J31" s="74" t="s">
        <v>14</v>
      </c>
    </row>
    <row r="32" spans="1:10" x14ac:dyDescent="0.2">
      <c r="A32" s="82" t="s">
        <v>209</v>
      </c>
      <c r="B32" s="87" t="s">
        <v>182</v>
      </c>
      <c r="C32" s="87" t="s">
        <v>182</v>
      </c>
      <c r="D32" s="87" t="s">
        <v>182</v>
      </c>
      <c r="E32" s="87" t="s">
        <v>182</v>
      </c>
      <c r="F32" s="87" t="s">
        <v>182</v>
      </c>
      <c r="G32" s="87" t="s">
        <v>182</v>
      </c>
      <c r="H32" s="87"/>
      <c r="I32" s="86">
        <v>2</v>
      </c>
      <c r="J32" s="74" t="s">
        <v>14</v>
      </c>
    </row>
    <row r="33" spans="1:10" x14ac:dyDescent="0.2">
      <c r="A33" s="82" t="s">
        <v>210</v>
      </c>
      <c r="B33" s="87" t="s">
        <v>182</v>
      </c>
      <c r="C33" s="87" t="s">
        <v>182</v>
      </c>
      <c r="D33" s="87" t="s">
        <v>182</v>
      </c>
      <c r="E33" s="87" t="s">
        <v>182</v>
      </c>
      <c r="F33" s="87" t="s">
        <v>182</v>
      </c>
      <c r="G33" s="87" t="s">
        <v>182</v>
      </c>
      <c r="H33" s="87"/>
      <c r="I33" s="86">
        <v>1</v>
      </c>
      <c r="J33" s="71" t="s">
        <v>15</v>
      </c>
    </row>
    <row r="34" spans="1:10" x14ac:dyDescent="0.2">
      <c r="A34" s="82" t="s">
        <v>211</v>
      </c>
      <c r="B34" s="87" t="s">
        <v>182</v>
      </c>
      <c r="C34" s="87" t="s">
        <v>182</v>
      </c>
      <c r="D34" s="87" t="s">
        <v>182</v>
      </c>
      <c r="E34" s="87" t="s">
        <v>182</v>
      </c>
      <c r="F34" s="87" t="s">
        <v>182</v>
      </c>
      <c r="G34" s="87" t="s">
        <v>182</v>
      </c>
      <c r="H34" s="87"/>
      <c r="I34" s="86">
        <v>1</v>
      </c>
      <c r="J34" s="71" t="s">
        <v>15</v>
      </c>
    </row>
    <row r="35" spans="1:10" ht="15" thickBot="1" x14ac:dyDescent="0.25">
      <c r="A35" s="101" t="s">
        <v>120</v>
      </c>
      <c r="B35" s="102" t="s">
        <v>182</v>
      </c>
      <c r="C35" s="102" t="s">
        <v>182</v>
      </c>
      <c r="D35" s="102" t="s">
        <v>182</v>
      </c>
      <c r="E35" s="102" t="s">
        <v>182</v>
      </c>
      <c r="F35" s="102" t="s">
        <v>182</v>
      </c>
      <c r="G35" s="102" t="s">
        <v>182</v>
      </c>
      <c r="H35" s="102"/>
      <c r="I35" s="95">
        <v>1</v>
      </c>
      <c r="J35" s="71" t="s">
        <v>15</v>
      </c>
    </row>
    <row r="36" spans="1:10" x14ac:dyDescent="0.2">
      <c r="A36" s="98"/>
      <c r="B36" s="99"/>
      <c r="C36" s="99"/>
      <c r="D36" s="99"/>
      <c r="E36" s="99"/>
      <c r="F36" s="99"/>
      <c r="G36" s="99"/>
      <c r="H36" s="99"/>
      <c r="I36" s="99"/>
      <c r="J36" s="65"/>
    </row>
    <row r="37" spans="1:10" x14ac:dyDescent="0.2">
      <c r="A37" s="82"/>
      <c r="B37" s="86"/>
      <c r="C37" s="86"/>
      <c r="D37" s="86"/>
      <c r="E37" s="86"/>
      <c r="F37" s="86"/>
      <c r="G37" s="86"/>
      <c r="H37" s="86"/>
      <c r="I37" s="86"/>
      <c r="J37" s="65"/>
    </row>
    <row r="38" spans="1:10" x14ac:dyDescent="0.2">
      <c r="A38" s="79" t="s">
        <v>137</v>
      </c>
      <c r="B38" s="44">
        <f>AVERAGE('B - IET:B - Royal Society of Chemistry'!B42)</f>
        <v>8414619</v>
      </c>
      <c r="C38" s="44">
        <f>AVERAGE('B - IET:B - Royal Society of Chemistry'!C42)</f>
        <v>12802208</v>
      </c>
      <c r="D38" s="44">
        <f>AVERAGE('B - IET:B - Royal Society of Chemistry'!D42)</f>
        <v>12531070.833333334</v>
      </c>
      <c r="E38" s="44">
        <f>AVERAGE('B - IET:B - Royal Society of Chemistry'!E42)</f>
        <v>13766290.333333334</v>
      </c>
      <c r="F38" s="44">
        <f>AVERAGE('B - IET:B - Royal Society of Chemistry'!F42)</f>
        <v>10191413.166666666</v>
      </c>
      <c r="G38" s="44">
        <f>AVERAGE('B - IET:B - Royal Society of Chemistry'!G42)</f>
        <v>10301823.833333334</v>
      </c>
      <c r="H38" s="44"/>
      <c r="I38" s="44">
        <v>6</v>
      </c>
      <c r="J38" s="65"/>
    </row>
    <row r="39" spans="1:10" x14ac:dyDescent="0.2">
      <c r="A39" s="79" t="s">
        <v>138</v>
      </c>
      <c r="B39" s="44">
        <f>AVERAGE('B - IET:B - Royal Society of Chemistry'!B43)</f>
        <v>-9738036</v>
      </c>
      <c r="C39" s="44">
        <f>AVERAGE('B - IET:B - Royal Society of Chemistry'!C43)</f>
        <v>-11947437.5</v>
      </c>
      <c r="D39" s="44">
        <f>AVERAGE('B - IET:B - Royal Society of Chemistry'!D43)</f>
        <v>-11379923.833333334</v>
      </c>
      <c r="E39" s="44">
        <f>AVERAGE('B - IET:B - Royal Society of Chemistry'!E43)</f>
        <v>-11947112.833333334</v>
      </c>
      <c r="F39" s="44">
        <f>AVERAGE('B - IET:B - Royal Society of Chemistry'!F43)</f>
        <v>-10583840.833333334</v>
      </c>
      <c r="G39" s="44">
        <f>AVERAGE('B - IET:B - Royal Society of Chemistry'!G43)</f>
        <v>-9871281.833333334</v>
      </c>
      <c r="H39" s="44"/>
      <c r="I39" s="44">
        <v>6</v>
      </c>
      <c r="J39" s="65"/>
    </row>
    <row r="40" spans="1:10" x14ac:dyDescent="0.2">
      <c r="A40" s="79" t="s">
        <v>139</v>
      </c>
      <c r="B40" s="44">
        <f>AVERAGE('B - IET:B - Royal Society of Chemistry'!B44)</f>
        <v>-11287036</v>
      </c>
      <c r="C40" s="44">
        <f>AVERAGE('B - IET:B - Royal Society of Chemistry'!C44)</f>
        <v>-18469270.833333332</v>
      </c>
      <c r="D40" s="44">
        <f>AVERAGE('B - IET:B - Royal Society of Chemistry'!D44)</f>
        <v>-19683327.666666668</v>
      </c>
      <c r="E40" s="44">
        <f>AVERAGE('B - IET:B - Royal Society of Chemistry'!E44)</f>
        <v>-14760766.5</v>
      </c>
      <c r="F40" s="44">
        <f>AVERAGE('B - IET:B - Royal Society of Chemistry'!F44)</f>
        <v>-16448007.5</v>
      </c>
      <c r="G40" s="44">
        <f>AVERAGE('B - IET:B - Royal Society of Chemistry'!G44)</f>
        <v>-16519281.833333334</v>
      </c>
      <c r="H40" s="44"/>
      <c r="I40" s="44">
        <v>6</v>
      </c>
      <c r="J40" s="65"/>
    </row>
    <row r="41" spans="1:10" x14ac:dyDescent="0.2">
      <c r="A41" s="79" t="s">
        <v>140</v>
      </c>
      <c r="B41" s="44">
        <f>AVERAGE('B - IET:B - Royal Society of Chemistry'!B45)</f>
        <v>78068886</v>
      </c>
      <c r="C41" s="44">
        <f>AVERAGE('B - IET:B - Royal Society of Chemistry'!C45)</f>
        <v>44100218</v>
      </c>
      <c r="D41" s="44">
        <f>AVERAGE('B - IET:B - Royal Society of Chemistry'!D45)</f>
        <v>42051761.833333336</v>
      </c>
      <c r="E41" s="44">
        <f>AVERAGE('B - IET:B - Royal Society of Chemistry'!E45)</f>
        <v>45473384.333333336</v>
      </c>
      <c r="F41" s="44">
        <f>AVERAGE('B - IET:B - Royal Society of Chemistry'!F45)</f>
        <v>37493559.5</v>
      </c>
      <c r="G41" s="44">
        <f>AVERAGE('B - IET:B - Royal Society of Chemistry'!G45)</f>
        <v>34030644.666666664</v>
      </c>
      <c r="H41" s="44">
        <f>AVERAGE('B - IET:B - Royal Society of Chemistry'!H45)</f>
        <v>32666068.833333332</v>
      </c>
      <c r="I41" s="44">
        <v>6</v>
      </c>
      <c r="J41" s="71"/>
    </row>
    <row r="42" spans="1:10" x14ac:dyDescent="0.2">
      <c r="A42" s="79" t="s">
        <v>216</v>
      </c>
      <c r="B42" s="44">
        <f>AVERAGE('B - IET:B - Royal Society of Chemistry'!B46)</f>
        <v>75734735.5</v>
      </c>
      <c r="C42" s="44">
        <f>AVERAGE('B - IET:B - Royal Society of Chemistry'!C46)</f>
        <v>37307630.833333336</v>
      </c>
      <c r="D42" s="44">
        <f>AVERAGE('B - IET:B - Royal Society of Chemistry'!D46)</f>
        <v>35310578</v>
      </c>
      <c r="E42" s="44">
        <f>AVERAGE('B - IET:B - Royal Society of Chemistry'!E46)</f>
        <v>39197812</v>
      </c>
      <c r="F42" s="44">
        <f>AVERAGE('B - IET:B - Royal Society of Chemistry'!F46)</f>
        <v>31281102.166666668</v>
      </c>
      <c r="G42" s="44">
        <f>AVERAGE('B - IET:B - Royal Society of Chemistry'!G46)</f>
        <v>28196940.5</v>
      </c>
      <c r="H42" s="44">
        <f>AVERAGE('B - IET:B - Royal Society of Chemistry'!H46)</f>
        <v>26840609</v>
      </c>
      <c r="I42" s="44">
        <v>6</v>
      </c>
      <c r="J42" s="71"/>
    </row>
    <row r="43" spans="1:10" x14ac:dyDescent="0.2">
      <c r="A43" s="79" t="s">
        <v>217</v>
      </c>
      <c r="B43" s="44">
        <f>AVERAGE('B - IET:B - Royal Society of Chemistry'!B47)</f>
        <v>68648235.5</v>
      </c>
      <c r="C43" s="44">
        <f>AVERAGE('B - IET:B - Royal Society of Chemistry'!C47)</f>
        <v>40371630.833333336</v>
      </c>
      <c r="D43" s="44">
        <f>AVERAGE('B - IET:B - Royal Society of Chemistry'!D47)</f>
        <v>34223078</v>
      </c>
      <c r="E43" s="44">
        <f>AVERAGE('B - IET:B - Royal Society of Chemistry'!E47)</f>
        <v>32274531.333333332</v>
      </c>
      <c r="F43" s="44">
        <f>AVERAGE('B - IET:B - Royal Society of Chemistry'!F47)</f>
        <v>26926821.5</v>
      </c>
      <c r="G43" s="44">
        <f>AVERAGE('B - IET:B - Royal Society of Chemistry'!G47)</f>
        <v>25596326.5</v>
      </c>
      <c r="H43" s="44">
        <f>AVERAGE('B - IET:B - Royal Society of Chemistry'!H47)</f>
        <v>26246661.666666668</v>
      </c>
      <c r="I43" s="44">
        <v>6</v>
      </c>
      <c r="J43" s="71"/>
    </row>
    <row r="44" spans="1:10" x14ac:dyDescent="0.2">
      <c r="A44" s="79" t="s">
        <v>218</v>
      </c>
      <c r="B44" s="44">
        <f>AVERAGE('B - IET:B - Royal Society of Chemistry'!B48)</f>
        <v>2625491</v>
      </c>
      <c r="C44" s="44">
        <f>AVERAGE('B - IET:B - Royal Society of Chemistry'!C48)</f>
        <v>5743259.5</v>
      </c>
      <c r="D44" s="44">
        <f>AVERAGE('B - IET:B - Royal Society of Chemistry'!D48)</f>
        <v>5055871.333333333</v>
      </c>
      <c r="E44" s="44">
        <f>AVERAGE('B - IET:B - Royal Society of Chemistry'!E48)</f>
        <v>6488583.5</v>
      </c>
      <c r="F44" s="44">
        <f>AVERAGE('B - IET:B - Royal Society of Chemistry'!F48)</f>
        <v>5950155.5</v>
      </c>
      <c r="G44" s="44">
        <f>AVERAGE('B - IET:B - Royal Society of Chemistry'!G48)</f>
        <v>7018323.666666667</v>
      </c>
      <c r="H44" s="44"/>
      <c r="I44" s="44">
        <v>6</v>
      </c>
      <c r="J44" s="65"/>
    </row>
    <row r="45" spans="1:10" x14ac:dyDescent="0.2">
      <c r="A45" s="83" t="s">
        <v>141</v>
      </c>
      <c r="B45" s="88">
        <f>AVERAGE('B - IET:B - Royal Society of Chemistry'!B49)</f>
        <v>2334150.5</v>
      </c>
      <c r="C45" s="88">
        <f>AVERAGE('B - IET:B - Royal Society of Chemistry'!C49)</f>
        <v>6792587.166666667</v>
      </c>
      <c r="D45" s="88">
        <f>AVERAGE('B - IET:B - Royal Society of Chemistry'!D49)</f>
        <v>6741183.833333333</v>
      </c>
      <c r="E45" s="88">
        <f>AVERAGE('B - IET:B - Royal Society of Chemistry'!E49)</f>
        <v>6275572.333333333</v>
      </c>
      <c r="F45" s="88">
        <f>AVERAGE('B - IET:B - Royal Society of Chemistry'!F49)</f>
        <v>6212457.333333333</v>
      </c>
      <c r="G45" s="88">
        <f>AVERAGE('B - IET:B - Royal Society of Chemistry'!G49)</f>
        <v>5833704.166666667</v>
      </c>
      <c r="H45" s="88"/>
      <c r="I45" s="86">
        <v>6</v>
      </c>
      <c r="J45" s="65"/>
    </row>
    <row r="46" spans="1:10" s="22" customFormat="1" x14ac:dyDescent="0.2">
      <c r="A46" s="84" t="s">
        <v>142</v>
      </c>
      <c r="B46" s="88">
        <f>AVERAGE('B - IET:B - Royal Society of Chemistry'!B50)</f>
        <v>1053873</v>
      </c>
      <c r="C46" s="88">
        <f>AVERAGE('B - IET:B - Royal Society of Chemistry'!C50)</f>
        <v>2048456.1666666667</v>
      </c>
      <c r="D46" s="88">
        <f>AVERAGE('B - IET:B - Royal Society of Chemistry'!D50)</f>
        <v>-3421622.5</v>
      </c>
      <c r="E46" s="88">
        <f>AVERAGE('B - IET:B - Royal Society of Chemistry'!E50)</f>
        <v>7979824.833333333</v>
      </c>
      <c r="F46" s="88">
        <f>AVERAGE('B - IET:B - Royal Society of Chemistry'!F50)</f>
        <v>3462914.8333333335</v>
      </c>
      <c r="G46" s="88">
        <f>AVERAGE('B - IET:B - Royal Society of Chemistry'!G50)</f>
        <v>1364575.8333333333</v>
      </c>
      <c r="H46" s="88"/>
      <c r="I46" s="86">
        <v>6</v>
      </c>
      <c r="J46" s="71"/>
    </row>
    <row r="47" spans="1:10" s="22" customFormat="1" x14ac:dyDescent="0.2">
      <c r="A47" s="84" t="s">
        <v>221</v>
      </c>
      <c r="B47" s="89">
        <f>AVERAGE('B - IET:B - Royal Society of Chemistry'!B51)</f>
        <v>9.120770380848936E-2</v>
      </c>
      <c r="C47" s="89">
        <f>AVERAGE('B - IET:B - Royal Society of Chemistry'!C51)</f>
        <v>3.2203634782167957E-2</v>
      </c>
      <c r="D47" s="89">
        <f>AVERAGE('B - IET:B - Royal Society of Chemistry'!D51)</f>
        <v>-1.7314512770531119E-2</v>
      </c>
      <c r="E47" s="89">
        <f>AVERAGE('B - IET:B - Royal Society of Chemistry'!E51)</f>
        <v>0.24187255464704949</v>
      </c>
      <c r="F47" s="89">
        <f>AVERAGE('B - IET:B - Royal Society of Chemistry'!F51)</f>
        <v>9.8231727411445577E-2</v>
      </c>
      <c r="G47" s="89">
        <f>AVERAGE('B - IET:B - Royal Society of Chemistry'!G51)</f>
        <v>2.8985057609988263E-2</v>
      </c>
      <c r="H47" s="89"/>
      <c r="I47" s="86">
        <v>6</v>
      </c>
      <c r="J47" s="71"/>
    </row>
    <row r="48" spans="1:10" s="22" customFormat="1" x14ac:dyDescent="0.2">
      <c r="A48" s="84" t="s">
        <v>222</v>
      </c>
      <c r="B48" s="88">
        <f>AVERAGE('B - IET:B - Royal Society of Chemistry'!B52)</f>
        <v>6287695.5</v>
      </c>
      <c r="C48" s="88">
        <f>AVERAGE('B - IET:B - Royal Society of Chemistry'!C52)</f>
        <v>1997052.8333333333</v>
      </c>
      <c r="D48" s="88">
        <f>AVERAGE('B - IET:B - Royal Society of Chemistry'!D52)</f>
        <v>-3887234</v>
      </c>
      <c r="E48" s="88">
        <f>AVERAGE('B - IET:B - Royal Society of Chemistry'!E52)</f>
        <v>7916709.833333333</v>
      </c>
      <c r="F48" s="88">
        <f>AVERAGE('B - IET:B - Royal Society of Chemistry'!F52)</f>
        <v>3084161.6666666665</v>
      </c>
      <c r="G48" s="88">
        <f>AVERAGE('B - IET:B - Royal Society of Chemistry'!G52)</f>
        <v>1356331.5</v>
      </c>
      <c r="H48" s="88"/>
      <c r="I48" s="86">
        <v>6</v>
      </c>
      <c r="J48" s="71"/>
    </row>
    <row r="49" spans="1:10" s="22" customFormat="1" x14ac:dyDescent="0.2">
      <c r="A49" s="84" t="s">
        <v>223</v>
      </c>
      <c r="B49" s="89">
        <f>AVERAGE('B - IET:B - Royal Society of Chemistry'!B53)</f>
        <v>8.2833210077104896E-2</v>
      </c>
      <c r="C49" s="89">
        <f>AVERAGE('B - IET:B - Royal Society of Chemistry'!C53)</f>
        <v>4.1848478456410321E-2</v>
      </c>
      <c r="D49" s="89">
        <f>AVERAGE('B - IET:B - Royal Society of Chemistry'!D53)</f>
        <v>-2.3465985046463727E-2</v>
      </c>
      <c r="E49" s="89">
        <f>AVERAGE('B - IET:B - Royal Society of Chemistry'!E53)</f>
        <v>0.25947222156297661</v>
      </c>
      <c r="F49" s="89">
        <f>AVERAGE('B - IET:B - Royal Society of Chemistry'!F53)</f>
        <v>0.10903619153697348</v>
      </c>
      <c r="G49" s="89">
        <f>AVERAGE('B - IET:B - Royal Society of Chemistry'!G53)</f>
        <v>3.1525741158789262E-2</v>
      </c>
      <c r="H49" s="89"/>
      <c r="I49" s="86">
        <v>6</v>
      </c>
      <c r="J49" s="71"/>
    </row>
    <row r="50" spans="1:10" s="22" customFormat="1" x14ac:dyDescent="0.2">
      <c r="A50" s="84" t="s">
        <v>224</v>
      </c>
      <c r="B50" s="88">
        <f>AVERAGE('B - IET:B - Royal Society of Chemistry'!B54)</f>
        <v>6587695.5</v>
      </c>
      <c r="C50" s="88">
        <f>AVERAGE('B - IET:B - Royal Society of Chemistry'!C54)</f>
        <v>6148552.833333333</v>
      </c>
      <c r="D50" s="88">
        <f>AVERAGE('B - IET:B - Royal Society of Chemistry'!D54)</f>
        <v>1948546.6666666667</v>
      </c>
      <c r="E50" s="88">
        <f>AVERAGE('B - IET:B - Royal Society of Chemistry'!E54)</f>
        <v>5347709.833333333</v>
      </c>
      <c r="F50" s="88">
        <f>AVERAGE('B - IET:B - Royal Society of Chemistry'!F54)</f>
        <v>1330495</v>
      </c>
      <c r="G50" s="88">
        <f>AVERAGE('B - IET:B - Royal Society of Chemistry'!G54)</f>
        <v>-650335.16666666663</v>
      </c>
      <c r="H50" s="88"/>
      <c r="I50" s="86">
        <v>6</v>
      </c>
      <c r="J50" s="71"/>
    </row>
    <row r="51" spans="1:10" s="22" customFormat="1" x14ac:dyDescent="0.2">
      <c r="A51" s="84" t="s">
        <v>225</v>
      </c>
      <c r="B51" s="89">
        <f>AVERAGE('B - IET:B - Royal Society of Chemistry'!B55)</f>
        <v>9.0644162781016474E-2</v>
      </c>
      <c r="C51" s="89">
        <f>AVERAGE('B - IET:B - Royal Society of Chemistry'!C55)</f>
        <v>8.4411208618232314E-2</v>
      </c>
      <c r="D51" s="89">
        <f>AVERAGE('B - IET:B - Royal Society of Chemistry'!D55)</f>
        <v>9.8613629744360845E-2</v>
      </c>
      <c r="E51" s="89">
        <f>AVERAGE('B - IET:B - Royal Society of Chemistry'!E55)</f>
        <v>0.1620664307070902</v>
      </c>
      <c r="F51" s="89">
        <f>AVERAGE('B - IET:B - Royal Society of Chemistry'!F55)</f>
        <v>8.0432449809157425E-2</v>
      </c>
      <c r="G51" s="89">
        <f>AVERAGE('B - IET:B - Royal Society of Chemistry'!G55)</f>
        <v>-2.0961393910462988E-2</v>
      </c>
      <c r="H51" s="89"/>
      <c r="I51" s="86">
        <v>6</v>
      </c>
      <c r="J51" s="71"/>
    </row>
    <row r="52" spans="1:10" s="22" customFormat="1" x14ac:dyDescent="0.2">
      <c r="A52" s="84" t="s">
        <v>226</v>
      </c>
      <c r="B52" s="90">
        <f>AVERAGE('B - IET:B - Royal Society of Chemistry'!B56)</f>
        <v>5.2491574219513026</v>
      </c>
      <c r="C52" s="90">
        <f>AVERAGE('B - IET:B - Royal Society of Chemistry'!C56)</f>
        <v>2.6473380365881174</v>
      </c>
      <c r="D52" s="90">
        <f>AVERAGE('B - IET:B - Royal Society of Chemistry'!D56)</f>
        <v>3.1184963620516992</v>
      </c>
      <c r="E52" s="90">
        <f>AVERAGE('B - IET:B - Royal Society of Chemistry'!E56)</f>
        <v>2.8970193268786546</v>
      </c>
      <c r="F52" s="90">
        <f>AVERAGE('B - IET:B - Royal Society of Chemistry'!F56)</f>
        <v>1.8872373525547701</v>
      </c>
      <c r="G52" s="90">
        <f>AVERAGE('B - IET:B - Royal Society of Chemistry'!G56)</f>
        <v>2.1211449206194524</v>
      </c>
      <c r="H52" s="90"/>
      <c r="I52" s="86">
        <v>6</v>
      </c>
      <c r="J52" s="76"/>
    </row>
    <row r="53" spans="1:10" s="22" customFormat="1" x14ac:dyDescent="0.2">
      <c r="A53" s="84" t="s">
        <v>227</v>
      </c>
      <c r="B53" s="90">
        <f>AVERAGE('B - IET:B - Royal Society of Chemistry'!B57)</f>
        <v>6.4548948401181514</v>
      </c>
      <c r="C53" s="90">
        <f>AVERAGE('B - IET:B - Royal Society of Chemistry'!C57)</f>
        <v>3.8216265635096889</v>
      </c>
      <c r="D53" s="90">
        <f>AVERAGE('B - IET:B - Royal Society of Chemistry'!D57)</f>
        <v>4.0451050308004426</v>
      </c>
      <c r="E53" s="90">
        <f>AVERAGE('B - IET:B - Royal Society of Chemistry'!E57)</f>
        <v>4.1108429888433449</v>
      </c>
      <c r="F53" s="90">
        <f>AVERAGE('B - IET:B - Royal Society of Chemistry'!F57)</f>
        <v>2.8632004198053287</v>
      </c>
      <c r="G53" s="90">
        <f>AVERAGE('B - IET:B - Royal Society of Chemistry'!G57)</f>
        <v>2.8037806025486209</v>
      </c>
      <c r="H53" s="90"/>
      <c r="I53" s="86">
        <v>6</v>
      </c>
      <c r="J53" s="76"/>
    </row>
    <row r="54" spans="1:10" x14ac:dyDescent="0.2">
      <c r="A54" s="83" t="s">
        <v>228</v>
      </c>
      <c r="B54" s="91">
        <f>AVERAGE('B - IET:B - Royal Society of Chemistry'!B58)</f>
        <v>6.8655789197275583</v>
      </c>
      <c r="C54" s="91">
        <f>AVERAGE('B - IET:B - Royal Society of Chemistry'!C58)</f>
        <v>4.2334398413640821</v>
      </c>
      <c r="D54" s="91">
        <f>AVERAGE('B - IET:B - Royal Society of Chemistry'!D58)</f>
        <v>4.3199889260241191</v>
      </c>
      <c r="E54" s="91">
        <f>AVERAGE('B - IET:B - Royal Society of Chemistry'!E58)</f>
        <v>6.0391042415805325</v>
      </c>
      <c r="F54" s="91">
        <f>AVERAGE('B - IET:B - Royal Society of Chemistry'!F58)</f>
        <v>5.7888059955901987</v>
      </c>
      <c r="G54" s="91">
        <f>AVERAGE('B - IET:B - Royal Society of Chemistry'!G58)</f>
        <v>5.2917117872832886</v>
      </c>
      <c r="H54" s="91"/>
      <c r="I54" s="86">
        <v>6</v>
      </c>
      <c r="J54" s="65"/>
    </row>
    <row r="55" spans="1:10" ht="15" thickBot="1" x14ac:dyDescent="0.25">
      <c r="A55" s="85" t="s">
        <v>290</v>
      </c>
      <c r="B55" s="94">
        <f>AVERAGE('B - IET:B - Royal Society of Chemistry'!B59)</f>
        <v>2.3173944500501489</v>
      </c>
      <c r="C55" s="94">
        <f>AVERAGE('B - IET:B - Royal Society of Chemistry'!C59)</f>
        <v>1.5266194927154118</v>
      </c>
      <c r="D55" s="94">
        <f>AVERAGE('B - IET:B - Royal Society of Chemistry'!D59)</f>
        <v>1.4131626685384777</v>
      </c>
      <c r="E55" s="94">
        <f>AVERAGE('B - IET:B - Royal Society of Chemistry'!E59)</f>
        <v>1.2084884381798788</v>
      </c>
      <c r="F55" s="94">
        <f>AVERAGE('B - IET:B - Royal Society of Chemistry'!F59)</f>
        <v>1.1501750816579082</v>
      </c>
      <c r="G55" s="94">
        <f>AVERAGE('B - IET:B - Royal Society of Chemistry'!G59)</f>
        <v>0.99083583739481662</v>
      </c>
      <c r="H55" s="94"/>
      <c r="I55" s="95"/>
      <c r="J55" s="77"/>
    </row>
    <row r="56" spans="1:10" x14ac:dyDescent="0.2">
      <c r="A56" s="1"/>
      <c r="B56" s="66"/>
      <c r="C56" s="66"/>
      <c r="D56" s="66"/>
      <c r="E56" s="66"/>
      <c r="F56" s="66"/>
      <c r="G56" s="66"/>
    </row>
    <row r="57" spans="1:10" x14ac:dyDescent="0.2">
      <c r="A57" s="4" t="s">
        <v>229</v>
      </c>
      <c r="B57" s="66"/>
      <c r="C57" s="66"/>
      <c r="D57" s="66"/>
      <c r="E57" s="66"/>
      <c r="F57" s="66"/>
      <c r="G57" s="66"/>
    </row>
    <row r="58" spans="1:10" x14ac:dyDescent="0.2">
      <c r="A58" s="23"/>
      <c r="D58" s="15"/>
      <c r="E58" s="165"/>
      <c r="F58" s="165"/>
      <c r="G58" s="165"/>
      <c r="H58" s="15"/>
    </row>
    <row r="59" spans="1:10" x14ac:dyDescent="0.2">
      <c r="A59" s="1"/>
      <c r="D59" s="15"/>
      <c r="E59" s="165"/>
      <c r="F59" s="165"/>
      <c r="G59" s="165"/>
      <c r="H59" s="15"/>
    </row>
    <row r="60" spans="1:10" x14ac:dyDescent="0.2">
      <c r="D60" s="15"/>
      <c r="E60" s="165"/>
      <c r="F60" s="165"/>
      <c r="G60" s="165"/>
      <c r="H60" s="15"/>
    </row>
    <row r="61" spans="1:10" x14ac:dyDescent="0.2">
      <c r="D61" s="15"/>
      <c r="E61" s="165"/>
      <c r="F61" s="165"/>
      <c r="G61" s="165"/>
      <c r="H61" s="15"/>
    </row>
    <row r="62" spans="1:10" x14ac:dyDescent="0.2">
      <c r="D62" s="15"/>
      <c r="E62" s="165"/>
      <c r="F62" s="165"/>
      <c r="G62" s="165"/>
      <c r="H62" s="15"/>
    </row>
    <row r="63" spans="1:10" x14ac:dyDescent="0.2">
      <c r="D63" s="15"/>
      <c r="E63" s="165"/>
      <c r="F63" s="165"/>
      <c r="G63" s="165"/>
      <c r="H63" s="15"/>
    </row>
    <row r="64" spans="1:10" x14ac:dyDescent="0.2">
      <c r="D64" s="15"/>
      <c r="E64" s="165"/>
      <c r="F64" s="165"/>
      <c r="G64" s="165"/>
      <c r="H64" s="15"/>
    </row>
    <row r="65" spans="4:8" x14ac:dyDescent="0.2">
      <c r="D65" s="15"/>
      <c r="E65" s="165"/>
      <c r="F65" s="165"/>
      <c r="G65" s="165"/>
      <c r="H65" s="15"/>
    </row>
    <row r="66" spans="4:8" x14ac:dyDescent="0.2">
      <c r="D66" s="15"/>
      <c r="E66" s="165"/>
      <c r="F66" s="165"/>
      <c r="G66" s="165"/>
      <c r="H66" s="15"/>
    </row>
    <row r="67" spans="4:8" x14ac:dyDescent="0.2">
      <c r="D67" s="15"/>
      <c r="E67" s="166"/>
      <c r="F67" s="166"/>
      <c r="G67" s="166"/>
      <c r="H67" s="15"/>
    </row>
    <row r="68" spans="4:8" x14ac:dyDescent="0.2">
      <c r="D68" s="15"/>
      <c r="E68" s="165"/>
      <c r="F68" s="165"/>
      <c r="G68" s="165"/>
      <c r="H68" s="15"/>
    </row>
    <row r="69" spans="4:8" x14ac:dyDescent="0.2">
      <c r="D69" s="15"/>
      <c r="E69" s="166"/>
      <c r="F69" s="166"/>
      <c r="G69" s="166"/>
      <c r="H69" s="15"/>
    </row>
    <row r="70" spans="4:8" x14ac:dyDescent="0.2">
      <c r="D70" s="15"/>
      <c r="E70" s="165"/>
      <c r="F70" s="165"/>
      <c r="G70" s="165"/>
      <c r="H70" s="15"/>
    </row>
    <row r="71" spans="4:8" x14ac:dyDescent="0.2">
      <c r="D71" s="15"/>
      <c r="E71" s="166"/>
      <c r="F71" s="166"/>
      <c r="G71" s="166"/>
      <c r="H71" s="15"/>
    </row>
    <row r="72" spans="4:8" x14ac:dyDescent="0.2">
      <c r="D72" s="15"/>
      <c r="E72" s="500"/>
      <c r="F72" s="500"/>
      <c r="G72" s="500"/>
      <c r="H72" s="15"/>
    </row>
    <row r="73" spans="4:8" x14ac:dyDescent="0.2">
      <c r="D73" s="15"/>
      <c r="E73" s="500"/>
      <c r="F73" s="500"/>
      <c r="G73" s="500"/>
      <c r="H73" s="15"/>
    </row>
    <row r="74" spans="4:8" x14ac:dyDescent="0.2">
      <c r="D74" s="15"/>
      <c r="E74" s="500"/>
      <c r="F74" s="500"/>
      <c r="G74" s="500"/>
      <c r="H74" s="15"/>
    </row>
    <row r="75" spans="4:8" x14ac:dyDescent="0.2">
      <c r="D75" s="15"/>
      <c r="E75" s="501"/>
      <c r="F75" s="501"/>
      <c r="G75" s="501"/>
      <c r="H75" s="15"/>
    </row>
    <row r="76" spans="4:8" x14ac:dyDescent="0.2">
      <c r="D76" s="15"/>
      <c r="E76" s="15"/>
      <c r="F76" s="15"/>
      <c r="G76" s="15"/>
      <c r="H76" s="15"/>
    </row>
    <row r="77" spans="4:8" x14ac:dyDescent="0.2">
      <c r="D77" s="15"/>
      <c r="E77" s="15"/>
      <c r="F77" s="15"/>
      <c r="G77" s="15"/>
      <c r="H77" s="15"/>
    </row>
  </sheetData>
  <phoneticPr fontId="9" type="noConversion"/>
  <pageMargins left="0.75" right="0.75" top="1" bottom="1" header="0.5" footer="0.5"/>
  <pageSetup paperSize="9" orientation="portrait" horizontalDpi="4294967292" verticalDpi="4294967292"/>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L77"/>
  <sheetViews>
    <sheetView zoomScale="70" zoomScaleNormal="70" workbookViewId="0">
      <selection activeCell="J1" sqref="I1:J1048576"/>
    </sheetView>
  </sheetViews>
  <sheetFormatPr defaultColWidth="8.85546875" defaultRowHeight="14.25" x14ac:dyDescent="0.2"/>
  <cols>
    <col min="1" max="1" width="76.42578125" style="6" bestFit="1" customWidth="1"/>
    <col min="2" max="8" width="16.42578125" style="6" customWidth="1"/>
    <col min="9" max="9" width="18.85546875" style="6" hidden="1" customWidth="1"/>
    <col min="10" max="10" width="55.28515625" style="6" hidden="1" customWidth="1"/>
    <col min="11" max="16384" width="8.85546875" style="6"/>
  </cols>
  <sheetData>
    <row r="1" spans="1:12" x14ac:dyDescent="0.2"/>
    <row r="2" spans="1:12" ht="15" thickBot="1" x14ac:dyDescent="0.25"/>
    <row r="3" spans="1:12" s="11" customFormat="1" ht="42" customHeight="1" thickBot="1" x14ac:dyDescent="0.3">
      <c r="A3" s="127" t="s">
        <v>31</v>
      </c>
      <c r="B3" s="108">
        <v>2016</v>
      </c>
      <c r="C3" s="108">
        <v>2015</v>
      </c>
      <c r="D3" s="108">
        <v>2014</v>
      </c>
      <c r="E3" s="108">
        <v>2013</v>
      </c>
      <c r="F3" s="108">
        <v>2012</v>
      </c>
      <c r="G3" s="108">
        <v>2011</v>
      </c>
      <c r="H3" s="108">
        <v>2010</v>
      </c>
      <c r="I3" s="128" t="s">
        <v>12</v>
      </c>
      <c r="J3" s="133" t="s">
        <v>13</v>
      </c>
      <c r="L3" s="12" t="s">
        <v>235</v>
      </c>
    </row>
    <row r="4" spans="1:12" x14ac:dyDescent="0.2">
      <c r="A4" s="78" t="s">
        <v>154</v>
      </c>
      <c r="B4" s="58">
        <f>SUM('C - Soc for Medvl Archaeology:C - British Sociological'!B8)</f>
        <v>33060604.649999999</v>
      </c>
      <c r="C4" s="58">
        <f>SUM('C - Soc for Medvl Archaeology:C - British Sociological'!C8)</f>
        <v>35321926.289999999</v>
      </c>
      <c r="D4" s="58">
        <f>SUM('C - Soc for Medvl Archaeology:C - British Sociological'!D8)</f>
        <v>34413755.439999998</v>
      </c>
      <c r="E4" s="58">
        <f>SUM('C - Soc for Medvl Archaeology:C - British Sociological'!E8)</f>
        <v>33649925.700000003</v>
      </c>
      <c r="F4" s="58">
        <f>SUM('C - Soc for Medvl Archaeology:C - British Sociological'!F8)</f>
        <v>32047912.620000001</v>
      </c>
      <c r="G4" s="58">
        <f>SUM('C - Soc for Medvl Archaeology:C - British Sociological'!G8)</f>
        <v>29365875.09</v>
      </c>
      <c r="H4" s="58" t="s">
        <v>235</v>
      </c>
      <c r="I4" s="129">
        <v>7</v>
      </c>
      <c r="J4" s="70"/>
    </row>
    <row r="5" spans="1:12" x14ac:dyDescent="0.2">
      <c r="A5" s="79" t="s">
        <v>243</v>
      </c>
      <c r="B5" s="44">
        <f>SUM('C - Soc for Medvl Archaeology:C - British Sociological'!B9)</f>
        <v>-34464257.25</v>
      </c>
      <c r="C5" s="44">
        <f>SUM('C - Soc for Medvl Archaeology:C - British Sociological'!C9)</f>
        <v>-37465632.68</v>
      </c>
      <c r="D5" s="44">
        <f>SUM('C - Soc for Medvl Archaeology:C - British Sociological'!D9)</f>
        <v>-35859815.780000001</v>
      </c>
      <c r="E5" s="44">
        <f>SUM('C - Soc for Medvl Archaeology:C - British Sociological'!E9)</f>
        <v>-31994679.57</v>
      </c>
      <c r="F5" s="44">
        <f>SUM('C - Soc for Medvl Archaeology:C - British Sociological'!F9)</f>
        <v>-30534917.010000002</v>
      </c>
      <c r="G5" s="44">
        <f>SUM('C - Soc for Medvl Archaeology:C - British Sociological'!G9)</f>
        <v>-28504211.510000002</v>
      </c>
      <c r="H5" s="44" t="s">
        <v>235</v>
      </c>
      <c r="I5" s="130">
        <v>7</v>
      </c>
      <c r="J5" s="65"/>
    </row>
    <row r="6" spans="1:12" x14ac:dyDescent="0.2">
      <c r="A6" s="80" t="s">
        <v>155</v>
      </c>
      <c r="B6" s="86">
        <f t="shared" ref="B6:G6" si="0">B5/12</f>
        <v>-2872021.4375</v>
      </c>
      <c r="C6" s="86">
        <f t="shared" si="0"/>
        <v>-3122136.0566666666</v>
      </c>
      <c r="D6" s="86">
        <f t="shared" si="0"/>
        <v>-2988317.9816666669</v>
      </c>
      <c r="E6" s="86">
        <f t="shared" si="0"/>
        <v>-2666223.2974999999</v>
      </c>
      <c r="F6" s="86">
        <f t="shared" si="0"/>
        <v>-2544576.4175</v>
      </c>
      <c r="G6" s="86">
        <f t="shared" si="0"/>
        <v>-2375350.959166667</v>
      </c>
      <c r="H6" s="86"/>
      <c r="I6" s="130">
        <v>7</v>
      </c>
      <c r="J6" s="65"/>
    </row>
    <row r="7" spans="1:12" x14ac:dyDescent="0.2">
      <c r="A7" s="79" t="s">
        <v>245</v>
      </c>
      <c r="B7" s="44">
        <f>SUM('C - Soc for Medvl Archaeology:C - British Sociological'!B11)</f>
        <v>33053900.329999998</v>
      </c>
      <c r="C7" s="44">
        <f>SUM('C - Soc for Medvl Archaeology:C - British Sociological'!C11)</f>
        <v>35011155.289999999</v>
      </c>
      <c r="D7" s="44">
        <f>SUM('C - Soc for Medvl Archaeology:C - British Sociological'!D11)</f>
        <v>34138008.659999996</v>
      </c>
      <c r="E7" s="44">
        <f>SUM('C - Soc for Medvl Archaeology:C - British Sociological'!E11)</f>
        <v>33334279.699999999</v>
      </c>
      <c r="F7" s="44">
        <f>SUM('C - Soc for Medvl Archaeology:C - British Sociological'!F11)</f>
        <v>31968955.620000001</v>
      </c>
      <c r="G7" s="44">
        <f>SUM('C - Soc for Medvl Archaeology:C - British Sociological'!G11)</f>
        <v>29242466.59</v>
      </c>
      <c r="H7" s="44"/>
      <c r="I7" s="130">
        <v>7</v>
      </c>
      <c r="J7" s="65"/>
    </row>
    <row r="8" spans="1:12" ht="15" thickBot="1" x14ac:dyDescent="0.25">
      <c r="A8" s="97" t="s">
        <v>246</v>
      </c>
      <c r="B8" s="60">
        <f>SUM('C - Soc for Medvl Archaeology:C - British Sociological'!B12)</f>
        <v>-34459958.399999999</v>
      </c>
      <c r="C8" s="60">
        <f>SUM('C - Soc for Medvl Archaeology:C - British Sociological'!C12)</f>
        <v>-37083717.979999997</v>
      </c>
      <c r="D8" s="60">
        <f>SUM('C - Soc for Medvl Archaeology:C - British Sociological'!D12)</f>
        <v>-35554530.93</v>
      </c>
      <c r="E8" s="60">
        <f>SUM('C - Soc for Medvl Archaeology:C - British Sociological'!E12)</f>
        <v>-31632931.09</v>
      </c>
      <c r="F8" s="60">
        <f>SUM('C - Soc for Medvl Archaeology:C - British Sociological'!F12)</f>
        <v>-30473543.010000002</v>
      </c>
      <c r="G8" s="60">
        <f>SUM('C - Soc for Medvl Archaeology:C - British Sociological'!G12)</f>
        <v>-28396756.09</v>
      </c>
      <c r="H8" s="60"/>
      <c r="I8" s="131">
        <v>7</v>
      </c>
      <c r="J8" s="65"/>
    </row>
    <row r="9" spans="1:12" x14ac:dyDescent="0.2">
      <c r="A9" s="100"/>
      <c r="B9" s="100"/>
      <c r="C9" s="100"/>
      <c r="D9" s="100"/>
      <c r="E9" s="100"/>
      <c r="F9" s="100"/>
      <c r="G9" s="100"/>
      <c r="H9" s="100"/>
      <c r="I9" s="129"/>
      <c r="J9" s="65"/>
    </row>
    <row r="10" spans="1:12" x14ac:dyDescent="0.2">
      <c r="A10" s="80" t="s">
        <v>247</v>
      </c>
      <c r="B10" s="86">
        <f t="shared" ref="B10:G10" si="1">B4+B5</f>
        <v>-1403652.6000000015</v>
      </c>
      <c r="C10" s="86">
        <f t="shared" si="1"/>
        <v>-2143706.3900000006</v>
      </c>
      <c r="D10" s="86">
        <f t="shared" si="1"/>
        <v>-1446060.3400000036</v>
      </c>
      <c r="E10" s="86">
        <f t="shared" si="1"/>
        <v>1655246.1300000027</v>
      </c>
      <c r="F10" s="86">
        <f t="shared" si="1"/>
        <v>1512995.6099999994</v>
      </c>
      <c r="G10" s="86">
        <f t="shared" si="1"/>
        <v>861663.57999999821</v>
      </c>
      <c r="H10" s="86"/>
      <c r="I10" s="130">
        <v>7</v>
      </c>
      <c r="J10" s="65"/>
    </row>
    <row r="11" spans="1:12" x14ac:dyDescent="0.2">
      <c r="A11" s="80" t="s">
        <v>248</v>
      </c>
      <c r="B11" s="86">
        <f t="shared" ref="B11:G11" si="2">B7+B8</f>
        <v>-1406058.0700000003</v>
      </c>
      <c r="C11" s="86">
        <f t="shared" si="2"/>
        <v>-2072562.6899999976</v>
      </c>
      <c r="D11" s="86">
        <f t="shared" si="2"/>
        <v>-1416522.2700000033</v>
      </c>
      <c r="E11" s="86">
        <f t="shared" si="2"/>
        <v>1701348.6099999994</v>
      </c>
      <c r="F11" s="86">
        <f t="shared" si="2"/>
        <v>1495412.6099999994</v>
      </c>
      <c r="G11" s="86">
        <f t="shared" si="2"/>
        <v>845710.5</v>
      </c>
      <c r="H11" s="86"/>
      <c r="I11" s="130">
        <v>7</v>
      </c>
      <c r="J11" s="65"/>
    </row>
    <row r="12" spans="1:12" x14ac:dyDescent="0.2">
      <c r="A12" s="81" t="s">
        <v>249</v>
      </c>
      <c r="B12" s="44">
        <f>SUM('C - Soc for Medvl Archaeology:C - British Sociological'!B16)</f>
        <v>68549.13</v>
      </c>
      <c r="C12" s="44">
        <f>SUM('C - Soc for Medvl Archaeology:C - British Sociological'!C16)</f>
        <v>2189314.63</v>
      </c>
      <c r="D12" s="44">
        <f>SUM('C - Soc for Medvl Archaeology:C - British Sociological'!D16)</f>
        <v>2341117.2999999998</v>
      </c>
      <c r="E12" s="44">
        <f>SUM('C - Soc for Medvl Archaeology:C - British Sociological'!E16)</f>
        <v>2194464.46</v>
      </c>
      <c r="F12" s="44">
        <f>SUM('C - Soc for Medvl Archaeology:C - British Sociological'!F16)</f>
        <v>2213981.73</v>
      </c>
      <c r="G12" s="44">
        <f>SUM('C - Soc for Medvl Archaeology:C - British Sociological'!G16)</f>
        <v>2116152.4500000002</v>
      </c>
      <c r="H12" s="44">
        <f>SUM('C - Soc for Medvl Archaeology:C - British Sociological'!H16)</f>
        <v>2171762.46</v>
      </c>
      <c r="I12" s="130">
        <v>7</v>
      </c>
      <c r="J12" s="71"/>
    </row>
    <row r="13" spans="1:12" x14ac:dyDescent="0.2">
      <c r="A13" s="81" t="s">
        <v>250</v>
      </c>
      <c r="B13" s="44">
        <f>SUM('C - Soc for Medvl Archaeology:C - British Sociological'!B17)</f>
        <v>-44143.53</v>
      </c>
      <c r="C13" s="44">
        <f>SUM('C - Soc for Medvl Archaeology:C - British Sociological'!C17)</f>
        <v>-1080342.03</v>
      </c>
      <c r="D13" s="44">
        <f>SUM('C - Soc for Medvl Archaeology:C - British Sociological'!D17)</f>
        <v>-1123942.8999999999</v>
      </c>
      <c r="E13" s="44">
        <f>SUM('C - Soc for Medvl Archaeology:C - British Sociological'!E17)</f>
        <v>-1054412.79</v>
      </c>
      <c r="F13" s="44">
        <f>SUM('C - Soc for Medvl Archaeology:C - British Sociological'!F17)</f>
        <v>-1088199.55</v>
      </c>
      <c r="G13" s="44">
        <f>SUM('C - Soc for Medvl Archaeology:C - British Sociological'!G17)</f>
        <v>-1136287.1299999999</v>
      </c>
      <c r="H13" s="44">
        <f>SUM('C - Soc for Medvl Archaeology:C - British Sociological'!H17)</f>
        <v>-1175040.26</v>
      </c>
      <c r="I13" s="130">
        <v>6</v>
      </c>
      <c r="J13" s="74" t="s">
        <v>16</v>
      </c>
      <c r="L13" s="1" t="s">
        <v>235</v>
      </c>
    </row>
    <row r="14" spans="1:12" x14ac:dyDescent="0.2">
      <c r="A14" s="82" t="s">
        <v>251</v>
      </c>
      <c r="B14" s="86">
        <f t="shared" ref="B14:H14" si="3">B12+B13</f>
        <v>24405.600000000006</v>
      </c>
      <c r="C14" s="86">
        <f t="shared" si="3"/>
        <v>1108972.5999999999</v>
      </c>
      <c r="D14" s="86">
        <f t="shared" si="3"/>
        <v>1217174.3999999999</v>
      </c>
      <c r="E14" s="86">
        <f t="shared" si="3"/>
        <v>1140051.67</v>
      </c>
      <c r="F14" s="86">
        <f t="shared" si="3"/>
        <v>1125782.18</v>
      </c>
      <c r="G14" s="86">
        <f t="shared" si="3"/>
        <v>979865.3200000003</v>
      </c>
      <c r="H14" s="86">
        <f t="shared" si="3"/>
        <v>996722.2</v>
      </c>
      <c r="I14" s="130">
        <v>6</v>
      </c>
      <c r="J14" s="74" t="s">
        <v>16</v>
      </c>
    </row>
    <row r="15" spans="1:12" x14ac:dyDescent="0.2">
      <c r="A15" s="81" t="s">
        <v>156</v>
      </c>
      <c r="B15" s="44" t="s">
        <v>182</v>
      </c>
      <c r="C15" s="44" t="s">
        <v>182</v>
      </c>
      <c r="D15" s="44" t="s">
        <v>182</v>
      </c>
      <c r="E15" s="44" t="s">
        <v>182</v>
      </c>
      <c r="F15" s="44" t="s">
        <v>182</v>
      </c>
      <c r="G15" s="44" t="s">
        <v>182</v>
      </c>
      <c r="H15" s="44"/>
      <c r="I15" s="130">
        <v>5</v>
      </c>
      <c r="J15" s="74" t="s">
        <v>17</v>
      </c>
    </row>
    <row r="16" spans="1:12" x14ac:dyDescent="0.2">
      <c r="A16" s="81" t="s">
        <v>157</v>
      </c>
      <c r="B16" s="44" t="s">
        <v>182</v>
      </c>
      <c r="C16" s="44" t="s">
        <v>182</v>
      </c>
      <c r="D16" s="44" t="s">
        <v>182</v>
      </c>
      <c r="E16" s="44" t="s">
        <v>182</v>
      </c>
      <c r="F16" s="44" t="s">
        <v>182</v>
      </c>
      <c r="G16" s="44" t="s">
        <v>182</v>
      </c>
      <c r="H16" s="44"/>
      <c r="I16" s="130">
        <v>5</v>
      </c>
      <c r="J16" s="75" t="s">
        <v>17</v>
      </c>
    </row>
    <row r="17" spans="1:10" x14ac:dyDescent="0.2">
      <c r="A17" s="80" t="s">
        <v>118</v>
      </c>
      <c r="B17" s="86" t="s">
        <v>182</v>
      </c>
      <c r="C17" s="86" t="s">
        <v>182</v>
      </c>
      <c r="D17" s="86" t="s">
        <v>182</v>
      </c>
      <c r="E17" s="86" t="s">
        <v>182</v>
      </c>
      <c r="F17" s="86" t="s">
        <v>182</v>
      </c>
      <c r="G17" s="86" t="s">
        <v>182</v>
      </c>
      <c r="H17" s="86"/>
      <c r="I17" s="130">
        <v>5</v>
      </c>
      <c r="J17" s="75" t="s">
        <v>17</v>
      </c>
    </row>
    <row r="18" spans="1:10" x14ac:dyDescent="0.2">
      <c r="A18" s="79" t="s">
        <v>158</v>
      </c>
      <c r="B18" s="44">
        <f>SUM('C - Soc for Medvl Archaeology:C - British Sociological'!B22)</f>
        <v>-59049.760000000002</v>
      </c>
      <c r="C18" s="44">
        <f>SUM('C - Soc for Medvl Archaeology:C - British Sociological'!C22)</f>
        <v>-3277063.56</v>
      </c>
      <c r="D18" s="44">
        <f>SUM('C - Soc for Medvl Archaeology:C - British Sociological'!D22)</f>
        <v>-3316440.5</v>
      </c>
      <c r="E18" s="44">
        <f>SUM('C - Soc for Medvl Archaeology:C - British Sociological'!E22)</f>
        <v>-3351859.34</v>
      </c>
      <c r="F18" s="44">
        <f>SUM('C - Soc for Medvl Archaeology:C - British Sociological'!F22)</f>
        <v>-3012849.73</v>
      </c>
      <c r="G18" s="44">
        <f>SUM('C - Soc for Medvl Archaeology:C - British Sociological'!G22)</f>
        <v>-2876999.35</v>
      </c>
      <c r="H18" s="44"/>
      <c r="I18" s="130">
        <v>6</v>
      </c>
      <c r="J18" s="71" t="s">
        <v>16</v>
      </c>
    </row>
    <row r="19" spans="1:10" x14ac:dyDescent="0.2">
      <c r="A19" s="79" t="s">
        <v>159</v>
      </c>
      <c r="B19" s="44">
        <f>SUM('C - Soc for Medvl Archaeology:C - British Sociological'!B23)</f>
        <v>-44143.53</v>
      </c>
      <c r="C19" s="44">
        <f>SUM('C - Soc for Medvl Archaeology:C - British Sociological'!C23)</f>
        <v>-907995.03</v>
      </c>
      <c r="D19" s="44">
        <f>SUM('C - Soc for Medvl Archaeology:C - British Sociological'!D23)</f>
        <v>-939287.9</v>
      </c>
      <c r="E19" s="44">
        <f>SUM('C - Soc for Medvl Archaeology:C - British Sociological'!E23)</f>
        <v>-893517.79</v>
      </c>
      <c r="F19" s="44">
        <f>SUM('C - Soc for Medvl Archaeology:C - British Sociological'!F23)</f>
        <v>-931394.55</v>
      </c>
      <c r="G19" s="44">
        <f>SUM('C - Soc for Medvl Archaeology:C - British Sociological'!G23)</f>
        <v>-989912.13</v>
      </c>
      <c r="H19" s="44"/>
      <c r="I19" s="130">
        <v>6</v>
      </c>
      <c r="J19" s="71" t="s">
        <v>16</v>
      </c>
    </row>
    <row r="20" spans="1:10" x14ac:dyDescent="0.2">
      <c r="A20" s="80" t="s">
        <v>160</v>
      </c>
      <c r="B20" s="86">
        <f t="shared" ref="B20:G20" si="4">B18-B19</f>
        <v>-14906.230000000003</v>
      </c>
      <c r="C20" s="86">
        <f t="shared" si="4"/>
        <v>-2369068.5300000003</v>
      </c>
      <c r="D20" s="86">
        <f t="shared" si="4"/>
        <v>-2377152.6</v>
      </c>
      <c r="E20" s="86">
        <f t="shared" si="4"/>
        <v>-2458341.5499999998</v>
      </c>
      <c r="F20" s="86">
        <f t="shared" si="4"/>
        <v>-2081455.18</v>
      </c>
      <c r="G20" s="86">
        <f t="shared" si="4"/>
        <v>-1887087.2200000002</v>
      </c>
      <c r="H20" s="86"/>
      <c r="I20" s="130">
        <v>6</v>
      </c>
      <c r="J20" s="71" t="s">
        <v>16</v>
      </c>
    </row>
    <row r="21" spans="1:10" x14ac:dyDescent="0.2">
      <c r="A21" s="82" t="s">
        <v>161</v>
      </c>
      <c r="B21" s="87">
        <f t="shared" ref="B21:G21" si="5">B12/B4</f>
        <v>2.0734384844349786E-3</v>
      </c>
      <c r="C21" s="87">
        <f>C12/C4</f>
        <v>6.1981745050518872E-2</v>
      </c>
      <c r="D21" s="87">
        <f t="shared" si="5"/>
        <v>6.8028533069624211E-2</v>
      </c>
      <c r="E21" s="87">
        <f t="shared" si="5"/>
        <v>6.5214541023488795E-2</v>
      </c>
      <c r="F21" s="87">
        <f t="shared" si="5"/>
        <v>6.9083492464914242E-2</v>
      </c>
      <c r="G21" s="87">
        <f t="shared" si="5"/>
        <v>7.2061617217755461E-2</v>
      </c>
      <c r="H21" s="87"/>
      <c r="I21" s="130">
        <v>7</v>
      </c>
      <c r="J21" s="74"/>
    </row>
    <row r="22" spans="1:10" x14ac:dyDescent="0.2">
      <c r="A22" s="82" t="s">
        <v>162</v>
      </c>
      <c r="B22" s="87">
        <f t="shared" ref="B22:G22" si="6">B12/B7</f>
        <v>2.0738590397994345E-3</v>
      </c>
      <c r="C22" s="87">
        <f t="shared" si="6"/>
        <v>6.2531916238288743E-2</v>
      </c>
      <c r="D22" s="87">
        <f t="shared" si="6"/>
        <v>6.8578027597231264E-2</v>
      </c>
      <c r="E22" s="87">
        <f t="shared" si="6"/>
        <v>6.5832064761849343E-2</v>
      </c>
      <c r="F22" s="87">
        <f t="shared" si="6"/>
        <v>6.9254115033239236E-2</v>
      </c>
      <c r="G22" s="87">
        <f t="shared" si="6"/>
        <v>7.2365730280894214E-2</v>
      </c>
      <c r="H22" s="87"/>
      <c r="I22" s="130">
        <v>7</v>
      </c>
      <c r="J22" s="74"/>
    </row>
    <row r="23" spans="1:10" x14ac:dyDescent="0.2">
      <c r="A23" s="82" t="s">
        <v>163</v>
      </c>
      <c r="B23" s="87">
        <f t="shared" ref="B23:G23" si="7">B13/B5</f>
        <v>1.2808495967224129E-3</v>
      </c>
      <c r="C23" s="87">
        <f t="shared" si="7"/>
        <v>2.8835547479669574E-2</v>
      </c>
      <c r="D23" s="87">
        <f t="shared" si="7"/>
        <v>3.1342684716937491E-2</v>
      </c>
      <c r="E23" s="87">
        <f t="shared" si="7"/>
        <v>3.2955879045235899E-2</v>
      </c>
      <c r="F23" s="87">
        <f t="shared" si="7"/>
        <v>3.5637874818641925E-2</v>
      </c>
      <c r="G23" s="87">
        <f t="shared" si="7"/>
        <v>3.9863833090115874E-2</v>
      </c>
      <c r="H23" s="87"/>
      <c r="I23" s="130">
        <v>6</v>
      </c>
      <c r="J23" s="74" t="s">
        <v>16</v>
      </c>
    </row>
    <row r="24" spans="1:10" x14ac:dyDescent="0.2">
      <c r="A24" s="82" t="s">
        <v>164</v>
      </c>
      <c r="B24" s="87">
        <f t="shared" ref="B24:G24" si="8">-B14/(B5-B13)</f>
        <v>7.0905053360759227E-4</v>
      </c>
      <c r="C24" s="87">
        <f t="shared" si="8"/>
        <v>3.0478596712817517E-2</v>
      </c>
      <c r="D24" s="87">
        <f t="shared" si="8"/>
        <v>3.5040846798492772E-2</v>
      </c>
      <c r="E24" s="87">
        <f t="shared" si="8"/>
        <v>3.6846859728337476E-2</v>
      </c>
      <c r="F24" s="87">
        <f t="shared" si="8"/>
        <v>3.8231160452068938E-2</v>
      </c>
      <c r="G24" s="87">
        <f t="shared" si="8"/>
        <v>3.5803421055784143E-2</v>
      </c>
      <c r="H24" s="87"/>
      <c r="I24" s="130">
        <v>6</v>
      </c>
      <c r="J24" s="74" t="s">
        <v>16</v>
      </c>
    </row>
    <row r="25" spans="1:10" x14ac:dyDescent="0.2">
      <c r="A25" s="82" t="s">
        <v>262</v>
      </c>
      <c r="B25" s="87">
        <f t="shared" ref="B25:G25" si="9">-B14/B20</f>
        <v>1.6372751527381504</v>
      </c>
      <c r="C25" s="87">
        <f t="shared" si="9"/>
        <v>0.46810490534860116</v>
      </c>
      <c r="D25" s="87">
        <f t="shared" si="9"/>
        <v>0.51203040141385958</v>
      </c>
      <c r="E25" s="87">
        <f t="shared" si="9"/>
        <v>0.46374828184472577</v>
      </c>
      <c r="F25" s="87">
        <f t="shared" si="9"/>
        <v>0.54086304178790912</v>
      </c>
      <c r="G25" s="87">
        <f t="shared" si="9"/>
        <v>0.51924749932862146</v>
      </c>
      <c r="H25" s="87"/>
      <c r="I25" s="130">
        <v>6</v>
      </c>
      <c r="J25" s="74" t="s">
        <v>16</v>
      </c>
    </row>
    <row r="26" spans="1:10" x14ac:dyDescent="0.2">
      <c r="A26" s="82" t="s">
        <v>119</v>
      </c>
      <c r="B26" s="87">
        <f t="shared" ref="B26:G26" si="10">B14/B12</f>
        <v>0.35603077675821715</v>
      </c>
      <c r="C26" s="87">
        <f t="shared" si="10"/>
        <v>0.50653870613380036</v>
      </c>
      <c r="D26" s="87">
        <f t="shared" si="10"/>
        <v>0.51991175324705008</v>
      </c>
      <c r="E26" s="87">
        <f t="shared" si="10"/>
        <v>0.51951247822897073</v>
      </c>
      <c r="F26" s="87">
        <f t="shared" si="10"/>
        <v>0.50848756552295482</v>
      </c>
      <c r="G26" s="87">
        <f t="shared" si="10"/>
        <v>0.4630409874298046</v>
      </c>
      <c r="H26" s="87"/>
      <c r="I26" s="130">
        <v>6</v>
      </c>
      <c r="J26" s="74" t="s">
        <v>16</v>
      </c>
    </row>
    <row r="27" spans="1:10" x14ac:dyDescent="0.2">
      <c r="A27" s="82" t="s">
        <v>263</v>
      </c>
      <c r="B27" s="86">
        <f t="shared" ref="B27:G27" si="11">B12-C12</f>
        <v>-2120765.5</v>
      </c>
      <c r="C27" s="86">
        <f t="shared" si="11"/>
        <v>-151802.66999999993</v>
      </c>
      <c r="D27" s="86">
        <f t="shared" si="11"/>
        <v>146652.83999999985</v>
      </c>
      <c r="E27" s="86">
        <f t="shared" si="11"/>
        <v>-19517.270000000019</v>
      </c>
      <c r="F27" s="86">
        <f t="shared" si="11"/>
        <v>97829.279999999795</v>
      </c>
      <c r="G27" s="86">
        <f t="shared" si="11"/>
        <v>-55610.009999999776</v>
      </c>
      <c r="H27" s="86"/>
      <c r="I27" s="130">
        <v>7</v>
      </c>
      <c r="J27" s="71"/>
    </row>
    <row r="28" spans="1:10" x14ac:dyDescent="0.2">
      <c r="A28" s="82" t="s">
        <v>264</v>
      </c>
      <c r="B28" s="86">
        <f t="shared" ref="B28:G28" si="12">B14-C14</f>
        <v>-1084566.9999999998</v>
      </c>
      <c r="C28" s="86">
        <f t="shared" si="12"/>
        <v>-108201.80000000005</v>
      </c>
      <c r="D28" s="86">
        <f t="shared" si="12"/>
        <v>77122.729999999981</v>
      </c>
      <c r="E28" s="86">
        <f t="shared" si="12"/>
        <v>14269.489999999991</v>
      </c>
      <c r="F28" s="86">
        <f t="shared" si="12"/>
        <v>145916.85999999964</v>
      </c>
      <c r="G28" s="86">
        <f t="shared" si="12"/>
        <v>-16856.879999999655</v>
      </c>
      <c r="H28" s="86"/>
      <c r="I28" s="130">
        <v>6</v>
      </c>
      <c r="J28" s="74" t="s">
        <v>16</v>
      </c>
    </row>
    <row r="29" spans="1:10" x14ac:dyDescent="0.2">
      <c r="A29" s="82" t="s">
        <v>265</v>
      </c>
      <c r="B29" s="120">
        <f t="shared" ref="B29:G29" si="13">B27/C12</f>
        <v>-0.96868922855551376</v>
      </c>
      <c r="C29" s="120">
        <f t="shared" si="13"/>
        <v>-6.4841975239771171E-2</v>
      </c>
      <c r="D29" s="120">
        <f t="shared" si="13"/>
        <v>6.6828532734587942E-2</v>
      </c>
      <c r="E29" s="120">
        <f t="shared" si="13"/>
        <v>-8.815461182690075E-3</v>
      </c>
      <c r="F29" s="120">
        <f t="shared" si="13"/>
        <v>4.6229788406785051E-2</v>
      </c>
      <c r="G29" s="120">
        <f t="shared" si="13"/>
        <v>-2.560593574308296E-2</v>
      </c>
      <c r="H29" s="120"/>
      <c r="I29" s="130">
        <v>7</v>
      </c>
      <c r="J29" s="71"/>
    </row>
    <row r="30" spans="1:10" x14ac:dyDescent="0.2">
      <c r="A30" s="82" t="s">
        <v>266</v>
      </c>
      <c r="B30" s="120">
        <f t="shared" ref="B30:G30" si="14">B28/C14</f>
        <v>-0.97799260324375903</v>
      </c>
      <c r="C30" s="120">
        <f t="shared" si="14"/>
        <v>-8.8895888707485188E-2</v>
      </c>
      <c r="D30" s="120">
        <f t="shared" si="14"/>
        <v>6.7648451407469973E-2</v>
      </c>
      <c r="E30" s="120">
        <f t="shared" si="14"/>
        <v>1.2675178425723519E-2</v>
      </c>
      <c r="F30" s="120">
        <f t="shared" si="14"/>
        <v>0.14891522030803131</v>
      </c>
      <c r="G30" s="120">
        <f t="shared" si="14"/>
        <v>-1.6912315186718683E-2</v>
      </c>
      <c r="H30" s="120"/>
      <c r="I30" s="130">
        <v>6</v>
      </c>
      <c r="J30" s="74" t="s">
        <v>16</v>
      </c>
    </row>
    <row r="31" spans="1:10" x14ac:dyDescent="0.2">
      <c r="A31" s="82" t="s">
        <v>267</v>
      </c>
      <c r="B31" s="120" t="s">
        <v>182</v>
      </c>
      <c r="C31" s="120" t="s">
        <v>182</v>
      </c>
      <c r="D31" s="120" t="s">
        <v>182</v>
      </c>
      <c r="E31" s="120" t="s">
        <v>182</v>
      </c>
      <c r="F31" s="120" t="s">
        <v>182</v>
      </c>
      <c r="G31" s="120" t="s">
        <v>182</v>
      </c>
      <c r="H31" s="120"/>
      <c r="I31" s="130">
        <v>5</v>
      </c>
      <c r="J31" s="74" t="s">
        <v>17</v>
      </c>
    </row>
    <row r="32" spans="1:10" x14ac:dyDescent="0.2">
      <c r="A32" s="82" t="s">
        <v>209</v>
      </c>
      <c r="B32" s="120" t="s">
        <v>182</v>
      </c>
      <c r="C32" s="120" t="s">
        <v>182</v>
      </c>
      <c r="D32" s="120" t="s">
        <v>182</v>
      </c>
      <c r="E32" s="120" t="s">
        <v>182</v>
      </c>
      <c r="F32" s="120" t="s">
        <v>182</v>
      </c>
      <c r="G32" s="120" t="s">
        <v>182</v>
      </c>
      <c r="H32" s="120"/>
      <c r="I32" s="130">
        <v>5</v>
      </c>
      <c r="J32" s="74" t="s">
        <v>17</v>
      </c>
    </row>
    <row r="33" spans="1:10" x14ac:dyDescent="0.2">
      <c r="A33" s="82" t="s">
        <v>210</v>
      </c>
      <c r="B33" s="120" t="s">
        <v>182</v>
      </c>
      <c r="C33" s="120" t="s">
        <v>182</v>
      </c>
      <c r="D33" s="120" t="s">
        <v>182</v>
      </c>
      <c r="E33" s="120" t="s">
        <v>182</v>
      </c>
      <c r="F33" s="120" t="s">
        <v>182</v>
      </c>
      <c r="G33" s="120" t="s">
        <v>182</v>
      </c>
      <c r="H33" s="120"/>
      <c r="I33" s="130">
        <v>5</v>
      </c>
      <c r="J33" s="71" t="s">
        <v>17</v>
      </c>
    </row>
    <row r="34" spans="1:10" x14ac:dyDescent="0.2">
      <c r="A34" s="82" t="s">
        <v>211</v>
      </c>
      <c r="B34" s="120" t="s">
        <v>182</v>
      </c>
      <c r="C34" s="120" t="s">
        <v>182</v>
      </c>
      <c r="D34" s="120" t="s">
        <v>182</v>
      </c>
      <c r="E34" s="120" t="s">
        <v>182</v>
      </c>
      <c r="F34" s="120" t="s">
        <v>182</v>
      </c>
      <c r="G34" s="120" t="s">
        <v>182</v>
      </c>
      <c r="H34" s="120"/>
      <c r="I34" s="130">
        <v>5</v>
      </c>
      <c r="J34" s="71" t="s">
        <v>17</v>
      </c>
    </row>
    <row r="35" spans="1:10" ht="15" thickBot="1" x14ac:dyDescent="0.25">
      <c r="A35" s="101" t="s">
        <v>120</v>
      </c>
      <c r="B35" s="125" t="s">
        <v>182</v>
      </c>
      <c r="C35" s="125" t="s">
        <v>182</v>
      </c>
      <c r="D35" s="125" t="s">
        <v>182</v>
      </c>
      <c r="E35" s="125" t="s">
        <v>182</v>
      </c>
      <c r="F35" s="125" t="s">
        <v>182</v>
      </c>
      <c r="G35" s="125" t="s">
        <v>182</v>
      </c>
      <c r="H35" s="125"/>
      <c r="I35" s="131">
        <v>5</v>
      </c>
      <c r="J35" s="71" t="s">
        <v>17</v>
      </c>
    </row>
    <row r="36" spans="1:10" x14ac:dyDescent="0.2">
      <c r="A36" s="98"/>
      <c r="B36" s="99"/>
      <c r="C36" s="99"/>
      <c r="D36" s="99"/>
      <c r="E36" s="99"/>
      <c r="F36" s="99"/>
      <c r="G36" s="99"/>
      <c r="H36" s="99"/>
      <c r="I36" s="132"/>
      <c r="J36" s="65"/>
    </row>
    <row r="37" spans="1:10" x14ac:dyDescent="0.2">
      <c r="A37" s="82"/>
      <c r="B37" s="86"/>
      <c r="C37" s="86"/>
      <c r="D37" s="86"/>
      <c r="E37" s="86"/>
      <c r="F37" s="86"/>
      <c r="G37" s="86"/>
      <c r="H37" s="86"/>
      <c r="I37" s="130"/>
      <c r="J37" s="65"/>
    </row>
    <row r="38" spans="1:10" x14ac:dyDescent="0.2">
      <c r="A38" s="79" t="s">
        <v>137</v>
      </c>
      <c r="B38" s="44">
        <f>SUM('C - Soc for Medvl Archaeology:C - British Sociological'!B42)</f>
        <v>22884118.02</v>
      </c>
      <c r="C38" s="44">
        <f>SUM('C - Soc for Medvl Archaeology:C - British Sociological'!C42)</f>
        <v>24887810.539999999</v>
      </c>
      <c r="D38" s="44">
        <f>SUM('C - Soc for Medvl Archaeology:C - British Sociological'!D42)</f>
        <v>26910719.93</v>
      </c>
      <c r="E38" s="44">
        <f>SUM('C - Soc for Medvl Archaeology:C - British Sociological'!E42)</f>
        <v>28524065.27</v>
      </c>
      <c r="F38" s="44">
        <f>SUM('C - Soc for Medvl Archaeology:C - British Sociological'!F42)</f>
        <v>28954043.140000001</v>
      </c>
      <c r="G38" s="44">
        <f>SUM('C - Soc for Medvl Archaeology:C - British Sociological'!G42)</f>
        <v>28820556.559999999</v>
      </c>
      <c r="H38" s="44"/>
      <c r="I38" s="130">
        <v>7</v>
      </c>
      <c r="J38" s="65"/>
    </row>
    <row r="39" spans="1:10" x14ac:dyDescent="0.2">
      <c r="A39" s="79" t="s">
        <v>138</v>
      </c>
      <c r="B39" s="44">
        <f>SUM('C - Soc for Medvl Archaeology:C - British Sociological'!B43)</f>
        <v>-15521200</v>
      </c>
      <c r="C39" s="44">
        <f>SUM('C - Soc for Medvl Archaeology:C - British Sociological'!C43)</f>
        <v>-14549071</v>
      </c>
      <c r="D39" s="44">
        <f>SUM('C - Soc for Medvl Archaeology:C - British Sociological'!D43)</f>
        <v>-14723726</v>
      </c>
      <c r="E39" s="44">
        <f>SUM('C - Soc for Medvl Archaeology:C - British Sociological'!E43)</f>
        <v>-13149727</v>
      </c>
      <c r="F39" s="44">
        <f>SUM('C - Soc for Medvl Archaeology:C - British Sociological'!F43)</f>
        <v>-12943565</v>
      </c>
      <c r="G39" s="44">
        <f>SUM('C - Soc for Medvl Archaeology:C - British Sociological'!G43)</f>
        <v>-13056022</v>
      </c>
      <c r="H39" s="44"/>
      <c r="I39" s="130">
        <v>7</v>
      </c>
      <c r="J39" s="65"/>
    </row>
    <row r="40" spans="1:10" x14ac:dyDescent="0.2">
      <c r="A40" s="79" t="s">
        <v>139</v>
      </c>
      <c r="B40" s="44">
        <f>SUM('C - Soc for Medvl Archaeology:C - British Sociological'!B44)</f>
        <v>-16567200</v>
      </c>
      <c r="C40" s="44">
        <f>SUM('C - Soc for Medvl Archaeology:C - British Sociological'!C44)</f>
        <v>-15392483</v>
      </c>
      <c r="D40" s="44">
        <f>SUM('C - Soc for Medvl Archaeology:C - British Sociological'!D44)</f>
        <v>-15126726</v>
      </c>
      <c r="E40" s="44">
        <f>SUM('C - Soc for Medvl Archaeology:C - British Sociological'!E44)</f>
        <v>-13236727</v>
      </c>
      <c r="F40" s="44">
        <f>SUM('C - Soc for Medvl Archaeology:C - British Sociological'!F44)</f>
        <v>-12943565</v>
      </c>
      <c r="G40" s="44">
        <f>SUM('C - Soc for Medvl Archaeology:C - British Sociological'!G44)</f>
        <v>-13056022</v>
      </c>
      <c r="H40" s="44"/>
      <c r="I40" s="130">
        <v>7</v>
      </c>
      <c r="J40" s="65"/>
    </row>
    <row r="41" spans="1:10" x14ac:dyDescent="0.2">
      <c r="A41" s="79" t="s">
        <v>140</v>
      </c>
      <c r="B41" s="44">
        <f>SUM('C - Soc for Medvl Archaeology:C - British Sociological'!B45)</f>
        <v>14808164.609999999</v>
      </c>
      <c r="C41" s="44">
        <f>SUM('C - Soc for Medvl Archaeology:C - British Sociological'!C45)</f>
        <v>25590483.43</v>
      </c>
      <c r="D41" s="44">
        <f>SUM('C - Soc for Medvl Archaeology:C - British Sociological'!D45)</f>
        <v>26666391.739999998</v>
      </c>
      <c r="E41" s="44">
        <f>SUM('C - Soc for Medvl Archaeology:C - British Sociological'!E45)</f>
        <v>34696985.579999998</v>
      </c>
      <c r="F41" s="44">
        <f>SUM('C - Soc for Medvl Archaeology:C - British Sociological'!F45)</f>
        <v>32508454.460000001</v>
      </c>
      <c r="G41" s="44">
        <f>SUM('C - Soc for Medvl Archaeology:C - British Sociological'!G45)</f>
        <v>27526881.359999999</v>
      </c>
      <c r="H41" s="44">
        <f>SUM('C - Soc for Medvl Archaeology:C - British Sociological'!H45)</f>
        <v>23383441.57</v>
      </c>
      <c r="I41" s="130">
        <v>7</v>
      </c>
      <c r="J41" s="71"/>
    </row>
    <row r="42" spans="1:10" x14ac:dyDescent="0.2">
      <c r="A42" s="79" t="s">
        <v>216</v>
      </c>
      <c r="B42" s="44">
        <f>SUM('C - Soc for Medvl Archaeology:C - British Sociological'!B46)</f>
        <v>14782197.449999999</v>
      </c>
      <c r="C42" s="44">
        <f>SUM('C - Soc for Medvl Archaeology:C - British Sociological'!C46)</f>
        <v>25235370.039999999</v>
      </c>
      <c r="D42" s="44">
        <f>SUM('C - Soc for Medvl Archaeology:C - British Sociological'!D46)</f>
        <v>26281921.649999999</v>
      </c>
      <c r="E42" s="44">
        <f>SUM('C - Soc for Medvl Archaeology:C - British Sociological'!E46)</f>
        <v>34309468.43</v>
      </c>
      <c r="F42" s="44">
        <f>SUM('C - Soc for Medvl Archaeology:C - British Sociological'!F46)</f>
        <v>32124752.82</v>
      </c>
      <c r="G42" s="44">
        <f>SUM('C - Soc for Medvl Archaeology:C - British Sociological'!G46)</f>
        <v>27164194.719999999</v>
      </c>
      <c r="H42" s="44">
        <f>SUM('C - Soc for Medvl Archaeology:C - British Sociological'!H46)</f>
        <v>23037054.009999998</v>
      </c>
      <c r="I42" s="130">
        <v>7</v>
      </c>
      <c r="J42" s="71"/>
    </row>
    <row r="43" spans="1:10" x14ac:dyDescent="0.2">
      <c r="A43" s="79" t="s">
        <v>217</v>
      </c>
      <c r="B43" s="44">
        <f>SUM('C - Soc for Medvl Archaeology:C - British Sociological'!B47)</f>
        <v>13480862.449999999</v>
      </c>
      <c r="C43" s="44">
        <f>SUM('C - Soc for Medvl Archaeology:C - British Sociological'!C47)</f>
        <v>17463819.039999999</v>
      </c>
      <c r="D43" s="44">
        <f>SUM('C - Soc for Medvl Archaeology:C - British Sociological'!D47)</f>
        <v>19079742.649999999</v>
      </c>
      <c r="E43" s="44">
        <f>SUM('C - Soc for Medvl Archaeology:C - British Sociological'!E47)</f>
        <v>27401836.43</v>
      </c>
      <c r="F43" s="44">
        <f>SUM('C - Soc for Medvl Archaeology:C - British Sociological'!F47)</f>
        <v>26232422.82</v>
      </c>
      <c r="G43" s="44">
        <f>SUM('C - Soc for Medvl Archaeology:C - British Sociological'!G47)</f>
        <v>21569983.719999999</v>
      </c>
      <c r="H43" s="44">
        <f>SUM('C - Soc for Medvl Archaeology:C - British Sociological'!H47)</f>
        <v>17200604.009999998</v>
      </c>
      <c r="I43" s="130">
        <v>7</v>
      </c>
      <c r="J43" s="71"/>
    </row>
    <row r="44" spans="1:10" x14ac:dyDescent="0.2">
      <c r="A44" s="79" t="s">
        <v>218</v>
      </c>
      <c r="B44" s="44">
        <f>SUM('C - Soc for Medvl Archaeology:C - British Sociological'!B48)</f>
        <v>19390640.02</v>
      </c>
      <c r="C44" s="44">
        <f>SUM('C - Soc for Medvl Archaeology:C - British Sociological'!C48)</f>
        <v>20255402.539999999</v>
      </c>
      <c r="D44" s="44">
        <f>SUM('C - Soc for Medvl Archaeology:C - British Sociological'!D48)</f>
        <v>22488833.93</v>
      </c>
      <c r="E44" s="44">
        <f>SUM('C - Soc for Medvl Archaeology:C - British Sociological'!E48)</f>
        <v>24852887.27</v>
      </c>
      <c r="F44" s="44">
        <f>SUM('C - Soc for Medvl Archaeology:C - British Sociological'!F48)</f>
        <v>25486343.140000001</v>
      </c>
      <c r="G44" s="44">
        <f>SUM('C - Soc for Medvl Archaeology:C - British Sociological'!G48)</f>
        <v>25187911.559999999</v>
      </c>
      <c r="H44" s="44"/>
      <c r="I44" s="130">
        <v>7</v>
      </c>
      <c r="J44" s="65"/>
    </row>
    <row r="45" spans="1:10" x14ac:dyDescent="0.2">
      <c r="A45" s="83" t="s">
        <v>141</v>
      </c>
      <c r="B45" s="88">
        <f t="shared" ref="B45:G45" si="15">B41-B42</f>
        <v>25967.160000000149</v>
      </c>
      <c r="C45" s="88">
        <f t="shared" si="15"/>
        <v>355113.3900000006</v>
      </c>
      <c r="D45" s="88">
        <f t="shared" si="15"/>
        <v>384470.08999999985</v>
      </c>
      <c r="E45" s="88">
        <f t="shared" si="15"/>
        <v>387517.14999999851</v>
      </c>
      <c r="F45" s="88">
        <f t="shared" si="15"/>
        <v>383701.6400000006</v>
      </c>
      <c r="G45" s="88">
        <f t="shared" si="15"/>
        <v>362686.6400000006</v>
      </c>
      <c r="H45" s="88"/>
      <c r="I45" s="130">
        <v>7</v>
      </c>
      <c r="J45" s="65"/>
    </row>
    <row r="46" spans="1:10" s="22" customFormat="1" x14ac:dyDescent="0.2">
      <c r="A46" s="84" t="s">
        <v>142</v>
      </c>
      <c r="B46" s="88">
        <f t="shared" ref="B46:G46" si="16">B41-C41</f>
        <v>-10782318.82</v>
      </c>
      <c r="C46" s="88">
        <f t="shared" si="16"/>
        <v>-1075908.3099999987</v>
      </c>
      <c r="D46" s="88">
        <f t="shared" si="16"/>
        <v>-8030593.8399999999</v>
      </c>
      <c r="E46" s="88">
        <f t="shared" si="16"/>
        <v>2188531.1199999973</v>
      </c>
      <c r="F46" s="88">
        <f t="shared" si="16"/>
        <v>4981573.1000000015</v>
      </c>
      <c r="G46" s="88">
        <f t="shared" si="16"/>
        <v>4143439.7899999991</v>
      </c>
      <c r="H46" s="88"/>
      <c r="I46" s="130">
        <v>7</v>
      </c>
      <c r="J46" s="71"/>
    </row>
    <row r="47" spans="1:10" s="22" customFormat="1" x14ac:dyDescent="0.2">
      <c r="A47" s="84" t="s">
        <v>221</v>
      </c>
      <c r="B47" s="89">
        <f t="shared" ref="B47:G47" si="17">B46/C41</f>
        <v>-0.42134095862213261</v>
      </c>
      <c r="C47" s="89">
        <f t="shared" si="17"/>
        <v>-4.0346977592252184E-2</v>
      </c>
      <c r="D47" s="89">
        <f t="shared" si="17"/>
        <v>-0.23144932350056907</v>
      </c>
      <c r="E47" s="89">
        <f t="shared" si="17"/>
        <v>6.7321906142688931E-2</v>
      </c>
      <c r="F47" s="89">
        <f t="shared" si="17"/>
        <v>0.18097121264302937</v>
      </c>
      <c r="G47" s="89">
        <f t="shared" si="17"/>
        <v>0.17719546447413725</v>
      </c>
      <c r="H47" s="89"/>
      <c r="I47" s="130">
        <v>7</v>
      </c>
      <c r="J47" s="71"/>
    </row>
    <row r="48" spans="1:10" s="22" customFormat="1" x14ac:dyDescent="0.2">
      <c r="A48" s="84" t="s">
        <v>222</v>
      </c>
      <c r="B48" s="88">
        <f t="shared" ref="B48:G48" si="18">B42-C42</f>
        <v>-10453172.59</v>
      </c>
      <c r="C48" s="88">
        <f t="shared" si="18"/>
        <v>-1046551.6099999994</v>
      </c>
      <c r="D48" s="88">
        <f t="shared" si="18"/>
        <v>-8027546.7800000012</v>
      </c>
      <c r="E48" s="88">
        <f t="shared" si="18"/>
        <v>2184715.6099999994</v>
      </c>
      <c r="F48" s="88">
        <f t="shared" si="18"/>
        <v>4960558.1000000015</v>
      </c>
      <c r="G48" s="88">
        <f t="shared" si="18"/>
        <v>4127140.7100000009</v>
      </c>
      <c r="H48" s="88"/>
      <c r="I48" s="130">
        <v>7</v>
      </c>
      <c r="J48" s="71"/>
    </row>
    <row r="49" spans="1:10" s="22" customFormat="1" x14ac:dyDescent="0.2">
      <c r="A49" s="84" t="s">
        <v>223</v>
      </c>
      <c r="B49" s="89">
        <f t="shared" ref="B49:G49" si="19">B48/C42</f>
        <v>-0.41422703821782358</v>
      </c>
      <c r="C49" s="89">
        <f t="shared" si="19"/>
        <v>-3.9820208884916122E-2</v>
      </c>
      <c r="D49" s="89">
        <f t="shared" si="19"/>
        <v>-0.23397467659337914</v>
      </c>
      <c r="E49" s="89">
        <f t="shared" si="19"/>
        <v>6.800723486469458E-2</v>
      </c>
      <c r="F49" s="89">
        <f t="shared" si="19"/>
        <v>0.18261384705609274</v>
      </c>
      <c r="G49" s="89">
        <f t="shared" si="19"/>
        <v>0.17915227824740432</v>
      </c>
      <c r="H49" s="89"/>
      <c r="I49" s="130">
        <v>7</v>
      </c>
      <c r="J49" s="71"/>
    </row>
    <row r="50" spans="1:10" s="22" customFormat="1" x14ac:dyDescent="0.2">
      <c r="A50" s="84" t="s">
        <v>224</v>
      </c>
      <c r="B50" s="88">
        <f t="shared" ref="B50:G50" si="20">B43-C43</f>
        <v>-3982956.59</v>
      </c>
      <c r="C50" s="88">
        <f t="shared" si="20"/>
        <v>-1615923.6099999994</v>
      </c>
      <c r="D50" s="88">
        <f t="shared" si="20"/>
        <v>-8322093.7800000012</v>
      </c>
      <c r="E50" s="88">
        <f t="shared" si="20"/>
        <v>1169413.6099999994</v>
      </c>
      <c r="F50" s="88">
        <f t="shared" si="20"/>
        <v>4662439.1000000015</v>
      </c>
      <c r="G50" s="88">
        <f t="shared" si="20"/>
        <v>4369379.7100000009</v>
      </c>
      <c r="H50" s="88"/>
      <c r="I50" s="130">
        <v>7</v>
      </c>
      <c r="J50" s="71"/>
    </row>
    <row r="51" spans="1:10" s="22" customFormat="1" x14ac:dyDescent="0.2">
      <c r="A51" s="84" t="s">
        <v>225</v>
      </c>
      <c r="B51" s="89">
        <f t="shared" ref="B51:G51" si="21">B50/C43</f>
        <v>-0.22806904840672237</v>
      </c>
      <c r="C51" s="89">
        <f t="shared" si="21"/>
        <v>-8.4693155439389517E-2</v>
      </c>
      <c r="D51" s="89">
        <f t="shared" si="21"/>
        <v>-0.30370569510037765</v>
      </c>
      <c r="E51" s="89">
        <f t="shared" si="21"/>
        <v>4.4578940268850065E-2</v>
      </c>
      <c r="F51" s="89">
        <f t="shared" si="21"/>
        <v>0.21615403889604798</v>
      </c>
      <c r="G51" s="89">
        <f t="shared" si="21"/>
        <v>0.25402478351689006</v>
      </c>
      <c r="H51" s="89"/>
      <c r="I51" s="130">
        <v>7</v>
      </c>
      <c r="J51" s="71"/>
    </row>
    <row r="52" spans="1:10" s="22" customFormat="1" x14ac:dyDescent="0.2">
      <c r="A52" s="84" t="s">
        <v>226</v>
      </c>
      <c r="B52" s="121">
        <f t="shared" ref="B52:G52" si="22">-B38/B39</f>
        <v>1.4743781421539572</v>
      </c>
      <c r="C52" s="121">
        <f t="shared" si="22"/>
        <v>1.7106116631089365</v>
      </c>
      <c r="D52" s="121">
        <f t="shared" si="22"/>
        <v>1.8277112688731099</v>
      </c>
      <c r="E52" s="121">
        <f t="shared" si="22"/>
        <v>2.1691754718558034</v>
      </c>
      <c r="F52" s="121">
        <f t="shared" si="22"/>
        <v>2.2369450101266537</v>
      </c>
      <c r="G52" s="121">
        <f t="shared" si="22"/>
        <v>2.2074531246960216</v>
      </c>
      <c r="H52" s="121"/>
      <c r="I52" s="130">
        <v>6</v>
      </c>
      <c r="J52" s="76" t="s">
        <v>18</v>
      </c>
    </row>
    <row r="53" spans="1:10" s="22" customFormat="1" x14ac:dyDescent="0.2">
      <c r="A53" s="84" t="s">
        <v>227</v>
      </c>
      <c r="B53" s="121">
        <f t="shared" ref="B53:G53" si="23">(B38+B39)/-B6</f>
        <v>2.5636709823479511</v>
      </c>
      <c r="C53" s="121">
        <f t="shared" si="23"/>
        <v>3.3114314534511684</v>
      </c>
      <c r="D53" s="121">
        <f t="shared" si="23"/>
        <v>4.0782118920299704</v>
      </c>
      <c r="E53" s="121">
        <f t="shared" si="23"/>
        <v>5.7663355820256461</v>
      </c>
      <c r="F53" s="121">
        <f t="shared" si="23"/>
        <v>6.2920013051641828</v>
      </c>
      <c r="G53" s="121">
        <f t="shared" si="23"/>
        <v>6.6367180391442426</v>
      </c>
      <c r="H53" s="121"/>
      <c r="I53" s="130">
        <v>7</v>
      </c>
      <c r="J53" s="76"/>
    </row>
    <row r="54" spans="1:10" x14ac:dyDescent="0.2">
      <c r="A54" s="83" t="s">
        <v>228</v>
      </c>
      <c r="B54" s="122">
        <f t="shared" ref="B54:G54" si="24">-B44/B6</f>
        <v>6.7515652100699191</v>
      </c>
      <c r="C54" s="122">
        <f t="shared" si="24"/>
        <v>6.4876745191001</v>
      </c>
      <c r="D54" s="122">
        <f t="shared" si="24"/>
        <v>7.5255826414621918</v>
      </c>
      <c r="E54" s="122">
        <f t="shared" si="24"/>
        <v>9.3213825313519152</v>
      </c>
      <c r="F54" s="122">
        <f t="shared" si="24"/>
        <v>10.015947237709556</v>
      </c>
      <c r="G54" s="122">
        <f t="shared" si="24"/>
        <v>10.603869488337232</v>
      </c>
      <c r="H54" s="122"/>
      <c r="I54" s="130">
        <v>7</v>
      </c>
      <c r="J54" s="65"/>
    </row>
    <row r="55" spans="1:10" ht="15" thickBot="1" x14ac:dyDescent="0.25">
      <c r="A55" s="85" t="s">
        <v>290</v>
      </c>
      <c r="B55" s="123">
        <f t="shared" ref="B55:G55" si="25">B43/B4</f>
        <v>0.40776212633485515</v>
      </c>
      <c r="C55" s="123">
        <f t="shared" si="25"/>
        <v>0.4944186479700623</v>
      </c>
      <c r="D55" s="123">
        <f t="shared" si="25"/>
        <v>0.55442198638463969</v>
      </c>
      <c r="E55" s="123">
        <f t="shared" si="25"/>
        <v>0.81432085985259683</v>
      </c>
      <c r="F55" s="123">
        <f t="shared" si="25"/>
        <v>0.81853764178167554</v>
      </c>
      <c r="G55" s="123">
        <f t="shared" si="25"/>
        <v>0.73452548762441794</v>
      </c>
      <c r="H55" s="123"/>
      <c r="I55" s="131"/>
      <c r="J55" s="77"/>
    </row>
    <row r="56" spans="1:10" x14ac:dyDescent="0.2">
      <c r="A56" s="1"/>
      <c r="B56" s="66"/>
      <c r="C56" s="66"/>
      <c r="D56" s="66"/>
      <c r="E56" s="66"/>
      <c r="F56" s="66"/>
      <c r="G56" s="66"/>
    </row>
    <row r="57" spans="1:10" x14ac:dyDescent="0.2">
      <c r="A57" s="4" t="s">
        <v>229</v>
      </c>
      <c r="B57" s="66"/>
      <c r="C57" s="66"/>
      <c r="D57" s="66"/>
      <c r="E57" s="66"/>
      <c r="F57" s="66"/>
      <c r="G57" s="66"/>
    </row>
    <row r="58" spans="1:10" x14ac:dyDescent="0.2">
      <c r="A58" s="23"/>
      <c r="E58" s="165"/>
      <c r="F58" s="165"/>
      <c r="G58" s="165"/>
      <c r="H58" s="15"/>
    </row>
    <row r="59" spans="1:10" x14ac:dyDescent="0.2">
      <c r="A59" s="1"/>
      <c r="E59" s="165"/>
      <c r="F59" s="165"/>
      <c r="G59" s="165"/>
      <c r="H59" s="15"/>
    </row>
    <row r="60" spans="1:10" x14ac:dyDescent="0.2">
      <c r="E60" s="165"/>
      <c r="F60" s="165"/>
      <c r="G60" s="165"/>
      <c r="H60" s="15"/>
    </row>
    <row r="61" spans="1:10" x14ac:dyDescent="0.2">
      <c r="E61" s="165"/>
      <c r="F61" s="165"/>
      <c r="G61" s="165"/>
      <c r="H61" s="15"/>
    </row>
    <row r="62" spans="1:10" x14ac:dyDescent="0.2">
      <c r="E62" s="165"/>
      <c r="F62" s="165"/>
      <c r="G62" s="165"/>
      <c r="H62" s="15"/>
    </row>
    <row r="63" spans="1:10" x14ac:dyDescent="0.2">
      <c r="E63" s="165"/>
      <c r="F63" s="165"/>
      <c r="G63" s="165"/>
      <c r="H63" s="15"/>
    </row>
    <row r="64" spans="1:10" x14ac:dyDescent="0.2">
      <c r="E64" s="165"/>
      <c r="F64" s="165"/>
      <c r="G64" s="165"/>
      <c r="H64" s="15"/>
    </row>
    <row r="65" spans="5:8" x14ac:dyDescent="0.2">
      <c r="E65" s="165"/>
      <c r="F65" s="165"/>
      <c r="G65" s="165"/>
      <c r="H65" s="15"/>
    </row>
    <row r="66" spans="5:8" x14ac:dyDescent="0.2">
      <c r="E66" s="165"/>
      <c r="F66" s="165"/>
      <c r="G66" s="165"/>
      <c r="H66" s="15"/>
    </row>
    <row r="67" spans="5:8" x14ac:dyDescent="0.2">
      <c r="E67" s="166"/>
      <c r="F67" s="166"/>
      <c r="G67" s="166"/>
      <c r="H67" s="15"/>
    </row>
    <row r="68" spans="5:8" x14ac:dyDescent="0.2">
      <c r="E68" s="165"/>
      <c r="F68" s="165"/>
      <c r="G68" s="165"/>
      <c r="H68" s="15"/>
    </row>
    <row r="69" spans="5:8" x14ac:dyDescent="0.2">
      <c r="E69" s="166"/>
      <c r="F69" s="166"/>
      <c r="G69" s="166"/>
      <c r="H69" s="15"/>
    </row>
    <row r="70" spans="5:8" x14ac:dyDescent="0.2">
      <c r="E70" s="165"/>
      <c r="F70" s="165"/>
      <c r="G70" s="165"/>
      <c r="H70" s="15"/>
    </row>
    <row r="71" spans="5:8" x14ac:dyDescent="0.2">
      <c r="E71" s="166"/>
      <c r="F71" s="166"/>
      <c r="G71" s="166"/>
      <c r="H71" s="15"/>
    </row>
    <row r="72" spans="5:8" x14ac:dyDescent="0.2">
      <c r="E72" s="163"/>
      <c r="F72" s="163"/>
      <c r="G72" s="163"/>
      <c r="H72" s="15"/>
    </row>
    <row r="73" spans="5:8" x14ac:dyDescent="0.2">
      <c r="E73" s="163"/>
      <c r="F73" s="163"/>
      <c r="G73" s="163"/>
      <c r="H73" s="15"/>
    </row>
    <row r="74" spans="5:8" x14ac:dyDescent="0.2">
      <c r="E74" s="163"/>
      <c r="F74" s="163"/>
      <c r="G74" s="163"/>
      <c r="H74" s="15"/>
    </row>
    <row r="75" spans="5:8" x14ac:dyDescent="0.2">
      <c r="E75" s="164"/>
      <c r="F75" s="164"/>
      <c r="G75" s="164"/>
      <c r="H75" s="15"/>
    </row>
    <row r="76" spans="5:8" x14ac:dyDescent="0.2">
      <c r="E76" s="15"/>
      <c r="F76" s="15"/>
      <c r="G76" s="15"/>
      <c r="H76" s="15"/>
    </row>
    <row r="77" spans="5:8" x14ac:dyDescent="0.2">
      <c r="E77" s="15"/>
      <c r="F77" s="15"/>
      <c r="G77" s="15"/>
      <c r="H77" s="15"/>
    </row>
  </sheetData>
  <phoneticPr fontId="9" type="noConversion"/>
  <pageMargins left="0.75" right="0.75" top="1" bottom="1" header="0.5" footer="0.5"/>
  <pageSetup paperSize="9" orientation="portrait" horizontalDpi="4294967292" verticalDpi="4294967292"/>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L80"/>
  <sheetViews>
    <sheetView zoomScale="70" zoomScaleNormal="70" workbookViewId="0">
      <selection activeCell="J1" sqref="I1:J1048576"/>
    </sheetView>
  </sheetViews>
  <sheetFormatPr defaultColWidth="8.85546875" defaultRowHeight="14.25" x14ac:dyDescent="0.2"/>
  <cols>
    <col min="1" max="1" width="76.42578125" style="6" bestFit="1" customWidth="1"/>
    <col min="2" max="8" width="16.42578125" style="6" customWidth="1"/>
    <col min="9" max="9" width="26.85546875" style="6" hidden="1" customWidth="1"/>
    <col min="10" max="10" width="73.28515625" style="6" hidden="1" customWidth="1"/>
    <col min="11" max="16384" width="8.85546875" style="6"/>
  </cols>
  <sheetData>
    <row r="1" spans="1:12" x14ac:dyDescent="0.2"/>
    <row r="2" spans="1:12" ht="15" thickBot="1" x14ac:dyDescent="0.25"/>
    <row r="3" spans="1:12" s="11" customFormat="1" ht="42" customHeight="1" thickBot="1" x14ac:dyDescent="0.3">
      <c r="A3" s="107" t="s">
        <v>30</v>
      </c>
      <c r="B3" s="108">
        <v>2016</v>
      </c>
      <c r="C3" s="108">
        <v>2015</v>
      </c>
      <c r="D3" s="108">
        <v>2014</v>
      </c>
      <c r="E3" s="108">
        <v>2013</v>
      </c>
      <c r="F3" s="108">
        <v>2012</v>
      </c>
      <c r="G3" s="108">
        <v>2011</v>
      </c>
      <c r="H3" s="108">
        <v>2010</v>
      </c>
      <c r="I3" s="109" t="s">
        <v>12</v>
      </c>
      <c r="J3" s="110" t="s">
        <v>334</v>
      </c>
      <c r="L3" s="12" t="s">
        <v>235</v>
      </c>
    </row>
    <row r="4" spans="1:12" x14ac:dyDescent="0.2">
      <c r="A4" s="78" t="s">
        <v>154</v>
      </c>
      <c r="B4" s="58">
        <f>AVERAGE('C - Soc for Medvl Archaeology:C - British Sociological'!B8)</f>
        <v>11020201.549999999</v>
      </c>
      <c r="C4" s="58">
        <f>AVERAGE('C - Soc for Medvl Archaeology:C - British Sociological'!C8)</f>
        <v>5045989.47</v>
      </c>
      <c r="D4" s="58">
        <f>AVERAGE('C - Soc for Medvl Archaeology:C - British Sociological'!D8)</f>
        <v>4916250.7771428572</v>
      </c>
      <c r="E4" s="58">
        <f>AVERAGE('C - Soc for Medvl Archaeology:C - British Sociological'!E8)</f>
        <v>4807132.2428571433</v>
      </c>
      <c r="F4" s="58">
        <f>AVERAGE('C - Soc for Medvl Archaeology:C - British Sociological'!F8)</f>
        <v>4578273.231428572</v>
      </c>
      <c r="G4" s="58">
        <f>AVERAGE('C - Soc for Medvl Archaeology:C - British Sociological'!G8)</f>
        <v>4195125.0128571428</v>
      </c>
      <c r="H4" s="58" t="s">
        <v>235</v>
      </c>
      <c r="I4" s="58">
        <v>7</v>
      </c>
      <c r="J4" s="70"/>
    </row>
    <row r="5" spans="1:12" x14ac:dyDescent="0.2">
      <c r="A5" s="79" t="s">
        <v>243</v>
      </c>
      <c r="B5" s="44">
        <f>AVERAGE('C - Soc for Medvl Archaeology:C - British Sociological'!B9)</f>
        <v>-11488085.75</v>
      </c>
      <c r="C5" s="44">
        <f>AVERAGE('C - Soc for Medvl Archaeology:C - British Sociological'!C9)</f>
        <v>-5352233.24</v>
      </c>
      <c r="D5" s="44">
        <f>AVERAGE('C - Soc for Medvl Archaeology:C - British Sociological'!D9)</f>
        <v>-5122830.8257142855</v>
      </c>
      <c r="E5" s="44">
        <f>AVERAGE('C - Soc for Medvl Archaeology:C - British Sociological'!E9)</f>
        <v>-4570668.51</v>
      </c>
      <c r="F5" s="44">
        <f>AVERAGE('C - Soc for Medvl Archaeology:C - British Sociological'!F9)</f>
        <v>-4362131.0014285715</v>
      </c>
      <c r="G5" s="44">
        <f>AVERAGE('C - Soc for Medvl Archaeology:C - British Sociological'!G9)</f>
        <v>-4072030.2157142861</v>
      </c>
      <c r="H5" s="44" t="s">
        <v>235</v>
      </c>
      <c r="I5" s="44">
        <v>7</v>
      </c>
      <c r="J5" s="65"/>
    </row>
    <row r="6" spans="1:12" x14ac:dyDescent="0.2">
      <c r="A6" s="80" t="s">
        <v>155</v>
      </c>
      <c r="B6" s="86">
        <f t="shared" ref="B6:G6" si="0">B5/12</f>
        <v>-957340.47916666663</v>
      </c>
      <c r="C6" s="86">
        <f t="shared" si="0"/>
        <v>-446019.4366666667</v>
      </c>
      <c r="D6" s="86">
        <f t="shared" si="0"/>
        <v>-426902.56880952377</v>
      </c>
      <c r="E6" s="86">
        <f t="shared" si="0"/>
        <v>-380889.04249999998</v>
      </c>
      <c r="F6" s="86">
        <f t="shared" si="0"/>
        <v>-363510.91678571427</v>
      </c>
      <c r="G6" s="86">
        <f t="shared" si="0"/>
        <v>-339335.85130952386</v>
      </c>
      <c r="H6" s="86"/>
      <c r="I6" s="86">
        <v>7</v>
      </c>
      <c r="J6" s="65"/>
    </row>
    <row r="7" spans="1:12" x14ac:dyDescent="0.2">
      <c r="A7" s="79" t="s">
        <v>245</v>
      </c>
      <c r="B7" s="44">
        <f>AVERAGE('C - Soc for Medvl Archaeology:C - British Sociological'!B11)</f>
        <v>11017966.776666665</v>
      </c>
      <c r="C7" s="44">
        <f>AVERAGE('C - Soc for Medvl Archaeology:C - British Sociological'!C11)</f>
        <v>5001593.6128571425</v>
      </c>
      <c r="D7" s="44">
        <f>AVERAGE('C - Soc for Medvl Archaeology:C - British Sociological'!D11)</f>
        <v>4876858.38</v>
      </c>
      <c r="E7" s="44">
        <f>AVERAGE('C - Soc for Medvl Archaeology:C - British Sociological'!E11)</f>
        <v>4762039.9571428569</v>
      </c>
      <c r="F7" s="44">
        <f>AVERAGE('C - Soc for Medvl Archaeology:C - British Sociological'!F11)</f>
        <v>4566993.66</v>
      </c>
      <c r="G7" s="44">
        <f>AVERAGE('C - Soc for Medvl Archaeology:C - British Sociological'!G11)</f>
        <v>4177495.2271428569</v>
      </c>
      <c r="H7" s="44"/>
      <c r="I7" s="44">
        <v>7</v>
      </c>
      <c r="J7" s="65"/>
    </row>
    <row r="8" spans="1:12" ht="15" thickBot="1" x14ac:dyDescent="0.25">
      <c r="A8" s="97" t="s">
        <v>246</v>
      </c>
      <c r="B8" s="60">
        <f>AVERAGE('C - Soc for Medvl Archaeology:C - British Sociological'!B12)</f>
        <v>-11486652.799999999</v>
      </c>
      <c r="C8" s="60">
        <f>AVERAGE('C - Soc for Medvl Archaeology:C - British Sociological'!C12)</f>
        <v>-5297673.9971428569</v>
      </c>
      <c r="D8" s="60">
        <f>AVERAGE('C - Soc for Medvl Archaeology:C - British Sociological'!D12)</f>
        <v>-5079218.7042857138</v>
      </c>
      <c r="E8" s="60">
        <f>AVERAGE('C - Soc for Medvl Archaeology:C - British Sociological'!E12)</f>
        <v>-4518990.1557142856</v>
      </c>
      <c r="F8" s="60">
        <f>AVERAGE('C - Soc for Medvl Archaeology:C - British Sociological'!F12)</f>
        <v>-4353363.287142857</v>
      </c>
      <c r="G8" s="60">
        <f>AVERAGE('C - Soc for Medvl Archaeology:C - British Sociological'!G12)</f>
        <v>-4056679.4414285715</v>
      </c>
      <c r="H8" s="60"/>
      <c r="I8" s="60">
        <v>7</v>
      </c>
      <c r="J8" s="65"/>
    </row>
    <row r="9" spans="1:12" x14ac:dyDescent="0.2">
      <c r="A9" s="100"/>
      <c r="B9" s="100"/>
      <c r="C9" s="100"/>
      <c r="D9" s="100"/>
      <c r="E9" s="100"/>
      <c r="F9" s="100"/>
      <c r="G9" s="100"/>
      <c r="H9" s="100"/>
      <c r="I9" s="100"/>
      <c r="J9" s="65"/>
    </row>
    <row r="10" spans="1:12" x14ac:dyDescent="0.2">
      <c r="A10" s="80" t="s">
        <v>247</v>
      </c>
      <c r="B10" s="86">
        <f t="shared" ref="B10:G10" si="1">B4+B5</f>
        <v>-467884.20000000112</v>
      </c>
      <c r="C10" s="86">
        <f t="shared" si="1"/>
        <v>-306243.77000000048</v>
      </c>
      <c r="D10" s="86">
        <f t="shared" si="1"/>
        <v>-206580.04857142828</v>
      </c>
      <c r="E10" s="86">
        <f t="shared" si="1"/>
        <v>236463.73285714351</v>
      </c>
      <c r="F10" s="86">
        <f t="shared" si="1"/>
        <v>216142.23000000045</v>
      </c>
      <c r="G10" s="86">
        <f t="shared" si="1"/>
        <v>123094.79714285675</v>
      </c>
      <c r="H10" s="86"/>
      <c r="I10" s="86">
        <v>7</v>
      </c>
      <c r="J10" s="65"/>
    </row>
    <row r="11" spans="1:12" x14ac:dyDescent="0.2">
      <c r="A11" s="80" t="s">
        <v>248</v>
      </c>
      <c r="B11" s="86">
        <f t="shared" ref="B11:G11" si="2">B7+B8</f>
        <v>-468686.02333333343</v>
      </c>
      <c r="C11" s="86">
        <f t="shared" si="2"/>
        <v>-296080.38428571448</v>
      </c>
      <c r="D11" s="86">
        <f t="shared" si="2"/>
        <v>-202360.32428571396</v>
      </c>
      <c r="E11" s="86">
        <f t="shared" si="2"/>
        <v>243049.80142857134</v>
      </c>
      <c r="F11" s="86">
        <f t="shared" si="2"/>
        <v>213630.37285714317</v>
      </c>
      <c r="G11" s="86">
        <f t="shared" si="2"/>
        <v>120815.78571428545</v>
      </c>
      <c r="H11" s="86"/>
      <c r="I11" s="86">
        <v>7</v>
      </c>
      <c r="J11" s="65"/>
    </row>
    <row r="12" spans="1:12" x14ac:dyDescent="0.2">
      <c r="A12" s="81" t="s">
        <v>249</v>
      </c>
      <c r="B12" s="44">
        <f>AVERAGE('C - Soc for Medvl Archaeology:C - British Sociological'!B16)</f>
        <v>22849.710000000003</v>
      </c>
      <c r="C12" s="44">
        <f>AVERAGE('C - Soc for Medvl Archaeology:C - British Sociological'!C16)</f>
        <v>312759.23285714287</v>
      </c>
      <c r="D12" s="44">
        <f>AVERAGE('C - Soc for Medvl Archaeology:C - British Sociological'!D16)</f>
        <v>334445.32857142854</v>
      </c>
      <c r="E12" s="44">
        <f>AVERAGE('C - Soc for Medvl Archaeology:C - British Sociological'!E16)</f>
        <v>313494.92285714287</v>
      </c>
      <c r="F12" s="44">
        <f>AVERAGE('C - Soc for Medvl Archaeology:C - British Sociological'!F16)</f>
        <v>316283.10428571427</v>
      </c>
      <c r="G12" s="44">
        <f>AVERAGE('C - Soc for Medvl Archaeology:C - British Sociological'!G16)</f>
        <v>302307.49285714288</v>
      </c>
      <c r="H12" s="44">
        <f>AVERAGE('C - Soc for Medvl Archaeology:C - British Sociological'!H16)</f>
        <v>310251.77999999997</v>
      </c>
      <c r="I12" s="44">
        <v>7</v>
      </c>
      <c r="J12" s="71"/>
    </row>
    <row r="13" spans="1:12" x14ac:dyDescent="0.2">
      <c r="A13" s="81" t="s">
        <v>250</v>
      </c>
      <c r="B13" s="44">
        <f>AVERAGE('C - Soc for Medvl Archaeology:C - British Sociological'!B17)</f>
        <v>-22071.764999999999</v>
      </c>
      <c r="C13" s="44">
        <f>AVERAGE('C - Soc for Medvl Archaeology:C - British Sociological'!C17)</f>
        <v>-180057.005</v>
      </c>
      <c r="D13" s="44">
        <f>AVERAGE('C - Soc for Medvl Archaeology:C - British Sociological'!D17)</f>
        <v>-187323.81666666665</v>
      </c>
      <c r="E13" s="44">
        <f>AVERAGE('C - Soc for Medvl Archaeology:C - British Sociological'!E17)</f>
        <v>-175735.465</v>
      </c>
      <c r="F13" s="44">
        <f>AVERAGE('C - Soc for Medvl Archaeology:C - British Sociological'!F17)</f>
        <v>-181366.59166666667</v>
      </c>
      <c r="G13" s="44">
        <f>AVERAGE('C - Soc for Medvl Archaeology:C - British Sociological'!G17)</f>
        <v>-189381.18833333332</v>
      </c>
      <c r="H13" s="44">
        <f>AVERAGE('C - Soc for Medvl Archaeology:C - British Sociological'!H17)</f>
        <v>-195840.04333333333</v>
      </c>
      <c r="I13" s="44">
        <v>6</v>
      </c>
      <c r="J13" s="74" t="s">
        <v>16</v>
      </c>
      <c r="L13" s="1" t="s">
        <v>235</v>
      </c>
    </row>
    <row r="14" spans="1:12" x14ac:dyDescent="0.2">
      <c r="A14" s="82" t="s">
        <v>251</v>
      </c>
      <c r="B14" s="86">
        <f>AVERAGE('C - Soc for Medvl Archaeology:C - British Sociological'!B18)</f>
        <v>11702.800000000001</v>
      </c>
      <c r="C14" s="86">
        <f>AVERAGE('C - Soc for Medvl Archaeology:C - British Sociological'!C18)</f>
        <v>184828.76666666669</v>
      </c>
      <c r="D14" s="86">
        <f>AVERAGE('C - Soc for Medvl Archaeology:C - British Sociological'!D18)</f>
        <v>200695.73333333331</v>
      </c>
      <c r="E14" s="86">
        <f>AVERAGE('C - Soc for Medvl Archaeology:C - British Sociological'!E18)</f>
        <v>179508.61166666666</v>
      </c>
      <c r="F14" s="86">
        <f>AVERAGE('C - Soc for Medvl Archaeology:C - British Sociological'!F18)</f>
        <v>165797.03</v>
      </c>
      <c r="G14" s="86">
        <f>AVERAGE('C - Soc for Medvl Archaeology:C - British Sociological'!G18)</f>
        <v>153644.22</v>
      </c>
      <c r="H14" s="86">
        <f>AVERAGE('C - Soc for Medvl Archaeology:C - British Sociological'!H18)</f>
        <v>156787.03333333333</v>
      </c>
      <c r="I14" s="86">
        <v>6</v>
      </c>
      <c r="J14" s="74" t="s">
        <v>16</v>
      </c>
    </row>
    <row r="15" spans="1:12" x14ac:dyDescent="0.2">
      <c r="A15" s="81" t="s">
        <v>156</v>
      </c>
      <c r="B15" s="44" t="s">
        <v>182</v>
      </c>
      <c r="C15" s="44" t="s">
        <v>182</v>
      </c>
      <c r="D15" s="44" t="s">
        <v>182</v>
      </c>
      <c r="E15" s="44" t="s">
        <v>182</v>
      </c>
      <c r="F15" s="44" t="s">
        <v>182</v>
      </c>
      <c r="G15" s="44" t="s">
        <v>182</v>
      </c>
      <c r="H15" s="44"/>
      <c r="I15" s="44">
        <v>5</v>
      </c>
      <c r="J15" s="74" t="s">
        <v>17</v>
      </c>
    </row>
    <row r="16" spans="1:12" x14ac:dyDescent="0.2">
      <c r="A16" s="81" t="s">
        <v>157</v>
      </c>
      <c r="B16" s="44" t="s">
        <v>182</v>
      </c>
      <c r="C16" s="44" t="s">
        <v>182</v>
      </c>
      <c r="D16" s="44" t="s">
        <v>182</v>
      </c>
      <c r="E16" s="44" t="s">
        <v>182</v>
      </c>
      <c r="F16" s="44" t="s">
        <v>182</v>
      </c>
      <c r="G16" s="44" t="s">
        <v>182</v>
      </c>
      <c r="H16" s="44"/>
      <c r="I16" s="44">
        <v>5</v>
      </c>
      <c r="J16" s="75" t="s">
        <v>17</v>
      </c>
    </row>
    <row r="17" spans="1:10" x14ac:dyDescent="0.2">
      <c r="A17" s="80" t="s">
        <v>118</v>
      </c>
      <c r="B17" s="86" t="s">
        <v>182</v>
      </c>
      <c r="C17" s="86" t="s">
        <v>182</v>
      </c>
      <c r="D17" s="86" t="s">
        <v>182</v>
      </c>
      <c r="E17" s="86" t="s">
        <v>182</v>
      </c>
      <c r="F17" s="86" t="s">
        <v>182</v>
      </c>
      <c r="G17" s="86" t="s">
        <v>182</v>
      </c>
      <c r="H17" s="86"/>
      <c r="I17" s="86">
        <v>5</v>
      </c>
      <c r="J17" s="75" t="s">
        <v>17</v>
      </c>
    </row>
    <row r="18" spans="1:10" x14ac:dyDescent="0.2">
      <c r="A18" s="79" t="s">
        <v>158</v>
      </c>
      <c r="B18" s="44">
        <f>AVERAGE('C - Soc for Medvl Archaeology:C - British Sociological'!B22)</f>
        <v>-29524.880000000001</v>
      </c>
      <c r="C18" s="44">
        <f>AVERAGE('C - Soc for Medvl Archaeology:C - British Sociological'!C22)</f>
        <v>-546177.26</v>
      </c>
      <c r="D18" s="44">
        <f>AVERAGE('C - Soc for Medvl Archaeology:C - British Sociological'!D22)</f>
        <v>-552740.08333333337</v>
      </c>
      <c r="E18" s="44">
        <f>AVERAGE('C - Soc for Medvl Archaeology:C - British Sociological'!E22)</f>
        <v>-558643.22333333327</v>
      </c>
      <c r="F18" s="44">
        <f>AVERAGE('C - Soc for Medvl Archaeology:C - British Sociological'!F22)</f>
        <v>-502141.62166666664</v>
      </c>
      <c r="G18" s="44">
        <f>AVERAGE('C - Soc for Medvl Archaeology:C - British Sociological'!G22)</f>
        <v>-479499.89166666666</v>
      </c>
      <c r="H18" s="44"/>
      <c r="I18" s="44">
        <v>6</v>
      </c>
      <c r="J18" s="71" t="s">
        <v>16</v>
      </c>
    </row>
    <row r="19" spans="1:10" x14ac:dyDescent="0.2">
      <c r="A19" s="79" t="s">
        <v>159</v>
      </c>
      <c r="B19" s="44">
        <f>AVERAGE('C - Soc for Medvl Archaeology:C - British Sociological'!B23)</f>
        <v>-22071.764999999999</v>
      </c>
      <c r="C19" s="44">
        <f>AVERAGE('C - Soc for Medvl Archaeology:C - British Sociological'!C23)</f>
        <v>-151332.505</v>
      </c>
      <c r="D19" s="44">
        <f>AVERAGE('C - Soc for Medvl Archaeology:C - British Sociological'!D23)</f>
        <v>-156547.98333333334</v>
      </c>
      <c r="E19" s="44">
        <f>AVERAGE('C - Soc for Medvl Archaeology:C - British Sociological'!E23)</f>
        <v>-148919.63166666668</v>
      </c>
      <c r="F19" s="44">
        <f>AVERAGE('C - Soc for Medvl Archaeology:C - British Sociological'!F23)</f>
        <v>-155232.42500000002</v>
      </c>
      <c r="G19" s="44">
        <f>AVERAGE('C - Soc for Medvl Archaeology:C - British Sociological'!G23)</f>
        <v>-164985.35500000001</v>
      </c>
      <c r="H19" s="44"/>
      <c r="I19" s="44">
        <v>6</v>
      </c>
      <c r="J19" s="71" t="s">
        <v>16</v>
      </c>
    </row>
    <row r="20" spans="1:10" x14ac:dyDescent="0.2">
      <c r="A20" s="80" t="s">
        <v>160</v>
      </c>
      <c r="B20" s="86">
        <f>AVERAGE('C - Soc for Medvl Archaeology:C - British Sociological'!B24)</f>
        <v>-7453.1150000000016</v>
      </c>
      <c r="C20" s="86">
        <f>AVERAGE('C - Soc for Medvl Archaeology:C - British Sociological'!C24)</f>
        <v>-394844.75500000006</v>
      </c>
      <c r="D20" s="86">
        <f>AVERAGE('C - Soc for Medvl Archaeology:C - British Sociological'!D24)</f>
        <v>-396192.10000000003</v>
      </c>
      <c r="E20" s="86">
        <f>AVERAGE('C - Soc for Medvl Archaeology:C - British Sociological'!E24)</f>
        <v>-409723.59166666662</v>
      </c>
      <c r="F20" s="86">
        <f>AVERAGE('C - Soc for Medvl Archaeology:C - British Sociological'!F24)</f>
        <v>-346909.19666666671</v>
      </c>
      <c r="G20" s="86">
        <f>AVERAGE('C - Soc for Medvl Archaeology:C - British Sociological'!G24)</f>
        <v>-314514.53666666668</v>
      </c>
      <c r="H20" s="86"/>
      <c r="I20" s="86">
        <v>6</v>
      </c>
      <c r="J20" s="71" t="s">
        <v>16</v>
      </c>
    </row>
    <row r="21" spans="1:10" x14ac:dyDescent="0.2">
      <c r="A21" s="82" t="s">
        <v>161</v>
      </c>
      <c r="B21" s="87">
        <f>AVERAGE('C - Soc for Medvl Archaeology:C - British Sociological'!B25)</f>
        <v>0.37090895638146132</v>
      </c>
      <c r="C21" s="87">
        <f>AVERAGE('C - Soc for Medvl Archaeology:C - British Sociological'!C25)</f>
        <v>0.4904989110750213</v>
      </c>
      <c r="D21" s="87">
        <f>AVERAGE('C - Soc for Medvl Archaeology:C - British Sociological'!D25)</f>
        <v>0.50398940482827903</v>
      </c>
      <c r="E21" s="87">
        <f>AVERAGE('C - Soc for Medvl Archaeology:C - British Sociological'!E25)</f>
        <v>0.46436377450349492</v>
      </c>
      <c r="F21" s="87">
        <f>AVERAGE('C - Soc for Medvl Archaeology:C - British Sociological'!F25)</f>
        <v>0.4588810800232373</v>
      </c>
      <c r="G21" s="87">
        <f>AVERAGE('C - Soc for Medvl Archaeology:C - British Sociological'!G25)</f>
        <v>0.44975468000873586</v>
      </c>
      <c r="H21" s="87"/>
      <c r="I21" s="86">
        <v>7</v>
      </c>
      <c r="J21" s="74"/>
    </row>
    <row r="22" spans="1:10" x14ac:dyDescent="0.2">
      <c r="A22" s="82" t="s">
        <v>162</v>
      </c>
      <c r="B22" s="87">
        <f>AVERAGE('C - Soc for Medvl Archaeology:C - British Sociological'!B26)</f>
        <v>0.38056456769843922</v>
      </c>
      <c r="C22" s="87">
        <f>AVERAGE('C - Soc for Medvl Archaeology:C - British Sociological'!C26)</f>
        <v>0.51542694909806241</v>
      </c>
      <c r="D22" s="87">
        <f>AVERAGE('C - Soc for Medvl Archaeology:C - British Sociological'!D26)</f>
        <v>0.52588879154752444</v>
      </c>
      <c r="E22" s="87">
        <f>AVERAGE('C - Soc for Medvl Archaeology:C - British Sociological'!E26)</f>
        <v>0.49475935291725204</v>
      </c>
      <c r="F22" s="87">
        <f>AVERAGE('C - Soc for Medvl Archaeology:C - British Sociological'!F26)</f>
        <v>0.49044503798932065</v>
      </c>
      <c r="G22" s="87">
        <f>AVERAGE('C - Soc for Medvl Archaeology:C - British Sociological'!G26)</f>
        <v>0.47338253492539234</v>
      </c>
      <c r="H22" s="87"/>
      <c r="I22" s="86">
        <v>7</v>
      </c>
      <c r="J22" s="74"/>
    </row>
    <row r="23" spans="1:10" x14ac:dyDescent="0.2">
      <c r="A23" s="82" t="s">
        <v>163</v>
      </c>
      <c r="B23" s="87">
        <f>AVERAGE('C - Soc for Medvl Archaeology:C - British Sociological'!B27)</f>
        <v>0.38288560923147419</v>
      </c>
      <c r="C23" s="87">
        <f>AVERAGE('C - Soc for Medvl Archaeology:C - British Sociological'!C27)</f>
        <v>0.29410188966896678</v>
      </c>
      <c r="D23" s="87">
        <f>AVERAGE('C - Soc for Medvl Archaeology:C - British Sociological'!D27)</f>
        <v>0.34951165474273432</v>
      </c>
      <c r="E23" s="87">
        <f>AVERAGE('C - Soc for Medvl Archaeology:C - British Sociological'!E27)</f>
        <v>0.25762877391642358</v>
      </c>
      <c r="F23" s="87">
        <f>AVERAGE('C - Soc for Medvl Archaeology:C - British Sociological'!F27)</f>
        <v>0.34702948050368049</v>
      </c>
      <c r="G23" s="87">
        <f>AVERAGE('C - Soc for Medvl Archaeology:C - British Sociological'!G27)</f>
        <v>0.36028361347120269</v>
      </c>
      <c r="H23" s="87"/>
      <c r="I23" s="86">
        <v>6</v>
      </c>
      <c r="J23" s="74" t="s">
        <v>16</v>
      </c>
    </row>
    <row r="24" spans="1:10" x14ac:dyDescent="0.2">
      <c r="A24" s="82" t="s">
        <v>164</v>
      </c>
      <c r="B24" s="87">
        <f>AVERAGE('C - Soc for Medvl Archaeology:C - British Sociological'!B28)</f>
        <v>0.94459666114153085</v>
      </c>
      <c r="C24" s="87">
        <f>AVERAGE('C - Soc for Medvl Archaeology:C - British Sociological'!C28)</f>
        <v>0.45431441340626694</v>
      </c>
      <c r="D24" s="87">
        <f>AVERAGE('C - Soc for Medvl Archaeology:C - British Sociological'!D28)</f>
        <v>0.58696596713119298</v>
      </c>
      <c r="E24" s="87">
        <f>AVERAGE('C - Soc for Medvl Archaeology:C - British Sociological'!E28)</f>
        <v>0.48261666940968068</v>
      </c>
      <c r="F24" s="87">
        <f>AVERAGE('C - Soc for Medvl Archaeology:C - British Sociological'!F28)</f>
        <v>0.21451568395990586</v>
      </c>
      <c r="G24" s="87">
        <f>AVERAGE('C - Soc for Medvl Archaeology:C - British Sociological'!G28)</f>
        <v>0.27593036135904253</v>
      </c>
      <c r="H24" s="87"/>
      <c r="I24" s="86">
        <v>6</v>
      </c>
      <c r="J24" s="74" t="s">
        <v>16</v>
      </c>
    </row>
    <row r="25" spans="1:10" x14ac:dyDescent="0.2">
      <c r="A25" s="82" t="s">
        <v>262</v>
      </c>
      <c r="B25" s="87">
        <f>AVERAGE('C - Soc for Medvl Archaeology:C - British Sociological'!B29)</f>
        <v>2.4544543502085903</v>
      </c>
      <c r="C25" s="87">
        <f>AVERAGE('C - Soc for Medvl Archaeology:C - British Sociological'!C29)</f>
        <v>0.91377058999878835</v>
      </c>
      <c r="D25" s="87">
        <f>AVERAGE('C - Soc for Medvl Archaeology:C - British Sociological'!D29)</f>
        <v>1.0393825124345875</v>
      </c>
      <c r="E25" s="87">
        <f>AVERAGE('C - Soc for Medvl Archaeology:C - British Sociological'!E29)</f>
        <v>0.66082106413604669</v>
      </c>
      <c r="F25" s="87">
        <f>AVERAGE('C - Soc for Medvl Archaeology:C - British Sociological'!F29)</f>
        <v>0.37687874689485285</v>
      </c>
      <c r="G25" s="87">
        <f>AVERAGE('C - Soc for Medvl Archaeology:C - British Sociological'!G29)</f>
        <v>0.3965337295274563</v>
      </c>
      <c r="H25" s="87"/>
      <c r="I25" s="86">
        <v>6</v>
      </c>
      <c r="J25" s="74" t="s">
        <v>16</v>
      </c>
    </row>
    <row r="26" spans="1:10" x14ac:dyDescent="0.2">
      <c r="A26" s="82" t="s">
        <v>119</v>
      </c>
      <c r="B26" s="87">
        <f>AVERAGE('C - Soc for Medvl Archaeology:C - British Sociological'!B30)</f>
        <v>0.20476584541177625</v>
      </c>
      <c r="C26" s="87">
        <f>AVERAGE('C - Soc for Medvl Archaeology:C - British Sociological'!C30)</f>
        <v>0.48434709247726432</v>
      </c>
      <c r="D26" s="87">
        <f>AVERAGE('C - Soc for Medvl Archaeology:C - British Sociological'!D30)</f>
        <v>0.46089158977631345</v>
      </c>
      <c r="E26" s="87">
        <f>AVERAGE('C - Soc for Medvl Archaeology:C - British Sociological'!E30)</f>
        <v>0.45854697757504931</v>
      </c>
      <c r="F26" s="87">
        <f>AVERAGE('C - Soc for Medvl Archaeology:C - British Sociological'!F30)</f>
        <v>0.28239676212379999</v>
      </c>
      <c r="G26" s="87">
        <f>AVERAGE('C - Soc for Medvl Archaeology:C - British Sociological'!G30)</f>
        <v>0.36067607587348149</v>
      </c>
      <c r="H26" s="87"/>
      <c r="I26" s="86">
        <v>6</v>
      </c>
      <c r="J26" s="74" t="s">
        <v>16</v>
      </c>
    </row>
    <row r="27" spans="1:10" x14ac:dyDescent="0.2">
      <c r="A27" s="82" t="s">
        <v>263</v>
      </c>
      <c r="B27" s="86">
        <f>AVERAGE('C - Soc for Medvl Archaeology:C - British Sociological'!B31)</f>
        <v>1012.5</v>
      </c>
      <c r="C27" s="86">
        <f>AVERAGE('C - Soc for Medvl Archaeology:C - British Sociological'!C31)</f>
        <v>-21686.095714285711</v>
      </c>
      <c r="D27" s="86">
        <f>AVERAGE('C - Soc for Medvl Archaeology:C - British Sociological'!D31)</f>
        <v>20950.405714285713</v>
      </c>
      <c r="E27" s="86">
        <f>AVERAGE('C - Soc for Medvl Archaeology:C - British Sociological'!E31)</f>
        <v>-2788.181428571429</v>
      </c>
      <c r="F27" s="86">
        <f>AVERAGE('C - Soc for Medvl Archaeology:C - British Sociological'!F31)</f>
        <v>13975.611428571428</v>
      </c>
      <c r="G27" s="86">
        <f>AVERAGE('C - Soc for Medvl Archaeology:C - British Sociological'!G31)</f>
        <v>-7944.2871428571425</v>
      </c>
      <c r="H27" s="86"/>
      <c r="I27" s="86">
        <v>7</v>
      </c>
      <c r="J27" s="71"/>
    </row>
    <row r="28" spans="1:10" x14ac:dyDescent="0.2">
      <c r="A28" s="82" t="s">
        <v>264</v>
      </c>
      <c r="B28" s="86">
        <f>AVERAGE('C - Soc for Medvl Archaeology:C - British Sociological'!B32)</f>
        <v>2471</v>
      </c>
      <c r="C28" s="86">
        <f>AVERAGE('C - Soc for Medvl Archaeology:C - British Sociological'!C32)</f>
        <v>-15866.966666666665</v>
      </c>
      <c r="D28" s="86">
        <f>AVERAGE('C - Soc for Medvl Archaeology:C - British Sociological'!D32)</f>
        <v>21187.121666666666</v>
      </c>
      <c r="E28" s="86">
        <f>AVERAGE('C - Soc for Medvl Archaeology:C - British Sociological'!E32)</f>
        <v>13711.581666666665</v>
      </c>
      <c r="F28" s="86">
        <f>AVERAGE('C - Soc for Medvl Archaeology:C - British Sociological'!F32)</f>
        <v>12152.81</v>
      </c>
      <c r="G28" s="86">
        <f>AVERAGE('C - Soc for Medvl Archaeology:C - British Sociological'!G32)</f>
        <v>-3142.813333333334</v>
      </c>
      <c r="H28" s="86"/>
      <c r="I28" s="86">
        <v>6</v>
      </c>
      <c r="J28" s="74" t="s">
        <v>16</v>
      </c>
    </row>
    <row r="29" spans="1:10" x14ac:dyDescent="0.2">
      <c r="A29" s="82" t="s">
        <v>265</v>
      </c>
      <c r="B29" s="87">
        <f>AVERAGE('C - Soc for Medvl Archaeology:C - British Sociological'!B33)</f>
        <v>1.3718975644978711E-2</v>
      </c>
      <c r="C29" s="87">
        <f>AVERAGE('C - Soc for Medvl Archaeology:C - British Sociological'!C33)</f>
        <v>-0.24901952453594958</v>
      </c>
      <c r="D29" s="87">
        <f>AVERAGE('C - Soc for Medvl Archaeology:C - British Sociological'!D33)</f>
        <v>2.4021501076548414E-2</v>
      </c>
      <c r="E29" s="87">
        <f>AVERAGE('C - Soc for Medvl Archaeology:C - British Sociological'!E33)</f>
        <v>0.13662486124141787</v>
      </c>
      <c r="F29" s="87">
        <f>AVERAGE('C - Soc for Medvl Archaeology:C - British Sociological'!F33)</f>
        <v>0.17715478271789228</v>
      </c>
      <c r="G29" s="87">
        <f>AVERAGE('C - Soc for Medvl Archaeology:C - British Sociological'!G33)</f>
        <v>-9.3965639747817062E-2</v>
      </c>
      <c r="H29" s="87"/>
      <c r="I29" s="86">
        <v>7</v>
      </c>
      <c r="J29" s="71"/>
    </row>
    <row r="30" spans="1:10" x14ac:dyDescent="0.2">
      <c r="A30" s="82" t="s">
        <v>266</v>
      </c>
      <c r="B30" s="87">
        <f>AVERAGE('C - Soc for Medvl Archaeology:C - British Sociological'!B34)</f>
        <v>-0.68555782753480354</v>
      </c>
      <c r="C30" s="87">
        <f>AVERAGE('C - Soc for Medvl Archaeology:C - British Sociological'!C34)</f>
        <v>0.16724888045449779</v>
      </c>
      <c r="D30" s="87">
        <f>AVERAGE('C - Soc for Medvl Archaeology:C - British Sociological'!D34)</f>
        <v>-0.19899322903652619</v>
      </c>
      <c r="E30" s="87">
        <f>AVERAGE('C - Soc for Medvl Archaeology:C - British Sociological'!E34)</f>
        <v>0.32206039454888485</v>
      </c>
      <c r="F30" s="87">
        <f>AVERAGE('C - Soc for Medvl Archaeology:C - British Sociological'!F34)</f>
        <v>0.36634692591401086</v>
      </c>
      <c r="G30" s="87">
        <f>AVERAGE('C - Soc for Medvl Archaeology:C - British Sociological'!G34)</f>
        <v>-0.16934625066490863</v>
      </c>
      <c r="H30" s="87"/>
      <c r="I30" s="86">
        <v>6</v>
      </c>
      <c r="J30" s="74" t="s">
        <v>16</v>
      </c>
    </row>
    <row r="31" spans="1:10" x14ac:dyDescent="0.2">
      <c r="A31" s="82" t="s">
        <v>267</v>
      </c>
      <c r="B31" s="87" t="s">
        <v>182</v>
      </c>
      <c r="C31" s="87" t="s">
        <v>182</v>
      </c>
      <c r="D31" s="87" t="s">
        <v>182</v>
      </c>
      <c r="E31" s="87" t="s">
        <v>182</v>
      </c>
      <c r="F31" s="87" t="s">
        <v>182</v>
      </c>
      <c r="G31" s="87" t="s">
        <v>182</v>
      </c>
      <c r="H31" s="87"/>
      <c r="I31" s="86">
        <v>5</v>
      </c>
      <c r="J31" s="74" t="s">
        <v>17</v>
      </c>
    </row>
    <row r="32" spans="1:10" x14ac:dyDescent="0.2">
      <c r="A32" s="82" t="s">
        <v>209</v>
      </c>
      <c r="B32" s="87" t="s">
        <v>182</v>
      </c>
      <c r="C32" s="87" t="s">
        <v>182</v>
      </c>
      <c r="D32" s="87" t="s">
        <v>182</v>
      </c>
      <c r="E32" s="87" t="s">
        <v>182</v>
      </c>
      <c r="F32" s="87" t="s">
        <v>182</v>
      </c>
      <c r="G32" s="87" t="s">
        <v>182</v>
      </c>
      <c r="H32" s="87"/>
      <c r="I32" s="86">
        <v>5</v>
      </c>
      <c r="J32" s="74" t="s">
        <v>17</v>
      </c>
    </row>
    <row r="33" spans="1:10" x14ac:dyDescent="0.2">
      <c r="A33" s="82" t="s">
        <v>210</v>
      </c>
      <c r="B33" s="87" t="s">
        <v>182</v>
      </c>
      <c r="C33" s="87" t="s">
        <v>182</v>
      </c>
      <c r="D33" s="87" t="s">
        <v>182</v>
      </c>
      <c r="E33" s="87" t="s">
        <v>182</v>
      </c>
      <c r="F33" s="87" t="s">
        <v>182</v>
      </c>
      <c r="G33" s="87" t="s">
        <v>182</v>
      </c>
      <c r="H33" s="87"/>
      <c r="I33" s="86">
        <v>5</v>
      </c>
      <c r="J33" s="71" t="s">
        <v>17</v>
      </c>
    </row>
    <row r="34" spans="1:10" x14ac:dyDescent="0.2">
      <c r="A34" s="82" t="s">
        <v>211</v>
      </c>
      <c r="B34" s="87" t="s">
        <v>182</v>
      </c>
      <c r="C34" s="87" t="s">
        <v>182</v>
      </c>
      <c r="D34" s="87" t="s">
        <v>182</v>
      </c>
      <c r="E34" s="87" t="s">
        <v>182</v>
      </c>
      <c r="F34" s="87" t="s">
        <v>182</v>
      </c>
      <c r="G34" s="87" t="s">
        <v>182</v>
      </c>
      <c r="H34" s="87"/>
      <c r="I34" s="86">
        <v>5</v>
      </c>
      <c r="J34" s="71" t="s">
        <v>17</v>
      </c>
    </row>
    <row r="35" spans="1:10" ht="15" thickBot="1" x14ac:dyDescent="0.25">
      <c r="A35" s="101" t="s">
        <v>120</v>
      </c>
      <c r="B35" s="102" t="s">
        <v>182</v>
      </c>
      <c r="C35" s="102" t="s">
        <v>182</v>
      </c>
      <c r="D35" s="102" t="s">
        <v>182</v>
      </c>
      <c r="E35" s="102" t="s">
        <v>182</v>
      </c>
      <c r="F35" s="102" t="s">
        <v>182</v>
      </c>
      <c r="G35" s="102" t="s">
        <v>182</v>
      </c>
      <c r="H35" s="102"/>
      <c r="I35" s="95">
        <v>5</v>
      </c>
      <c r="J35" s="71" t="s">
        <v>17</v>
      </c>
    </row>
    <row r="36" spans="1:10" x14ac:dyDescent="0.2">
      <c r="A36" s="98"/>
      <c r="B36" s="99"/>
      <c r="C36" s="99"/>
      <c r="D36" s="99"/>
      <c r="E36" s="99"/>
      <c r="F36" s="99"/>
      <c r="G36" s="99"/>
      <c r="H36" s="99"/>
      <c r="I36" s="99"/>
      <c r="J36" s="65"/>
    </row>
    <row r="37" spans="1:10" x14ac:dyDescent="0.2">
      <c r="A37" s="82"/>
      <c r="B37" s="86"/>
      <c r="C37" s="86"/>
      <c r="D37" s="86"/>
      <c r="E37" s="86"/>
      <c r="F37" s="86"/>
      <c r="G37" s="86"/>
      <c r="H37" s="86"/>
      <c r="I37" s="86"/>
      <c r="J37" s="65"/>
    </row>
    <row r="38" spans="1:10" x14ac:dyDescent="0.2">
      <c r="A38" s="79" t="s">
        <v>137</v>
      </c>
      <c r="B38" s="44">
        <f>AVERAGE('C - Soc for Medvl Archaeology:C - British Sociological'!B42)</f>
        <v>7628039.3399999999</v>
      </c>
      <c r="C38" s="44">
        <f>AVERAGE('C - Soc for Medvl Archaeology:C - British Sociological'!C42)</f>
        <v>3555401.5057142857</v>
      </c>
      <c r="D38" s="44">
        <f>AVERAGE('C - Soc for Medvl Archaeology:C - British Sociological'!D42)</f>
        <v>3844388.5614285716</v>
      </c>
      <c r="E38" s="44">
        <f>AVERAGE('C - Soc for Medvl Archaeology:C - British Sociological'!E42)</f>
        <v>4074866.4671428571</v>
      </c>
      <c r="F38" s="44">
        <f>AVERAGE('C - Soc for Medvl Archaeology:C - British Sociological'!F42)</f>
        <v>4136291.8771428573</v>
      </c>
      <c r="G38" s="44">
        <f>AVERAGE('C - Soc for Medvl Archaeology:C - British Sociological'!G42)</f>
        <v>4117222.3657142855</v>
      </c>
      <c r="H38" s="44"/>
      <c r="I38" s="44">
        <v>7</v>
      </c>
      <c r="J38" s="65"/>
    </row>
    <row r="39" spans="1:10" x14ac:dyDescent="0.2">
      <c r="A39" s="79" t="s">
        <v>138</v>
      </c>
      <c r="B39" s="44">
        <f>AVERAGE('C - Soc for Medvl Archaeology:C - British Sociological'!B43)</f>
        <v>-5173733.333333333</v>
      </c>
      <c r="C39" s="44">
        <f>AVERAGE('C - Soc for Medvl Archaeology:C - British Sociological'!C43)</f>
        <v>-2078438.7142857143</v>
      </c>
      <c r="D39" s="44">
        <f>AVERAGE('C - Soc for Medvl Archaeology:C - British Sociological'!D43)</f>
        <v>-2103389.4285714286</v>
      </c>
      <c r="E39" s="44">
        <f>AVERAGE('C - Soc for Medvl Archaeology:C - British Sociological'!E43)</f>
        <v>-1878532.4285714286</v>
      </c>
      <c r="F39" s="44">
        <f>AVERAGE('C - Soc for Medvl Archaeology:C - British Sociological'!F43)</f>
        <v>-1849080.7142857143</v>
      </c>
      <c r="G39" s="44">
        <f>AVERAGE('C - Soc for Medvl Archaeology:C - British Sociological'!G43)</f>
        <v>-1865146</v>
      </c>
      <c r="H39" s="44"/>
      <c r="I39" s="44">
        <v>7</v>
      </c>
      <c r="J39" s="65"/>
    </row>
    <row r="40" spans="1:10" x14ac:dyDescent="0.2">
      <c r="A40" s="79" t="s">
        <v>139</v>
      </c>
      <c r="B40" s="44">
        <f>AVERAGE('C - Soc for Medvl Archaeology:C - British Sociological'!B44)</f>
        <v>-5522400</v>
      </c>
      <c r="C40" s="44">
        <f>AVERAGE('C - Soc for Medvl Archaeology:C - British Sociological'!C44)</f>
        <v>-2198926.1428571427</v>
      </c>
      <c r="D40" s="44">
        <f>AVERAGE('C - Soc for Medvl Archaeology:C - British Sociological'!D44)</f>
        <v>-2160960.8571428573</v>
      </c>
      <c r="E40" s="44">
        <f>AVERAGE('C - Soc for Medvl Archaeology:C - British Sociological'!E44)</f>
        <v>-1890961</v>
      </c>
      <c r="F40" s="44">
        <f>AVERAGE('C - Soc for Medvl Archaeology:C - British Sociological'!F44)</f>
        <v>-1849080.7142857143</v>
      </c>
      <c r="G40" s="44">
        <f>AVERAGE('C - Soc for Medvl Archaeology:C - British Sociological'!G44)</f>
        <v>-1865146</v>
      </c>
      <c r="H40" s="44"/>
      <c r="I40" s="44">
        <v>7</v>
      </c>
      <c r="J40" s="65"/>
    </row>
    <row r="41" spans="1:10" x14ac:dyDescent="0.2">
      <c r="A41" s="79" t="s">
        <v>140</v>
      </c>
      <c r="B41" s="44">
        <f>AVERAGE('C - Soc for Medvl Archaeology:C - British Sociological'!B45)</f>
        <v>4936054.87</v>
      </c>
      <c r="C41" s="44">
        <f>AVERAGE('C - Soc for Medvl Archaeology:C - British Sociological'!C45)</f>
        <v>3655783.347142857</v>
      </c>
      <c r="D41" s="44">
        <f>AVERAGE('C - Soc for Medvl Archaeology:C - British Sociological'!D45)</f>
        <v>3809484.5342857139</v>
      </c>
      <c r="E41" s="44">
        <f>AVERAGE('C - Soc for Medvl Archaeology:C - British Sociological'!E45)</f>
        <v>4956712.2257142859</v>
      </c>
      <c r="F41" s="44">
        <f>AVERAGE('C - Soc for Medvl Archaeology:C - British Sociological'!F45)</f>
        <v>4644064.922857143</v>
      </c>
      <c r="G41" s="44">
        <f>AVERAGE('C - Soc for Medvl Archaeology:C - British Sociological'!G45)</f>
        <v>3932411.6228571427</v>
      </c>
      <c r="H41" s="44">
        <f>AVERAGE('C - Soc for Medvl Archaeology:C - British Sociological'!H45)</f>
        <v>3340491.652857143</v>
      </c>
      <c r="I41" s="44">
        <v>7</v>
      </c>
      <c r="J41" s="71"/>
    </row>
    <row r="42" spans="1:10" x14ac:dyDescent="0.2">
      <c r="A42" s="79" t="s">
        <v>216</v>
      </c>
      <c r="B42" s="44">
        <f>AVERAGE('C - Soc for Medvl Archaeology:C - British Sociological'!B46)</f>
        <v>4927399.1499999994</v>
      </c>
      <c r="C42" s="44">
        <f>AVERAGE('C - Soc for Medvl Archaeology:C - British Sociological'!C46)</f>
        <v>3605052.8628571429</v>
      </c>
      <c r="D42" s="44">
        <f>AVERAGE('C - Soc for Medvl Archaeology:C - British Sociological'!D46)</f>
        <v>3754560.2357142856</v>
      </c>
      <c r="E42" s="44">
        <f>AVERAGE('C - Soc for Medvl Archaeology:C - British Sociological'!E46)</f>
        <v>4901352.6328571429</v>
      </c>
      <c r="F42" s="44">
        <f>AVERAGE('C - Soc for Medvl Archaeology:C - British Sociological'!F46)</f>
        <v>4589250.4028571425</v>
      </c>
      <c r="G42" s="44">
        <f>AVERAGE('C - Soc for Medvl Archaeology:C - British Sociological'!G46)</f>
        <v>3880599.2457142854</v>
      </c>
      <c r="H42" s="44">
        <f>AVERAGE('C - Soc for Medvl Archaeology:C - British Sociological'!H46)</f>
        <v>3291007.7157142856</v>
      </c>
      <c r="I42" s="44">
        <v>7</v>
      </c>
      <c r="J42" s="71"/>
    </row>
    <row r="43" spans="1:10" x14ac:dyDescent="0.2">
      <c r="A43" s="79" t="s">
        <v>217</v>
      </c>
      <c r="B43" s="44">
        <f>AVERAGE('C - Soc for Medvl Archaeology:C - British Sociological'!B47)</f>
        <v>4493620.8166666664</v>
      </c>
      <c r="C43" s="44">
        <f>AVERAGE('C - Soc for Medvl Archaeology:C - British Sociological'!C47)</f>
        <v>2494831.2914285711</v>
      </c>
      <c r="D43" s="44">
        <f>AVERAGE('C - Soc for Medvl Archaeology:C - British Sociological'!D47)</f>
        <v>2725677.5214285711</v>
      </c>
      <c r="E43" s="44">
        <f>AVERAGE('C - Soc for Medvl Archaeology:C - British Sociological'!E47)</f>
        <v>3914548.0614285716</v>
      </c>
      <c r="F43" s="44">
        <f>AVERAGE('C - Soc for Medvl Archaeology:C - British Sociological'!F47)</f>
        <v>3747488.9742857143</v>
      </c>
      <c r="G43" s="44">
        <f>AVERAGE('C - Soc for Medvl Archaeology:C - British Sociological'!G47)</f>
        <v>3081426.2457142854</v>
      </c>
      <c r="H43" s="44">
        <f>AVERAGE('C - Soc for Medvl Archaeology:C - British Sociological'!H47)</f>
        <v>2457229.1442857138</v>
      </c>
      <c r="I43" s="44">
        <v>7</v>
      </c>
      <c r="J43" s="71"/>
    </row>
    <row r="44" spans="1:10" x14ac:dyDescent="0.2">
      <c r="A44" s="79" t="s">
        <v>218</v>
      </c>
      <c r="B44" s="44">
        <f>AVERAGE('C - Soc for Medvl Archaeology:C - British Sociological'!B48)</f>
        <v>6463546.6733333329</v>
      </c>
      <c r="C44" s="44">
        <f>AVERAGE('C - Soc for Medvl Archaeology:C - British Sociological'!C48)</f>
        <v>2893628.9342857143</v>
      </c>
      <c r="D44" s="44">
        <f>AVERAGE('C - Soc for Medvl Archaeology:C - British Sociological'!D48)</f>
        <v>3212690.5614285716</v>
      </c>
      <c r="E44" s="44">
        <f>AVERAGE('C - Soc for Medvl Archaeology:C - British Sociological'!E48)</f>
        <v>3550412.4671428571</v>
      </c>
      <c r="F44" s="44">
        <f>AVERAGE('C - Soc for Medvl Archaeology:C - British Sociological'!F48)</f>
        <v>3640906.1628571427</v>
      </c>
      <c r="G44" s="44">
        <f>AVERAGE('C - Soc for Medvl Archaeology:C - British Sociological'!G48)</f>
        <v>3598273.0799999996</v>
      </c>
      <c r="H44" s="44"/>
      <c r="I44" s="44">
        <v>7</v>
      </c>
      <c r="J44" s="65"/>
    </row>
    <row r="45" spans="1:10" x14ac:dyDescent="0.2">
      <c r="A45" s="83" t="s">
        <v>141</v>
      </c>
      <c r="B45" s="88">
        <f>AVERAGE('C - Soc for Medvl Archaeology:C - British Sociological'!B49)</f>
        <v>8655.7199999999921</v>
      </c>
      <c r="C45" s="88">
        <f>AVERAGE('C - Soc for Medvl Archaeology:C - British Sociological'!C49)</f>
        <v>50730.484285714287</v>
      </c>
      <c r="D45" s="88">
        <f>AVERAGE('C - Soc for Medvl Archaeology:C - British Sociological'!D49)</f>
        <v>54924.298571428568</v>
      </c>
      <c r="E45" s="88">
        <f>AVERAGE('C - Soc for Medvl Archaeology:C - British Sociological'!E49)</f>
        <v>55359.592857142859</v>
      </c>
      <c r="F45" s="88">
        <f>AVERAGE('C - Soc for Medvl Archaeology:C - British Sociological'!F49)</f>
        <v>54814.520000000004</v>
      </c>
      <c r="G45" s="88">
        <f>AVERAGE('C - Soc for Medvl Archaeology:C - British Sociological'!G49)</f>
        <v>51812.377142857142</v>
      </c>
      <c r="H45" s="88"/>
      <c r="I45" s="86">
        <v>7</v>
      </c>
      <c r="J45" s="65"/>
    </row>
    <row r="46" spans="1:10" s="22" customFormat="1" x14ac:dyDescent="0.2">
      <c r="A46" s="84" t="s">
        <v>142</v>
      </c>
      <c r="B46" s="88">
        <f>AVERAGE('C - Soc for Medvl Archaeology:C - British Sociological'!B50)</f>
        <v>-497070.27333333337</v>
      </c>
      <c r="C46" s="88">
        <f>AVERAGE('C - Soc for Medvl Archaeology:C - British Sociological'!C50)</f>
        <v>-153701.18714285715</v>
      </c>
      <c r="D46" s="88">
        <f>AVERAGE('C - Soc for Medvl Archaeology:C - British Sociological'!D50)</f>
        <v>-1147227.6914285715</v>
      </c>
      <c r="E46" s="88">
        <f>AVERAGE('C - Soc for Medvl Archaeology:C - British Sociological'!E50)</f>
        <v>312647.30285714287</v>
      </c>
      <c r="F46" s="88">
        <f>AVERAGE('C - Soc for Medvl Archaeology:C - British Sociological'!F50)</f>
        <v>711653.29999999993</v>
      </c>
      <c r="G46" s="88">
        <f>AVERAGE('C - Soc for Medvl Archaeology:C - British Sociological'!G50)</f>
        <v>591919.97</v>
      </c>
      <c r="H46" s="88"/>
      <c r="I46" s="86">
        <v>7</v>
      </c>
      <c r="J46" s="71"/>
    </row>
    <row r="47" spans="1:10" s="22" customFormat="1" x14ac:dyDescent="0.2">
      <c r="A47" s="84" t="s">
        <v>221</v>
      </c>
      <c r="B47" s="89">
        <f>AVERAGE('C - Soc for Medvl Archaeology:C - British Sociological'!B51)</f>
        <v>-7.1859849281537365E-3</v>
      </c>
      <c r="C47" s="89">
        <f>AVERAGE('C - Soc for Medvl Archaeology:C - British Sociological'!C51)</f>
        <v>-9.0100962923508346E-2</v>
      </c>
      <c r="D47" s="89">
        <f>AVERAGE('C - Soc for Medvl Archaeology:C - British Sociological'!D51)</f>
        <v>1.3024681264918455E-2</v>
      </c>
      <c r="E47" s="89">
        <f>AVERAGE('C - Soc for Medvl Archaeology:C - British Sociological'!E51)</f>
        <v>7.1341920991561905E-2</v>
      </c>
      <c r="F47" s="89">
        <f>AVERAGE('C - Soc for Medvl Archaeology:C - British Sociological'!F51)</f>
        <v>7.2602598233927895E-2</v>
      </c>
      <c r="G47" s="89">
        <f>AVERAGE('C - Soc for Medvl Archaeology:C - British Sociological'!G51)</f>
        <v>7.8662296611457808E-2</v>
      </c>
      <c r="H47" s="89"/>
      <c r="I47" s="86">
        <v>7</v>
      </c>
      <c r="J47" s="71"/>
    </row>
    <row r="48" spans="1:10" s="22" customFormat="1" x14ac:dyDescent="0.2">
      <c r="A48" s="84" t="s">
        <v>222</v>
      </c>
      <c r="B48" s="88">
        <f>AVERAGE('C - Soc for Medvl Archaeology:C - British Sociological'!B52)</f>
        <v>-497865.53</v>
      </c>
      <c r="C48" s="88">
        <f>AVERAGE('C - Soc for Medvl Archaeology:C - British Sociological'!C52)</f>
        <v>-149507.37285714285</v>
      </c>
      <c r="D48" s="88">
        <f>AVERAGE('C - Soc for Medvl Archaeology:C - British Sociological'!D52)</f>
        <v>-1146792.3971428571</v>
      </c>
      <c r="E48" s="88">
        <f>AVERAGE('C - Soc for Medvl Archaeology:C - British Sociological'!E52)</f>
        <v>312102.23</v>
      </c>
      <c r="F48" s="88">
        <f>AVERAGE('C - Soc for Medvl Archaeology:C - British Sociological'!F52)</f>
        <v>708651.15714285709</v>
      </c>
      <c r="G48" s="88">
        <f>AVERAGE('C - Soc for Medvl Archaeology:C - British Sociological'!G52)</f>
        <v>589591.53</v>
      </c>
      <c r="H48" s="88"/>
      <c r="I48" s="86">
        <v>7</v>
      </c>
      <c r="J48" s="71"/>
    </row>
    <row r="49" spans="1:10" s="22" customFormat="1" x14ac:dyDescent="0.2">
      <c r="A49" s="84" t="s">
        <v>223</v>
      </c>
      <c r="B49" s="89">
        <f>AVERAGE('C - Soc for Medvl Archaeology:C - British Sociological'!B53)</f>
        <v>-5.02983006452698E-3</v>
      </c>
      <c r="C49" s="89">
        <f>AVERAGE('C - Soc for Medvl Archaeology:C - British Sociological'!C53)</f>
        <v>-8.0585833786679009E-2</v>
      </c>
      <c r="D49" s="89">
        <f>AVERAGE('C - Soc for Medvl Archaeology:C - British Sociological'!D53)</f>
        <v>1.8130078423642448E-2</v>
      </c>
      <c r="E49" s="89">
        <f>AVERAGE('C - Soc for Medvl Archaeology:C - British Sociological'!E53)</f>
        <v>0.10293486271186714</v>
      </c>
      <c r="F49" s="89">
        <f>AVERAGE('C - Soc for Medvl Archaeology:C - British Sociological'!F53)</f>
        <v>6.0734838328954065E-2</v>
      </c>
      <c r="G49" s="89">
        <f>AVERAGE('C - Soc for Medvl Archaeology:C - British Sociological'!G53)</f>
        <v>7.8851612807767521E-2</v>
      </c>
      <c r="H49" s="89"/>
      <c r="I49" s="86">
        <v>7</v>
      </c>
      <c r="J49" s="71"/>
    </row>
    <row r="50" spans="1:10" s="22" customFormat="1" x14ac:dyDescent="0.2">
      <c r="A50" s="84" t="s">
        <v>224</v>
      </c>
      <c r="B50" s="88">
        <f>AVERAGE('C - Soc for Medvl Archaeology:C - British Sociological'!B54)</f>
        <v>-484607.19666666671</v>
      </c>
      <c r="C50" s="88">
        <f>AVERAGE('C - Soc for Medvl Archaeology:C - British Sociological'!C54)</f>
        <v>-230846.22999999998</v>
      </c>
      <c r="D50" s="88">
        <f>AVERAGE('C - Soc for Medvl Archaeology:C - British Sociological'!D54)</f>
        <v>-1188870.5399999998</v>
      </c>
      <c r="E50" s="88">
        <f>AVERAGE('C - Soc for Medvl Archaeology:C - British Sociological'!E54)</f>
        <v>167059.08714285711</v>
      </c>
      <c r="F50" s="88">
        <f>AVERAGE('C - Soc for Medvl Archaeology:C - British Sociological'!F54)</f>
        <v>666062.72857142857</v>
      </c>
      <c r="G50" s="88">
        <f>AVERAGE('C - Soc for Medvl Archaeology:C - British Sociological'!G54)</f>
        <v>624197.10142857139</v>
      </c>
      <c r="H50" s="88"/>
      <c r="I50" s="86">
        <v>7</v>
      </c>
      <c r="J50" s="71"/>
    </row>
    <row r="51" spans="1:10" s="22" customFormat="1" x14ac:dyDescent="0.2">
      <c r="A51" s="84" t="s">
        <v>225</v>
      </c>
      <c r="B51" s="89">
        <f>AVERAGE('C - Soc for Medvl Archaeology:C - British Sociological'!B55)</f>
        <v>1.4883661262806444E-2</v>
      </c>
      <c r="C51" s="89">
        <f>AVERAGE('C - Soc for Medvl Archaeology:C - British Sociological'!C55)</f>
        <v>-0.1319827717340499</v>
      </c>
      <c r="D51" s="89">
        <f>AVERAGE('C - Soc for Medvl Archaeology:C - British Sociological'!D55)</f>
        <v>8.2101820173630879E-2</v>
      </c>
      <c r="E51" s="89">
        <f>AVERAGE('C - Soc for Medvl Archaeology:C - British Sociological'!E55)</f>
        <v>5.2679630260538665E-2</v>
      </c>
      <c r="F51" s="89">
        <f>AVERAGE('C - Soc for Medvl Archaeology:C - British Sociological'!F55)</f>
        <v>9.2607334780777234E-2</v>
      </c>
      <c r="G51" s="89">
        <f>AVERAGE('C - Soc for Medvl Archaeology:C - British Sociological'!G55)</f>
        <v>0.17130799959656109</v>
      </c>
      <c r="H51" s="89"/>
      <c r="I51" s="86">
        <v>7</v>
      </c>
      <c r="J51" s="71"/>
    </row>
    <row r="52" spans="1:10" s="22" customFormat="1" x14ac:dyDescent="0.2">
      <c r="A52" s="84" t="s">
        <v>226</v>
      </c>
      <c r="B52" s="90">
        <f>AVERAGE('C - Soc for Medvl Archaeology:C - British Sociological'!B56)</f>
        <v>82.766013745704456</v>
      </c>
      <c r="C52" s="90">
        <f>AVERAGE('C - Soc for Medvl Archaeology:C - British Sociological'!C56)</f>
        <v>28.699388607066449</v>
      </c>
      <c r="D52" s="90">
        <f>AVERAGE('C - Soc for Medvl Archaeology:C - British Sociological'!D56)</f>
        <v>28.910642389806483</v>
      </c>
      <c r="E52" s="90">
        <f>AVERAGE('C - Soc for Medvl Archaeology:C - British Sociological'!E56)</f>
        <v>19.12752255756843</v>
      </c>
      <c r="F52" s="90">
        <f>AVERAGE('C - Soc for Medvl Archaeology:C - British Sociological'!F56)</f>
        <v>15.568719244472781</v>
      </c>
      <c r="G52" s="90">
        <f>AVERAGE('C - Soc for Medvl Archaeology:C - British Sociological'!G56)</f>
        <v>6.4239414791639051</v>
      </c>
      <c r="H52" s="90"/>
      <c r="I52" s="86">
        <v>6</v>
      </c>
      <c r="J52" s="72" t="s">
        <v>18</v>
      </c>
    </row>
    <row r="53" spans="1:10" s="22" customFormat="1" x14ac:dyDescent="0.2">
      <c r="A53" s="84" t="s">
        <v>227</v>
      </c>
      <c r="B53" s="90">
        <f>AVERAGE('C - Soc for Medvl Archaeology:C - British Sociological'!B57)</f>
        <v>31.803008839292868</v>
      </c>
      <c r="C53" s="90">
        <f>AVERAGE('C - Soc for Medvl Archaeology:C - British Sociological'!C57)</f>
        <v>11.700562127952068</v>
      </c>
      <c r="D53" s="90">
        <f>AVERAGE('C - Soc for Medvl Archaeology:C - British Sociological'!D57)</f>
        <v>11.590617821376819</v>
      </c>
      <c r="E53" s="90">
        <f>AVERAGE('C - Soc for Medvl Archaeology:C - British Sociological'!E57)</f>
        <v>11.07916038083699</v>
      </c>
      <c r="F53" s="90">
        <f>AVERAGE('C - Soc for Medvl Archaeology:C - British Sociological'!F57)</f>
        <v>14.460532068547442</v>
      </c>
      <c r="G53" s="90">
        <f>AVERAGE('C - Soc for Medvl Archaeology:C - British Sociological'!G57)</f>
        <v>14.994939840582225</v>
      </c>
      <c r="H53" s="90"/>
      <c r="I53" s="86">
        <v>7</v>
      </c>
      <c r="J53" s="76"/>
    </row>
    <row r="54" spans="1:10" x14ac:dyDescent="0.2">
      <c r="A54" s="83" t="s">
        <v>228</v>
      </c>
      <c r="B54" s="91">
        <f>AVERAGE('C - Soc for Medvl Archaeology:C - British Sociological'!B58)</f>
        <v>31.273845362124991</v>
      </c>
      <c r="C54" s="91">
        <f>AVERAGE('C - Soc for Medvl Archaeology:C - British Sociological'!C58)</f>
        <v>12.135486302391609</v>
      </c>
      <c r="D54" s="91">
        <f>AVERAGE('C - Soc for Medvl Archaeology:C - British Sociological'!D58)</f>
        <v>11.161904793136106</v>
      </c>
      <c r="E54" s="91">
        <f>AVERAGE('C - Soc for Medvl Archaeology:C - British Sociological'!E58)</f>
        <v>10.976729736635445</v>
      </c>
      <c r="F54" s="91">
        <f>AVERAGE('C - Soc for Medvl Archaeology:C - British Sociological'!F58)</f>
        <v>14.353908092506474</v>
      </c>
      <c r="G54" s="91">
        <f>AVERAGE('C - Soc for Medvl Archaeology:C - British Sociological'!G58)</f>
        <v>15.870365895145744</v>
      </c>
      <c r="H54" s="91"/>
      <c r="I54" s="86">
        <v>7</v>
      </c>
      <c r="J54" s="65"/>
    </row>
    <row r="55" spans="1:10" ht="15" thickBot="1" x14ac:dyDescent="0.25">
      <c r="A55" s="85" t="s">
        <v>290</v>
      </c>
      <c r="B55" s="93">
        <f>AVERAGE('C - Soc for Medvl Archaeology:C - British Sociological'!B59)</f>
        <v>1.6656903851379925</v>
      </c>
      <c r="C55" s="93">
        <f>AVERAGE('C - Soc for Medvl Archaeology:C - British Sociological'!C59)</f>
        <v>1.0204511618687779</v>
      </c>
      <c r="D55" s="93">
        <f>AVERAGE('C - Soc for Medvl Archaeology:C - British Sociological'!D59)</f>
        <v>1.1061684938333309</v>
      </c>
      <c r="E55" s="93">
        <f>AVERAGE('C - Soc for Medvl Archaeology:C - British Sociological'!E59)</f>
        <v>1.0298057627733268</v>
      </c>
      <c r="F55" s="93">
        <f>AVERAGE('C - Soc for Medvl Archaeology:C - British Sociological'!F59)</f>
        <v>1.2262727929443762</v>
      </c>
      <c r="G55" s="93">
        <f>AVERAGE('C - Soc for Medvl Archaeology:C - British Sociological'!G59)</f>
        <v>1.1567485337456624</v>
      </c>
      <c r="H55" s="93"/>
      <c r="I55" s="95"/>
      <c r="J55" s="77"/>
    </row>
    <row r="56" spans="1:10" x14ac:dyDescent="0.2">
      <c r="A56" s="1"/>
      <c r="B56" s="66"/>
      <c r="C56" s="66"/>
      <c r="D56" s="66"/>
      <c r="E56" s="66"/>
      <c r="F56" s="66"/>
      <c r="G56" s="66"/>
    </row>
    <row r="57" spans="1:10" x14ac:dyDescent="0.2">
      <c r="A57" s="4" t="s">
        <v>229</v>
      </c>
      <c r="B57" s="66"/>
      <c r="C57" s="66"/>
      <c r="D57" s="165"/>
      <c r="E57" s="165"/>
      <c r="F57" s="165"/>
      <c r="G57" s="165"/>
      <c r="H57" s="15"/>
      <c r="I57" s="15"/>
    </row>
    <row r="58" spans="1:10" x14ac:dyDescent="0.2">
      <c r="A58" s="23"/>
      <c r="D58" s="15"/>
      <c r="E58" s="165"/>
      <c r="F58" s="165"/>
      <c r="G58" s="165"/>
      <c r="H58" s="15"/>
      <c r="I58" s="15"/>
    </row>
    <row r="59" spans="1:10" x14ac:dyDescent="0.2">
      <c r="A59" s="1"/>
      <c r="D59" s="15"/>
      <c r="E59" s="165"/>
      <c r="F59" s="165"/>
      <c r="G59" s="165"/>
      <c r="H59" s="15"/>
      <c r="I59" s="15"/>
    </row>
    <row r="60" spans="1:10" x14ac:dyDescent="0.2">
      <c r="D60" s="15"/>
      <c r="E60" s="165"/>
      <c r="F60" s="165"/>
      <c r="G60" s="165"/>
      <c r="H60" s="15"/>
      <c r="I60" s="15"/>
    </row>
    <row r="61" spans="1:10" x14ac:dyDescent="0.2">
      <c r="D61" s="15"/>
      <c r="E61" s="165"/>
      <c r="F61" s="165"/>
      <c r="G61" s="165"/>
      <c r="H61" s="15"/>
      <c r="I61" s="15"/>
    </row>
    <row r="62" spans="1:10" x14ac:dyDescent="0.2">
      <c r="D62" s="15"/>
      <c r="E62" s="165"/>
      <c r="F62" s="165"/>
      <c r="G62" s="165"/>
      <c r="H62" s="15"/>
      <c r="I62" s="15"/>
    </row>
    <row r="63" spans="1:10" x14ac:dyDescent="0.2">
      <c r="D63" s="15"/>
      <c r="E63" s="165"/>
      <c r="F63" s="165"/>
      <c r="G63" s="165"/>
      <c r="H63" s="15"/>
      <c r="I63" s="15"/>
    </row>
    <row r="64" spans="1:10" x14ac:dyDescent="0.2">
      <c r="D64" s="15"/>
      <c r="E64" s="165"/>
      <c r="F64" s="165"/>
      <c r="G64" s="165"/>
      <c r="H64" s="15"/>
      <c r="I64" s="15"/>
    </row>
    <row r="65" spans="4:9" x14ac:dyDescent="0.2">
      <c r="D65" s="15"/>
      <c r="E65" s="165"/>
      <c r="F65" s="165"/>
      <c r="G65" s="165"/>
      <c r="H65" s="15"/>
      <c r="I65" s="15"/>
    </row>
    <row r="66" spans="4:9" x14ac:dyDescent="0.2">
      <c r="D66" s="15"/>
      <c r="E66" s="166"/>
      <c r="F66" s="166"/>
      <c r="G66" s="166"/>
      <c r="H66" s="15"/>
      <c r="I66" s="15"/>
    </row>
    <row r="67" spans="4:9" x14ac:dyDescent="0.2">
      <c r="D67" s="15"/>
      <c r="E67" s="165"/>
      <c r="F67" s="165"/>
      <c r="G67" s="165"/>
      <c r="H67" s="15"/>
      <c r="I67" s="15"/>
    </row>
    <row r="68" spans="4:9" x14ac:dyDescent="0.2">
      <c r="D68" s="15"/>
      <c r="E68" s="166"/>
      <c r="F68" s="166"/>
      <c r="G68" s="166"/>
      <c r="H68" s="15"/>
      <c r="I68" s="15"/>
    </row>
    <row r="69" spans="4:9" x14ac:dyDescent="0.2">
      <c r="D69" s="15"/>
      <c r="E69" s="165"/>
      <c r="F69" s="165"/>
      <c r="G69" s="165"/>
      <c r="H69" s="15"/>
      <c r="I69" s="15"/>
    </row>
    <row r="70" spans="4:9" x14ac:dyDescent="0.2">
      <c r="D70" s="15"/>
      <c r="E70" s="166"/>
      <c r="F70" s="166"/>
      <c r="G70" s="166"/>
      <c r="H70" s="15"/>
      <c r="I70" s="15"/>
    </row>
    <row r="71" spans="4:9" x14ac:dyDescent="0.2">
      <c r="D71" s="15"/>
      <c r="E71" s="500"/>
      <c r="F71" s="500"/>
      <c r="G71" s="500"/>
      <c r="H71" s="15"/>
      <c r="I71" s="15"/>
    </row>
    <row r="72" spans="4:9" x14ac:dyDescent="0.2">
      <c r="D72" s="15"/>
      <c r="E72" s="500"/>
      <c r="F72" s="500"/>
      <c r="G72" s="500"/>
      <c r="H72" s="15"/>
      <c r="I72" s="15"/>
    </row>
    <row r="73" spans="4:9" x14ac:dyDescent="0.2">
      <c r="D73" s="15"/>
      <c r="E73" s="500"/>
      <c r="F73" s="500"/>
      <c r="G73" s="500"/>
      <c r="H73" s="15"/>
      <c r="I73" s="15"/>
    </row>
    <row r="74" spans="4:9" x14ac:dyDescent="0.2">
      <c r="D74" s="15"/>
      <c r="E74" s="166"/>
      <c r="F74" s="166"/>
      <c r="G74" s="166"/>
      <c r="H74" s="15"/>
      <c r="I74" s="15"/>
    </row>
    <row r="75" spans="4:9" x14ac:dyDescent="0.2">
      <c r="D75" s="15"/>
      <c r="E75" s="15"/>
      <c r="F75" s="15"/>
      <c r="G75" s="15"/>
      <c r="H75" s="15"/>
      <c r="I75" s="15"/>
    </row>
    <row r="76" spans="4:9" x14ac:dyDescent="0.2">
      <c r="D76" s="15"/>
      <c r="E76" s="15"/>
      <c r="F76" s="15"/>
      <c r="G76" s="15"/>
      <c r="H76" s="15"/>
      <c r="I76" s="15"/>
    </row>
    <row r="77" spans="4:9" x14ac:dyDescent="0.2">
      <c r="D77" s="15"/>
      <c r="E77" s="15"/>
      <c r="F77" s="15"/>
      <c r="G77" s="15"/>
      <c r="H77" s="15"/>
      <c r="I77" s="15"/>
    </row>
    <row r="78" spans="4:9" x14ac:dyDescent="0.2">
      <c r="D78" s="15"/>
      <c r="E78" s="15"/>
      <c r="F78" s="15"/>
      <c r="G78" s="15"/>
      <c r="H78" s="15"/>
      <c r="I78" s="15"/>
    </row>
    <row r="79" spans="4:9" x14ac:dyDescent="0.2">
      <c r="D79" s="15"/>
      <c r="E79" s="15"/>
      <c r="F79" s="15"/>
      <c r="G79" s="15"/>
      <c r="H79" s="15"/>
      <c r="I79" s="15"/>
    </row>
    <row r="80" spans="4:9" x14ac:dyDescent="0.2">
      <c r="D80" s="15"/>
      <c r="E80" s="15"/>
      <c r="F80" s="15"/>
      <c r="G80" s="15"/>
      <c r="H80" s="15"/>
      <c r="I80" s="15"/>
    </row>
  </sheetData>
  <phoneticPr fontId="9" type="noConversion"/>
  <pageMargins left="0.75" right="0.75" top="1" bottom="1" header="0.5" footer="0.5"/>
  <pageSetup paperSize="9" orientation="portrait" horizontalDpi="4294967292" verticalDpi="4294967292"/>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L84"/>
  <sheetViews>
    <sheetView zoomScale="70" zoomScaleNormal="70" workbookViewId="0">
      <selection activeCell="J1" sqref="I1:J1048576"/>
    </sheetView>
  </sheetViews>
  <sheetFormatPr defaultColWidth="8.85546875" defaultRowHeight="14.25" x14ac:dyDescent="0.2"/>
  <cols>
    <col min="1" max="1" width="76.42578125" style="6" bestFit="1" customWidth="1"/>
    <col min="2" max="8" width="16.42578125" style="6" customWidth="1"/>
    <col min="9" max="9" width="18.85546875" style="6" hidden="1" customWidth="1"/>
    <col min="10" max="10" width="55.28515625" style="2" hidden="1" customWidth="1"/>
    <col min="11" max="16384" width="8.85546875" style="6"/>
  </cols>
  <sheetData>
    <row r="1" spans="1:12" x14ac:dyDescent="0.2"/>
    <row r="2" spans="1:12" ht="15" thickBot="1" x14ac:dyDescent="0.25"/>
    <row r="3" spans="1:12" s="11" customFormat="1" ht="42" customHeight="1" thickBot="1" x14ac:dyDescent="0.3">
      <c r="A3" s="126" t="s">
        <v>32</v>
      </c>
      <c r="B3" s="104">
        <v>2016</v>
      </c>
      <c r="C3" s="104">
        <v>2015</v>
      </c>
      <c r="D3" s="104">
        <v>2014</v>
      </c>
      <c r="E3" s="104">
        <v>2013</v>
      </c>
      <c r="F3" s="104">
        <v>2012</v>
      </c>
      <c r="G3" s="104">
        <v>2011</v>
      </c>
      <c r="H3" s="104">
        <v>2010</v>
      </c>
      <c r="I3" s="106" t="s">
        <v>12</v>
      </c>
      <c r="J3" s="119" t="s">
        <v>333</v>
      </c>
      <c r="L3" s="12" t="s">
        <v>235</v>
      </c>
    </row>
    <row r="4" spans="1:12" x14ac:dyDescent="0.2">
      <c r="A4" s="78" t="s">
        <v>154</v>
      </c>
      <c r="B4" s="58">
        <f>SUM('D - Soc for Libyan Studies:D - Association for Scottish'!B8)</f>
        <v>2095824.26</v>
      </c>
      <c r="C4" s="58">
        <f>SUM('D - Soc for Libyan Studies:D - Association for Scottish'!C8)</f>
        <v>4838998.25</v>
      </c>
      <c r="D4" s="58">
        <f>SUM('D - Soc for Libyan Studies:D - Association for Scottish'!D8)</f>
        <v>5089590.04</v>
      </c>
      <c r="E4" s="58">
        <f>SUM('D - Soc for Libyan Studies:D - Association for Scottish'!E8)</f>
        <v>4277175.1500000004</v>
      </c>
      <c r="F4" s="58">
        <f>SUM('D - Soc for Libyan Studies:D - Association for Scottish'!F8)</f>
        <v>5672854.8200000003</v>
      </c>
      <c r="G4" s="58">
        <f>SUM('D - Soc for Libyan Studies:D - Association for Scottish'!G8)</f>
        <v>2400353.86</v>
      </c>
      <c r="H4" s="58" t="s">
        <v>235</v>
      </c>
      <c r="I4" s="129">
        <v>8</v>
      </c>
      <c r="J4" s="70" t="s">
        <v>4</v>
      </c>
    </row>
    <row r="5" spans="1:12" x14ac:dyDescent="0.2">
      <c r="A5" s="79" t="s">
        <v>243</v>
      </c>
      <c r="B5" s="44">
        <f>SUM('D - Soc for Libyan Studies:D - Association for Scottish'!B9)</f>
        <v>-2608715.12</v>
      </c>
      <c r="C5" s="44">
        <f>SUM('D - Soc for Libyan Studies:D - Association for Scottish'!C9)</f>
        <v>-4917647.8100000005</v>
      </c>
      <c r="D5" s="44">
        <f>SUM('D - Soc for Libyan Studies:D - Association for Scottish'!D9)</f>
        <v>-4513558.92</v>
      </c>
      <c r="E5" s="44">
        <f>SUM('D - Soc for Libyan Studies:D - Association for Scottish'!E9)</f>
        <v>-4450380.24</v>
      </c>
      <c r="F5" s="44">
        <f>SUM('D - Soc for Libyan Studies:D - Association for Scottish'!F9)</f>
        <v>-4978758.93</v>
      </c>
      <c r="G5" s="44">
        <f>SUM('D - Soc for Libyan Studies:D - Association for Scottish'!G9)</f>
        <v>-2414641.11</v>
      </c>
      <c r="H5" s="44" t="s">
        <v>235</v>
      </c>
      <c r="I5" s="130">
        <v>8</v>
      </c>
      <c r="J5" s="64" t="s">
        <v>4</v>
      </c>
    </row>
    <row r="6" spans="1:12" x14ac:dyDescent="0.2">
      <c r="A6" s="80" t="s">
        <v>155</v>
      </c>
      <c r="B6" s="86">
        <f t="shared" ref="B6:G6" si="0">B5/12</f>
        <v>-217392.92666666667</v>
      </c>
      <c r="C6" s="86">
        <f t="shared" si="0"/>
        <v>-409803.98416666669</v>
      </c>
      <c r="D6" s="86">
        <f t="shared" si="0"/>
        <v>-376129.91</v>
      </c>
      <c r="E6" s="86">
        <f t="shared" si="0"/>
        <v>-370865.02</v>
      </c>
      <c r="F6" s="86">
        <f t="shared" si="0"/>
        <v>-414896.57749999996</v>
      </c>
      <c r="G6" s="86">
        <f t="shared" si="0"/>
        <v>-201220.0925</v>
      </c>
      <c r="H6" s="86"/>
      <c r="I6" s="130">
        <v>8</v>
      </c>
      <c r="J6" s="64" t="s">
        <v>4</v>
      </c>
    </row>
    <row r="7" spans="1:12" x14ac:dyDescent="0.2">
      <c r="A7" s="79" t="s">
        <v>245</v>
      </c>
      <c r="B7" s="44">
        <f>SUM('D - Soc for Libyan Studies:D - Association for Scottish'!B11)</f>
        <v>1188287.26</v>
      </c>
      <c r="C7" s="44">
        <f>SUM('D - Soc for Libyan Studies:D - Association for Scottish'!C11)</f>
        <v>3760844.25</v>
      </c>
      <c r="D7" s="44">
        <f>SUM('D - Soc for Libyan Studies:D - Association for Scottish'!D11)</f>
        <v>4092872.04</v>
      </c>
      <c r="E7" s="44">
        <f>SUM('D - Soc for Libyan Studies:D - Association for Scottish'!E11)</f>
        <v>3171190.15</v>
      </c>
      <c r="F7" s="44">
        <f>SUM('D - Soc for Libyan Studies:D - Association for Scottish'!F11)</f>
        <v>4408517.82</v>
      </c>
      <c r="G7" s="44">
        <f>SUM('D - Soc for Libyan Studies:D - Association for Scottish'!G11)</f>
        <v>2188834.86</v>
      </c>
      <c r="H7" s="44"/>
      <c r="I7" s="130">
        <v>8</v>
      </c>
      <c r="J7" s="64" t="s">
        <v>4</v>
      </c>
    </row>
    <row r="8" spans="1:12" ht="15" thickBot="1" x14ac:dyDescent="0.25">
      <c r="A8" s="97" t="s">
        <v>246</v>
      </c>
      <c r="B8" s="60">
        <f>SUM('D - Soc for Libyan Studies:D - Association for Scottish'!B12)</f>
        <v>-1391313.12</v>
      </c>
      <c r="C8" s="60">
        <f>SUM('D - Soc for Libyan Studies:D - Association for Scottish'!C12)</f>
        <v>-3728007.81</v>
      </c>
      <c r="D8" s="60">
        <f>SUM('D - Soc for Libyan Studies:D - Association for Scottish'!D12)</f>
        <v>-3470668.92</v>
      </c>
      <c r="E8" s="60">
        <f>SUM('D - Soc for Libyan Studies:D - Association for Scottish'!E12)</f>
        <v>-3418505.24</v>
      </c>
      <c r="F8" s="60">
        <f>SUM('D - Soc for Libyan Studies:D - Association for Scottish'!F12)</f>
        <v>-3585344.9299999997</v>
      </c>
      <c r="G8" s="60">
        <f>SUM('D - Soc for Libyan Studies:D - Association for Scottish'!G12)</f>
        <v>-2214496.11</v>
      </c>
      <c r="H8" s="60"/>
      <c r="I8" s="131">
        <v>8</v>
      </c>
      <c r="J8" s="64" t="s">
        <v>4</v>
      </c>
    </row>
    <row r="9" spans="1:12" x14ac:dyDescent="0.2">
      <c r="A9" s="100"/>
      <c r="B9" s="100"/>
      <c r="C9" s="100"/>
      <c r="D9" s="100"/>
      <c r="E9" s="100"/>
      <c r="F9" s="100"/>
      <c r="G9" s="100"/>
      <c r="H9" s="100"/>
      <c r="I9" s="129"/>
      <c r="J9" s="64"/>
    </row>
    <row r="10" spans="1:12" x14ac:dyDescent="0.2">
      <c r="A10" s="80" t="s">
        <v>247</v>
      </c>
      <c r="B10" s="86">
        <f t="shared" ref="B10:G10" si="1">B4+B5</f>
        <v>-512890.8600000001</v>
      </c>
      <c r="C10" s="86">
        <f t="shared" si="1"/>
        <v>-78649.560000000522</v>
      </c>
      <c r="D10" s="86">
        <f t="shared" si="1"/>
        <v>576031.12000000011</v>
      </c>
      <c r="E10" s="86">
        <f t="shared" si="1"/>
        <v>-173205.08999999985</v>
      </c>
      <c r="F10" s="86">
        <f t="shared" si="1"/>
        <v>694095.8900000006</v>
      </c>
      <c r="G10" s="86">
        <f t="shared" si="1"/>
        <v>-14287.25</v>
      </c>
      <c r="H10" s="86"/>
      <c r="I10" s="130">
        <v>8</v>
      </c>
      <c r="J10" s="64" t="s">
        <v>4</v>
      </c>
    </row>
    <row r="11" spans="1:12" x14ac:dyDescent="0.2">
      <c r="A11" s="80" t="s">
        <v>248</v>
      </c>
      <c r="B11" s="86">
        <f t="shared" ref="B11:G11" si="2">B7+B8</f>
        <v>-203025.8600000001</v>
      </c>
      <c r="C11" s="86">
        <f t="shared" si="2"/>
        <v>32836.439999999944</v>
      </c>
      <c r="D11" s="86">
        <f t="shared" si="2"/>
        <v>622203.12000000011</v>
      </c>
      <c r="E11" s="86">
        <f t="shared" si="2"/>
        <v>-247315.09000000032</v>
      </c>
      <c r="F11" s="86">
        <f t="shared" si="2"/>
        <v>823172.8900000006</v>
      </c>
      <c r="G11" s="86">
        <f t="shared" si="2"/>
        <v>-25661.25</v>
      </c>
      <c r="H11" s="86"/>
      <c r="I11" s="130">
        <v>8</v>
      </c>
      <c r="J11" s="64" t="s">
        <v>4</v>
      </c>
    </row>
    <row r="12" spans="1:12" x14ac:dyDescent="0.2">
      <c r="A12" s="81" t="s">
        <v>249</v>
      </c>
      <c r="B12" s="44">
        <f>SUM('D - Soc for Libyan Studies:D - Association for Scottish'!B16)</f>
        <v>115616.88</v>
      </c>
      <c r="C12" s="44">
        <f>SUM('D - Soc for Libyan Studies:D - Association for Scottish'!C16)</f>
        <v>480015.76</v>
      </c>
      <c r="D12" s="44">
        <f>SUM('D - Soc for Libyan Studies:D - Association for Scottish'!D16)</f>
        <v>437831.8</v>
      </c>
      <c r="E12" s="44">
        <f>SUM('D - Soc for Libyan Studies:D - Association for Scottish'!E16)</f>
        <v>391038.38</v>
      </c>
      <c r="F12" s="44">
        <f>SUM('D - Soc for Libyan Studies:D - Association for Scottish'!F16)</f>
        <v>488080.36</v>
      </c>
      <c r="G12" s="44">
        <f>SUM('D - Soc for Libyan Studies:D - Association for Scottish'!G16)</f>
        <v>320789.84999999998</v>
      </c>
      <c r="H12" s="44">
        <f>SUM('D - Soc for Libyan Studies:D - Association for Scottish'!H16)</f>
        <v>401437.8</v>
      </c>
      <c r="I12" s="130">
        <v>8</v>
      </c>
      <c r="J12" s="71" t="s">
        <v>5</v>
      </c>
    </row>
    <row r="13" spans="1:12" x14ac:dyDescent="0.2">
      <c r="A13" s="81" t="s">
        <v>250</v>
      </c>
      <c r="B13" s="44">
        <f>SUM('D - Soc for Libyan Studies:D - Association for Scottish'!B17)</f>
        <v>-182849.77</v>
      </c>
      <c r="C13" s="44">
        <f>SUM('D - Soc for Libyan Studies:D - Association for Scottish'!C17)</f>
        <v>-657046.72</v>
      </c>
      <c r="D13" s="44">
        <f>SUM('D - Soc for Libyan Studies:D - Association for Scottish'!D17)</f>
        <v>-636575.75</v>
      </c>
      <c r="E13" s="44">
        <f>SUM('D - Soc for Libyan Studies:D - Association for Scottish'!E17)</f>
        <v>-606988.12</v>
      </c>
      <c r="F13" s="44">
        <f>SUM('D - Soc for Libyan Studies:D - Association for Scottish'!F17)</f>
        <v>-656041.94999999995</v>
      </c>
      <c r="G13" s="44">
        <f>SUM('D - Soc for Libyan Studies:D - Association for Scottish'!G17)</f>
        <v>-493746.99</v>
      </c>
      <c r="H13" s="44">
        <f>SUM('D - Soc for Libyan Studies:D - Association for Scottish'!H17)</f>
        <v>-600794.23</v>
      </c>
      <c r="I13" s="130">
        <v>8</v>
      </c>
      <c r="J13" s="64" t="s">
        <v>5</v>
      </c>
      <c r="L13" s="1" t="s">
        <v>235</v>
      </c>
    </row>
    <row r="14" spans="1:12" x14ac:dyDescent="0.2">
      <c r="A14" s="82" t="s">
        <v>251</v>
      </c>
      <c r="B14" s="86">
        <f t="shared" ref="B14:H14" si="3">B12+B13</f>
        <v>-67232.889999999985</v>
      </c>
      <c r="C14" s="86">
        <f t="shared" si="3"/>
        <v>-177030.95999999996</v>
      </c>
      <c r="D14" s="86">
        <f t="shared" si="3"/>
        <v>-198743.95</v>
      </c>
      <c r="E14" s="86">
        <f t="shared" si="3"/>
        <v>-215949.74</v>
      </c>
      <c r="F14" s="86">
        <f t="shared" si="3"/>
        <v>-167961.58999999997</v>
      </c>
      <c r="G14" s="86">
        <f t="shared" si="3"/>
        <v>-172957.14</v>
      </c>
      <c r="H14" s="86">
        <f t="shared" si="3"/>
        <v>-199356.43</v>
      </c>
      <c r="I14" s="130">
        <v>8</v>
      </c>
      <c r="J14" s="64" t="s">
        <v>5</v>
      </c>
    </row>
    <row r="15" spans="1:12" x14ac:dyDescent="0.2">
      <c r="A15" s="81" t="s">
        <v>156</v>
      </c>
      <c r="B15" s="44" t="s">
        <v>182</v>
      </c>
      <c r="C15" s="44" t="s">
        <v>182</v>
      </c>
      <c r="D15" s="44" t="s">
        <v>182</v>
      </c>
      <c r="E15" s="44" t="s">
        <v>182</v>
      </c>
      <c r="F15" s="44" t="s">
        <v>182</v>
      </c>
      <c r="G15" s="44" t="s">
        <v>182</v>
      </c>
      <c r="H15" s="44"/>
      <c r="I15" s="130">
        <v>7</v>
      </c>
      <c r="J15" s="64" t="s">
        <v>6</v>
      </c>
    </row>
    <row r="16" spans="1:12" x14ac:dyDescent="0.2">
      <c r="A16" s="81" t="s">
        <v>157</v>
      </c>
      <c r="B16" s="44" t="s">
        <v>182</v>
      </c>
      <c r="C16" s="44" t="s">
        <v>182</v>
      </c>
      <c r="D16" s="44" t="s">
        <v>182</v>
      </c>
      <c r="E16" s="44" t="s">
        <v>182</v>
      </c>
      <c r="F16" s="44" t="s">
        <v>182</v>
      </c>
      <c r="G16" s="44" t="s">
        <v>182</v>
      </c>
      <c r="H16" s="44"/>
      <c r="I16" s="130">
        <v>7</v>
      </c>
      <c r="J16" s="70" t="s">
        <v>6</v>
      </c>
    </row>
    <row r="17" spans="1:10" x14ac:dyDescent="0.2">
      <c r="A17" s="80" t="s">
        <v>118</v>
      </c>
      <c r="B17" s="86" t="s">
        <v>182</v>
      </c>
      <c r="C17" s="86" t="s">
        <v>182</v>
      </c>
      <c r="D17" s="86" t="s">
        <v>182</v>
      </c>
      <c r="E17" s="86" t="s">
        <v>182</v>
      </c>
      <c r="F17" s="86" t="s">
        <v>182</v>
      </c>
      <c r="G17" s="86" t="s">
        <v>182</v>
      </c>
      <c r="H17" s="86"/>
      <c r="I17" s="130">
        <v>7</v>
      </c>
      <c r="J17" s="70" t="s">
        <v>6</v>
      </c>
    </row>
    <row r="18" spans="1:10" x14ac:dyDescent="0.2">
      <c r="A18" s="79" t="s">
        <v>158</v>
      </c>
      <c r="B18" s="44">
        <f>SUM('D - Soc for Libyan Studies:D - Association for Scottish'!B22)</f>
        <v>-2053888.96</v>
      </c>
      <c r="C18" s="44">
        <f>SUM('D - Soc for Libyan Studies:D - Association for Scottish'!C22)</f>
        <v>-4314151.0999999996</v>
      </c>
      <c r="D18" s="44">
        <f>SUM('D - Soc for Libyan Studies:D - Association for Scottish'!D22)</f>
        <v>-3986424.75</v>
      </c>
      <c r="E18" s="44">
        <f>SUM('D - Soc for Libyan Studies:D - Association for Scottish'!E22)</f>
        <v>-3764958.12</v>
      </c>
      <c r="F18" s="44">
        <f>SUM('D - Soc for Libyan Studies:D - Association for Scottish'!F22)</f>
        <v>-4226556.95</v>
      </c>
      <c r="G18" s="44">
        <f>SUM('D - Soc for Libyan Studies:D - Association for Scottish'!G22)</f>
        <v>-2096443.99</v>
      </c>
      <c r="H18" s="44"/>
      <c r="I18" s="130">
        <v>8</v>
      </c>
      <c r="J18" s="71" t="s">
        <v>5</v>
      </c>
    </row>
    <row r="19" spans="1:10" x14ac:dyDescent="0.2">
      <c r="A19" s="79" t="s">
        <v>159</v>
      </c>
      <c r="B19" s="44">
        <f>SUM('D - Soc for Libyan Studies:D - Association for Scottish'!B23)</f>
        <v>-182045.77</v>
      </c>
      <c r="C19" s="44">
        <f>SUM('D - Soc for Libyan Studies:D - Association for Scottish'!C23)</f>
        <v>-642609.72</v>
      </c>
      <c r="D19" s="44">
        <f>SUM('D - Soc for Libyan Studies:D - Association for Scottish'!D23)</f>
        <v>-623009.75</v>
      </c>
      <c r="E19" s="44">
        <f>SUM('D - Soc for Libyan Studies:D - Association for Scottish'!E23)</f>
        <v>-595920.12</v>
      </c>
      <c r="F19" s="44">
        <f>SUM('D - Soc for Libyan Studies:D - Association for Scottish'!F23)</f>
        <v>-639693.94999999995</v>
      </c>
      <c r="G19" s="44">
        <f>SUM('D - Soc for Libyan Studies:D - Association for Scottish'!G23)</f>
        <v>-472185.99</v>
      </c>
      <c r="H19" s="44"/>
      <c r="I19" s="130">
        <v>8</v>
      </c>
      <c r="J19" s="71" t="s">
        <v>5</v>
      </c>
    </row>
    <row r="20" spans="1:10" x14ac:dyDescent="0.2">
      <c r="A20" s="80" t="s">
        <v>160</v>
      </c>
      <c r="B20" s="86">
        <f t="shared" ref="B20:G20" si="4">B18-B19</f>
        <v>-1871843.19</v>
      </c>
      <c r="C20" s="86">
        <f t="shared" si="4"/>
        <v>-3671541.38</v>
      </c>
      <c r="D20" s="86">
        <f t="shared" si="4"/>
        <v>-3363415</v>
      </c>
      <c r="E20" s="86">
        <f t="shared" si="4"/>
        <v>-3169038</v>
      </c>
      <c r="F20" s="86">
        <f t="shared" si="4"/>
        <v>-3586863</v>
      </c>
      <c r="G20" s="86">
        <f t="shared" si="4"/>
        <v>-1624258</v>
      </c>
      <c r="H20" s="86"/>
      <c r="I20" s="130">
        <v>8</v>
      </c>
      <c r="J20" s="71" t="s">
        <v>5</v>
      </c>
    </row>
    <row r="21" spans="1:10" x14ac:dyDescent="0.2">
      <c r="A21" s="82" t="s">
        <v>161</v>
      </c>
      <c r="B21" s="87">
        <f t="shared" ref="B21:G21" si="5">B12/B4</f>
        <v>5.5165350552817821E-2</v>
      </c>
      <c r="C21" s="87">
        <f t="shared" si="5"/>
        <v>9.9197341102572209E-2</v>
      </c>
      <c r="D21" s="87">
        <f t="shared" si="5"/>
        <v>8.6024964006727739E-2</v>
      </c>
      <c r="E21" s="87">
        <f t="shared" si="5"/>
        <v>9.1424448680807471E-2</v>
      </c>
      <c r="F21" s="87">
        <f t="shared" si="5"/>
        <v>8.6037872550385475E-2</v>
      </c>
      <c r="G21" s="87">
        <f t="shared" si="5"/>
        <v>0.13364273299270965</v>
      </c>
      <c r="H21" s="87"/>
      <c r="I21" s="130">
        <v>8</v>
      </c>
      <c r="J21" s="64" t="s">
        <v>5</v>
      </c>
    </row>
    <row r="22" spans="1:10" x14ac:dyDescent="0.2">
      <c r="A22" s="82" t="s">
        <v>162</v>
      </c>
      <c r="B22" s="87">
        <f t="shared" ref="B22:G22" si="6">B12/B7</f>
        <v>9.7297079495744149E-2</v>
      </c>
      <c r="C22" s="87">
        <f t="shared" si="6"/>
        <v>0.12763510746290543</v>
      </c>
      <c r="D22" s="87">
        <f t="shared" si="6"/>
        <v>0.10697422145648119</v>
      </c>
      <c r="E22" s="87">
        <f t="shared" si="6"/>
        <v>0.12330966025484155</v>
      </c>
      <c r="F22" s="87">
        <f t="shared" si="6"/>
        <v>0.1107130287158508</v>
      </c>
      <c r="G22" s="87">
        <f t="shared" si="6"/>
        <v>0.14655735609035392</v>
      </c>
      <c r="H22" s="87"/>
      <c r="I22" s="130">
        <v>8</v>
      </c>
      <c r="J22" s="64" t="s">
        <v>5</v>
      </c>
    </row>
    <row r="23" spans="1:10" x14ac:dyDescent="0.2">
      <c r="A23" s="82" t="s">
        <v>163</v>
      </c>
      <c r="B23" s="87">
        <f t="shared" ref="B23:G23" si="7">B13/B5</f>
        <v>7.0091888760931462E-2</v>
      </c>
      <c r="C23" s="87">
        <f t="shared" si="7"/>
        <v>0.13360995853828742</v>
      </c>
      <c r="D23" s="87">
        <f t="shared" si="7"/>
        <v>0.14103632217567241</v>
      </c>
      <c r="E23" s="87">
        <f t="shared" si="7"/>
        <v>0.13639017056214503</v>
      </c>
      <c r="F23" s="87">
        <f t="shared" si="7"/>
        <v>0.13176816938192265</v>
      </c>
      <c r="G23" s="87">
        <f t="shared" si="7"/>
        <v>0.20448048695733503</v>
      </c>
      <c r="H23" s="87"/>
      <c r="I23" s="130">
        <v>8</v>
      </c>
      <c r="J23" s="64" t="s">
        <v>5</v>
      </c>
    </row>
    <row r="24" spans="1:10" x14ac:dyDescent="0.2">
      <c r="A24" s="82" t="s">
        <v>164</v>
      </c>
      <c r="B24" s="87">
        <f t="shared" ref="B24:G24" si="8">-B14/(B5-B13)</f>
        <v>-2.7715013118926813E-2</v>
      </c>
      <c r="C24" s="87">
        <f t="shared" si="8"/>
        <v>-4.1550700537421104E-2</v>
      </c>
      <c r="D24" s="87">
        <f t="shared" si="8"/>
        <v>-5.126252585718602E-2</v>
      </c>
      <c r="E24" s="87">
        <f t="shared" si="8"/>
        <v>-5.6187277607261159E-2</v>
      </c>
      <c r="F24" s="87">
        <f t="shared" si="8"/>
        <v>-3.8855560236099471E-2</v>
      </c>
      <c r="G24" s="87">
        <f t="shared" si="8"/>
        <v>-9.003991328788076E-2</v>
      </c>
      <c r="H24" s="87"/>
      <c r="I24" s="130">
        <v>8</v>
      </c>
      <c r="J24" s="64" t="s">
        <v>5</v>
      </c>
    </row>
    <row r="25" spans="1:10" x14ac:dyDescent="0.2">
      <c r="A25" s="82" t="s">
        <v>262</v>
      </c>
      <c r="B25" s="87">
        <f t="shared" ref="B25:G25" si="9">-B14/B20</f>
        <v>-3.5918014051166319E-2</v>
      </c>
      <c r="C25" s="87">
        <f t="shared" si="9"/>
        <v>-4.8217067895337182E-2</v>
      </c>
      <c r="D25" s="87">
        <f t="shared" si="9"/>
        <v>-5.9089927945258025E-2</v>
      </c>
      <c r="E25" s="87">
        <f t="shared" si="9"/>
        <v>-6.8143625920547499E-2</v>
      </c>
      <c r="F25" s="87">
        <f t="shared" si="9"/>
        <v>-4.6826876298314148E-2</v>
      </c>
      <c r="G25" s="87">
        <f t="shared" si="9"/>
        <v>-0.10648378521146272</v>
      </c>
      <c r="H25" s="87"/>
      <c r="I25" s="130">
        <v>8</v>
      </c>
      <c r="J25" s="64" t="s">
        <v>5</v>
      </c>
    </row>
    <row r="26" spans="1:10" x14ac:dyDescent="0.2">
      <c r="A26" s="82" t="s">
        <v>119</v>
      </c>
      <c r="B26" s="87">
        <f t="shared" ref="B26:G26" si="10">B14/B12</f>
        <v>-0.58151448127643635</v>
      </c>
      <c r="C26" s="87">
        <f t="shared" si="10"/>
        <v>-0.36880239098816248</v>
      </c>
      <c r="D26" s="87">
        <f t="shared" si="10"/>
        <v>-0.45392762700196748</v>
      </c>
      <c r="E26" s="87">
        <f t="shared" si="10"/>
        <v>-0.55224691755320787</v>
      </c>
      <c r="F26" s="87">
        <f t="shared" si="10"/>
        <v>-0.34412691795260925</v>
      </c>
      <c r="G26" s="87">
        <f t="shared" si="10"/>
        <v>-0.53916026333127443</v>
      </c>
      <c r="H26" s="87"/>
      <c r="I26" s="130">
        <v>7</v>
      </c>
      <c r="J26" s="64" t="s">
        <v>11</v>
      </c>
    </row>
    <row r="27" spans="1:10" x14ac:dyDescent="0.2">
      <c r="A27" s="82" t="s">
        <v>263</v>
      </c>
      <c r="B27" s="86">
        <f t="shared" ref="B27:G27" si="11">B12-C12</f>
        <v>-364398.88</v>
      </c>
      <c r="C27" s="86">
        <f t="shared" si="11"/>
        <v>42183.960000000021</v>
      </c>
      <c r="D27" s="86">
        <f t="shared" si="11"/>
        <v>46793.419999999984</v>
      </c>
      <c r="E27" s="86">
        <f t="shared" si="11"/>
        <v>-97041.979999999981</v>
      </c>
      <c r="F27" s="86">
        <f t="shared" si="11"/>
        <v>167290.51</v>
      </c>
      <c r="G27" s="86">
        <f t="shared" si="11"/>
        <v>-80647.950000000012</v>
      </c>
      <c r="H27" s="86"/>
      <c r="I27" s="130">
        <v>8</v>
      </c>
      <c r="J27" s="71"/>
    </row>
    <row r="28" spans="1:10" x14ac:dyDescent="0.2">
      <c r="A28" s="82" t="s">
        <v>264</v>
      </c>
      <c r="B28" s="86">
        <f t="shared" ref="B28:G28" si="12">B14-C14</f>
        <v>109798.06999999998</v>
      </c>
      <c r="C28" s="86">
        <f t="shared" si="12"/>
        <v>21712.990000000049</v>
      </c>
      <c r="D28" s="86">
        <f t="shared" si="12"/>
        <v>17205.789999999979</v>
      </c>
      <c r="E28" s="86">
        <f t="shared" si="12"/>
        <v>-47988.150000000023</v>
      </c>
      <c r="F28" s="86">
        <f t="shared" si="12"/>
        <v>4995.5500000000466</v>
      </c>
      <c r="G28" s="86">
        <f t="shared" si="12"/>
        <v>26399.289999999979</v>
      </c>
      <c r="H28" s="86"/>
      <c r="I28" s="130">
        <v>8</v>
      </c>
      <c r="J28" s="64" t="s">
        <v>7</v>
      </c>
    </row>
    <row r="29" spans="1:10" x14ac:dyDescent="0.2">
      <c r="A29" s="82" t="s">
        <v>265</v>
      </c>
      <c r="B29" s="120">
        <f t="shared" ref="B29:G29" si="13">B27/C12</f>
        <v>-0.7591394082560956</v>
      </c>
      <c r="C29" s="120">
        <f t="shared" si="13"/>
        <v>9.6347410124161884E-2</v>
      </c>
      <c r="D29" s="120">
        <f t="shared" si="13"/>
        <v>0.11966451988676913</v>
      </c>
      <c r="E29" s="120">
        <f t="shared" si="13"/>
        <v>-0.19882377565858209</v>
      </c>
      <c r="F29" s="120">
        <f t="shared" si="13"/>
        <v>0.52149564582545249</v>
      </c>
      <c r="G29" s="120">
        <f t="shared" si="13"/>
        <v>-0.20089774804465352</v>
      </c>
      <c r="H29" s="120"/>
      <c r="I29" s="130">
        <v>7</v>
      </c>
      <c r="J29" s="71" t="s">
        <v>8</v>
      </c>
    </row>
    <row r="30" spans="1:10" x14ac:dyDescent="0.2">
      <c r="A30" s="82" t="s">
        <v>266</v>
      </c>
      <c r="B30" s="120">
        <f t="shared" ref="B30:G30" si="14">B28/C14</f>
        <v>-0.62021959322821274</v>
      </c>
      <c r="C30" s="120">
        <f t="shared" si="14"/>
        <v>-0.10925107405785206</v>
      </c>
      <c r="D30" s="120">
        <f t="shared" si="14"/>
        <v>-7.967497437135132E-2</v>
      </c>
      <c r="E30" s="120">
        <f t="shared" si="14"/>
        <v>0.28570907193722106</v>
      </c>
      <c r="F30" s="120">
        <f t="shared" si="14"/>
        <v>-2.8883167240161614E-2</v>
      </c>
      <c r="G30" s="120">
        <f t="shared" si="14"/>
        <v>-0.13242256595385452</v>
      </c>
      <c r="H30" s="120"/>
      <c r="I30" s="130">
        <v>8</v>
      </c>
      <c r="J30" s="64" t="s">
        <v>7</v>
      </c>
    </row>
    <row r="31" spans="1:10" x14ac:dyDescent="0.2">
      <c r="A31" s="82" t="s">
        <v>267</v>
      </c>
      <c r="B31" s="120" t="s">
        <v>182</v>
      </c>
      <c r="C31" s="120" t="s">
        <v>182</v>
      </c>
      <c r="D31" s="120" t="s">
        <v>182</v>
      </c>
      <c r="E31" s="120" t="s">
        <v>182</v>
      </c>
      <c r="F31" s="120" t="s">
        <v>182</v>
      </c>
      <c r="G31" s="120" t="s">
        <v>182</v>
      </c>
      <c r="H31" s="120"/>
      <c r="I31" s="130">
        <v>7</v>
      </c>
      <c r="J31" s="64" t="s">
        <v>6</v>
      </c>
    </row>
    <row r="32" spans="1:10" x14ac:dyDescent="0.2">
      <c r="A32" s="82" t="s">
        <v>209</v>
      </c>
      <c r="B32" s="120" t="s">
        <v>182</v>
      </c>
      <c r="C32" s="120" t="s">
        <v>182</v>
      </c>
      <c r="D32" s="120" t="s">
        <v>182</v>
      </c>
      <c r="E32" s="120" t="s">
        <v>182</v>
      </c>
      <c r="F32" s="120" t="s">
        <v>182</v>
      </c>
      <c r="G32" s="120" t="s">
        <v>182</v>
      </c>
      <c r="H32" s="120"/>
      <c r="I32" s="130">
        <v>6</v>
      </c>
      <c r="J32" s="64" t="s">
        <v>9</v>
      </c>
    </row>
    <row r="33" spans="1:10" x14ac:dyDescent="0.2">
      <c r="A33" s="82" t="s">
        <v>210</v>
      </c>
      <c r="B33" s="120" t="s">
        <v>182</v>
      </c>
      <c r="C33" s="120" t="s">
        <v>182</v>
      </c>
      <c r="D33" s="120" t="s">
        <v>182</v>
      </c>
      <c r="E33" s="120" t="s">
        <v>182</v>
      </c>
      <c r="F33" s="120" t="s">
        <v>182</v>
      </c>
      <c r="G33" s="120" t="s">
        <v>182</v>
      </c>
      <c r="H33" s="120"/>
      <c r="I33" s="130">
        <v>7</v>
      </c>
      <c r="J33" s="71" t="s">
        <v>6</v>
      </c>
    </row>
    <row r="34" spans="1:10" x14ac:dyDescent="0.2">
      <c r="A34" s="82" t="s">
        <v>211</v>
      </c>
      <c r="B34" s="120" t="s">
        <v>182</v>
      </c>
      <c r="C34" s="120" t="s">
        <v>182</v>
      </c>
      <c r="D34" s="120" t="s">
        <v>182</v>
      </c>
      <c r="E34" s="120" t="s">
        <v>182</v>
      </c>
      <c r="F34" s="120" t="s">
        <v>182</v>
      </c>
      <c r="G34" s="120" t="s">
        <v>182</v>
      </c>
      <c r="H34" s="120"/>
      <c r="I34" s="130">
        <v>7</v>
      </c>
      <c r="J34" s="71" t="s">
        <v>6</v>
      </c>
    </row>
    <row r="35" spans="1:10" ht="15" thickBot="1" x14ac:dyDescent="0.25">
      <c r="A35" s="101" t="s">
        <v>120</v>
      </c>
      <c r="B35" s="125" t="s">
        <v>182</v>
      </c>
      <c r="C35" s="125" t="s">
        <v>182</v>
      </c>
      <c r="D35" s="125" t="s">
        <v>182</v>
      </c>
      <c r="E35" s="125" t="s">
        <v>182</v>
      </c>
      <c r="F35" s="125" t="s">
        <v>182</v>
      </c>
      <c r="G35" s="125" t="s">
        <v>182</v>
      </c>
      <c r="H35" s="125"/>
      <c r="I35" s="131">
        <v>6</v>
      </c>
      <c r="J35" s="64" t="s">
        <v>9</v>
      </c>
    </row>
    <row r="36" spans="1:10" x14ac:dyDescent="0.2">
      <c r="A36" s="98"/>
      <c r="B36" s="99"/>
      <c r="C36" s="99"/>
      <c r="D36" s="99"/>
      <c r="E36" s="99"/>
      <c r="F36" s="99"/>
      <c r="G36" s="99"/>
      <c r="H36" s="99"/>
      <c r="I36" s="132"/>
      <c r="J36" s="64"/>
    </row>
    <row r="37" spans="1:10" x14ac:dyDescent="0.2">
      <c r="A37" s="82"/>
      <c r="B37" s="86"/>
      <c r="C37" s="86"/>
      <c r="D37" s="86"/>
      <c r="E37" s="86"/>
      <c r="F37" s="86"/>
      <c r="G37" s="86"/>
      <c r="H37" s="86"/>
      <c r="I37" s="130"/>
      <c r="J37" s="64"/>
    </row>
    <row r="38" spans="1:10" x14ac:dyDescent="0.2">
      <c r="A38" s="79" t="s">
        <v>137</v>
      </c>
      <c r="B38" s="44">
        <f>SUM('D - Soc for Libyan Studies:D - Association for Scottish'!B42)</f>
        <v>1037476.88</v>
      </c>
      <c r="C38" s="44">
        <f>SUM('D - Soc for Libyan Studies:D - Association for Scottish'!C42)</f>
        <v>2617711.7400000002</v>
      </c>
      <c r="D38" s="44">
        <f>SUM('D - Soc for Libyan Studies:D - Association for Scottish'!D42)</f>
        <v>3032045.3</v>
      </c>
      <c r="E38" s="44">
        <f>SUM('D - Soc for Libyan Studies:D - Association for Scottish'!E42)</f>
        <v>1958661.18</v>
      </c>
      <c r="F38" s="44">
        <f>SUM('D - Soc for Libyan Studies:D - Association for Scottish'!F42)</f>
        <v>2501078.27</v>
      </c>
      <c r="G38" s="44">
        <f>SUM('D - Soc for Libyan Studies:D - Association for Scottish'!G42)</f>
        <v>1351174.38</v>
      </c>
      <c r="H38" s="44"/>
      <c r="I38" s="130">
        <v>8</v>
      </c>
      <c r="J38" s="64" t="s">
        <v>5</v>
      </c>
    </row>
    <row r="39" spans="1:10" x14ac:dyDescent="0.2">
      <c r="A39" s="79" t="s">
        <v>138</v>
      </c>
      <c r="B39" s="44">
        <f>SUM('D - Soc for Libyan Studies:D - Association for Scottish'!B43)</f>
        <v>-801787</v>
      </c>
      <c r="C39" s="44">
        <f>SUM('D - Soc for Libyan Studies:D - Association for Scottish'!C43)</f>
        <v>-1403485</v>
      </c>
      <c r="D39" s="44">
        <f>SUM('D - Soc for Libyan Studies:D - Association for Scottish'!D43)</f>
        <v>-1162016</v>
      </c>
      <c r="E39" s="44">
        <f>SUM('D - Soc for Libyan Studies:D - Association for Scottish'!E43)</f>
        <v>-1026737</v>
      </c>
      <c r="F39" s="44">
        <f>SUM('D - Soc for Libyan Studies:D - Association for Scottish'!F43)</f>
        <v>-1014726</v>
      </c>
      <c r="G39" s="44">
        <f>SUM('D - Soc for Libyan Studies:D - Association for Scottish'!G43)</f>
        <v>-459348</v>
      </c>
      <c r="H39" s="44"/>
      <c r="I39" s="130">
        <v>8</v>
      </c>
      <c r="J39" s="64" t="s">
        <v>5</v>
      </c>
    </row>
    <row r="40" spans="1:10" x14ac:dyDescent="0.2">
      <c r="A40" s="79" t="s">
        <v>139</v>
      </c>
      <c r="B40" s="44">
        <f>SUM('D - Soc for Libyan Studies:D - Association for Scottish'!B44)</f>
        <v>-801787</v>
      </c>
      <c r="C40" s="44">
        <f>SUM('D - Soc for Libyan Studies:D - Association for Scottish'!C44)</f>
        <v>-1426405</v>
      </c>
      <c r="D40" s="44">
        <f>SUM('D - Soc for Libyan Studies:D - Association for Scottish'!D44)</f>
        <v>-1229479</v>
      </c>
      <c r="E40" s="44">
        <f>SUM('D - Soc for Libyan Studies:D - Association for Scottish'!E44)</f>
        <v>-1037583</v>
      </c>
      <c r="F40" s="44">
        <f>SUM('D - Soc for Libyan Studies:D - Association for Scottish'!F44)</f>
        <v>-1023715</v>
      </c>
      <c r="G40" s="44">
        <f>SUM('D - Soc for Libyan Studies:D - Association for Scottish'!G44)</f>
        <v>-467677</v>
      </c>
      <c r="H40" s="44"/>
      <c r="I40" s="130">
        <v>8</v>
      </c>
      <c r="J40" s="64" t="s">
        <v>5</v>
      </c>
    </row>
    <row r="41" spans="1:10" x14ac:dyDescent="0.2">
      <c r="A41" s="79" t="s">
        <v>140</v>
      </c>
      <c r="B41" s="44">
        <f>SUM('D - Soc for Libyan Studies:D - Association for Scottish'!B45)</f>
        <v>14914005.880000001</v>
      </c>
      <c r="C41" s="44">
        <f>SUM('D - Soc for Libyan Studies:D - Association for Scottish'!C45)</f>
        <v>23606007.740000002</v>
      </c>
      <c r="D41" s="44">
        <f>SUM('D - Soc for Libyan Studies:D - Association for Scottish'!D45)</f>
        <v>22572335.300000001</v>
      </c>
      <c r="E41" s="44">
        <f>SUM('D - Soc for Libyan Studies:D - Association for Scottish'!E45)</f>
        <v>21311040.18</v>
      </c>
      <c r="F41" s="44">
        <f>SUM('D - Soc for Libyan Studies:D - Association for Scottish'!F45)</f>
        <v>19735497.27</v>
      </c>
      <c r="G41" s="44">
        <f>SUM('D - Soc for Libyan Studies:D - Association for Scottish'!G45)</f>
        <v>5533145.3799999999</v>
      </c>
      <c r="H41" s="44">
        <f>SUM('D - Soc for Libyan Studies:D - Association for Scottish'!H45)</f>
        <v>18685908.630000003</v>
      </c>
      <c r="I41" s="130">
        <v>8</v>
      </c>
      <c r="J41" s="71" t="s">
        <v>5</v>
      </c>
    </row>
    <row r="42" spans="1:10" x14ac:dyDescent="0.2">
      <c r="A42" s="79" t="s">
        <v>216</v>
      </c>
      <c r="B42" s="44">
        <f>SUM('D - Soc for Libyan Studies:D - Association for Scottish'!B46)</f>
        <v>6362259.8799999999</v>
      </c>
      <c r="C42" s="44">
        <f>SUM('D - Soc for Libyan Studies:D - Association for Scottish'!C46)</f>
        <v>14166533.74</v>
      </c>
      <c r="D42" s="44">
        <f>SUM('D - Soc for Libyan Studies:D - Association for Scottish'!D46)</f>
        <v>13717673.300000001</v>
      </c>
      <c r="E42" s="44">
        <f>SUM('D - Soc for Libyan Studies:D - Association for Scottish'!E46)</f>
        <v>12639087.18</v>
      </c>
      <c r="F42" s="44">
        <f>SUM('D - Soc for Libyan Studies:D - Association for Scottish'!F46)</f>
        <v>11801419.27</v>
      </c>
      <c r="G42" s="44">
        <f>SUM('D - Soc for Libyan Studies:D - Association for Scottish'!G46)</f>
        <v>5412337.3799999999</v>
      </c>
      <c r="H42" s="44">
        <f>SUM('D - Soc for Libyan Studies:D - Association for Scottish'!H46)</f>
        <v>11358921.629999999</v>
      </c>
      <c r="I42" s="130">
        <v>8</v>
      </c>
      <c r="J42" s="71" t="s">
        <v>5</v>
      </c>
    </row>
    <row r="43" spans="1:10" x14ac:dyDescent="0.2">
      <c r="A43" s="79" t="s">
        <v>217</v>
      </c>
      <c r="B43" s="44">
        <f>SUM('D - Soc for Libyan Studies:D - Association for Scottish'!B47)</f>
        <v>5780150.1799999997</v>
      </c>
      <c r="C43" s="44">
        <f>SUM('D - Soc for Libyan Studies:D - Association for Scottish'!C47)</f>
        <v>12383934.6</v>
      </c>
      <c r="D43" s="44">
        <f>SUM('D - Soc for Libyan Studies:D - Association for Scottish'!D47)</f>
        <v>12150203.300000001</v>
      </c>
      <c r="E43" s="44">
        <f>SUM('D - Soc for Libyan Studies:D - Association for Scottish'!E47)</f>
        <v>11844206.18</v>
      </c>
      <c r="F43" s="44">
        <f>SUM('D - Soc for Libyan Studies:D - Association for Scottish'!F47)</f>
        <v>11038711.27</v>
      </c>
      <c r="G43" s="44">
        <f>SUM('D - Soc for Libyan Studies:D - Association for Scottish'!G47)</f>
        <v>5053021.38</v>
      </c>
      <c r="H43" s="44">
        <f>SUM('D - Soc for Libyan Studies:D - Association for Scottish'!H47)</f>
        <v>11015232.629999999</v>
      </c>
      <c r="I43" s="130">
        <v>8</v>
      </c>
      <c r="J43" s="71" t="s">
        <v>5</v>
      </c>
    </row>
    <row r="44" spans="1:10" x14ac:dyDescent="0.2">
      <c r="A44" s="79" t="s">
        <v>218</v>
      </c>
      <c r="B44" s="44">
        <f>SUM('D - Soc for Libyan Studies:D - Association for Scottish'!B48)</f>
        <v>753795.88</v>
      </c>
      <c r="C44" s="44">
        <f>SUM('D - Soc for Libyan Studies:D - Association for Scottish'!C48)</f>
        <v>2069624.74</v>
      </c>
      <c r="D44" s="44">
        <f>SUM('D - Soc for Libyan Studies:D - Association for Scottish'!D48)</f>
        <v>2339951.2999999998</v>
      </c>
      <c r="E44" s="44">
        <f>SUM('D - Soc for Libyan Studies:D - Association for Scottish'!E48)</f>
        <v>1357932.18</v>
      </c>
      <c r="F44" s="44">
        <f>SUM('D - Soc for Libyan Studies:D - Association for Scottish'!F48)</f>
        <v>1730281.27</v>
      </c>
      <c r="G44" s="44">
        <f>SUM('D - Soc for Libyan Studies:D - Association for Scottish'!G48)</f>
        <v>1166470.3799999999</v>
      </c>
      <c r="H44" s="44"/>
      <c r="I44" s="130">
        <v>8</v>
      </c>
      <c r="J44" s="64" t="s">
        <v>5</v>
      </c>
    </row>
    <row r="45" spans="1:10" x14ac:dyDescent="0.2">
      <c r="A45" s="83" t="s">
        <v>141</v>
      </c>
      <c r="B45" s="88">
        <f t="shared" ref="B45:G45" si="15">B41-B42</f>
        <v>8551746</v>
      </c>
      <c r="C45" s="88">
        <f t="shared" si="15"/>
        <v>9439474.0000000019</v>
      </c>
      <c r="D45" s="88">
        <f t="shared" si="15"/>
        <v>8854662</v>
      </c>
      <c r="E45" s="88">
        <f t="shared" si="15"/>
        <v>8671953</v>
      </c>
      <c r="F45" s="88">
        <f t="shared" si="15"/>
        <v>7934078</v>
      </c>
      <c r="G45" s="88">
        <f t="shared" si="15"/>
        <v>120808</v>
      </c>
      <c r="H45" s="88"/>
      <c r="I45" s="130">
        <v>8</v>
      </c>
      <c r="J45" s="64" t="s">
        <v>5</v>
      </c>
    </row>
    <row r="46" spans="1:10" s="22" customFormat="1" x14ac:dyDescent="0.2">
      <c r="A46" s="84" t="s">
        <v>142</v>
      </c>
      <c r="B46" s="88">
        <f t="shared" ref="B46:G46" si="16">B41-C41</f>
        <v>-8692001.8600000013</v>
      </c>
      <c r="C46" s="88">
        <f t="shared" si="16"/>
        <v>1033672.4400000013</v>
      </c>
      <c r="D46" s="88">
        <f t="shared" si="16"/>
        <v>1261295.120000001</v>
      </c>
      <c r="E46" s="88">
        <f t="shared" si="16"/>
        <v>1575542.9100000001</v>
      </c>
      <c r="F46" s="88">
        <f t="shared" si="16"/>
        <v>14202351.890000001</v>
      </c>
      <c r="G46" s="88">
        <f t="shared" si="16"/>
        <v>-13152763.250000004</v>
      </c>
      <c r="H46" s="88"/>
      <c r="I46" s="130">
        <v>8</v>
      </c>
      <c r="J46" s="71" t="s">
        <v>7</v>
      </c>
    </row>
    <row r="47" spans="1:10" s="22" customFormat="1" x14ac:dyDescent="0.2">
      <c r="A47" s="84" t="s">
        <v>221</v>
      </c>
      <c r="B47" s="89">
        <f t="shared" ref="B47:G47" si="17">B46/C41</f>
        <v>-0.3682114297231015</v>
      </c>
      <c r="C47" s="89">
        <f t="shared" si="17"/>
        <v>4.5793774824884927E-2</v>
      </c>
      <c r="D47" s="89">
        <f t="shared" si="17"/>
        <v>5.918505663480951E-2</v>
      </c>
      <c r="E47" s="89">
        <f t="shared" si="17"/>
        <v>7.983294712289761E-2</v>
      </c>
      <c r="F47" s="89">
        <f t="shared" si="17"/>
        <v>2.5667772875326116</v>
      </c>
      <c r="G47" s="89">
        <f t="shared" si="17"/>
        <v>-0.70388673681532399</v>
      </c>
      <c r="H47" s="89"/>
      <c r="I47" s="130">
        <v>8</v>
      </c>
      <c r="J47" s="71" t="s">
        <v>7</v>
      </c>
    </row>
    <row r="48" spans="1:10" s="22" customFormat="1" x14ac:dyDescent="0.2">
      <c r="A48" s="84" t="s">
        <v>222</v>
      </c>
      <c r="B48" s="88">
        <f t="shared" ref="B48:G48" si="18">B42-C42</f>
        <v>-7804273.8600000003</v>
      </c>
      <c r="C48" s="88">
        <f t="shared" si="18"/>
        <v>448860.43999999948</v>
      </c>
      <c r="D48" s="88">
        <f t="shared" si="18"/>
        <v>1078586.120000001</v>
      </c>
      <c r="E48" s="88">
        <f t="shared" si="18"/>
        <v>837667.91000000015</v>
      </c>
      <c r="F48" s="88">
        <f t="shared" si="18"/>
        <v>6389081.8899999997</v>
      </c>
      <c r="G48" s="88">
        <f t="shared" si="18"/>
        <v>-5946584.2499999991</v>
      </c>
      <c r="H48" s="88"/>
      <c r="I48" s="130">
        <v>8</v>
      </c>
      <c r="J48" s="71" t="s">
        <v>7</v>
      </c>
    </row>
    <row r="49" spans="1:10" s="22" customFormat="1" x14ac:dyDescent="0.2">
      <c r="A49" s="84" t="s">
        <v>223</v>
      </c>
      <c r="B49" s="89">
        <f t="shared" ref="B49:G49" si="19">B48/C42</f>
        <v>-0.55089508861043379</v>
      </c>
      <c r="C49" s="89">
        <f t="shared" si="19"/>
        <v>3.2721324541239764E-2</v>
      </c>
      <c r="D49" s="89">
        <f t="shared" si="19"/>
        <v>8.5337343167214474E-2</v>
      </c>
      <c r="E49" s="89">
        <f t="shared" si="19"/>
        <v>7.0980268630012E-2</v>
      </c>
      <c r="F49" s="89">
        <f t="shared" si="19"/>
        <v>1.1804663016036889</v>
      </c>
      <c r="G49" s="89">
        <f t="shared" si="19"/>
        <v>-0.52351661924442727</v>
      </c>
      <c r="H49" s="89"/>
      <c r="I49" s="130">
        <v>8</v>
      </c>
      <c r="J49" s="71" t="s">
        <v>7</v>
      </c>
    </row>
    <row r="50" spans="1:10" s="22" customFormat="1" x14ac:dyDescent="0.2">
      <c r="A50" s="84" t="s">
        <v>224</v>
      </c>
      <c r="B50" s="88">
        <f t="shared" ref="B50:G50" si="20">B43-C43</f>
        <v>-6603784.4199999999</v>
      </c>
      <c r="C50" s="88">
        <f t="shared" si="20"/>
        <v>233731.29999999888</v>
      </c>
      <c r="D50" s="88">
        <f t="shared" si="20"/>
        <v>305997.12000000104</v>
      </c>
      <c r="E50" s="88">
        <f t="shared" si="20"/>
        <v>805494.91000000015</v>
      </c>
      <c r="F50" s="88">
        <f t="shared" si="20"/>
        <v>5985689.8899999997</v>
      </c>
      <c r="G50" s="88">
        <f t="shared" si="20"/>
        <v>-5962211.2499999991</v>
      </c>
      <c r="H50" s="88"/>
      <c r="I50" s="130">
        <v>8</v>
      </c>
      <c r="J50" s="71" t="s">
        <v>7</v>
      </c>
    </row>
    <row r="51" spans="1:10" s="22" customFormat="1" x14ac:dyDescent="0.2">
      <c r="A51" s="84" t="s">
        <v>225</v>
      </c>
      <c r="B51" s="89">
        <f t="shared" ref="B51:G51" si="21">B50/C43</f>
        <v>-0.53325414202365051</v>
      </c>
      <c r="C51" s="89">
        <f t="shared" si="21"/>
        <v>1.923682215259714E-2</v>
      </c>
      <c r="D51" s="89">
        <f t="shared" si="21"/>
        <v>2.583517336237396E-2</v>
      </c>
      <c r="E51" s="89">
        <f t="shared" si="21"/>
        <v>7.2970013464261949E-2</v>
      </c>
      <c r="F51" s="89">
        <f t="shared" si="21"/>
        <v>1.184576402880765</v>
      </c>
      <c r="G51" s="89">
        <f t="shared" si="21"/>
        <v>-0.54126966268164955</v>
      </c>
      <c r="H51" s="89"/>
      <c r="I51" s="130">
        <v>8</v>
      </c>
      <c r="J51" s="71" t="s">
        <v>7</v>
      </c>
    </row>
    <row r="52" spans="1:10" s="22" customFormat="1" x14ac:dyDescent="0.2">
      <c r="A52" s="84" t="s">
        <v>226</v>
      </c>
      <c r="B52" s="121">
        <f t="shared" ref="B52:G52" si="22">-B38/B39</f>
        <v>1.2939557263961625</v>
      </c>
      <c r="C52" s="121">
        <f t="shared" si="22"/>
        <v>1.8651512057485475</v>
      </c>
      <c r="D52" s="121">
        <f t="shared" si="22"/>
        <v>2.6092973762839753</v>
      </c>
      <c r="E52" s="121">
        <f t="shared" si="22"/>
        <v>1.9076561768008748</v>
      </c>
      <c r="F52" s="121">
        <f t="shared" si="22"/>
        <v>2.4647818918604627</v>
      </c>
      <c r="G52" s="121">
        <f t="shared" si="22"/>
        <v>2.9415048721230961</v>
      </c>
      <c r="H52" s="121"/>
      <c r="I52" s="130">
        <v>7</v>
      </c>
      <c r="J52" s="72" t="s">
        <v>10</v>
      </c>
    </row>
    <row r="53" spans="1:10" s="22" customFormat="1" x14ac:dyDescent="0.2">
      <c r="A53" s="84" t="s">
        <v>227</v>
      </c>
      <c r="B53" s="121">
        <f t="shared" ref="B53:G53" si="23">(B38+B39)/-B6</f>
        <v>1.0841653572353274</v>
      </c>
      <c r="C53" s="121">
        <f t="shared" si="23"/>
        <v>2.962945180899403</v>
      </c>
      <c r="D53" s="121">
        <f t="shared" si="23"/>
        <v>4.9717644098019216</v>
      </c>
      <c r="E53" s="121">
        <f t="shared" si="23"/>
        <v>2.5128392534836528</v>
      </c>
      <c r="F53" s="121">
        <f t="shared" si="23"/>
        <v>3.5824645239451276</v>
      </c>
      <c r="G53" s="121">
        <f t="shared" si="23"/>
        <v>4.4320940762911132</v>
      </c>
      <c r="H53" s="121"/>
      <c r="I53" s="130">
        <v>8</v>
      </c>
      <c r="J53" s="72" t="s">
        <v>5</v>
      </c>
    </row>
    <row r="54" spans="1:10" x14ac:dyDescent="0.2">
      <c r="A54" s="83" t="s">
        <v>228</v>
      </c>
      <c r="B54" s="122">
        <f t="shared" ref="B54:G54" si="24">-B44/B6</f>
        <v>3.4674351716871255</v>
      </c>
      <c r="C54" s="122">
        <f t="shared" si="24"/>
        <v>5.0502796945924437</v>
      </c>
      <c r="D54" s="122">
        <f t="shared" si="24"/>
        <v>6.2211253021595647</v>
      </c>
      <c r="E54" s="122">
        <f t="shared" si="24"/>
        <v>3.6615267193438732</v>
      </c>
      <c r="F54" s="122">
        <f t="shared" si="24"/>
        <v>4.1703917646801996</v>
      </c>
      <c r="G54" s="122">
        <f t="shared" si="24"/>
        <v>5.7969875945663825</v>
      </c>
      <c r="H54" s="122"/>
      <c r="I54" s="130">
        <v>8</v>
      </c>
      <c r="J54" s="64" t="s">
        <v>5</v>
      </c>
    </row>
    <row r="55" spans="1:10" ht="15" thickBot="1" x14ac:dyDescent="0.25">
      <c r="A55" s="85" t="s">
        <v>290</v>
      </c>
      <c r="B55" s="123">
        <f t="shared" ref="B55:G55" si="25">B43/B4</f>
        <v>2.7579364788916032</v>
      </c>
      <c r="C55" s="123">
        <f t="shared" si="25"/>
        <v>2.5591938579436353</v>
      </c>
      <c r="D55" s="123">
        <f t="shared" si="25"/>
        <v>2.3872656156015268</v>
      </c>
      <c r="E55" s="123">
        <f t="shared" si="25"/>
        <v>2.7691655741523697</v>
      </c>
      <c r="F55" s="123">
        <f t="shared" si="25"/>
        <v>1.9458829143806644</v>
      </c>
      <c r="G55" s="123">
        <f t="shared" si="25"/>
        <v>2.1051151933073733</v>
      </c>
      <c r="H55" s="123"/>
      <c r="I55" s="131"/>
      <c r="J55" s="73"/>
    </row>
    <row r="56" spans="1:10" x14ac:dyDescent="0.2">
      <c r="A56" s="1"/>
      <c r="B56" s="66"/>
      <c r="C56" s="66"/>
      <c r="D56" s="66"/>
      <c r="E56" s="66"/>
      <c r="F56" s="66"/>
      <c r="G56" s="66"/>
    </row>
    <row r="57" spans="1:10" x14ac:dyDescent="0.2">
      <c r="A57" s="4" t="s">
        <v>229</v>
      </c>
      <c r="B57" s="66"/>
      <c r="C57" s="66"/>
      <c r="D57" s="165"/>
      <c r="E57" s="165"/>
      <c r="F57" s="165"/>
      <c r="G57" s="165"/>
      <c r="H57" s="15"/>
    </row>
    <row r="58" spans="1:10" x14ac:dyDescent="0.2">
      <c r="A58" s="23"/>
      <c r="D58" s="15"/>
      <c r="E58" s="165"/>
      <c r="F58" s="165"/>
      <c r="G58" s="165"/>
      <c r="H58" s="15"/>
    </row>
    <row r="59" spans="1:10" x14ac:dyDescent="0.2">
      <c r="A59" s="1"/>
      <c r="D59" s="15"/>
      <c r="E59" s="165"/>
      <c r="F59" s="165"/>
      <c r="G59" s="165"/>
      <c r="H59" s="15"/>
    </row>
    <row r="60" spans="1:10" x14ac:dyDescent="0.2">
      <c r="D60" s="15"/>
      <c r="E60" s="165"/>
      <c r="F60" s="165"/>
      <c r="G60" s="165"/>
      <c r="H60" s="15"/>
    </row>
    <row r="61" spans="1:10" x14ac:dyDescent="0.2">
      <c r="D61" s="15"/>
      <c r="E61" s="165"/>
      <c r="F61" s="165"/>
      <c r="G61" s="165"/>
      <c r="H61" s="15"/>
    </row>
    <row r="62" spans="1:10" x14ac:dyDescent="0.2">
      <c r="D62" s="15"/>
      <c r="E62" s="165"/>
      <c r="F62" s="165"/>
      <c r="G62" s="165"/>
      <c r="H62" s="15"/>
    </row>
    <row r="63" spans="1:10" x14ac:dyDescent="0.2">
      <c r="D63" s="15"/>
      <c r="E63" s="165"/>
      <c r="F63" s="165"/>
      <c r="G63" s="165"/>
      <c r="H63" s="15"/>
    </row>
    <row r="64" spans="1:10" x14ac:dyDescent="0.2">
      <c r="D64" s="15"/>
      <c r="E64" s="165"/>
      <c r="F64" s="165"/>
      <c r="G64" s="165"/>
      <c r="H64" s="15"/>
    </row>
    <row r="65" spans="4:8" x14ac:dyDescent="0.2">
      <c r="D65" s="15"/>
      <c r="E65" s="165"/>
      <c r="F65" s="165"/>
      <c r="G65" s="165"/>
      <c r="H65" s="15"/>
    </row>
    <row r="66" spans="4:8" x14ac:dyDescent="0.2">
      <c r="D66" s="15"/>
      <c r="E66" s="165"/>
      <c r="F66" s="165"/>
      <c r="G66" s="165"/>
      <c r="H66" s="15"/>
    </row>
    <row r="67" spans="4:8" x14ac:dyDescent="0.2">
      <c r="D67" s="15"/>
      <c r="E67" s="166"/>
      <c r="F67" s="166"/>
      <c r="G67" s="166"/>
      <c r="H67" s="15"/>
    </row>
    <row r="68" spans="4:8" x14ac:dyDescent="0.2">
      <c r="D68" s="15"/>
      <c r="E68" s="165"/>
      <c r="F68" s="165"/>
      <c r="G68" s="165"/>
      <c r="H68" s="15"/>
    </row>
    <row r="69" spans="4:8" x14ac:dyDescent="0.2">
      <c r="D69" s="15"/>
      <c r="E69" s="166"/>
      <c r="F69" s="166"/>
      <c r="G69" s="166"/>
      <c r="H69" s="15"/>
    </row>
    <row r="70" spans="4:8" x14ac:dyDescent="0.2">
      <c r="D70" s="15"/>
      <c r="E70" s="165"/>
      <c r="F70" s="165"/>
      <c r="G70" s="165"/>
      <c r="H70" s="15"/>
    </row>
    <row r="71" spans="4:8" x14ac:dyDescent="0.2">
      <c r="D71" s="15"/>
      <c r="E71" s="166"/>
      <c r="F71" s="166"/>
      <c r="G71" s="166"/>
      <c r="H71" s="15"/>
    </row>
    <row r="72" spans="4:8" x14ac:dyDescent="0.2">
      <c r="D72" s="15"/>
      <c r="E72" s="163"/>
      <c r="F72" s="163"/>
      <c r="G72" s="163"/>
      <c r="H72" s="15"/>
    </row>
    <row r="73" spans="4:8" x14ac:dyDescent="0.2">
      <c r="D73" s="15"/>
      <c r="E73" s="163"/>
      <c r="F73" s="163"/>
      <c r="G73" s="163"/>
      <c r="H73" s="15"/>
    </row>
    <row r="74" spans="4:8" x14ac:dyDescent="0.2">
      <c r="D74" s="15"/>
      <c r="E74" s="163"/>
      <c r="F74" s="163"/>
      <c r="G74" s="163"/>
      <c r="H74" s="15"/>
    </row>
    <row r="75" spans="4:8" x14ac:dyDescent="0.2">
      <c r="D75" s="15"/>
      <c r="E75" s="164"/>
      <c r="F75" s="164"/>
      <c r="G75" s="164"/>
      <c r="H75" s="15"/>
    </row>
    <row r="76" spans="4:8" x14ac:dyDescent="0.2">
      <c r="D76" s="15"/>
      <c r="E76" s="15"/>
      <c r="F76" s="15"/>
      <c r="G76" s="15"/>
      <c r="H76" s="15"/>
    </row>
    <row r="77" spans="4:8" x14ac:dyDescent="0.2">
      <c r="D77" s="15"/>
      <c r="E77" s="15"/>
      <c r="F77" s="15"/>
      <c r="G77" s="15"/>
      <c r="H77" s="15"/>
    </row>
    <row r="78" spans="4:8" x14ac:dyDescent="0.2">
      <c r="D78" s="15"/>
      <c r="E78" s="15"/>
      <c r="F78" s="15"/>
      <c r="G78" s="15"/>
      <c r="H78" s="15"/>
    </row>
    <row r="79" spans="4:8" x14ac:dyDescent="0.2">
      <c r="D79" s="15"/>
      <c r="E79" s="15"/>
      <c r="F79" s="15"/>
      <c r="G79" s="15"/>
      <c r="H79" s="15"/>
    </row>
    <row r="80" spans="4:8" x14ac:dyDescent="0.2">
      <c r="D80" s="15"/>
      <c r="E80" s="15"/>
      <c r="F80" s="15"/>
      <c r="G80" s="15"/>
      <c r="H80" s="15"/>
    </row>
    <row r="81" spans="4:8" x14ac:dyDescent="0.2">
      <c r="D81" s="15"/>
      <c r="E81" s="15"/>
      <c r="F81" s="15"/>
      <c r="G81" s="15"/>
      <c r="H81" s="15"/>
    </row>
    <row r="82" spans="4:8" x14ac:dyDescent="0.2">
      <c r="D82" s="15"/>
      <c r="E82" s="15"/>
      <c r="F82" s="15"/>
      <c r="G82" s="15"/>
      <c r="H82" s="15"/>
    </row>
    <row r="83" spans="4:8" x14ac:dyDescent="0.2">
      <c r="D83" s="15"/>
      <c r="E83" s="15"/>
      <c r="F83" s="15"/>
      <c r="G83" s="15"/>
      <c r="H83" s="15"/>
    </row>
    <row r="84" spans="4:8" x14ac:dyDescent="0.2">
      <c r="D84" s="15"/>
      <c r="E84" s="15"/>
      <c r="F84" s="15"/>
      <c r="G84" s="15"/>
      <c r="H84" s="15"/>
    </row>
  </sheetData>
  <phoneticPr fontId="9" type="noConversion"/>
  <pageMargins left="0.75" right="0.75" top="1" bottom="1" header="0.5" footer="0.5"/>
  <pageSetup paperSize="9" orientation="portrait" horizontalDpi="4294967292" verticalDpi="4294967292"/>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L84"/>
  <sheetViews>
    <sheetView zoomScale="70" zoomScaleNormal="70" workbookViewId="0">
      <selection activeCell="J1" sqref="I1:J1048576"/>
    </sheetView>
  </sheetViews>
  <sheetFormatPr defaultColWidth="8.85546875" defaultRowHeight="14.25" x14ac:dyDescent="0.2"/>
  <cols>
    <col min="1" max="1" width="76.42578125" style="6" bestFit="1" customWidth="1"/>
    <col min="2" max="8" width="16.42578125" style="6" customWidth="1"/>
    <col min="9" max="9" width="26.85546875" style="6" hidden="1" customWidth="1"/>
    <col min="10" max="10" width="73.28515625" style="2" hidden="1" customWidth="1"/>
    <col min="11" max="16384" width="8.85546875" style="6"/>
  </cols>
  <sheetData>
    <row r="1" spans="1:12" x14ac:dyDescent="0.2"/>
    <row r="2" spans="1:12" ht="15" thickBot="1" x14ac:dyDescent="0.25"/>
    <row r="3" spans="1:12" s="11" customFormat="1" ht="42" customHeight="1" thickBot="1" x14ac:dyDescent="0.3">
      <c r="A3" s="103" t="s">
        <v>332</v>
      </c>
      <c r="B3" s="104">
        <v>2016</v>
      </c>
      <c r="C3" s="104">
        <v>2015</v>
      </c>
      <c r="D3" s="104">
        <v>2014</v>
      </c>
      <c r="E3" s="104">
        <v>2013</v>
      </c>
      <c r="F3" s="104">
        <v>2012</v>
      </c>
      <c r="G3" s="104">
        <v>2011</v>
      </c>
      <c r="H3" s="104">
        <v>2010</v>
      </c>
      <c r="I3" s="105" t="s">
        <v>12</v>
      </c>
      <c r="J3" s="106" t="s">
        <v>334</v>
      </c>
      <c r="L3" s="12" t="s">
        <v>235</v>
      </c>
    </row>
    <row r="4" spans="1:12" x14ac:dyDescent="0.2">
      <c r="A4" s="78" t="s">
        <v>154</v>
      </c>
      <c r="B4" s="58">
        <f>AVERAGE('D - Soc for Libyan Studies:D - Association for Scottish'!B8)</f>
        <v>419164.85200000001</v>
      </c>
      <c r="C4" s="58">
        <f>AVERAGE('D - Soc for Libyan Studies:D - Association for Scottish'!C8)</f>
        <v>604874.78125</v>
      </c>
      <c r="D4" s="58">
        <f>AVERAGE('D - Soc for Libyan Studies:D - Association for Scottish'!D8)</f>
        <v>636198.755</v>
      </c>
      <c r="E4" s="58">
        <f>AVERAGE('D - Soc for Libyan Studies:D - Association for Scottish'!E8)</f>
        <v>534646.89375000005</v>
      </c>
      <c r="F4" s="58">
        <f>AVERAGE('D - Soc for Libyan Studies:D - Association for Scottish'!F8)</f>
        <v>709106.85250000004</v>
      </c>
      <c r="G4" s="58">
        <f>AVERAGE('D - Soc for Libyan Studies:D - Association for Scottish'!G8)</f>
        <v>342907.69428571424</v>
      </c>
      <c r="H4" s="58" t="s">
        <v>235</v>
      </c>
      <c r="I4" s="58">
        <v>8</v>
      </c>
      <c r="J4" s="70" t="s">
        <v>4</v>
      </c>
    </row>
    <row r="5" spans="1:12" x14ac:dyDescent="0.2">
      <c r="A5" s="79" t="s">
        <v>243</v>
      </c>
      <c r="B5" s="44">
        <f>AVERAGE('D - Soc for Libyan Studies:D - Association for Scottish'!B9)</f>
        <v>-521743.02400000003</v>
      </c>
      <c r="C5" s="44">
        <f>AVERAGE('D - Soc for Libyan Studies:D - Association for Scottish'!C9)</f>
        <v>-614705.97625000007</v>
      </c>
      <c r="D5" s="44">
        <f>AVERAGE('D - Soc for Libyan Studies:D - Association for Scottish'!D9)</f>
        <v>-564194.86499999999</v>
      </c>
      <c r="E5" s="44">
        <f>AVERAGE('D - Soc for Libyan Studies:D - Association for Scottish'!E9)</f>
        <v>-556297.53</v>
      </c>
      <c r="F5" s="44">
        <f>AVERAGE('D - Soc for Libyan Studies:D - Association for Scottish'!F9)</f>
        <v>-622344.86624999996</v>
      </c>
      <c r="G5" s="44">
        <f>AVERAGE('D - Soc for Libyan Studies:D - Association for Scottish'!G9)</f>
        <v>-344948.73</v>
      </c>
      <c r="H5" s="44" t="s">
        <v>235</v>
      </c>
      <c r="I5" s="44">
        <v>8</v>
      </c>
      <c r="J5" s="64" t="s">
        <v>4</v>
      </c>
    </row>
    <row r="6" spans="1:12" x14ac:dyDescent="0.2">
      <c r="A6" s="80" t="s">
        <v>155</v>
      </c>
      <c r="B6" s="86">
        <f t="shared" ref="B6:G6" si="0">B5/12</f>
        <v>-43478.585333333336</v>
      </c>
      <c r="C6" s="86">
        <f t="shared" si="0"/>
        <v>-51225.498020833336</v>
      </c>
      <c r="D6" s="86">
        <f t="shared" si="0"/>
        <v>-47016.238749999997</v>
      </c>
      <c r="E6" s="86">
        <f t="shared" si="0"/>
        <v>-46358.127500000002</v>
      </c>
      <c r="F6" s="86">
        <f t="shared" si="0"/>
        <v>-51862.072187499994</v>
      </c>
      <c r="G6" s="86">
        <f t="shared" si="0"/>
        <v>-28745.727499999997</v>
      </c>
      <c r="H6" s="86"/>
      <c r="I6" s="86">
        <v>8</v>
      </c>
      <c r="J6" s="64" t="s">
        <v>4</v>
      </c>
    </row>
    <row r="7" spans="1:12" x14ac:dyDescent="0.2">
      <c r="A7" s="79" t="s">
        <v>245</v>
      </c>
      <c r="B7" s="44">
        <f>AVERAGE('D - Soc for Libyan Studies:D - Association for Scottish'!B11)</f>
        <v>237657.45199999999</v>
      </c>
      <c r="C7" s="44">
        <f>AVERAGE('D - Soc for Libyan Studies:D - Association for Scottish'!C11)</f>
        <v>470105.53125</v>
      </c>
      <c r="D7" s="44">
        <f>AVERAGE('D - Soc for Libyan Studies:D - Association for Scottish'!D11)</f>
        <v>511609.005</v>
      </c>
      <c r="E7" s="44">
        <f>AVERAGE('D - Soc for Libyan Studies:D - Association for Scottish'!E11)</f>
        <v>396398.76874999999</v>
      </c>
      <c r="F7" s="44">
        <f>AVERAGE('D - Soc for Libyan Studies:D - Association for Scottish'!F11)</f>
        <v>551064.72750000004</v>
      </c>
      <c r="G7" s="44">
        <f>AVERAGE('D - Soc for Libyan Studies:D - Association for Scottish'!G11)</f>
        <v>312690.69428571424</v>
      </c>
      <c r="H7" s="44"/>
      <c r="I7" s="44">
        <v>8</v>
      </c>
      <c r="J7" s="64" t="s">
        <v>4</v>
      </c>
    </row>
    <row r="8" spans="1:12" ht="15" thickBot="1" x14ac:dyDescent="0.25">
      <c r="A8" s="97" t="s">
        <v>246</v>
      </c>
      <c r="B8" s="60">
        <f>AVERAGE('D - Soc for Libyan Studies:D - Association for Scottish'!B12)</f>
        <v>-278262.62400000001</v>
      </c>
      <c r="C8" s="60">
        <f>AVERAGE('D - Soc for Libyan Studies:D - Association for Scottish'!C12)</f>
        <v>-466000.97625000001</v>
      </c>
      <c r="D8" s="60">
        <f>AVERAGE('D - Soc for Libyan Studies:D - Association for Scottish'!D12)</f>
        <v>-433833.61499999999</v>
      </c>
      <c r="E8" s="60">
        <f>AVERAGE('D - Soc for Libyan Studies:D - Association for Scottish'!E12)</f>
        <v>-427313.15500000003</v>
      </c>
      <c r="F8" s="60">
        <f>AVERAGE('D - Soc for Libyan Studies:D - Association for Scottish'!F12)</f>
        <v>-448168.11624999996</v>
      </c>
      <c r="G8" s="60">
        <f>AVERAGE('D - Soc for Libyan Studies:D - Association for Scottish'!G12)</f>
        <v>-316356.58714285714</v>
      </c>
      <c r="H8" s="60"/>
      <c r="I8" s="60">
        <v>8</v>
      </c>
      <c r="J8" s="64" t="s">
        <v>4</v>
      </c>
    </row>
    <row r="9" spans="1:12" x14ac:dyDescent="0.2">
      <c r="A9" s="100"/>
      <c r="B9" s="100"/>
      <c r="C9" s="100"/>
      <c r="D9" s="100"/>
      <c r="E9" s="100"/>
      <c r="F9" s="100"/>
      <c r="G9" s="100"/>
      <c r="H9" s="100"/>
      <c r="I9" s="100"/>
      <c r="J9" s="64"/>
    </row>
    <row r="10" spans="1:12" x14ac:dyDescent="0.2">
      <c r="A10" s="80" t="s">
        <v>247</v>
      </c>
      <c r="B10" s="86">
        <f t="shared" ref="B10:G10" si="1">B4+B5</f>
        <v>-102578.17200000002</v>
      </c>
      <c r="C10" s="86">
        <f t="shared" si="1"/>
        <v>-9831.1950000000652</v>
      </c>
      <c r="D10" s="86">
        <f t="shared" si="1"/>
        <v>72003.890000000014</v>
      </c>
      <c r="E10" s="86">
        <f t="shared" si="1"/>
        <v>-21650.636249999981</v>
      </c>
      <c r="F10" s="86">
        <f t="shared" si="1"/>
        <v>86761.986250000075</v>
      </c>
      <c r="G10" s="86">
        <f t="shared" si="1"/>
        <v>-2041.0357142857392</v>
      </c>
      <c r="H10" s="86"/>
      <c r="I10" s="86">
        <v>8</v>
      </c>
      <c r="J10" s="64" t="s">
        <v>4</v>
      </c>
    </row>
    <row r="11" spans="1:12" x14ac:dyDescent="0.2">
      <c r="A11" s="80" t="s">
        <v>248</v>
      </c>
      <c r="B11" s="86">
        <f t="shared" ref="B11:G11" si="2">B7+B8</f>
        <v>-40605.17200000002</v>
      </c>
      <c r="C11" s="86">
        <f t="shared" si="2"/>
        <v>4104.554999999993</v>
      </c>
      <c r="D11" s="86">
        <f t="shared" si="2"/>
        <v>77775.390000000014</v>
      </c>
      <c r="E11" s="86">
        <f t="shared" si="2"/>
        <v>-30914.38625000004</v>
      </c>
      <c r="F11" s="86">
        <f t="shared" si="2"/>
        <v>102896.61125000007</v>
      </c>
      <c r="G11" s="86">
        <f t="shared" si="2"/>
        <v>-3665.8928571428987</v>
      </c>
      <c r="H11" s="86"/>
      <c r="I11" s="86">
        <v>8</v>
      </c>
      <c r="J11" s="64" t="s">
        <v>4</v>
      </c>
    </row>
    <row r="12" spans="1:12" x14ac:dyDescent="0.2">
      <c r="A12" s="81" t="s">
        <v>249</v>
      </c>
      <c r="B12" s="44">
        <f>AVERAGE('D - Soc for Libyan Studies:D - Association for Scottish'!B16)</f>
        <v>23123.376</v>
      </c>
      <c r="C12" s="44">
        <f>AVERAGE('D - Soc for Libyan Studies:D - Association for Scottish'!C16)</f>
        <v>60001.97</v>
      </c>
      <c r="D12" s="44">
        <f>AVERAGE('D - Soc for Libyan Studies:D - Association for Scottish'!D16)</f>
        <v>54728.974999999999</v>
      </c>
      <c r="E12" s="44">
        <f>AVERAGE('D - Soc for Libyan Studies:D - Association for Scottish'!E16)</f>
        <v>48879.797500000001</v>
      </c>
      <c r="F12" s="44">
        <f>AVERAGE('D - Soc for Libyan Studies:D - Association for Scottish'!F16)</f>
        <v>61010.044999999998</v>
      </c>
      <c r="G12" s="44">
        <f>AVERAGE('D - Soc for Libyan Studies:D - Association for Scottish'!G16)</f>
        <v>45827.121428571423</v>
      </c>
      <c r="H12" s="44">
        <f>AVERAGE('D - Soc for Libyan Studies:D - Association for Scottish'!H16)</f>
        <v>57348.257142857139</v>
      </c>
      <c r="I12" s="44">
        <v>8</v>
      </c>
      <c r="J12" s="71" t="s">
        <v>5</v>
      </c>
    </row>
    <row r="13" spans="1:12" x14ac:dyDescent="0.2">
      <c r="A13" s="81" t="s">
        <v>250</v>
      </c>
      <c r="B13" s="44">
        <f>AVERAGE('D - Soc for Libyan Studies:D - Association for Scottish'!B17)</f>
        <v>-36569.953999999998</v>
      </c>
      <c r="C13" s="44">
        <f>AVERAGE('D - Soc for Libyan Studies:D - Association for Scottish'!C17)</f>
        <v>-82130.84</v>
      </c>
      <c r="D13" s="44">
        <f>AVERAGE('D - Soc for Libyan Studies:D - Association for Scottish'!D17)</f>
        <v>-79571.96875</v>
      </c>
      <c r="E13" s="44">
        <f>AVERAGE('D - Soc for Libyan Studies:D - Association for Scottish'!E17)</f>
        <v>-75873.514999999999</v>
      </c>
      <c r="F13" s="44">
        <f>AVERAGE('D - Soc for Libyan Studies:D - Association for Scottish'!F17)</f>
        <v>-82005.243749999994</v>
      </c>
      <c r="G13" s="44">
        <f>AVERAGE('D - Soc for Libyan Studies:D - Association for Scottish'!G17)</f>
        <v>-70535.284285714282</v>
      </c>
      <c r="H13" s="44">
        <f>AVERAGE('D - Soc for Libyan Studies:D - Association for Scottish'!H17)</f>
        <v>-85827.747142857144</v>
      </c>
      <c r="I13" s="44">
        <v>8</v>
      </c>
      <c r="J13" s="64" t="s">
        <v>5</v>
      </c>
      <c r="L13" s="1" t="s">
        <v>235</v>
      </c>
    </row>
    <row r="14" spans="1:12" x14ac:dyDescent="0.2">
      <c r="A14" s="82" t="s">
        <v>251</v>
      </c>
      <c r="B14" s="86">
        <f>AVERAGE('D - Soc for Libyan Studies:D - Association for Scottish'!B18)</f>
        <v>-13446.578</v>
      </c>
      <c r="C14" s="86">
        <f>AVERAGE('D - Soc for Libyan Studies:D - Association for Scottish'!C18)</f>
        <v>-22128.87</v>
      </c>
      <c r="D14" s="86">
        <f>AVERAGE('D - Soc for Libyan Studies:D - Association for Scottish'!D18)</f>
        <v>-24842.993750000001</v>
      </c>
      <c r="E14" s="86">
        <f>AVERAGE('D - Soc for Libyan Studies:D - Association for Scottish'!E18)</f>
        <v>-26993.717499999999</v>
      </c>
      <c r="F14" s="86">
        <f>AVERAGE('D - Soc for Libyan Studies:D - Association for Scottish'!F18)</f>
        <v>-20995.19875</v>
      </c>
      <c r="G14" s="86">
        <f>AVERAGE('D - Soc for Libyan Studies:D - Association for Scottish'!G18)</f>
        <v>-24708.162857142859</v>
      </c>
      <c r="H14" s="86">
        <f>AVERAGE('D - Soc for Libyan Studies:D - Association for Scottish'!H18)</f>
        <v>-28479.489999999998</v>
      </c>
      <c r="I14" s="86">
        <v>8</v>
      </c>
      <c r="J14" s="64" t="s">
        <v>5</v>
      </c>
    </row>
    <row r="15" spans="1:12" x14ac:dyDescent="0.2">
      <c r="A15" s="81" t="s">
        <v>156</v>
      </c>
      <c r="B15" s="44" t="s">
        <v>182</v>
      </c>
      <c r="C15" s="44" t="s">
        <v>182</v>
      </c>
      <c r="D15" s="44" t="s">
        <v>182</v>
      </c>
      <c r="E15" s="44" t="s">
        <v>182</v>
      </c>
      <c r="F15" s="44" t="s">
        <v>182</v>
      </c>
      <c r="G15" s="44" t="s">
        <v>182</v>
      </c>
      <c r="H15" s="44"/>
      <c r="I15" s="44">
        <v>7</v>
      </c>
      <c r="J15" s="64" t="s">
        <v>6</v>
      </c>
    </row>
    <row r="16" spans="1:12" x14ac:dyDescent="0.2">
      <c r="A16" s="81" t="s">
        <v>157</v>
      </c>
      <c r="B16" s="44" t="s">
        <v>182</v>
      </c>
      <c r="C16" s="44" t="s">
        <v>182</v>
      </c>
      <c r="D16" s="44" t="s">
        <v>182</v>
      </c>
      <c r="E16" s="44" t="s">
        <v>182</v>
      </c>
      <c r="F16" s="44" t="s">
        <v>182</v>
      </c>
      <c r="G16" s="44" t="s">
        <v>182</v>
      </c>
      <c r="H16" s="44"/>
      <c r="I16" s="44">
        <v>7</v>
      </c>
      <c r="J16" s="70" t="s">
        <v>6</v>
      </c>
    </row>
    <row r="17" spans="1:10" x14ac:dyDescent="0.2">
      <c r="A17" s="80" t="s">
        <v>118</v>
      </c>
      <c r="B17" s="86" t="s">
        <v>182</v>
      </c>
      <c r="C17" s="86" t="s">
        <v>182</v>
      </c>
      <c r="D17" s="86" t="s">
        <v>182</v>
      </c>
      <c r="E17" s="86" t="s">
        <v>182</v>
      </c>
      <c r="F17" s="86" t="s">
        <v>182</v>
      </c>
      <c r="G17" s="86" t="s">
        <v>182</v>
      </c>
      <c r="H17" s="86"/>
      <c r="I17" s="86">
        <v>7</v>
      </c>
      <c r="J17" s="70" t="s">
        <v>6</v>
      </c>
    </row>
    <row r="18" spans="1:10" x14ac:dyDescent="0.2">
      <c r="A18" s="79" t="s">
        <v>158</v>
      </c>
      <c r="B18" s="44">
        <f>AVERAGE('D - Soc for Libyan Studies:D - Association for Scottish'!B22)</f>
        <v>-410777.79200000002</v>
      </c>
      <c r="C18" s="44">
        <f>AVERAGE('D - Soc for Libyan Studies:D - Association for Scottish'!C22)</f>
        <v>-539268.88749999995</v>
      </c>
      <c r="D18" s="44">
        <f>AVERAGE('D - Soc for Libyan Studies:D - Association for Scottish'!D22)</f>
        <v>-498303.09375</v>
      </c>
      <c r="E18" s="44">
        <f>AVERAGE('D - Soc for Libyan Studies:D - Association for Scottish'!E22)</f>
        <v>-470619.76500000001</v>
      </c>
      <c r="F18" s="44">
        <f>AVERAGE('D - Soc for Libyan Studies:D - Association for Scottish'!F22)</f>
        <v>-528319.61875000002</v>
      </c>
      <c r="G18" s="44">
        <f>AVERAGE('D - Soc for Libyan Studies:D - Association for Scottish'!G22)</f>
        <v>-299491.99857142859</v>
      </c>
      <c r="H18" s="44"/>
      <c r="I18" s="44">
        <v>8</v>
      </c>
      <c r="J18" s="71" t="s">
        <v>5</v>
      </c>
    </row>
    <row r="19" spans="1:10" x14ac:dyDescent="0.2">
      <c r="A19" s="79" t="s">
        <v>159</v>
      </c>
      <c r="B19" s="44">
        <f>AVERAGE('D - Soc for Libyan Studies:D - Association for Scottish'!B23)</f>
        <v>-36409.153999999995</v>
      </c>
      <c r="C19" s="44">
        <f>AVERAGE('D - Soc for Libyan Studies:D - Association for Scottish'!C23)</f>
        <v>-80326.214999999997</v>
      </c>
      <c r="D19" s="44">
        <f>AVERAGE('D - Soc for Libyan Studies:D - Association for Scottish'!D23)</f>
        <v>-77876.21875</v>
      </c>
      <c r="E19" s="44">
        <f>AVERAGE('D - Soc for Libyan Studies:D - Association for Scottish'!E23)</f>
        <v>-74490.014999999999</v>
      </c>
      <c r="F19" s="44">
        <f>AVERAGE('D - Soc for Libyan Studies:D - Association for Scottish'!F23)</f>
        <v>-79961.743749999994</v>
      </c>
      <c r="G19" s="44">
        <f>AVERAGE('D - Soc for Libyan Studies:D - Association for Scottish'!G23)</f>
        <v>-67455.141428571427</v>
      </c>
      <c r="H19" s="44"/>
      <c r="I19" s="44">
        <v>8</v>
      </c>
      <c r="J19" s="71" t="s">
        <v>5</v>
      </c>
    </row>
    <row r="20" spans="1:10" x14ac:dyDescent="0.2">
      <c r="A20" s="80" t="s">
        <v>160</v>
      </c>
      <c r="B20" s="86">
        <f>AVERAGE('D - Soc for Libyan Studies:D - Association for Scottish'!B24)</f>
        <v>-374368.63799999998</v>
      </c>
      <c r="C20" s="86">
        <f>AVERAGE('D - Soc for Libyan Studies:D - Association for Scottish'!C24)</f>
        <v>-458942.67249999999</v>
      </c>
      <c r="D20" s="86">
        <f>AVERAGE('D - Soc for Libyan Studies:D - Association for Scottish'!D24)</f>
        <v>-420426.875</v>
      </c>
      <c r="E20" s="86">
        <f>AVERAGE('D - Soc for Libyan Studies:D - Association for Scottish'!E24)</f>
        <v>-396129.75</v>
      </c>
      <c r="F20" s="86">
        <f>AVERAGE('D - Soc for Libyan Studies:D - Association for Scottish'!F24)</f>
        <v>-448357.875</v>
      </c>
      <c r="G20" s="86">
        <f>AVERAGE('D - Soc for Libyan Studies:D - Association for Scottish'!G24)</f>
        <v>-232036.85714285713</v>
      </c>
      <c r="H20" s="86"/>
      <c r="I20" s="86">
        <v>8</v>
      </c>
      <c r="J20" s="71" t="s">
        <v>5</v>
      </c>
    </row>
    <row r="21" spans="1:10" x14ac:dyDescent="0.2">
      <c r="A21" s="82" t="s">
        <v>161</v>
      </c>
      <c r="B21" s="87">
        <f>AVERAGE('D - Soc for Libyan Studies:D - Association for Scottish'!B25)</f>
        <v>0.11549059277743141</v>
      </c>
      <c r="C21" s="87">
        <f>AVERAGE('D - Soc for Libyan Studies:D - Association for Scottish'!C25)</f>
        <v>0.18626061704341984</v>
      </c>
      <c r="D21" s="87">
        <f>AVERAGE('D - Soc for Libyan Studies:D - Association for Scottish'!D25)</f>
        <v>0.17631610688425667</v>
      </c>
      <c r="E21" s="87">
        <f>AVERAGE('D - Soc for Libyan Studies:D - Association for Scottish'!E25)</f>
        <v>0.18457947050426007</v>
      </c>
      <c r="F21" s="87">
        <f>AVERAGE('D - Soc for Libyan Studies:D - Association for Scottish'!F25)</f>
        <v>0.15537180020123612</v>
      </c>
      <c r="G21" s="87">
        <f>AVERAGE('D - Soc for Libyan Studies:D - Association for Scottish'!G25)</f>
        <v>0.18563897935243973</v>
      </c>
      <c r="H21" s="87"/>
      <c r="I21" s="86">
        <v>8</v>
      </c>
      <c r="J21" s="64" t="s">
        <v>5</v>
      </c>
    </row>
    <row r="22" spans="1:10" x14ac:dyDescent="0.2">
      <c r="A22" s="82" t="s">
        <v>162</v>
      </c>
      <c r="B22" s="87">
        <f>AVERAGE('D - Soc for Libyan Studies:D - Association for Scottish'!B26)</f>
        <v>0.12677184399044727</v>
      </c>
      <c r="C22" s="87">
        <f>AVERAGE('D - Soc for Libyan Studies:D - Association for Scottish'!C26)</f>
        <v>0.22332819429688583</v>
      </c>
      <c r="D22" s="87">
        <f>AVERAGE('D - Soc for Libyan Studies:D - Association for Scottish'!D26)</f>
        <v>0.20610211587760777</v>
      </c>
      <c r="E22" s="87">
        <f>AVERAGE('D - Soc for Libyan Studies:D - Association for Scottish'!E26)</f>
        <v>0.21171488695140728</v>
      </c>
      <c r="F22" s="87">
        <f>AVERAGE('D - Soc for Libyan Studies:D - Association for Scottish'!F26)</f>
        <v>0.19202993697521348</v>
      </c>
      <c r="G22" s="87">
        <f>AVERAGE('D - Soc for Libyan Studies:D - Association for Scottish'!G26)</f>
        <v>0.20881120888765567</v>
      </c>
      <c r="H22" s="87"/>
      <c r="I22" s="86">
        <v>8</v>
      </c>
      <c r="J22" s="64" t="s">
        <v>5</v>
      </c>
    </row>
    <row r="23" spans="1:10" x14ac:dyDescent="0.2">
      <c r="A23" s="82" t="s">
        <v>163</v>
      </c>
      <c r="B23" s="87">
        <f>AVERAGE('D - Soc for Libyan Studies:D - Association for Scottish'!B27)</f>
        <v>0.1362172686981912</v>
      </c>
      <c r="C23" s="87">
        <f>AVERAGE('D - Soc for Libyan Studies:D - Association for Scottish'!C27)</f>
        <v>0.17458457330005481</v>
      </c>
      <c r="D23" s="87">
        <f>AVERAGE('D - Soc for Libyan Studies:D - Association for Scottish'!D27)</f>
        <v>0.20218262441963092</v>
      </c>
      <c r="E23" s="87">
        <f>AVERAGE('D - Soc for Libyan Studies:D - Association for Scottish'!E27)</f>
        <v>0.15396645921631094</v>
      </c>
      <c r="F23" s="87">
        <f>AVERAGE('D - Soc for Libyan Studies:D - Association for Scottish'!F27)</f>
        <v>0.15242369070561082</v>
      </c>
      <c r="G23" s="87">
        <f>AVERAGE('D - Soc for Libyan Studies:D - Association for Scottish'!G27)</f>
        <v>0.20167181469597456</v>
      </c>
      <c r="H23" s="87"/>
      <c r="I23" s="86">
        <v>8</v>
      </c>
      <c r="J23" s="64" t="s">
        <v>5</v>
      </c>
    </row>
    <row r="24" spans="1:10" x14ac:dyDescent="0.2">
      <c r="A24" s="82" t="s">
        <v>164</v>
      </c>
      <c r="B24" s="87">
        <f>AVERAGE('D - Soc for Libyan Studies:D - Association for Scottish'!B28)</f>
        <v>-5.9065573850382802E-2</v>
      </c>
      <c r="C24" s="87">
        <f>AVERAGE('D - Soc for Libyan Studies:D - Association for Scottish'!C28)</f>
        <v>1.8683895842326045E-2</v>
      </c>
      <c r="D24" s="87">
        <f>AVERAGE('D - Soc for Libyan Studies:D - Association for Scottish'!D28)</f>
        <v>-4.0718967039513089E-2</v>
      </c>
      <c r="E24" s="87">
        <f>AVERAGE('D - Soc for Libyan Studies:D - Association for Scottish'!E28)</f>
        <v>2.9810491635702808E-2</v>
      </c>
      <c r="F24" s="87">
        <f>AVERAGE('D - Soc for Libyan Studies:D - Association for Scottish'!F28)</f>
        <v>5.6235138646145251E-3</v>
      </c>
      <c r="G24" s="87">
        <f>AVERAGE('D - Soc for Libyan Studies:D - Association for Scottish'!G28)</f>
        <v>-3.2470404985473891E-2</v>
      </c>
      <c r="H24" s="87"/>
      <c r="I24" s="86">
        <v>8</v>
      </c>
      <c r="J24" s="64" t="s">
        <v>5</v>
      </c>
    </row>
    <row r="25" spans="1:10" x14ac:dyDescent="0.2">
      <c r="A25" s="82" t="s">
        <v>262</v>
      </c>
      <c r="B25" s="87">
        <f>AVERAGE('D - Soc for Libyan Studies:D - Association for Scottish'!B29)</f>
        <v>-0.23795265376343849</v>
      </c>
      <c r="C25" s="87">
        <f>AVERAGE('D - Soc for Libyan Studies:D - Association for Scottish'!C29)</f>
        <v>8.17173388602178E-2</v>
      </c>
      <c r="D25" s="87">
        <f>AVERAGE('D - Soc for Libyan Studies:D - Association for Scottish'!D29)</f>
        <v>-0.13498560012888813</v>
      </c>
      <c r="E25" s="87">
        <f>AVERAGE('D - Soc for Libyan Studies:D - Association for Scottish'!E29)</f>
        <v>-4.2239266580641554E-4</v>
      </c>
      <c r="F25" s="87">
        <f>AVERAGE('D - Soc for Libyan Studies:D - Association for Scottish'!F29)</f>
        <v>3.110655036216687E-2</v>
      </c>
      <c r="G25" s="87">
        <f>AVERAGE('D - Soc for Libyan Studies:D - Association for Scottish'!G29)</f>
        <v>-7.3187697425619661E-2</v>
      </c>
      <c r="H25" s="87"/>
      <c r="I25" s="86">
        <v>8</v>
      </c>
      <c r="J25" s="64" t="s">
        <v>5</v>
      </c>
    </row>
    <row r="26" spans="1:10" x14ac:dyDescent="0.2">
      <c r="A26" s="82" t="s">
        <v>119</v>
      </c>
      <c r="B26" s="87">
        <f>AVERAGE('D - Soc for Libyan Studies:D - Association for Scottish'!B30)</f>
        <v>-0.94731084113904807</v>
      </c>
      <c r="C26" s="87">
        <f>AVERAGE('D - Soc for Libyan Studies:D - Association for Scottish'!C30)</f>
        <v>-0.82952022441724782</v>
      </c>
      <c r="D26" s="87">
        <f>AVERAGE('D - Soc for Libyan Studies:D - Association for Scottish'!D30)</f>
        <v>-1.1942022225758238</v>
      </c>
      <c r="E26" s="87">
        <f>AVERAGE('D - Soc for Libyan Studies:D - Association for Scottish'!E30)</f>
        <v>-1.2617096744339553</v>
      </c>
      <c r="F26" s="87">
        <f>AVERAGE('D - Soc for Libyan Studies:D - Association for Scottish'!F30)</f>
        <v>-1.2604130679906511</v>
      </c>
      <c r="G26" s="87">
        <f>AVERAGE('D - Soc for Libyan Studies:D - Association for Scottish'!G30)</f>
        <v>-1.4394200865116336</v>
      </c>
      <c r="H26" s="87"/>
      <c r="I26" s="86">
        <v>7</v>
      </c>
      <c r="J26" s="64" t="s">
        <v>11</v>
      </c>
    </row>
    <row r="27" spans="1:10" x14ac:dyDescent="0.2">
      <c r="A27" s="82" t="s">
        <v>263</v>
      </c>
      <c r="B27" s="86">
        <f>AVERAGE('D - Soc for Libyan Studies:D - Association for Scottish'!B31)</f>
        <v>-730.47000000000025</v>
      </c>
      <c r="C27" s="86">
        <f>AVERAGE('D - Soc for Libyan Studies:D - Association for Scottish'!C31)</f>
        <v>6026.28</v>
      </c>
      <c r="D27" s="86">
        <f>AVERAGE('D - Soc for Libyan Studies:D - Association for Scottish'!D31)</f>
        <v>6684.7742857142857</v>
      </c>
      <c r="E27" s="86">
        <f>AVERAGE('D - Soc for Libyan Studies:D - Association for Scottish'!E31)</f>
        <v>-13863.14</v>
      </c>
      <c r="F27" s="86">
        <f>AVERAGE('D - Soc for Libyan Studies:D - Association for Scottish'!F31)</f>
        <v>18504.072857142859</v>
      </c>
      <c r="G27" s="86">
        <f>AVERAGE('D - Soc for Libyan Studies:D - Association for Scottish'!G31)</f>
        <v>-7147.6583333333328</v>
      </c>
      <c r="H27" s="86"/>
      <c r="I27" s="86">
        <v>8</v>
      </c>
      <c r="J27" s="71"/>
    </row>
    <row r="28" spans="1:10" x14ac:dyDescent="0.2">
      <c r="A28" s="82" t="s">
        <v>264</v>
      </c>
      <c r="B28" s="86">
        <f>AVERAGE('D - Soc for Libyan Studies:D - Association for Scottish'!B32)</f>
        <v>-3029.4825000000001</v>
      </c>
      <c r="C28" s="86">
        <f>AVERAGE('D - Soc for Libyan Studies:D - Association for Scottish'!C32)</f>
        <v>3207.7128571428575</v>
      </c>
      <c r="D28" s="86">
        <f>AVERAGE('D - Soc for Libyan Studies:D - Association for Scottish'!D32)</f>
        <v>2243.9700000000003</v>
      </c>
      <c r="E28" s="86">
        <f>AVERAGE('D - Soc for Libyan Studies:D - Association for Scottish'!E32)</f>
        <v>-6584.45</v>
      </c>
      <c r="F28" s="86">
        <f>AVERAGE('D - Soc for Libyan Studies:D - Association for Scottish'!F32)</f>
        <v>13826.364285714286</v>
      </c>
      <c r="G28" s="86">
        <f>AVERAGE('D - Soc for Libyan Studies:D - Association for Scottish'!G32)</f>
        <v>-10821.785000000002</v>
      </c>
      <c r="H28" s="86"/>
      <c r="I28" s="86">
        <v>8</v>
      </c>
      <c r="J28" s="64" t="s">
        <v>7</v>
      </c>
    </row>
    <row r="29" spans="1:10" x14ac:dyDescent="0.2">
      <c r="A29" s="82" t="s">
        <v>265</v>
      </c>
      <c r="B29" s="87">
        <f>AVERAGE('D - Soc for Libyan Studies:D - Association for Scottish'!B33)</f>
        <v>-7.4173408364118426E-2</v>
      </c>
      <c r="C29" s="87">
        <f>AVERAGE('D - Soc for Libyan Studies:D - Association for Scottish'!C33)</f>
        <v>0.10619114608203051</v>
      </c>
      <c r="D29" s="87">
        <f>AVERAGE('D - Soc for Libyan Studies:D - Association for Scottish'!D33)</f>
        <v>0.12441359744963219</v>
      </c>
      <c r="E29" s="87">
        <f>AVERAGE('D - Soc for Libyan Studies:D - Association for Scottish'!E33)</f>
        <v>-6.1848437506144827E-2</v>
      </c>
      <c r="F29" s="87">
        <f>AVERAGE('D - Soc for Libyan Studies:D - Association for Scottish'!F33)</f>
        <v>9.5363214549380271E-4</v>
      </c>
      <c r="G29" s="87">
        <f>AVERAGE('D - Soc for Libyan Studies:D - Association for Scottish'!G33)</f>
        <v>-0.18235442533242832</v>
      </c>
      <c r="H29" s="87"/>
      <c r="I29" s="86">
        <v>7</v>
      </c>
      <c r="J29" s="71" t="s">
        <v>8</v>
      </c>
    </row>
    <row r="30" spans="1:10" x14ac:dyDescent="0.2">
      <c r="A30" s="82" t="s">
        <v>266</v>
      </c>
      <c r="B30" s="87">
        <f>AVERAGE('D - Soc for Libyan Studies:D - Association for Scottish'!B34)</f>
        <v>0.11328652400858891</v>
      </c>
      <c r="C30" s="87">
        <f>AVERAGE('D - Soc for Libyan Studies:D - Association for Scottish'!C34)</f>
        <v>-3.6368630855247561</v>
      </c>
      <c r="D30" s="87">
        <f>AVERAGE('D - Soc for Libyan Studies:D - Association for Scottish'!D34)</f>
        <v>1.9781165952559392E-2</v>
      </c>
      <c r="E30" s="87">
        <f>AVERAGE('D - Soc for Libyan Studies:D - Association for Scottish'!E34)</f>
        <v>0.44108090137110079</v>
      </c>
      <c r="F30" s="87">
        <f>AVERAGE('D - Soc for Libyan Studies:D - Association for Scottish'!F34)</f>
        <v>1.9208331852584004</v>
      </c>
      <c r="G30" s="87">
        <f>AVERAGE('D - Soc for Libyan Studies:D - Association for Scottish'!G34)</f>
        <v>-0.41926998156829542</v>
      </c>
      <c r="H30" s="87"/>
      <c r="I30" s="86">
        <v>8</v>
      </c>
      <c r="J30" s="64" t="s">
        <v>7</v>
      </c>
    </row>
    <row r="31" spans="1:10" x14ac:dyDescent="0.2">
      <c r="A31" s="82" t="s">
        <v>267</v>
      </c>
      <c r="B31" s="87" t="s">
        <v>182</v>
      </c>
      <c r="C31" s="87" t="s">
        <v>182</v>
      </c>
      <c r="D31" s="87" t="s">
        <v>182</v>
      </c>
      <c r="E31" s="87" t="s">
        <v>182</v>
      </c>
      <c r="F31" s="87" t="s">
        <v>182</v>
      </c>
      <c r="G31" s="87" t="s">
        <v>182</v>
      </c>
      <c r="H31" s="87"/>
      <c r="I31" s="86">
        <v>7</v>
      </c>
      <c r="J31" s="64" t="s">
        <v>6</v>
      </c>
    </row>
    <row r="32" spans="1:10" x14ac:dyDescent="0.2">
      <c r="A32" s="82" t="s">
        <v>209</v>
      </c>
      <c r="B32" s="87" t="s">
        <v>182</v>
      </c>
      <c r="C32" s="87" t="s">
        <v>182</v>
      </c>
      <c r="D32" s="87" t="s">
        <v>182</v>
      </c>
      <c r="E32" s="87" t="s">
        <v>182</v>
      </c>
      <c r="F32" s="87" t="s">
        <v>182</v>
      </c>
      <c r="G32" s="87" t="s">
        <v>182</v>
      </c>
      <c r="H32" s="87"/>
      <c r="I32" s="86">
        <v>6</v>
      </c>
      <c r="J32" s="64" t="s">
        <v>9</v>
      </c>
    </row>
    <row r="33" spans="1:10" x14ac:dyDescent="0.2">
      <c r="A33" s="82" t="s">
        <v>210</v>
      </c>
      <c r="B33" s="87" t="s">
        <v>182</v>
      </c>
      <c r="C33" s="87" t="s">
        <v>182</v>
      </c>
      <c r="D33" s="87" t="s">
        <v>182</v>
      </c>
      <c r="E33" s="87" t="s">
        <v>182</v>
      </c>
      <c r="F33" s="87" t="s">
        <v>182</v>
      </c>
      <c r="G33" s="87" t="s">
        <v>182</v>
      </c>
      <c r="H33" s="87"/>
      <c r="I33" s="86">
        <v>7</v>
      </c>
      <c r="J33" s="71" t="s">
        <v>6</v>
      </c>
    </row>
    <row r="34" spans="1:10" x14ac:dyDescent="0.2">
      <c r="A34" s="82" t="s">
        <v>211</v>
      </c>
      <c r="B34" s="87" t="s">
        <v>182</v>
      </c>
      <c r="C34" s="87" t="s">
        <v>182</v>
      </c>
      <c r="D34" s="87" t="s">
        <v>182</v>
      </c>
      <c r="E34" s="87" t="s">
        <v>182</v>
      </c>
      <c r="F34" s="87" t="s">
        <v>182</v>
      </c>
      <c r="G34" s="87" t="s">
        <v>182</v>
      </c>
      <c r="H34" s="87"/>
      <c r="I34" s="86">
        <v>7</v>
      </c>
      <c r="J34" s="71" t="s">
        <v>6</v>
      </c>
    </row>
    <row r="35" spans="1:10" ht="15" thickBot="1" x14ac:dyDescent="0.25">
      <c r="A35" s="101" t="s">
        <v>120</v>
      </c>
      <c r="B35" s="102" t="s">
        <v>182</v>
      </c>
      <c r="C35" s="102" t="s">
        <v>182</v>
      </c>
      <c r="D35" s="102" t="s">
        <v>182</v>
      </c>
      <c r="E35" s="102" t="s">
        <v>182</v>
      </c>
      <c r="F35" s="102" t="s">
        <v>182</v>
      </c>
      <c r="G35" s="102" t="s">
        <v>182</v>
      </c>
      <c r="H35" s="102"/>
      <c r="I35" s="95">
        <v>6</v>
      </c>
      <c r="J35" s="64" t="s">
        <v>9</v>
      </c>
    </row>
    <row r="36" spans="1:10" x14ac:dyDescent="0.2">
      <c r="A36" s="98"/>
      <c r="B36" s="99"/>
      <c r="C36" s="99"/>
      <c r="D36" s="99"/>
      <c r="E36" s="99"/>
      <c r="F36" s="99"/>
      <c r="G36" s="99"/>
      <c r="H36" s="99"/>
      <c r="I36" s="99"/>
      <c r="J36" s="64"/>
    </row>
    <row r="37" spans="1:10" x14ac:dyDescent="0.2">
      <c r="A37" s="82"/>
      <c r="B37" s="86"/>
      <c r="C37" s="86"/>
      <c r="D37" s="86"/>
      <c r="E37" s="86"/>
      <c r="F37" s="86"/>
      <c r="G37" s="86"/>
      <c r="H37" s="86"/>
      <c r="I37" s="86"/>
      <c r="J37" s="64"/>
    </row>
    <row r="38" spans="1:10" x14ac:dyDescent="0.2">
      <c r="A38" s="79" t="s">
        <v>137</v>
      </c>
      <c r="B38" s="44">
        <f>AVERAGE('D - Soc for Libyan Studies:D - Association for Scottish'!B42)</f>
        <v>207495.37599999999</v>
      </c>
      <c r="C38" s="44">
        <f>AVERAGE('D - Soc for Libyan Studies:D - Association for Scottish'!C42)</f>
        <v>327213.96750000003</v>
      </c>
      <c r="D38" s="44">
        <f>AVERAGE('D - Soc for Libyan Studies:D - Association for Scottish'!D42)</f>
        <v>379005.66249999998</v>
      </c>
      <c r="E38" s="44">
        <f>AVERAGE('D - Soc for Libyan Studies:D - Association for Scottish'!E42)</f>
        <v>244832.64749999999</v>
      </c>
      <c r="F38" s="44">
        <f>AVERAGE('D - Soc for Libyan Studies:D - Association for Scottish'!F42)</f>
        <v>312634.78375</v>
      </c>
      <c r="G38" s="44">
        <f>AVERAGE('D - Soc for Libyan Studies:D - Association for Scottish'!G42)</f>
        <v>193024.91142857142</v>
      </c>
      <c r="H38" s="44"/>
      <c r="I38" s="44">
        <v>8</v>
      </c>
      <c r="J38" s="64" t="s">
        <v>5</v>
      </c>
    </row>
    <row r="39" spans="1:10" x14ac:dyDescent="0.2">
      <c r="A39" s="79" t="s">
        <v>138</v>
      </c>
      <c r="B39" s="44">
        <f>AVERAGE('D - Soc for Libyan Studies:D - Association for Scottish'!B43)</f>
        <v>-160357.4</v>
      </c>
      <c r="C39" s="44">
        <f>AVERAGE('D - Soc for Libyan Studies:D - Association for Scottish'!C43)</f>
        <v>-175435.625</v>
      </c>
      <c r="D39" s="44">
        <f>AVERAGE('D - Soc for Libyan Studies:D - Association for Scottish'!D43)</f>
        <v>-145252</v>
      </c>
      <c r="E39" s="44">
        <f>AVERAGE('D - Soc for Libyan Studies:D - Association for Scottish'!E43)</f>
        <v>-128342.125</v>
      </c>
      <c r="F39" s="44">
        <f>AVERAGE('D - Soc for Libyan Studies:D - Association for Scottish'!F43)</f>
        <v>-126840.75</v>
      </c>
      <c r="G39" s="44">
        <f>AVERAGE('D - Soc for Libyan Studies:D - Association for Scottish'!G43)</f>
        <v>-65621.142857142855</v>
      </c>
      <c r="H39" s="44"/>
      <c r="I39" s="44">
        <v>8</v>
      </c>
      <c r="J39" s="64" t="s">
        <v>5</v>
      </c>
    </row>
    <row r="40" spans="1:10" x14ac:dyDescent="0.2">
      <c r="A40" s="79" t="s">
        <v>139</v>
      </c>
      <c r="B40" s="44">
        <f>AVERAGE('D - Soc for Libyan Studies:D - Association for Scottish'!B44)</f>
        <v>-160357.4</v>
      </c>
      <c r="C40" s="44">
        <f>AVERAGE('D - Soc for Libyan Studies:D - Association for Scottish'!C44)</f>
        <v>-178300.625</v>
      </c>
      <c r="D40" s="44">
        <f>AVERAGE('D - Soc for Libyan Studies:D - Association for Scottish'!D44)</f>
        <v>-153684.875</v>
      </c>
      <c r="E40" s="44">
        <f>AVERAGE('D - Soc for Libyan Studies:D - Association for Scottish'!E44)</f>
        <v>-129697.875</v>
      </c>
      <c r="F40" s="44">
        <f>AVERAGE('D - Soc for Libyan Studies:D - Association for Scottish'!F44)</f>
        <v>-127964.375</v>
      </c>
      <c r="G40" s="44">
        <f>AVERAGE('D - Soc for Libyan Studies:D - Association for Scottish'!G44)</f>
        <v>-66811</v>
      </c>
      <c r="H40" s="44"/>
      <c r="I40" s="44">
        <v>8</v>
      </c>
      <c r="J40" s="64" t="s">
        <v>5</v>
      </c>
    </row>
    <row r="41" spans="1:10" x14ac:dyDescent="0.2">
      <c r="A41" s="79" t="s">
        <v>140</v>
      </c>
      <c r="B41" s="44">
        <f>AVERAGE('D - Soc for Libyan Studies:D - Association for Scottish'!B45)</f>
        <v>2982801.176</v>
      </c>
      <c r="C41" s="44">
        <f>AVERAGE('D - Soc for Libyan Studies:D - Association for Scottish'!C45)</f>
        <v>2950750.9675000003</v>
      </c>
      <c r="D41" s="44">
        <f>AVERAGE('D - Soc for Libyan Studies:D - Association for Scottish'!D45)</f>
        <v>2821541.9125000001</v>
      </c>
      <c r="E41" s="44">
        <f>AVERAGE('D - Soc for Libyan Studies:D - Association for Scottish'!E45)</f>
        <v>2663880.0225</v>
      </c>
      <c r="F41" s="44">
        <f>AVERAGE('D - Soc for Libyan Studies:D - Association for Scottish'!F45)</f>
        <v>2466937.1587499999</v>
      </c>
      <c r="G41" s="44">
        <f>AVERAGE('D - Soc for Libyan Studies:D - Association for Scottish'!G45)</f>
        <v>790449.34</v>
      </c>
      <c r="H41" s="44">
        <f>AVERAGE('D - Soc for Libyan Studies:D - Association for Scottish'!H45)</f>
        <v>2669415.518571429</v>
      </c>
      <c r="I41" s="44">
        <v>8</v>
      </c>
      <c r="J41" s="71" t="s">
        <v>5</v>
      </c>
    </row>
    <row r="42" spans="1:10" x14ac:dyDescent="0.2">
      <c r="A42" s="79" t="s">
        <v>216</v>
      </c>
      <c r="B42" s="44">
        <f>AVERAGE('D - Soc for Libyan Studies:D - Association for Scottish'!B46)</f>
        <v>1272451.976</v>
      </c>
      <c r="C42" s="44">
        <f>AVERAGE('D - Soc for Libyan Studies:D - Association for Scottish'!C46)</f>
        <v>1770816.7175</v>
      </c>
      <c r="D42" s="44">
        <f>AVERAGE('D - Soc for Libyan Studies:D - Association for Scottish'!D46)</f>
        <v>1714709.1625000001</v>
      </c>
      <c r="E42" s="44">
        <f>AVERAGE('D - Soc for Libyan Studies:D - Association for Scottish'!E46)</f>
        <v>1579885.8975</v>
      </c>
      <c r="F42" s="44">
        <f>AVERAGE('D - Soc for Libyan Studies:D - Association for Scottish'!F46)</f>
        <v>1475177.4087499999</v>
      </c>
      <c r="G42" s="44">
        <f>AVERAGE('D - Soc for Libyan Studies:D - Association for Scottish'!G46)</f>
        <v>773191.05428571429</v>
      </c>
      <c r="H42" s="44">
        <f>AVERAGE('D - Soc for Libyan Studies:D - Association for Scottish'!H46)</f>
        <v>1622703.0899999999</v>
      </c>
      <c r="I42" s="44">
        <v>8</v>
      </c>
      <c r="J42" s="71" t="s">
        <v>5</v>
      </c>
    </row>
    <row r="43" spans="1:10" x14ac:dyDescent="0.2">
      <c r="A43" s="79" t="s">
        <v>217</v>
      </c>
      <c r="B43" s="44">
        <f>AVERAGE('D - Soc for Libyan Studies:D - Association for Scottish'!B47)</f>
        <v>1156030.0359999998</v>
      </c>
      <c r="C43" s="44">
        <f>AVERAGE('D - Soc for Libyan Studies:D - Association for Scottish'!C47)</f>
        <v>1547991.825</v>
      </c>
      <c r="D43" s="44">
        <f>AVERAGE('D - Soc for Libyan Studies:D - Association for Scottish'!D47)</f>
        <v>1518775.4125000001</v>
      </c>
      <c r="E43" s="44">
        <f>AVERAGE('D - Soc for Libyan Studies:D - Association for Scottish'!E47)</f>
        <v>1480525.7725</v>
      </c>
      <c r="F43" s="44">
        <f>AVERAGE('D - Soc for Libyan Studies:D - Association for Scottish'!F47)</f>
        <v>1379838.9087499999</v>
      </c>
      <c r="G43" s="44">
        <f>AVERAGE('D - Soc for Libyan Studies:D - Association for Scottish'!G47)</f>
        <v>721860.19714285713</v>
      </c>
      <c r="H43" s="44">
        <f>AVERAGE('D - Soc for Libyan Studies:D - Association for Scottish'!H47)</f>
        <v>1573604.6614285712</v>
      </c>
      <c r="I43" s="44">
        <v>8</v>
      </c>
      <c r="J43" s="71" t="s">
        <v>5</v>
      </c>
    </row>
    <row r="44" spans="1:10" x14ac:dyDescent="0.2">
      <c r="A44" s="79" t="s">
        <v>218</v>
      </c>
      <c r="B44" s="44">
        <f>AVERAGE('D - Soc for Libyan Studies:D - Association for Scottish'!B48)</f>
        <v>150759.17600000001</v>
      </c>
      <c r="C44" s="44">
        <f>AVERAGE('D - Soc for Libyan Studies:D - Association for Scottish'!C48)</f>
        <v>258703.0925</v>
      </c>
      <c r="D44" s="44">
        <f>AVERAGE('D - Soc for Libyan Studies:D - Association for Scottish'!D48)</f>
        <v>292493.91249999998</v>
      </c>
      <c r="E44" s="44">
        <f>AVERAGE('D - Soc for Libyan Studies:D - Association for Scottish'!E48)</f>
        <v>169741.52249999999</v>
      </c>
      <c r="F44" s="44">
        <f>AVERAGE('D - Soc for Libyan Studies:D - Association for Scottish'!F48)</f>
        <v>216285.15875</v>
      </c>
      <c r="G44" s="44">
        <f>AVERAGE('D - Soc for Libyan Studies:D - Association for Scottish'!G48)</f>
        <v>166638.62571428571</v>
      </c>
      <c r="H44" s="44"/>
      <c r="I44" s="44">
        <v>8</v>
      </c>
      <c r="J44" s="64" t="s">
        <v>5</v>
      </c>
    </row>
    <row r="45" spans="1:10" x14ac:dyDescent="0.2">
      <c r="A45" s="83" t="s">
        <v>141</v>
      </c>
      <c r="B45" s="88">
        <f>AVERAGE('D - Soc for Libyan Studies:D - Association for Scottish'!B49)</f>
        <v>1710349.2</v>
      </c>
      <c r="C45" s="88">
        <f>AVERAGE('D - Soc for Libyan Studies:D - Association for Scottish'!C49)</f>
        <v>1179934.25</v>
      </c>
      <c r="D45" s="88">
        <f>AVERAGE('D - Soc for Libyan Studies:D - Association for Scottish'!D49)</f>
        <v>1106832.75</v>
      </c>
      <c r="E45" s="88">
        <f>AVERAGE('D - Soc for Libyan Studies:D - Association for Scottish'!E49)</f>
        <v>1083994.125</v>
      </c>
      <c r="F45" s="88">
        <f>AVERAGE('D - Soc for Libyan Studies:D - Association for Scottish'!F49)</f>
        <v>991759.75</v>
      </c>
      <c r="G45" s="88">
        <f>AVERAGE('D - Soc for Libyan Studies:D - Association for Scottish'!G49)</f>
        <v>17258.285714285714</v>
      </c>
      <c r="H45" s="88"/>
      <c r="I45" s="86">
        <v>8</v>
      </c>
      <c r="J45" s="64" t="s">
        <v>5</v>
      </c>
    </row>
    <row r="46" spans="1:10" s="22" customFormat="1" x14ac:dyDescent="0.2">
      <c r="A46" s="84" t="s">
        <v>142</v>
      </c>
      <c r="B46" s="88">
        <f>AVERAGE('D - Soc for Libyan Studies:D - Association for Scottish'!B50)</f>
        <v>-252798.97200000001</v>
      </c>
      <c r="C46" s="88">
        <f>AVERAGE('D - Soc for Libyan Studies:D - Association for Scottish'!C50)</f>
        <v>129209.05499999999</v>
      </c>
      <c r="D46" s="88">
        <f>AVERAGE('D - Soc for Libyan Studies:D - Association for Scottish'!D50)</f>
        <v>157661.89000000001</v>
      </c>
      <c r="E46" s="88">
        <f>AVERAGE('D - Soc for Libyan Studies:D - Association for Scottish'!E50)</f>
        <v>196942.86375000002</v>
      </c>
      <c r="F46" s="88">
        <f>AVERAGE('D - Soc for Libyan Studies:D - Association for Scottish'!F50)</f>
        <v>150165.36125000002</v>
      </c>
      <c r="G46" s="88">
        <f>AVERAGE('D - Soc for Libyan Studies:D - Association for Scottish'!G50)</f>
        <v>-33932.541666666664</v>
      </c>
      <c r="H46" s="88"/>
      <c r="I46" s="86">
        <v>8</v>
      </c>
      <c r="J46" s="71" t="s">
        <v>7</v>
      </c>
    </row>
    <row r="47" spans="1:10" s="22" customFormat="1" x14ac:dyDescent="0.2">
      <c r="A47" s="84" t="s">
        <v>221</v>
      </c>
      <c r="B47" s="89">
        <f>AVERAGE('D - Soc for Libyan Studies:D - Association for Scottish'!B51)</f>
        <v>0.23149005996401301</v>
      </c>
      <c r="C47" s="89">
        <f>AVERAGE('D - Soc for Libyan Studies:D - Association for Scottish'!C51)</f>
        <v>2.3175106765323732E-2</v>
      </c>
      <c r="D47" s="89">
        <f>AVERAGE('D - Soc for Libyan Studies:D - Association for Scottish'!D51)</f>
        <v>0.19759951628168776</v>
      </c>
      <c r="E47" s="89">
        <f>AVERAGE('D - Soc for Libyan Studies:D - Association for Scottish'!E51)</f>
        <v>0.11712099407124327</v>
      </c>
      <c r="F47" s="89">
        <f>AVERAGE('D - Soc for Libyan Studies:D - Association for Scottish'!F51)</f>
        <v>0.46288074819457542</v>
      </c>
      <c r="G47" s="89">
        <f>AVERAGE('D - Soc for Libyan Studies:D - Association for Scottish'!G51)</f>
        <v>4.8173701792453727E-2</v>
      </c>
      <c r="H47" s="89"/>
      <c r="I47" s="86">
        <v>8</v>
      </c>
      <c r="J47" s="71" t="s">
        <v>7</v>
      </c>
    </row>
    <row r="48" spans="1:10" s="22" customFormat="1" x14ac:dyDescent="0.2">
      <c r="A48" s="84" t="s">
        <v>222</v>
      </c>
      <c r="B48" s="88">
        <f>AVERAGE('D - Soc for Libyan Studies:D - Association for Scottish'!B52)</f>
        <v>-93139.771999999997</v>
      </c>
      <c r="C48" s="88">
        <f>AVERAGE('D - Soc for Libyan Studies:D - Association for Scottish'!C52)</f>
        <v>56107.555</v>
      </c>
      <c r="D48" s="88">
        <f>AVERAGE('D - Soc for Libyan Studies:D - Association for Scottish'!D52)</f>
        <v>134823.26500000001</v>
      </c>
      <c r="E48" s="88">
        <f>AVERAGE('D - Soc for Libyan Studies:D - Association for Scottish'!E52)</f>
        <v>104708.48874999999</v>
      </c>
      <c r="F48" s="88">
        <f>AVERAGE('D - Soc for Libyan Studies:D - Association for Scottish'!F52)</f>
        <v>75700.736250000002</v>
      </c>
      <c r="G48" s="88">
        <f>AVERAGE('D - Soc for Libyan Studies:D - Association for Scottish'!G52)</f>
        <v>-35644.708333333336</v>
      </c>
      <c r="H48" s="88"/>
      <c r="I48" s="86">
        <v>8</v>
      </c>
      <c r="J48" s="71" t="s">
        <v>7</v>
      </c>
    </row>
    <row r="49" spans="1:10" s="22" customFormat="1" x14ac:dyDescent="0.2">
      <c r="A49" s="84" t="s">
        <v>223</v>
      </c>
      <c r="B49" s="89">
        <f>AVERAGE('D - Soc for Libyan Studies:D - Association for Scottish'!B53)</f>
        <v>-3.8681226559120208E-3</v>
      </c>
      <c r="C49" s="89">
        <f>AVERAGE('D - Soc for Libyan Studies:D - Association for Scottish'!C53)</f>
        <v>8.7525686397922159E-2</v>
      </c>
      <c r="D49" s="89">
        <f>AVERAGE('D - Soc for Libyan Studies:D - Association for Scottish'!D53)</f>
        <v>0.36747828435925722</v>
      </c>
      <c r="E49" s="89">
        <f>AVERAGE('D - Soc for Libyan Studies:D - Association for Scottish'!E53)</f>
        <v>7.2636817575043255E-2</v>
      </c>
      <c r="F49" s="89">
        <f>AVERAGE('D - Soc for Libyan Studies:D - Association for Scottish'!F53)</f>
        <v>0.39244329474621292</v>
      </c>
      <c r="G49" s="89">
        <f>AVERAGE('D - Soc for Libyan Studies:D - Association for Scottish'!G53)</f>
        <v>5.0756062915513017E-2</v>
      </c>
      <c r="H49" s="89"/>
      <c r="I49" s="86">
        <v>8</v>
      </c>
      <c r="J49" s="71" t="s">
        <v>7</v>
      </c>
    </row>
    <row r="50" spans="1:10" s="22" customFormat="1" x14ac:dyDescent="0.2">
      <c r="A50" s="84" t="s">
        <v>224</v>
      </c>
      <c r="B50" s="88">
        <f>AVERAGE('D - Soc for Libyan Studies:D - Association for Scottish'!B54)</f>
        <v>-97888.483999999997</v>
      </c>
      <c r="C50" s="88">
        <f>AVERAGE('D - Soc for Libyan Studies:D - Association for Scottish'!C54)</f>
        <v>29216.412499999999</v>
      </c>
      <c r="D50" s="88">
        <f>AVERAGE('D - Soc for Libyan Studies:D - Association for Scottish'!D54)</f>
        <v>38249.64</v>
      </c>
      <c r="E50" s="88">
        <f>AVERAGE('D - Soc for Libyan Studies:D - Association for Scottish'!E54)</f>
        <v>100686.86375</v>
      </c>
      <c r="F50" s="88">
        <f>AVERAGE('D - Soc for Libyan Studies:D - Association for Scottish'!F54)</f>
        <v>25276.736250000002</v>
      </c>
      <c r="G50" s="88">
        <f>AVERAGE('D - Soc for Libyan Studies:D - Association for Scottish'!G54)</f>
        <v>-38249.208333333336</v>
      </c>
      <c r="H50" s="88"/>
      <c r="I50" s="86">
        <v>8</v>
      </c>
      <c r="J50" s="71" t="s">
        <v>7</v>
      </c>
    </row>
    <row r="51" spans="1:10" s="22" customFormat="1" x14ac:dyDescent="0.2">
      <c r="A51" s="84" t="s">
        <v>225</v>
      </c>
      <c r="B51" s="89">
        <f>AVERAGE('D - Soc for Libyan Studies:D - Association for Scottish'!B55)</f>
        <v>3.249938077996025E-2</v>
      </c>
      <c r="C51" s="89">
        <f>AVERAGE('D - Soc for Libyan Studies:D - Association for Scottish'!C55)</f>
        <v>5.9548677550488698E-2</v>
      </c>
      <c r="D51" s="89">
        <f>AVERAGE('D - Soc for Libyan Studies:D - Association for Scottish'!D55)</f>
        <v>0.4635022936939413</v>
      </c>
      <c r="E51" s="89">
        <f>AVERAGE('D - Soc for Libyan Studies:D - Association for Scottish'!E55)</f>
        <v>-3.7169130115702817E-3</v>
      </c>
      <c r="F51" s="89">
        <f>AVERAGE('D - Soc for Libyan Studies:D - Association for Scottish'!F55)</f>
        <v>-8.160094193693504E-2</v>
      </c>
      <c r="G51" s="89">
        <f>AVERAGE('D - Soc for Libyan Studies:D - Association for Scottish'!G55)</f>
        <v>0.13081193367570529</v>
      </c>
      <c r="H51" s="89"/>
      <c r="I51" s="86">
        <v>8</v>
      </c>
      <c r="J51" s="71" t="s">
        <v>7</v>
      </c>
    </row>
    <row r="52" spans="1:10" s="22" customFormat="1" x14ac:dyDescent="0.2">
      <c r="A52" s="84" t="s">
        <v>226</v>
      </c>
      <c r="B52" s="90">
        <f>AVERAGE('D - Soc for Libyan Studies:D - Association for Scottish'!B56)</f>
        <v>4.2055093761330866</v>
      </c>
      <c r="C52" s="90">
        <f>AVERAGE('D - Soc for Libyan Studies:D - Association for Scottish'!C56)</f>
        <v>3.700804458581914</v>
      </c>
      <c r="D52" s="90">
        <f>AVERAGE('D - Soc for Libyan Studies:D - Association for Scottish'!D56)</f>
        <v>4.1153552858960136</v>
      </c>
      <c r="E52" s="90">
        <f>AVERAGE('D - Soc for Libyan Studies:D - Association for Scottish'!E56)</f>
        <v>4.6993427404540524</v>
      </c>
      <c r="F52" s="90">
        <f>AVERAGE('D - Soc for Libyan Studies:D - Association for Scottish'!F56)</f>
        <v>11.811423958654945</v>
      </c>
      <c r="G52" s="90">
        <f>AVERAGE('D - Soc for Libyan Studies:D - Association for Scottish'!G56)</f>
        <v>25.533151548509043</v>
      </c>
      <c r="H52" s="90"/>
      <c r="I52" s="86">
        <v>7</v>
      </c>
      <c r="J52" s="72" t="s">
        <v>10</v>
      </c>
    </row>
    <row r="53" spans="1:10" s="22" customFormat="1" x14ac:dyDescent="0.2">
      <c r="A53" s="84" t="s">
        <v>227</v>
      </c>
      <c r="B53" s="90">
        <f>AVERAGE('D - Soc for Libyan Studies:D - Association for Scottish'!B57)</f>
        <v>8.3161969697191473</v>
      </c>
      <c r="C53" s="90">
        <f>AVERAGE('D - Soc for Libyan Studies:D - Association for Scottish'!C57)</f>
        <v>9.7092902522807769</v>
      </c>
      <c r="D53" s="90">
        <f>AVERAGE('D - Soc for Libyan Studies:D - Association for Scottish'!D57)</f>
        <v>10.566567239892585</v>
      </c>
      <c r="E53" s="90">
        <f>AVERAGE('D - Soc for Libyan Studies:D - Association for Scottish'!E57)</f>
        <v>8.2228491601359845</v>
      </c>
      <c r="F53" s="90">
        <f>AVERAGE('D - Soc for Libyan Studies:D - Association for Scottish'!F57)</f>
        <v>12.074138179657469</v>
      </c>
      <c r="G53" s="90">
        <f>AVERAGE('D - Soc for Libyan Studies:D - Association for Scottish'!G57)</f>
        <v>7.9712869101613038</v>
      </c>
      <c r="H53" s="90"/>
      <c r="I53" s="86">
        <v>8</v>
      </c>
      <c r="J53" s="72" t="s">
        <v>5</v>
      </c>
    </row>
    <row r="54" spans="1:10" x14ac:dyDescent="0.2">
      <c r="A54" s="83" t="s">
        <v>228</v>
      </c>
      <c r="B54" s="91">
        <f>AVERAGE('D - Soc for Libyan Studies:D - Association for Scottish'!B58)</f>
        <v>9.4381872393554271</v>
      </c>
      <c r="C54" s="91">
        <f>AVERAGE('D - Soc for Libyan Studies:D - Association for Scottish'!C58)</f>
        <v>11.895332575542305</v>
      </c>
      <c r="D54" s="91">
        <f>AVERAGE('D - Soc for Libyan Studies:D - Association for Scottish'!D58)</f>
        <v>12.19381369008762</v>
      </c>
      <c r="E54" s="91">
        <f>AVERAGE('D - Soc for Libyan Studies:D - Association for Scottish'!E58)</f>
        <v>9.1160342611078438</v>
      </c>
      <c r="F54" s="91">
        <f>AVERAGE('D - Soc for Libyan Studies:D - Association for Scottish'!F58)</f>
        <v>12.334362389030929</v>
      </c>
      <c r="G54" s="91">
        <f>AVERAGE('D - Soc for Libyan Studies:D - Association for Scottish'!G58)</f>
        <v>7.7925427677946582</v>
      </c>
      <c r="H54" s="91"/>
      <c r="I54" s="86">
        <v>8</v>
      </c>
      <c r="J54" s="64" t="s">
        <v>5</v>
      </c>
    </row>
    <row r="55" spans="1:10" ht="15" thickBot="1" x14ac:dyDescent="0.25">
      <c r="A55" s="85" t="s">
        <v>290</v>
      </c>
      <c r="B55" s="92">
        <f>AVERAGE('D - Soc for Libyan Studies:D - Association for Scottish'!B59)</f>
        <v>1.6439988513447013</v>
      </c>
      <c r="C55" s="92">
        <f>AVERAGE('D - Soc for Libyan Studies:D - Association for Scottish'!C59)</f>
        <v>1.3718769739072174</v>
      </c>
      <c r="D55" s="502">
        <f>AVERAGE('D - Soc for Libyan Studies:D - Association for Scottish'!D59)</f>
        <v>1.2260867965020856</v>
      </c>
      <c r="E55" s="502">
        <f>AVERAGE('D - Soc for Libyan Studies:D - Association for Scottish'!E59)</f>
        <v>1.2414465256448008</v>
      </c>
      <c r="F55" s="502">
        <f>AVERAGE('D - Soc for Libyan Studies:D - Association for Scottish'!F59)</f>
        <v>1.031820609715858</v>
      </c>
      <c r="G55" s="502">
        <f>AVERAGE('D - Soc for Libyan Studies:D - Association for Scottish'!G59)</f>
        <v>1.0741755477240824</v>
      </c>
      <c r="H55" s="502"/>
      <c r="I55" s="503"/>
      <c r="J55" s="73"/>
    </row>
    <row r="56" spans="1:10" x14ac:dyDescent="0.2">
      <c r="A56" s="1"/>
      <c r="B56" s="66"/>
      <c r="C56" s="66"/>
      <c r="D56" s="165"/>
      <c r="E56" s="165"/>
      <c r="F56" s="165"/>
      <c r="G56" s="165"/>
      <c r="H56" s="15"/>
      <c r="I56" s="15"/>
    </row>
    <row r="57" spans="1:10" x14ac:dyDescent="0.2">
      <c r="A57" s="4" t="s">
        <v>229</v>
      </c>
      <c r="B57" s="66"/>
      <c r="C57" s="66"/>
      <c r="D57" s="165"/>
      <c r="E57" s="165"/>
      <c r="F57" s="165"/>
      <c r="G57" s="165"/>
      <c r="H57" s="15"/>
      <c r="I57" s="15"/>
    </row>
    <row r="58" spans="1:10" x14ac:dyDescent="0.2">
      <c r="A58" s="23"/>
      <c r="D58" s="15"/>
      <c r="E58" s="165"/>
      <c r="F58" s="165"/>
      <c r="G58" s="165"/>
      <c r="H58" s="15"/>
      <c r="I58" s="15"/>
    </row>
    <row r="59" spans="1:10" x14ac:dyDescent="0.2">
      <c r="A59" s="1"/>
      <c r="D59" s="15"/>
      <c r="E59" s="165"/>
      <c r="F59" s="165"/>
      <c r="G59" s="165"/>
      <c r="H59" s="15"/>
      <c r="I59" s="15"/>
    </row>
    <row r="60" spans="1:10" x14ac:dyDescent="0.2">
      <c r="D60" s="15"/>
      <c r="E60" s="165"/>
      <c r="F60" s="165"/>
      <c r="G60" s="165"/>
      <c r="H60" s="15"/>
      <c r="I60" s="15"/>
    </row>
    <row r="61" spans="1:10" x14ac:dyDescent="0.2">
      <c r="D61" s="15"/>
      <c r="E61" s="165"/>
      <c r="F61" s="165"/>
      <c r="G61" s="165"/>
      <c r="H61" s="15"/>
      <c r="I61" s="15"/>
    </row>
    <row r="62" spans="1:10" x14ac:dyDescent="0.2">
      <c r="D62" s="15"/>
      <c r="E62" s="165"/>
      <c r="F62" s="165"/>
      <c r="G62" s="165"/>
      <c r="H62" s="15"/>
      <c r="I62" s="15"/>
    </row>
    <row r="63" spans="1:10" x14ac:dyDescent="0.2">
      <c r="D63" s="15"/>
      <c r="E63" s="165"/>
      <c r="F63" s="165"/>
      <c r="G63" s="165"/>
      <c r="H63" s="15"/>
      <c r="I63" s="15"/>
    </row>
    <row r="64" spans="1:10" x14ac:dyDescent="0.2">
      <c r="D64" s="15"/>
      <c r="E64" s="165"/>
      <c r="F64" s="165"/>
      <c r="G64" s="165"/>
      <c r="H64" s="15"/>
      <c r="I64" s="15"/>
    </row>
    <row r="65" spans="4:9" x14ac:dyDescent="0.2">
      <c r="D65" s="15"/>
      <c r="E65" s="165"/>
      <c r="F65" s="165"/>
      <c r="G65" s="165"/>
      <c r="H65" s="15"/>
      <c r="I65" s="15"/>
    </row>
    <row r="66" spans="4:9" x14ac:dyDescent="0.2">
      <c r="D66" s="15"/>
      <c r="E66" s="165"/>
      <c r="F66" s="165"/>
      <c r="G66" s="165"/>
      <c r="H66" s="15"/>
      <c r="I66" s="15"/>
    </row>
    <row r="67" spans="4:9" x14ac:dyDescent="0.2">
      <c r="D67" s="15"/>
      <c r="E67" s="166"/>
      <c r="F67" s="166"/>
      <c r="G67" s="166"/>
      <c r="H67" s="15"/>
      <c r="I67" s="15"/>
    </row>
    <row r="68" spans="4:9" x14ac:dyDescent="0.2">
      <c r="D68" s="15"/>
      <c r="E68" s="165"/>
      <c r="F68" s="165"/>
      <c r="G68" s="165"/>
      <c r="H68" s="15"/>
      <c r="I68" s="15"/>
    </row>
    <row r="69" spans="4:9" x14ac:dyDescent="0.2">
      <c r="D69" s="15"/>
      <c r="E69" s="166"/>
      <c r="F69" s="166"/>
      <c r="G69" s="166"/>
      <c r="H69" s="15"/>
      <c r="I69" s="15"/>
    </row>
    <row r="70" spans="4:9" x14ac:dyDescent="0.2">
      <c r="D70" s="15"/>
      <c r="E70" s="165"/>
      <c r="F70" s="165"/>
      <c r="G70" s="165"/>
      <c r="H70" s="15"/>
      <c r="I70" s="15"/>
    </row>
    <row r="71" spans="4:9" x14ac:dyDescent="0.2">
      <c r="D71" s="15"/>
      <c r="E71" s="166"/>
      <c r="F71" s="166"/>
      <c r="G71" s="166"/>
      <c r="H71" s="15"/>
      <c r="I71" s="15"/>
    </row>
    <row r="72" spans="4:9" x14ac:dyDescent="0.2">
      <c r="D72" s="15"/>
      <c r="E72" s="500"/>
      <c r="F72" s="500"/>
      <c r="G72" s="500"/>
      <c r="H72" s="15"/>
      <c r="I72" s="15"/>
    </row>
    <row r="73" spans="4:9" x14ac:dyDescent="0.2">
      <c r="D73" s="15"/>
      <c r="E73" s="500"/>
      <c r="F73" s="500"/>
      <c r="G73" s="500"/>
      <c r="H73" s="15"/>
      <c r="I73" s="15"/>
    </row>
    <row r="74" spans="4:9" x14ac:dyDescent="0.2">
      <c r="D74" s="15"/>
      <c r="E74" s="500"/>
      <c r="F74" s="500"/>
      <c r="G74" s="500"/>
      <c r="H74" s="15"/>
      <c r="I74" s="15"/>
    </row>
    <row r="75" spans="4:9" x14ac:dyDescent="0.2">
      <c r="D75" s="15"/>
      <c r="E75" s="169"/>
      <c r="F75" s="169"/>
      <c r="G75" s="169"/>
      <c r="H75" s="15"/>
      <c r="I75" s="15"/>
    </row>
    <row r="76" spans="4:9" x14ac:dyDescent="0.2">
      <c r="D76" s="15"/>
      <c r="E76" s="15"/>
      <c r="F76" s="15"/>
      <c r="G76" s="15"/>
      <c r="H76" s="15"/>
      <c r="I76" s="15"/>
    </row>
    <row r="77" spans="4:9" x14ac:dyDescent="0.2">
      <c r="D77" s="15"/>
      <c r="E77" s="15"/>
      <c r="F77" s="15"/>
      <c r="G77" s="15"/>
      <c r="H77" s="15"/>
      <c r="I77" s="15"/>
    </row>
    <row r="78" spans="4:9" x14ac:dyDescent="0.2">
      <c r="D78" s="15"/>
      <c r="E78" s="15"/>
      <c r="F78" s="15"/>
      <c r="G78" s="15"/>
      <c r="H78" s="15"/>
      <c r="I78" s="15"/>
    </row>
    <row r="79" spans="4:9" x14ac:dyDescent="0.2">
      <c r="D79" s="15"/>
      <c r="E79" s="15"/>
      <c r="F79" s="15"/>
      <c r="G79" s="15"/>
      <c r="H79" s="15"/>
      <c r="I79" s="15"/>
    </row>
    <row r="80" spans="4:9" x14ac:dyDescent="0.2">
      <c r="D80" s="15"/>
      <c r="E80" s="15"/>
      <c r="F80" s="15"/>
      <c r="G80" s="15"/>
      <c r="H80" s="15"/>
      <c r="I80" s="15"/>
    </row>
    <row r="81" spans="4:9" x14ac:dyDescent="0.2">
      <c r="D81" s="15"/>
      <c r="E81" s="15"/>
      <c r="F81" s="15"/>
      <c r="G81" s="15"/>
      <c r="H81" s="15"/>
      <c r="I81" s="15"/>
    </row>
    <row r="82" spans="4:9" x14ac:dyDescent="0.2">
      <c r="D82" s="15"/>
      <c r="E82" s="15"/>
      <c r="F82" s="15"/>
      <c r="G82" s="15"/>
      <c r="H82" s="15"/>
      <c r="I82" s="15"/>
    </row>
    <row r="83" spans="4:9" x14ac:dyDescent="0.2">
      <c r="D83" s="15"/>
      <c r="E83" s="15"/>
      <c r="F83" s="15"/>
      <c r="G83" s="15"/>
      <c r="H83" s="15"/>
      <c r="I83" s="15"/>
    </row>
    <row r="84" spans="4:9" x14ac:dyDescent="0.2">
      <c r="D84" s="15"/>
      <c r="E84" s="15"/>
      <c r="F84" s="15"/>
      <c r="G84" s="15"/>
      <c r="H84" s="15"/>
      <c r="I84" s="15"/>
    </row>
  </sheetData>
  <phoneticPr fontId="9" type="noConversion"/>
  <pageMargins left="0.75" right="0.75" top="1" bottom="1" header="0.5" footer="0.5"/>
  <pageSetup paperSize="9" orientation="portrait" horizontalDpi="4294967292" verticalDpi="4294967292"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2:L63"/>
  <sheetViews>
    <sheetView zoomScaleNormal="100" workbookViewId="0">
      <selection activeCell="G62" sqref="G62"/>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ht="14.25" customHeight="1" x14ac:dyDescent="0.2">
      <c r="A3" s="651" t="s">
        <v>326</v>
      </c>
      <c r="B3" s="649">
        <v>2016</v>
      </c>
      <c r="C3" s="649">
        <v>2015</v>
      </c>
      <c r="D3" s="649">
        <v>2014</v>
      </c>
      <c r="E3" s="649">
        <v>2013</v>
      </c>
      <c r="F3" s="649">
        <v>2012</v>
      </c>
      <c r="G3" s="649">
        <v>2011</v>
      </c>
      <c r="H3" s="649">
        <v>2010</v>
      </c>
      <c r="J3" s="25" t="s">
        <v>235</v>
      </c>
      <c r="L3" s="21" t="s">
        <v>235</v>
      </c>
    </row>
    <row r="4" spans="1:12" ht="15" customHeight="1" thickBot="1" x14ac:dyDescent="0.25">
      <c r="A4" s="652"/>
      <c r="B4" s="650"/>
      <c r="C4" s="650"/>
      <c r="D4" s="650"/>
      <c r="E4" s="650"/>
      <c r="F4" s="650"/>
      <c r="G4" s="650"/>
      <c r="H4" s="650"/>
      <c r="J4" s="25"/>
      <c r="L4" s="21"/>
    </row>
    <row r="5" spans="1:12" x14ac:dyDescent="0.2">
      <c r="A5" s="34" t="s">
        <v>236</v>
      </c>
      <c r="B5" s="40">
        <v>42185</v>
      </c>
      <c r="C5" s="40">
        <v>42185</v>
      </c>
      <c r="D5" s="40">
        <v>42185</v>
      </c>
      <c r="E5" s="40">
        <v>42185</v>
      </c>
      <c r="F5" s="40">
        <v>42185</v>
      </c>
      <c r="G5" s="40">
        <v>42185</v>
      </c>
      <c r="H5" s="40">
        <v>42185</v>
      </c>
    </row>
    <row r="6" spans="1:12" x14ac:dyDescent="0.2">
      <c r="A6" s="34" t="s">
        <v>237</v>
      </c>
      <c r="B6" s="41" t="s">
        <v>136</v>
      </c>
      <c r="C6" s="41" t="s">
        <v>136</v>
      </c>
      <c r="D6" s="41" t="s">
        <v>136</v>
      </c>
      <c r="E6" s="41" t="s">
        <v>136</v>
      </c>
      <c r="F6" s="41" t="s">
        <v>136</v>
      </c>
      <c r="G6" s="41" t="s">
        <v>136</v>
      </c>
      <c r="H6" s="41" t="s">
        <v>136</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61041</v>
      </c>
      <c r="C8" s="58">
        <v>59380</v>
      </c>
      <c r="D8" s="58">
        <v>59652</v>
      </c>
      <c r="E8" s="58">
        <v>61806</v>
      </c>
      <c r="F8" s="58">
        <v>52953</v>
      </c>
      <c r="G8" s="58">
        <v>55135</v>
      </c>
      <c r="H8" s="58" t="s">
        <v>235</v>
      </c>
      <c r="I8" s="16" t="s">
        <v>235</v>
      </c>
      <c r="J8" s="16"/>
    </row>
    <row r="9" spans="1:12" x14ac:dyDescent="0.2">
      <c r="A9" s="43" t="s">
        <v>243</v>
      </c>
      <c r="B9" s="44">
        <v>-58577</v>
      </c>
      <c r="C9" s="44">
        <v>-59602</v>
      </c>
      <c r="D9" s="44">
        <v>-56706</v>
      </c>
      <c r="E9" s="44">
        <v>-60059</v>
      </c>
      <c r="F9" s="44">
        <v>-53024</v>
      </c>
      <c r="G9" s="44">
        <v>-49626</v>
      </c>
      <c r="H9" s="44" t="s">
        <v>235</v>
      </c>
      <c r="I9" s="21" t="s">
        <v>235</v>
      </c>
      <c r="J9" s="18"/>
    </row>
    <row r="10" spans="1:12" x14ac:dyDescent="0.2">
      <c r="A10" s="36" t="s">
        <v>244</v>
      </c>
      <c r="B10" s="45">
        <f t="shared" ref="B10:G10" si="0">B9/12</f>
        <v>-4881.416666666667</v>
      </c>
      <c r="C10" s="45">
        <f t="shared" si="0"/>
        <v>-4966.833333333333</v>
      </c>
      <c r="D10" s="45">
        <f t="shared" si="0"/>
        <v>-4725.5</v>
      </c>
      <c r="E10" s="45">
        <f t="shared" si="0"/>
        <v>-5004.916666666667</v>
      </c>
      <c r="F10" s="45">
        <f t="shared" si="0"/>
        <v>-4418.666666666667</v>
      </c>
      <c r="G10" s="45">
        <f t="shared" si="0"/>
        <v>-4135.5</v>
      </c>
      <c r="H10" s="45"/>
      <c r="I10" s="21"/>
      <c r="J10" s="18"/>
    </row>
    <row r="11" spans="1:12" x14ac:dyDescent="0.2">
      <c r="A11" s="43" t="s">
        <v>245</v>
      </c>
      <c r="B11" s="44">
        <v>61041</v>
      </c>
      <c r="C11" s="44">
        <v>59380</v>
      </c>
      <c r="D11" s="44">
        <v>59652</v>
      </c>
      <c r="E11" s="44">
        <v>61806</v>
      </c>
      <c r="F11" s="44">
        <v>52953</v>
      </c>
      <c r="G11" s="44">
        <v>55135</v>
      </c>
      <c r="H11" s="44"/>
      <c r="I11" s="21"/>
      <c r="J11" s="18"/>
    </row>
    <row r="12" spans="1:12" ht="15" thickBot="1" x14ac:dyDescent="0.25">
      <c r="A12" s="59" t="s">
        <v>246</v>
      </c>
      <c r="B12" s="60">
        <v>-58577</v>
      </c>
      <c r="C12" s="60">
        <v>-59602</v>
      </c>
      <c r="D12" s="60">
        <v>-56706</v>
      </c>
      <c r="E12" s="60">
        <v>-60059</v>
      </c>
      <c r="F12" s="60">
        <v>-53024</v>
      </c>
      <c r="G12" s="60">
        <v>-49426</v>
      </c>
      <c r="H12" s="60"/>
      <c r="I12" s="21"/>
      <c r="J12" s="18"/>
    </row>
    <row r="13" spans="1:12" x14ac:dyDescent="0.2">
      <c r="A13" s="61"/>
      <c r="B13" s="61"/>
      <c r="C13" s="61"/>
      <c r="D13" s="61"/>
      <c r="E13" s="61"/>
      <c r="F13" s="61"/>
      <c r="G13" s="61"/>
      <c r="H13" s="61"/>
    </row>
    <row r="14" spans="1:12" s="184" customFormat="1" ht="15" x14ac:dyDescent="0.25">
      <c r="A14" s="197" t="s">
        <v>247</v>
      </c>
      <c r="B14" s="198">
        <f t="shared" ref="B14:G14" si="1">B8+B9</f>
        <v>2464</v>
      </c>
      <c r="C14" s="198">
        <f>C8+C9</f>
        <v>-222</v>
      </c>
      <c r="D14" s="198">
        <f t="shared" si="1"/>
        <v>2946</v>
      </c>
      <c r="E14" s="198">
        <f t="shared" si="1"/>
        <v>1747</v>
      </c>
      <c r="F14" s="198">
        <f t="shared" si="1"/>
        <v>-71</v>
      </c>
      <c r="G14" s="198">
        <f t="shared" si="1"/>
        <v>5509</v>
      </c>
      <c r="H14" s="198"/>
      <c r="I14" s="203"/>
      <c r="J14" s="199"/>
    </row>
    <row r="15" spans="1:12" x14ac:dyDescent="0.2">
      <c r="A15" s="36" t="s">
        <v>248</v>
      </c>
      <c r="B15" s="45">
        <f t="shared" ref="B15:G15" si="2">B11+B12</f>
        <v>2464</v>
      </c>
      <c r="C15" s="45">
        <f t="shared" si="2"/>
        <v>-222</v>
      </c>
      <c r="D15" s="45">
        <f t="shared" si="2"/>
        <v>2946</v>
      </c>
      <c r="E15" s="45">
        <f t="shared" si="2"/>
        <v>1747</v>
      </c>
      <c r="F15" s="45">
        <f t="shared" si="2"/>
        <v>-71</v>
      </c>
      <c r="G15" s="45">
        <f t="shared" si="2"/>
        <v>5709</v>
      </c>
      <c r="H15" s="45"/>
      <c r="I15" s="21"/>
      <c r="J15" s="18"/>
    </row>
    <row r="16" spans="1:12" s="184" customFormat="1" ht="15" x14ac:dyDescent="0.25">
      <c r="A16" s="200" t="s">
        <v>249</v>
      </c>
      <c r="B16" s="201">
        <v>24532</v>
      </c>
      <c r="C16" s="201">
        <v>22076</v>
      </c>
      <c r="D16" s="201">
        <v>23865</v>
      </c>
      <c r="E16" s="201">
        <v>21686</v>
      </c>
      <c r="F16" s="201">
        <v>20801</v>
      </c>
      <c r="G16" s="201">
        <v>22012</v>
      </c>
      <c r="H16" s="201">
        <v>21820</v>
      </c>
      <c r="I16" s="202" t="s">
        <v>235</v>
      </c>
      <c r="J16" s="202"/>
    </row>
    <row r="17" spans="1:12" x14ac:dyDescent="0.2">
      <c r="A17" s="43" t="s">
        <v>250</v>
      </c>
      <c r="B17" s="44" t="s">
        <v>182</v>
      </c>
      <c r="C17" s="44" t="s">
        <v>182</v>
      </c>
      <c r="D17" s="44" t="s">
        <v>182</v>
      </c>
      <c r="E17" s="44" t="s">
        <v>182</v>
      </c>
      <c r="F17" s="44" t="s">
        <v>182</v>
      </c>
      <c r="G17" s="44" t="s">
        <v>182</v>
      </c>
      <c r="H17" s="44" t="s">
        <v>182</v>
      </c>
      <c r="I17" s="21"/>
      <c r="J17" s="21"/>
      <c r="L17" s="1" t="s">
        <v>235</v>
      </c>
    </row>
    <row r="18" spans="1:12" s="184" customFormat="1" ht="15" x14ac:dyDescent="0.25">
      <c r="A18" s="197" t="s">
        <v>251</v>
      </c>
      <c r="B18" s="198" t="s">
        <v>182</v>
      </c>
      <c r="C18" s="198" t="s">
        <v>182</v>
      </c>
      <c r="D18" s="198" t="s">
        <v>182</v>
      </c>
      <c r="E18" s="198" t="s">
        <v>182</v>
      </c>
      <c r="F18" s="198" t="s">
        <v>182</v>
      </c>
      <c r="G18" s="198" t="s">
        <v>182</v>
      </c>
      <c r="H18" s="198" t="s">
        <v>182</v>
      </c>
      <c r="I18" s="203" t="s">
        <v>235</v>
      </c>
      <c r="J18" s="295" t="s">
        <v>235</v>
      </c>
    </row>
    <row r="19" spans="1:12" x14ac:dyDescent="0.2">
      <c r="A19" s="43" t="s">
        <v>252</v>
      </c>
      <c r="B19" s="44">
        <v>24532</v>
      </c>
      <c r="C19" s="44">
        <v>22076</v>
      </c>
      <c r="D19" s="44">
        <v>23865</v>
      </c>
      <c r="E19" s="44">
        <v>21686</v>
      </c>
      <c r="F19" s="44">
        <v>20801</v>
      </c>
      <c r="G19" s="44">
        <v>22012</v>
      </c>
      <c r="H19" s="44"/>
      <c r="I19" s="21"/>
      <c r="J19" s="26"/>
    </row>
    <row r="20" spans="1:12" x14ac:dyDescent="0.2">
      <c r="A20" s="43" t="s">
        <v>253</v>
      </c>
      <c r="B20" s="44" t="s">
        <v>182</v>
      </c>
      <c r="C20" s="44" t="s">
        <v>182</v>
      </c>
      <c r="D20" s="44" t="s">
        <v>182</v>
      </c>
      <c r="E20" s="44" t="s">
        <v>182</v>
      </c>
      <c r="F20" s="44" t="s">
        <v>182</v>
      </c>
      <c r="G20" s="44" t="s">
        <v>182</v>
      </c>
      <c r="H20" s="44"/>
      <c r="I20" s="21"/>
      <c r="J20" s="26"/>
    </row>
    <row r="21" spans="1:12" x14ac:dyDescent="0.2">
      <c r="A21" s="36" t="s">
        <v>118</v>
      </c>
      <c r="B21" s="45" t="s">
        <v>182</v>
      </c>
      <c r="C21" s="45" t="s">
        <v>182</v>
      </c>
      <c r="D21" s="45" t="s">
        <v>182</v>
      </c>
      <c r="E21" s="45" t="s">
        <v>182</v>
      </c>
      <c r="F21" s="45" t="s">
        <v>182</v>
      </c>
      <c r="G21" s="45" t="s">
        <v>182</v>
      </c>
      <c r="H21" s="45"/>
      <c r="I21" s="21"/>
      <c r="J21" s="18"/>
    </row>
    <row r="22" spans="1:12" x14ac:dyDescent="0.2">
      <c r="A22" s="43" t="s">
        <v>254</v>
      </c>
      <c r="B22" s="44">
        <v>-56359</v>
      </c>
      <c r="C22" s="44">
        <v>-57952</v>
      </c>
      <c r="D22" s="44">
        <v>-55106</v>
      </c>
      <c r="E22" s="44">
        <v>-58534</v>
      </c>
      <c r="F22" s="44">
        <v>-51574</v>
      </c>
      <c r="G22" s="44">
        <v>-48226</v>
      </c>
      <c r="H22" s="44"/>
      <c r="I22" s="21"/>
      <c r="J22" s="18"/>
    </row>
    <row r="23" spans="1:12" x14ac:dyDescent="0.2">
      <c r="A23" s="43" t="s">
        <v>255</v>
      </c>
      <c r="B23" s="44" t="s">
        <v>182</v>
      </c>
      <c r="C23" s="44" t="s">
        <v>182</v>
      </c>
      <c r="D23" s="44" t="s">
        <v>182</v>
      </c>
      <c r="E23" s="44" t="s">
        <v>182</v>
      </c>
      <c r="F23" s="44" t="s">
        <v>182</v>
      </c>
      <c r="G23" s="44" t="s">
        <v>182</v>
      </c>
      <c r="H23" s="44"/>
      <c r="I23" s="21"/>
      <c r="J23" s="18"/>
    </row>
    <row r="24" spans="1:12" x14ac:dyDescent="0.2">
      <c r="A24" s="37" t="s">
        <v>257</v>
      </c>
      <c r="B24" s="45" t="s">
        <v>182</v>
      </c>
      <c r="C24" s="45" t="s">
        <v>182</v>
      </c>
      <c r="D24" s="45" t="s">
        <v>182</v>
      </c>
      <c r="E24" s="45" t="s">
        <v>182</v>
      </c>
      <c r="F24" s="45" t="s">
        <v>182</v>
      </c>
      <c r="G24" s="45" t="s">
        <v>182</v>
      </c>
      <c r="H24" s="45"/>
      <c r="I24" s="21"/>
      <c r="J24" s="18"/>
    </row>
    <row r="25" spans="1:12" s="184" customFormat="1" ht="15" x14ac:dyDescent="0.25">
      <c r="A25" s="182" t="s">
        <v>143</v>
      </c>
      <c r="B25" s="183">
        <f t="shared" ref="B25:G25" si="3">B16/B8</f>
        <v>0.40189380907914352</v>
      </c>
      <c r="C25" s="183">
        <f t="shared" si="3"/>
        <v>0.37177500842034356</v>
      </c>
      <c r="D25" s="183">
        <f t="shared" si="3"/>
        <v>0.40007040836853752</v>
      </c>
      <c r="E25" s="183">
        <f t="shared" si="3"/>
        <v>0.35087208361647737</v>
      </c>
      <c r="F25" s="183">
        <f t="shared" si="3"/>
        <v>0.39282004796706516</v>
      </c>
      <c r="G25" s="183">
        <f t="shared" si="3"/>
        <v>0.39923823342704273</v>
      </c>
      <c r="H25" s="183"/>
      <c r="I25" s="203"/>
      <c r="J25" s="203"/>
    </row>
    <row r="26" spans="1:12" x14ac:dyDescent="0.2">
      <c r="A26" s="38" t="s">
        <v>144</v>
      </c>
      <c r="B26" s="46">
        <f t="shared" ref="B26:G26" si="4">B16/B11</f>
        <v>0.40189380907914352</v>
      </c>
      <c r="C26" s="46">
        <f t="shared" si="4"/>
        <v>0.37177500842034356</v>
      </c>
      <c r="D26" s="46">
        <f t="shared" si="4"/>
        <v>0.40007040836853752</v>
      </c>
      <c r="E26" s="46">
        <f t="shared" si="4"/>
        <v>0.35087208361647737</v>
      </c>
      <c r="F26" s="46">
        <f t="shared" si="4"/>
        <v>0.39282004796706516</v>
      </c>
      <c r="G26" s="46">
        <f t="shared" si="4"/>
        <v>0.39923823342704273</v>
      </c>
      <c r="H26" s="46"/>
      <c r="I26" s="21"/>
      <c r="J26" s="21"/>
    </row>
    <row r="27" spans="1:12" x14ac:dyDescent="0.2">
      <c r="A27" s="38" t="s">
        <v>145</v>
      </c>
      <c r="B27" s="46" t="s">
        <v>182</v>
      </c>
      <c r="C27" s="46" t="s">
        <v>182</v>
      </c>
      <c r="D27" s="46" t="s">
        <v>182</v>
      </c>
      <c r="E27" s="46" t="s">
        <v>182</v>
      </c>
      <c r="F27" s="46" t="s">
        <v>182</v>
      </c>
      <c r="G27" s="46" t="s">
        <v>182</v>
      </c>
      <c r="H27" s="46"/>
      <c r="I27" s="1" t="s">
        <v>235</v>
      </c>
      <c r="J27" s="1"/>
    </row>
    <row r="28" spans="1:12" x14ac:dyDescent="0.2">
      <c r="A28" s="38" t="s">
        <v>261</v>
      </c>
      <c r="B28" s="46" t="s">
        <v>182</v>
      </c>
      <c r="C28" s="46" t="s">
        <v>182</v>
      </c>
      <c r="D28" s="46" t="s">
        <v>182</v>
      </c>
      <c r="E28" s="46" t="s">
        <v>182</v>
      </c>
      <c r="F28" s="46" t="s">
        <v>182</v>
      </c>
      <c r="G28" s="46" t="s">
        <v>182</v>
      </c>
      <c r="H28" s="46"/>
    </row>
    <row r="29" spans="1:12" s="184" customFormat="1" ht="15" x14ac:dyDescent="0.25">
      <c r="A29" s="182" t="s">
        <v>262</v>
      </c>
      <c r="B29" s="183" t="s">
        <v>182</v>
      </c>
      <c r="C29" s="183" t="s">
        <v>182</v>
      </c>
      <c r="D29" s="183" t="s">
        <v>182</v>
      </c>
      <c r="E29" s="183" t="s">
        <v>182</v>
      </c>
      <c r="F29" s="183" t="s">
        <v>182</v>
      </c>
      <c r="G29" s="183" t="s">
        <v>182</v>
      </c>
      <c r="H29" s="183"/>
    </row>
    <row r="30" spans="1:12" x14ac:dyDescent="0.2">
      <c r="A30" s="38" t="s">
        <v>122</v>
      </c>
      <c r="B30" s="46" t="s">
        <v>182</v>
      </c>
      <c r="C30" s="46" t="s">
        <v>182</v>
      </c>
      <c r="D30" s="46" t="s">
        <v>182</v>
      </c>
      <c r="E30" s="46" t="s">
        <v>182</v>
      </c>
      <c r="F30" s="46" t="s">
        <v>182</v>
      </c>
      <c r="G30" s="46" t="s">
        <v>182</v>
      </c>
      <c r="H30" s="46"/>
    </row>
    <row r="31" spans="1:12" x14ac:dyDescent="0.2">
      <c r="A31" s="38" t="s">
        <v>263</v>
      </c>
      <c r="B31" s="45">
        <f t="shared" ref="B31:G31" si="5">B16-C16</f>
        <v>2456</v>
      </c>
      <c r="C31" s="45">
        <f t="shared" si="5"/>
        <v>-1789</v>
      </c>
      <c r="D31" s="45">
        <f t="shared" si="5"/>
        <v>2179</v>
      </c>
      <c r="E31" s="45">
        <f t="shared" si="5"/>
        <v>885</v>
      </c>
      <c r="F31" s="45">
        <f t="shared" si="5"/>
        <v>-1211</v>
      </c>
      <c r="G31" s="45">
        <f t="shared" si="5"/>
        <v>192</v>
      </c>
      <c r="H31" s="45"/>
    </row>
    <row r="32" spans="1:12" x14ac:dyDescent="0.2">
      <c r="A32" s="38" t="s">
        <v>264</v>
      </c>
      <c r="B32" s="45" t="s">
        <v>182</v>
      </c>
      <c r="C32" s="45" t="s">
        <v>182</v>
      </c>
      <c r="D32" s="45" t="s">
        <v>182</v>
      </c>
      <c r="E32" s="45" t="s">
        <v>182</v>
      </c>
      <c r="F32" s="45" t="s">
        <v>182</v>
      </c>
      <c r="G32" s="45" t="s">
        <v>182</v>
      </c>
      <c r="H32" s="45"/>
    </row>
    <row r="33" spans="1:12" x14ac:dyDescent="0.2">
      <c r="A33" s="38" t="s">
        <v>265</v>
      </c>
      <c r="B33" s="47">
        <f t="shared" ref="B33:G33" si="6">B31/C16</f>
        <v>0.11125203841275594</v>
      </c>
      <c r="C33" s="47">
        <f t="shared" si="6"/>
        <v>-7.4963335428451711E-2</v>
      </c>
      <c r="D33" s="47">
        <f t="shared" si="6"/>
        <v>0.10047957207414922</v>
      </c>
      <c r="E33" s="47">
        <f t="shared" si="6"/>
        <v>4.2546031440796113E-2</v>
      </c>
      <c r="F33" s="47">
        <f t="shared" si="6"/>
        <v>-5.5015446120298017E-2</v>
      </c>
      <c r="G33" s="47">
        <f t="shared" si="6"/>
        <v>8.7992667277726859E-3</v>
      </c>
      <c r="H33" s="47"/>
    </row>
    <row r="34" spans="1:12" x14ac:dyDescent="0.2">
      <c r="A34" s="38" t="s">
        <v>266</v>
      </c>
      <c r="B34" s="47" t="s">
        <v>182</v>
      </c>
      <c r="C34" s="47" t="s">
        <v>182</v>
      </c>
      <c r="D34" s="47" t="s">
        <v>182</v>
      </c>
      <c r="E34" s="47" t="s">
        <v>182</v>
      </c>
      <c r="F34" s="47" t="s">
        <v>182</v>
      </c>
      <c r="G34" s="47" t="s">
        <v>182</v>
      </c>
      <c r="H34" s="47"/>
    </row>
    <row r="35" spans="1:12" x14ac:dyDescent="0.2">
      <c r="A35" s="38" t="s">
        <v>267</v>
      </c>
      <c r="B35" s="47">
        <f t="shared" ref="B35:G35" si="7">B19/B8</f>
        <v>0.40189380907914352</v>
      </c>
      <c r="C35" s="47">
        <f t="shared" si="7"/>
        <v>0.37177500842034356</v>
      </c>
      <c r="D35" s="47">
        <f t="shared" si="7"/>
        <v>0.40007040836853752</v>
      </c>
      <c r="E35" s="47">
        <f t="shared" si="7"/>
        <v>0.35087208361647737</v>
      </c>
      <c r="F35" s="47">
        <f t="shared" si="7"/>
        <v>0.39282004796706516</v>
      </c>
      <c r="G35" s="47">
        <f t="shared" si="7"/>
        <v>0.39923823342704273</v>
      </c>
      <c r="H35" s="47"/>
    </row>
    <row r="36" spans="1:12" x14ac:dyDescent="0.2">
      <c r="A36" s="38" t="s">
        <v>209</v>
      </c>
      <c r="B36" s="47">
        <f t="shared" ref="B36:G36" si="8">B19/B16</f>
        <v>1</v>
      </c>
      <c r="C36" s="47">
        <f t="shared" si="8"/>
        <v>1</v>
      </c>
      <c r="D36" s="47">
        <f t="shared" si="8"/>
        <v>1</v>
      </c>
      <c r="E36" s="47">
        <f t="shared" si="8"/>
        <v>1</v>
      </c>
      <c r="F36" s="47">
        <f t="shared" si="8"/>
        <v>1</v>
      </c>
      <c r="G36" s="47">
        <f t="shared" si="8"/>
        <v>1</v>
      </c>
      <c r="H36" s="47"/>
    </row>
    <row r="37" spans="1:12" x14ac:dyDescent="0.2">
      <c r="A37" s="38" t="s">
        <v>210</v>
      </c>
      <c r="B37" s="47" t="s">
        <v>182</v>
      </c>
      <c r="C37" s="47" t="s">
        <v>182</v>
      </c>
      <c r="D37" s="47" t="s">
        <v>182</v>
      </c>
      <c r="E37" s="47" t="s">
        <v>182</v>
      </c>
      <c r="F37" s="47" t="s">
        <v>182</v>
      </c>
      <c r="G37" s="47" t="s">
        <v>182</v>
      </c>
      <c r="H37" s="47"/>
    </row>
    <row r="38" spans="1:12" x14ac:dyDescent="0.2">
      <c r="A38" s="38" t="s">
        <v>211</v>
      </c>
      <c r="B38" s="47" t="s">
        <v>182</v>
      </c>
      <c r="C38" s="47" t="s">
        <v>182</v>
      </c>
      <c r="D38" s="47" t="s">
        <v>182</v>
      </c>
      <c r="E38" s="47" t="s">
        <v>182</v>
      </c>
      <c r="F38" s="47" t="s">
        <v>182</v>
      </c>
      <c r="G38" s="47" t="s">
        <v>182</v>
      </c>
      <c r="H38" s="47"/>
    </row>
    <row r="39" spans="1:12" ht="15" thickBot="1" x14ac:dyDescent="0.25">
      <c r="A39" s="62" t="s">
        <v>120</v>
      </c>
      <c r="B39" s="63" t="s">
        <v>182</v>
      </c>
      <c r="C39" s="63" t="s">
        <v>182</v>
      </c>
      <c r="D39" s="63" t="s">
        <v>182</v>
      </c>
      <c r="E39" s="63" t="s">
        <v>182</v>
      </c>
      <c r="F39" s="63" t="s">
        <v>182</v>
      </c>
      <c r="G39" s="63" t="s">
        <v>182</v>
      </c>
      <c r="H39" s="63"/>
    </row>
    <row r="40" spans="1:12" x14ac:dyDescent="0.2">
      <c r="A40" s="38"/>
      <c r="B40" s="45"/>
      <c r="C40" s="45"/>
      <c r="D40" s="45"/>
      <c r="E40" s="45"/>
      <c r="F40" s="45"/>
      <c r="G40" s="45"/>
      <c r="H40" s="45"/>
      <c r="J40" s="15"/>
      <c r="K40" s="15"/>
      <c r="L40" s="15"/>
    </row>
    <row r="41" spans="1:12" x14ac:dyDescent="0.2">
      <c r="A41" s="38"/>
      <c r="B41" s="45"/>
      <c r="C41" s="45"/>
      <c r="D41" s="45"/>
      <c r="E41" s="45"/>
      <c r="F41" s="45"/>
      <c r="G41" s="45"/>
      <c r="H41" s="45"/>
      <c r="J41" s="15"/>
      <c r="K41" s="15"/>
      <c r="L41" s="15"/>
    </row>
    <row r="42" spans="1:12" x14ac:dyDescent="0.2">
      <c r="A42" s="43" t="s">
        <v>212</v>
      </c>
      <c r="B42" s="44">
        <v>55237</v>
      </c>
      <c r="C42" s="44">
        <v>48646</v>
      </c>
      <c r="D42" s="44">
        <v>48714</v>
      </c>
      <c r="E42" s="44">
        <v>44002</v>
      </c>
      <c r="F42" s="44">
        <v>43076</v>
      </c>
      <c r="G42" s="44">
        <v>41807</v>
      </c>
      <c r="H42" s="44"/>
      <c r="I42" s="1"/>
      <c r="J42" s="165"/>
      <c r="K42" s="165"/>
      <c r="L42" s="165"/>
    </row>
    <row r="43" spans="1:12" x14ac:dyDescent="0.2">
      <c r="A43" s="43" t="s">
        <v>213</v>
      </c>
      <c r="B43" s="44">
        <v>-12432</v>
      </c>
      <c r="C43" s="44">
        <v>-8172</v>
      </c>
      <c r="D43" s="44">
        <v>-7915</v>
      </c>
      <c r="E43" s="44">
        <v>-6016</v>
      </c>
      <c r="F43" s="44">
        <v>-6703</v>
      </c>
      <c r="G43" s="44">
        <v>-5230</v>
      </c>
      <c r="H43" s="44"/>
      <c r="I43" s="1"/>
      <c r="J43" s="165"/>
      <c r="K43" s="165"/>
      <c r="L43" s="165"/>
    </row>
    <row r="44" spans="1:12" x14ac:dyDescent="0.2">
      <c r="A44" s="43" t="s">
        <v>214</v>
      </c>
      <c r="B44" s="44">
        <v>-12963</v>
      </c>
      <c r="C44" s="44">
        <v>-8836</v>
      </c>
      <c r="D44" s="44">
        <v>-8682</v>
      </c>
      <c r="E44" s="44">
        <v>-6916</v>
      </c>
      <c r="F44" s="44">
        <v>-7737</v>
      </c>
      <c r="G44" s="44">
        <v>-6397</v>
      </c>
      <c r="H44" s="44"/>
      <c r="I44" s="1"/>
      <c r="J44" s="165"/>
      <c r="K44" s="165"/>
      <c r="L44" s="165"/>
    </row>
    <row r="45" spans="1:12" x14ac:dyDescent="0.2">
      <c r="A45" s="43" t="s">
        <v>215</v>
      </c>
      <c r="B45" s="44">
        <v>162274</v>
      </c>
      <c r="C45" s="44">
        <v>159810</v>
      </c>
      <c r="D45" s="44">
        <v>165032</v>
      </c>
      <c r="E45" s="44">
        <v>162086</v>
      </c>
      <c r="F45" s="44">
        <v>160339</v>
      </c>
      <c r="G45" s="44">
        <v>160410</v>
      </c>
      <c r="H45" s="44">
        <v>154901</v>
      </c>
      <c r="I45" s="1"/>
      <c r="J45" s="165"/>
      <c r="K45" s="165"/>
      <c r="L45" s="165"/>
    </row>
    <row r="46" spans="1:12" s="184" customFormat="1" ht="15" x14ac:dyDescent="0.25">
      <c r="A46" s="200" t="s">
        <v>216</v>
      </c>
      <c r="B46" s="201">
        <v>160965</v>
      </c>
      <c r="C46" s="201">
        <v>158501</v>
      </c>
      <c r="D46" s="201">
        <v>163723</v>
      </c>
      <c r="E46" s="201">
        <v>160777</v>
      </c>
      <c r="F46" s="201">
        <v>159030</v>
      </c>
      <c r="G46" s="201">
        <v>159101</v>
      </c>
      <c r="H46" s="201">
        <v>153392</v>
      </c>
      <c r="I46" s="210"/>
      <c r="J46" s="504"/>
      <c r="K46" s="504"/>
      <c r="L46" s="504"/>
    </row>
    <row r="47" spans="1:12" x14ac:dyDescent="0.2">
      <c r="A47" s="43" t="s">
        <v>217</v>
      </c>
      <c r="B47" s="44">
        <v>160965</v>
      </c>
      <c r="C47" s="44">
        <v>158501</v>
      </c>
      <c r="D47" s="44">
        <v>163723</v>
      </c>
      <c r="E47" s="44">
        <v>160777</v>
      </c>
      <c r="F47" s="44">
        <v>159030</v>
      </c>
      <c r="G47" s="44">
        <v>159101</v>
      </c>
      <c r="H47" s="44">
        <f>H46</f>
        <v>153392</v>
      </c>
      <c r="I47" s="1"/>
      <c r="J47" s="165"/>
      <c r="K47" s="165"/>
      <c r="L47" s="165"/>
    </row>
    <row r="48" spans="1:12" x14ac:dyDescent="0.2">
      <c r="A48" s="43" t="s">
        <v>218</v>
      </c>
      <c r="B48" s="44">
        <v>54986</v>
      </c>
      <c r="C48" s="44">
        <v>47801</v>
      </c>
      <c r="D48" s="44">
        <v>47034</v>
      </c>
      <c r="E48" s="44">
        <v>37773</v>
      </c>
      <c r="F48" s="44">
        <v>41458</v>
      </c>
      <c r="G48" s="44">
        <v>36476</v>
      </c>
      <c r="H48" s="44"/>
      <c r="J48" s="165"/>
      <c r="K48" s="165"/>
      <c r="L48" s="165"/>
    </row>
    <row r="49" spans="1:12" x14ac:dyDescent="0.2">
      <c r="A49" s="34" t="s">
        <v>219</v>
      </c>
      <c r="B49" s="48">
        <f t="shared" ref="B49:G49" si="9">B45-B46</f>
        <v>1309</v>
      </c>
      <c r="C49" s="48">
        <f t="shared" si="9"/>
        <v>1309</v>
      </c>
      <c r="D49" s="48">
        <f t="shared" si="9"/>
        <v>1309</v>
      </c>
      <c r="E49" s="48">
        <f t="shared" si="9"/>
        <v>1309</v>
      </c>
      <c r="F49" s="48">
        <f t="shared" si="9"/>
        <v>1309</v>
      </c>
      <c r="G49" s="48">
        <f t="shared" si="9"/>
        <v>1309</v>
      </c>
      <c r="H49" s="48"/>
      <c r="J49" s="165"/>
      <c r="K49" s="165"/>
      <c r="L49" s="165"/>
    </row>
    <row r="50" spans="1:12" s="22" customFormat="1" x14ac:dyDescent="0.2">
      <c r="A50" s="39" t="s">
        <v>220</v>
      </c>
      <c r="B50" s="48">
        <f t="shared" ref="B50:G50" si="10">B45-C45</f>
        <v>2464</v>
      </c>
      <c r="C50" s="48">
        <f t="shared" si="10"/>
        <v>-5222</v>
      </c>
      <c r="D50" s="48">
        <f t="shared" si="10"/>
        <v>2946</v>
      </c>
      <c r="E50" s="48">
        <f t="shared" si="10"/>
        <v>1747</v>
      </c>
      <c r="F50" s="48">
        <f t="shared" si="10"/>
        <v>-71</v>
      </c>
      <c r="G50" s="48">
        <f t="shared" si="10"/>
        <v>5509</v>
      </c>
      <c r="H50" s="48"/>
      <c r="J50" s="165"/>
      <c r="K50" s="165"/>
      <c r="L50" s="165"/>
    </row>
    <row r="51" spans="1:12" s="22" customFormat="1" x14ac:dyDescent="0.2">
      <c r="A51" s="39" t="s">
        <v>221</v>
      </c>
      <c r="B51" s="49">
        <f t="shared" ref="B51:G51" si="11">B50/C45</f>
        <v>1.5418309242225143E-2</v>
      </c>
      <c r="C51" s="49">
        <f t="shared" si="11"/>
        <v>-3.1642348150661692E-2</v>
      </c>
      <c r="D51" s="49">
        <f t="shared" si="11"/>
        <v>1.8175536443616351E-2</v>
      </c>
      <c r="E51" s="49">
        <f t="shared" si="11"/>
        <v>1.0895664810183423E-2</v>
      </c>
      <c r="F51" s="49">
        <f t="shared" si="11"/>
        <v>-4.4261579702013591E-4</v>
      </c>
      <c r="G51" s="49">
        <f t="shared" si="11"/>
        <v>3.5564650970619942E-2</v>
      </c>
      <c r="H51" s="49"/>
      <c r="J51" s="166"/>
      <c r="K51" s="166"/>
      <c r="L51" s="166"/>
    </row>
    <row r="52" spans="1:12" s="22" customFormat="1" x14ac:dyDescent="0.2">
      <c r="A52" s="39" t="s">
        <v>222</v>
      </c>
      <c r="B52" s="48">
        <f t="shared" ref="B52:G52" si="12">B46-C46</f>
        <v>2464</v>
      </c>
      <c r="C52" s="48">
        <f t="shared" si="12"/>
        <v>-5222</v>
      </c>
      <c r="D52" s="48">
        <f t="shared" si="12"/>
        <v>2946</v>
      </c>
      <c r="E52" s="48">
        <f t="shared" si="12"/>
        <v>1747</v>
      </c>
      <c r="F52" s="48">
        <f t="shared" si="12"/>
        <v>-71</v>
      </c>
      <c r="G52" s="48">
        <f t="shared" si="12"/>
        <v>5709</v>
      </c>
      <c r="H52" s="48"/>
      <c r="J52" s="165"/>
      <c r="K52" s="165"/>
      <c r="L52" s="165"/>
    </row>
    <row r="53" spans="1:12" s="22" customFormat="1" x14ac:dyDescent="0.2">
      <c r="A53" s="39" t="s">
        <v>223</v>
      </c>
      <c r="B53" s="49">
        <f t="shared" ref="B53:G53" si="13">B52/C46</f>
        <v>1.5545643245153028E-2</v>
      </c>
      <c r="C53" s="49">
        <f t="shared" si="13"/>
        <v>-3.1895335414083542E-2</v>
      </c>
      <c r="D53" s="49">
        <f t="shared" si="13"/>
        <v>1.8323516423369015E-2</v>
      </c>
      <c r="E53" s="49">
        <f t="shared" si="13"/>
        <v>1.0985348676350374E-2</v>
      </c>
      <c r="F53" s="49">
        <f t="shared" si="13"/>
        <v>-4.4625740881578367E-4</v>
      </c>
      <c r="G53" s="49">
        <f t="shared" si="13"/>
        <v>3.7218368624178579E-2</v>
      </c>
      <c r="H53" s="49"/>
      <c r="J53" s="166"/>
      <c r="K53" s="166"/>
      <c r="L53" s="166"/>
    </row>
    <row r="54" spans="1:12" s="22" customFormat="1" x14ac:dyDescent="0.2">
      <c r="A54" s="39" t="s">
        <v>224</v>
      </c>
      <c r="B54" s="48">
        <f t="shared" ref="B54:G54" si="14">B47-C47</f>
        <v>2464</v>
      </c>
      <c r="C54" s="48">
        <f t="shared" si="14"/>
        <v>-5222</v>
      </c>
      <c r="D54" s="48">
        <f t="shared" si="14"/>
        <v>2946</v>
      </c>
      <c r="E54" s="48">
        <f t="shared" si="14"/>
        <v>1747</v>
      </c>
      <c r="F54" s="48">
        <f t="shared" si="14"/>
        <v>-71</v>
      </c>
      <c r="G54" s="48">
        <f t="shared" si="14"/>
        <v>5709</v>
      </c>
      <c r="H54" s="48"/>
      <c r="J54" s="165"/>
      <c r="K54" s="165"/>
      <c r="L54" s="165"/>
    </row>
    <row r="55" spans="1:12" s="22" customFormat="1" x14ac:dyDescent="0.2">
      <c r="A55" s="39" t="s">
        <v>225</v>
      </c>
      <c r="B55" s="49">
        <f t="shared" ref="B55:G55" si="15">B54/C47</f>
        <v>1.5545643245153028E-2</v>
      </c>
      <c r="C55" s="49">
        <f t="shared" si="15"/>
        <v>-3.1895335414083542E-2</v>
      </c>
      <c r="D55" s="49">
        <f t="shared" si="15"/>
        <v>1.8323516423369015E-2</v>
      </c>
      <c r="E55" s="49">
        <f t="shared" si="15"/>
        <v>1.0985348676350374E-2</v>
      </c>
      <c r="F55" s="49">
        <f t="shared" si="15"/>
        <v>-4.4625740881578367E-4</v>
      </c>
      <c r="G55" s="49">
        <f t="shared" si="15"/>
        <v>3.7218368624178579E-2</v>
      </c>
      <c r="H55" s="49"/>
      <c r="J55" s="166"/>
      <c r="K55" s="166"/>
      <c r="L55" s="166"/>
    </row>
    <row r="56" spans="1:12" s="22" customFormat="1" x14ac:dyDescent="0.2">
      <c r="A56" s="39" t="s">
        <v>226</v>
      </c>
      <c r="B56" s="50">
        <f t="shared" ref="B56:G56" si="16">-B42/B43</f>
        <v>4.4431306306306304</v>
      </c>
      <c r="C56" s="50">
        <f t="shared" si="16"/>
        <v>5.9527655408712681</v>
      </c>
      <c r="D56" s="50">
        <f t="shared" si="16"/>
        <v>6.154643082754264</v>
      </c>
      <c r="E56" s="50">
        <f t="shared" si="16"/>
        <v>7.3141622340425529</v>
      </c>
      <c r="F56" s="50">
        <f t="shared" si="16"/>
        <v>6.4263762494405494</v>
      </c>
      <c r="G56" s="50">
        <f t="shared" si="16"/>
        <v>7.993690248565966</v>
      </c>
      <c r="H56" s="50"/>
      <c r="J56" s="167"/>
      <c r="K56" s="167"/>
      <c r="L56" s="167"/>
    </row>
    <row r="57" spans="1:12" s="22" customFormat="1" x14ac:dyDescent="0.2">
      <c r="A57" s="39" t="s">
        <v>227</v>
      </c>
      <c r="B57" s="51">
        <f t="shared" ref="B57:G57" si="17">(B42+B43)/-B10</f>
        <v>8.7689707564402397</v>
      </c>
      <c r="C57" s="51">
        <f t="shared" si="17"/>
        <v>8.1488540652998225</v>
      </c>
      <c r="D57" s="51">
        <f t="shared" si="17"/>
        <v>8.6337953655697817</v>
      </c>
      <c r="E57" s="51">
        <f t="shared" si="17"/>
        <v>7.5897367588537934</v>
      </c>
      <c r="F57" s="51">
        <f t="shared" si="17"/>
        <v>8.2316686783343389</v>
      </c>
      <c r="G57" s="51">
        <f t="shared" si="17"/>
        <v>8.8446378914278814</v>
      </c>
      <c r="H57" s="51"/>
      <c r="J57" s="163"/>
      <c r="K57" s="163"/>
      <c r="L57" s="163"/>
    </row>
    <row r="58" spans="1:12" x14ac:dyDescent="0.2">
      <c r="A58" s="34" t="s">
        <v>228</v>
      </c>
      <c r="B58" s="52">
        <f t="shared" ref="B58:G58" si="18">-B48/B10</f>
        <v>11.264352903016542</v>
      </c>
      <c r="C58" s="52">
        <f t="shared" si="18"/>
        <v>9.6240394617630294</v>
      </c>
      <c r="D58" s="52">
        <f t="shared" si="18"/>
        <v>9.9532324621733146</v>
      </c>
      <c r="E58" s="52">
        <f t="shared" si="18"/>
        <v>7.5471786077024259</v>
      </c>
      <c r="F58" s="52">
        <f t="shared" si="18"/>
        <v>9.3824683162341582</v>
      </c>
      <c r="G58" s="52">
        <f t="shared" si="18"/>
        <v>8.8202152097690725</v>
      </c>
      <c r="H58" s="52"/>
      <c r="J58" s="163"/>
      <c r="K58" s="163"/>
      <c r="L58" s="163"/>
    </row>
    <row r="59" spans="1:12" ht="15" thickBot="1" x14ac:dyDescent="0.25">
      <c r="A59" s="35" t="s">
        <v>290</v>
      </c>
      <c r="B59" s="53">
        <f t="shared" ref="B59:G59" si="19">B47/B8</f>
        <v>2.6369980832555169</v>
      </c>
      <c r="C59" s="53">
        <f t="shared" si="19"/>
        <v>2.6692657460424387</v>
      </c>
      <c r="D59" s="53">
        <f t="shared" si="19"/>
        <v>2.7446355528733322</v>
      </c>
      <c r="E59" s="53">
        <f t="shared" si="19"/>
        <v>2.6013170242371291</v>
      </c>
      <c r="F59" s="53">
        <f t="shared" si="19"/>
        <v>3.0032292787944024</v>
      </c>
      <c r="G59" s="53">
        <f t="shared" si="19"/>
        <v>2.8856624648589824</v>
      </c>
      <c r="H59" s="53"/>
      <c r="J59" s="164"/>
      <c r="K59" s="164"/>
      <c r="L59" s="164"/>
    </row>
    <row r="60" spans="1:12" x14ac:dyDescent="0.2">
      <c r="A60" s="1"/>
      <c r="B60" s="19"/>
      <c r="C60" s="19"/>
      <c r="D60" s="19"/>
      <c r="E60" s="19"/>
      <c r="F60" s="19"/>
      <c r="G60" s="19"/>
      <c r="J60" s="15"/>
      <c r="K60" s="15"/>
      <c r="L60" s="15"/>
    </row>
    <row r="61" spans="1:12" x14ac:dyDescent="0.2">
      <c r="A61" s="4" t="s">
        <v>229</v>
      </c>
      <c r="B61" s="19"/>
      <c r="C61" s="19"/>
      <c r="D61" s="19"/>
      <c r="E61" s="19"/>
      <c r="F61" s="19"/>
      <c r="G61" s="19"/>
    </row>
    <row r="62" spans="1:12" x14ac:dyDescent="0.2">
      <c r="A62" s="1" t="s">
        <v>337</v>
      </c>
    </row>
    <row r="63" spans="1:12" x14ac:dyDescent="0.2">
      <c r="A63" s="1"/>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M63"/>
  <sheetViews>
    <sheetView zoomScaleNormal="100" workbookViewId="0">
      <selection activeCell="J38" sqref="J38:M62"/>
    </sheetView>
  </sheetViews>
  <sheetFormatPr defaultColWidth="8.85546875" defaultRowHeight="14.25" x14ac:dyDescent="0.2"/>
  <cols>
    <col min="1" max="1" width="76.42578125" style="6" bestFit="1" customWidth="1"/>
    <col min="2" max="8" width="16.42578125" style="6" customWidth="1"/>
    <col min="9" max="16384" width="8.85546875" style="6"/>
  </cols>
  <sheetData>
    <row r="1" spans="1:12" x14ac:dyDescent="0.2"/>
    <row r="2" spans="1:12" ht="15" thickBot="1" x14ac:dyDescent="0.25"/>
    <row r="3" spans="1:12" x14ac:dyDescent="0.2">
      <c r="A3" s="651" t="s">
        <v>232</v>
      </c>
      <c r="B3" s="649">
        <v>2016</v>
      </c>
      <c r="C3" s="649">
        <v>2015</v>
      </c>
      <c r="D3" s="649">
        <v>2014</v>
      </c>
      <c r="E3" s="649">
        <v>2013</v>
      </c>
      <c r="F3" s="649">
        <v>2012</v>
      </c>
      <c r="G3" s="649">
        <v>2011</v>
      </c>
      <c r="H3" s="649">
        <v>2010</v>
      </c>
      <c r="J3" s="25" t="s">
        <v>235</v>
      </c>
      <c r="L3" s="21" t="s">
        <v>235</v>
      </c>
    </row>
    <row r="4" spans="1:12" ht="15" customHeight="1" thickBot="1" x14ac:dyDescent="0.25">
      <c r="A4" s="654"/>
      <c r="B4" s="653"/>
      <c r="C4" s="653"/>
      <c r="D4" s="653"/>
      <c r="E4" s="653"/>
      <c r="F4" s="653"/>
      <c r="G4" s="653"/>
      <c r="H4" s="653"/>
      <c r="J4" s="25"/>
      <c r="L4" s="21"/>
    </row>
    <row r="5" spans="1:12" x14ac:dyDescent="0.2">
      <c r="A5" s="34" t="s">
        <v>236</v>
      </c>
      <c r="B5" s="40">
        <v>42185</v>
      </c>
      <c r="C5" s="40">
        <v>42185</v>
      </c>
      <c r="D5" s="40">
        <v>42185</v>
      </c>
      <c r="E5" s="40">
        <v>42185</v>
      </c>
      <c r="F5" s="40">
        <v>42185</v>
      </c>
      <c r="G5" s="40">
        <v>42185</v>
      </c>
      <c r="H5" s="40">
        <v>42185</v>
      </c>
    </row>
    <row r="6" spans="1:12" x14ac:dyDescent="0.2">
      <c r="A6" s="34" t="s">
        <v>237</v>
      </c>
      <c r="B6" s="41" t="s">
        <v>24</v>
      </c>
      <c r="C6" s="41" t="s">
        <v>24</v>
      </c>
      <c r="D6" s="41" t="s">
        <v>24</v>
      </c>
      <c r="E6" s="41" t="s">
        <v>238</v>
      </c>
      <c r="F6" s="41" t="s">
        <v>238</v>
      </c>
      <c r="G6" s="41" t="s">
        <v>238</v>
      </c>
      <c r="H6" s="41" t="s">
        <v>239</v>
      </c>
    </row>
    <row r="7" spans="1:12" ht="15" thickBot="1" x14ac:dyDescent="0.25">
      <c r="A7" s="35" t="s">
        <v>240</v>
      </c>
      <c r="B7" s="42" t="s">
        <v>153</v>
      </c>
      <c r="C7" s="42" t="s">
        <v>153</v>
      </c>
      <c r="D7" s="42" t="s">
        <v>153</v>
      </c>
      <c r="E7" s="42" t="s">
        <v>153</v>
      </c>
      <c r="F7" s="42" t="s">
        <v>153</v>
      </c>
      <c r="G7" s="42" t="s">
        <v>241</v>
      </c>
      <c r="H7" s="42" t="s">
        <v>242</v>
      </c>
      <c r="I7" s="16" t="s">
        <v>235</v>
      </c>
      <c r="J7" s="16" t="s">
        <v>235</v>
      </c>
    </row>
    <row r="8" spans="1:12" x14ac:dyDescent="0.2">
      <c r="A8" s="57" t="s">
        <v>230</v>
      </c>
      <c r="B8" s="58">
        <v>148872</v>
      </c>
      <c r="C8" s="58">
        <v>161855</v>
      </c>
      <c r="D8" s="147">
        <v>148293</v>
      </c>
      <c r="E8" s="58">
        <v>120780</v>
      </c>
      <c r="F8" s="58">
        <v>96208</v>
      </c>
      <c r="G8" s="58">
        <v>114411</v>
      </c>
      <c r="H8" s="58" t="s">
        <v>235</v>
      </c>
      <c r="I8" s="16" t="s">
        <v>235</v>
      </c>
      <c r="J8" s="16"/>
    </row>
    <row r="9" spans="1:12" x14ac:dyDescent="0.2">
      <c r="A9" s="43" t="s">
        <v>243</v>
      </c>
      <c r="B9" s="44">
        <v>-115696</v>
      </c>
      <c r="C9" s="44">
        <v>-109155</v>
      </c>
      <c r="D9" s="44">
        <v>-116770</v>
      </c>
      <c r="E9" s="44">
        <v>-103625</v>
      </c>
      <c r="F9" s="44">
        <v>-97806</v>
      </c>
      <c r="G9" s="44">
        <v>-94493</v>
      </c>
      <c r="H9" s="44" t="s">
        <v>235</v>
      </c>
      <c r="I9" s="21" t="s">
        <v>235</v>
      </c>
      <c r="J9" s="18"/>
    </row>
    <row r="10" spans="1:12" x14ac:dyDescent="0.2">
      <c r="A10" s="36" t="s">
        <v>155</v>
      </c>
      <c r="B10" s="45">
        <f t="shared" ref="B10:G10" si="0">B9/12</f>
        <v>-9641.3333333333339</v>
      </c>
      <c r="C10" s="45">
        <f t="shared" si="0"/>
        <v>-9096.25</v>
      </c>
      <c r="D10" s="45">
        <f t="shared" si="0"/>
        <v>-9730.8333333333339</v>
      </c>
      <c r="E10" s="45">
        <f t="shared" si="0"/>
        <v>-8635.4166666666661</v>
      </c>
      <c r="F10" s="45">
        <f t="shared" si="0"/>
        <v>-8150.5</v>
      </c>
      <c r="G10" s="45">
        <f t="shared" si="0"/>
        <v>-7874.416666666667</v>
      </c>
      <c r="H10" s="45"/>
      <c r="I10" s="21"/>
      <c r="J10" s="18"/>
    </row>
    <row r="11" spans="1:12" x14ac:dyDescent="0.2">
      <c r="A11" s="43" t="s">
        <v>245</v>
      </c>
      <c r="B11" s="44">
        <v>148622</v>
      </c>
      <c r="C11" s="44">
        <v>159605</v>
      </c>
      <c r="D11" s="44">
        <v>133983</v>
      </c>
      <c r="E11" s="44">
        <v>120030</v>
      </c>
      <c r="F11" s="44">
        <v>91208</v>
      </c>
      <c r="G11" s="44">
        <v>96420</v>
      </c>
      <c r="H11" s="44"/>
      <c r="I11" s="21"/>
      <c r="J11" s="18"/>
    </row>
    <row r="12" spans="1:12" ht="15" thickBot="1" x14ac:dyDescent="0.25">
      <c r="A12" s="59" t="s">
        <v>246</v>
      </c>
      <c r="B12" s="60">
        <v>-114300</v>
      </c>
      <c r="C12" s="60">
        <v>-106991</v>
      </c>
      <c r="D12" s="60">
        <v>-97372</v>
      </c>
      <c r="E12" s="60">
        <v>-101968</v>
      </c>
      <c r="F12" s="60">
        <v>-84826</v>
      </c>
      <c r="G12" s="60">
        <v>-64326</v>
      </c>
      <c r="H12" s="60"/>
      <c r="I12" s="21"/>
      <c r="J12" s="18"/>
    </row>
    <row r="13" spans="1:12" x14ac:dyDescent="0.2">
      <c r="A13" s="61"/>
      <c r="B13" s="61"/>
      <c r="C13" s="61"/>
      <c r="D13" s="61"/>
      <c r="E13" s="61"/>
      <c r="F13" s="61"/>
      <c r="G13" s="61"/>
      <c r="H13" s="61"/>
    </row>
    <row r="14" spans="1:12" s="184" customFormat="1" ht="15" x14ac:dyDescent="0.25">
      <c r="A14" s="197" t="s">
        <v>247</v>
      </c>
      <c r="B14" s="198">
        <f t="shared" ref="B14:G14" si="1">B8+B9</f>
        <v>33176</v>
      </c>
      <c r="C14" s="198">
        <f t="shared" si="1"/>
        <v>52700</v>
      </c>
      <c r="D14" s="198">
        <f t="shared" si="1"/>
        <v>31523</v>
      </c>
      <c r="E14" s="198">
        <f t="shared" si="1"/>
        <v>17155</v>
      </c>
      <c r="F14" s="198">
        <f t="shared" si="1"/>
        <v>-1598</v>
      </c>
      <c r="G14" s="198">
        <f t="shared" si="1"/>
        <v>19918</v>
      </c>
      <c r="H14" s="198"/>
      <c r="I14" s="203"/>
      <c r="J14" s="199"/>
    </row>
    <row r="15" spans="1:12" x14ac:dyDescent="0.2">
      <c r="A15" s="36" t="s">
        <v>248</v>
      </c>
      <c r="B15" s="45">
        <f t="shared" ref="B15:G15" si="2">B11+B12</f>
        <v>34322</v>
      </c>
      <c r="C15" s="45">
        <f t="shared" si="2"/>
        <v>52614</v>
      </c>
      <c r="D15" s="45">
        <f t="shared" si="2"/>
        <v>36611</v>
      </c>
      <c r="E15" s="45">
        <f t="shared" si="2"/>
        <v>18062</v>
      </c>
      <c r="F15" s="45">
        <f t="shared" si="2"/>
        <v>6382</v>
      </c>
      <c r="G15" s="45">
        <f t="shared" si="2"/>
        <v>32094</v>
      </c>
      <c r="H15" s="45"/>
      <c r="I15" s="21"/>
      <c r="J15" s="18"/>
    </row>
    <row r="16" spans="1:12" s="184" customFormat="1" ht="15" x14ac:dyDescent="0.25">
      <c r="A16" s="200" t="s">
        <v>249</v>
      </c>
      <c r="B16" s="201">
        <v>109022</v>
      </c>
      <c r="C16" s="201">
        <v>107748</v>
      </c>
      <c r="D16" s="201">
        <v>108494</v>
      </c>
      <c r="E16" s="201">
        <v>99954</v>
      </c>
      <c r="F16" s="201">
        <v>61872</v>
      </c>
      <c r="G16" s="201">
        <v>70489</v>
      </c>
      <c r="H16" s="201">
        <v>54659</v>
      </c>
      <c r="I16" s="202" t="s">
        <v>235</v>
      </c>
      <c r="J16" s="202"/>
    </row>
    <row r="17" spans="1:12" x14ac:dyDescent="0.2">
      <c r="A17" s="43" t="s">
        <v>250</v>
      </c>
      <c r="B17" s="44">
        <v>-49666</v>
      </c>
      <c r="C17" s="44">
        <v>-61664</v>
      </c>
      <c r="D17" s="44">
        <v>-65670</v>
      </c>
      <c r="E17" s="44">
        <v>-65971</v>
      </c>
      <c r="F17" s="44">
        <v>-23851</v>
      </c>
      <c r="G17" s="44">
        <v>-22524</v>
      </c>
      <c r="H17" s="44">
        <v>-24061</v>
      </c>
      <c r="I17" s="21"/>
      <c r="J17" s="21"/>
      <c r="L17" s="1" t="s">
        <v>235</v>
      </c>
    </row>
    <row r="18" spans="1:12" s="184" customFormat="1" ht="15" x14ac:dyDescent="0.25">
      <c r="A18" s="197" t="s">
        <v>251</v>
      </c>
      <c r="B18" s="198">
        <f t="shared" ref="B18:H18" si="3">B16+B17</f>
        <v>59356</v>
      </c>
      <c r="C18" s="198">
        <f t="shared" si="3"/>
        <v>46084</v>
      </c>
      <c r="D18" s="198">
        <f t="shared" si="3"/>
        <v>42824</v>
      </c>
      <c r="E18" s="198">
        <f t="shared" si="3"/>
        <v>33983</v>
      </c>
      <c r="F18" s="198">
        <f t="shared" si="3"/>
        <v>38021</v>
      </c>
      <c r="G18" s="198">
        <f t="shared" si="3"/>
        <v>47965</v>
      </c>
      <c r="H18" s="198">
        <f t="shared" si="3"/>
        <v>30598</v>
      </c>
      <c r="I18" s="203" t="s">
        <v>235</v>
      </c>
      <c r="J18" s="295" t="s">
        <v>235</v>
      </c>
    </row>
    <row r="19" spans="1:12" x14ac:dyDescent="0.2">
      <c r="A19" s="43" t="s">
        <v>156</v>
      </c>
      <c r="B19" s="44">
        <v>109022</v>
      </c>
      <c r="C19" s="44">
        <v>107748</v>
      </c>
      <c r="D19" s="44">
        <v>108494</v>
      </c>
      <c r="E19" s="44">
        <v>99954</v>
      </c>
      <c r="F19" s="44">
        <v>61872</v>
      </c>
      <c r="G19" s="44">
        <v>70489</v>
      </c>
      <c r="H19" s="44"/>
      <c r="I19" s="21"/>
      <c r="J19" s="26"/>
    </row>
    <row r="20" spans="1:12" x14ac:dyDescent="0.2">
      <c r="A20" s="43" t="s">
        <v>157</v>
      </c>
      <c r="B20" s="44">
        <v>-49666</v>
      </c>
      <c r="C20" s="44">
        <v>-61664</v>
      </c>
      <c r="D20" s="44">
        <v>-65670</v>
      </c>
      <c r="E20" s="44">
        <v>-65971</v>
      </c>
      <c r="F20" s="44">
        <v>-23851</v>
      </c>
      <c r="G20" s="44">
        <v>-22524</v>
      </c>
      <c r="H20" s="44"/>
      <c r="I20" s="21"/>
      <c r="J20" s="26"/>
    </row>
    <row r="21" spans="1:12" x14ac:dyDescent="0.2">
      <c r="A21" s="36" t="s">
        <v>118</v>
      </c>
      <c r="B21" s="45">
        <f t="shared" ref="B21:G21" si="4">B19+B20</f>
        <v>59356</v>
      </c>
      <c r="C21" s="45">
        <f t="shared" si="4"/>
        <v>46084</v>
      </c>
      <c r="D21" s="45">
        <f t="shared" si="4"/>
        <v>42824</v>
      </c>
      <c r="E21" s="45">
        <f t="shared" si="4"/>
        <v>33983</v>
      </c>
      <c r="F21" s="45">
        <f t="shared" si="4"/>
        <v>38021</v>
      </c>
      <c r="G21" s="45">
        <f t="shared" si="4"/>
        <v>47965</v>
      </c>
      <c r="H21" s="45"/>
      <c r="I21" s="21"/>
      <c r="J21" s="18"/>
    </row>
    <row r="22" spans="1:12" x14ac:dyDescent="0.2">
      <c r="A22" s="43" t="s">
        <v>158</v>
      </c>
      <c r="B22" s="44">
        <v>-106159</v>
      </c>
      <c r="C22" s="44">
        <v>-104283</v>
      </c>
      <c r="D22" s="44">
        <v>-110038</v>
      </c>
      <c r="E22" s="44">
        <v>-98658</v>
      </c>
      <c r="F22" s="44">
        <v>-93310</v>
      </c>
      <c r="G22" s="44">
        <v>-89841</v>
      </c>
      <c r="H22" s="44"/>
      <c r="I22" s="21"/>
      <c r="J22" s="18"/>
    </row>
    <row r="23" spans="1:12" x14ac:dyDescent="0.2">
      <c r="A23" s="43" t="s">
        <v>159</v>
      </c>
      <c r="B23" s="44">
        <v>-49666</v>
      </c>
      <c r="C23" s="44">
        <v>-61664</v>
      </c>
      <c r="D23" s="44">
        <v>-65670</v>
      </c>
      <c r="E23" s="44">
        <f>E17</f>
        <v>-65971</v>
      </c>
      <c r="F23" s="44">
        <f>F17</f>
        <v>-23851</v>
      </c>
      <c r="G23" s="44">
        <f>G17</f>
        <v>-22524</v>
      </c>
      <c r="H23" s="44"/>
      <c r="I23" s="21"/>
      <c r="J23" s="18"/>
    </row>
    <row r="24" spans="1:12" x14ac:dyDescent="0.2">
      <c r="A24" s="37" t="s">
        <v>160</v>
      </c>
      <c r="B24" s="45">
        <f t="shared" ref="B24:G24" si="5">B22-B23</f>
        <v>-56493</v>
      </c>
      <c r="C24" s="45">
        <f>C22-C23</f>
        <v>-42619</v>
      </c>
      <c r="D24" s="45">
        <f t="shared" si="5"/>
        <v>-44368</v>
      </c>
      <c r="E24" s="45">
        <f t="shared" si="5"/>
        <v>-32687</v>
      </c>
      <c r="F24" s="45">
        <f t="shared" si="5"/>
        <v>-69459</v>
      </c>
      <c r="G24" s="45">
        <f t="shared" si="5"/>
        <v>-67317</v>
      </c>
      <c r="H24" s="45"/>
      <c r="I24" s="21"/>
      <c r="J24" s="18"/>
    </row>
    <row r="25" spans="1:12" s="184" customFormat="1" ht="15" x14ac:dyDescent="0.25">
      <c r="A25" s="182" t="s">
        <v>161</v>
      </c>
      <c r="B25" s="183">
        <f t="shared" ref="B25:G25" si="6">B16/B8</f>
        <v>0.73232038261056476</v>
      </c>
      <c r="C25" s="183">
        <f t="shared" si="6"/>
        <v>0.66570695993327356</v>
      </c>
      <c r="D25" s="183">
        <f t="shared" si="6"/>
        <v>0.73161915936692901</v>
      </c>
      <c r="E25" s="183">
        <f t="shared" si="6"/>
        <v>0.82757078986587185</v>
      </c>
      <c r="F25" s="183">
        <f t="shared" si="6"/>
        <v>0.64310660236154993</v>
      </c>
      <c r="G25" s="183">
        <f t="shared" si="6"/>
        <v>0.61610334670617339</v>
      </c>
      <c r="H25" s="183"/>
      <c r="I25" s="203"/>
      <c r="J25" s="203"/>
    </row>
    <row r="26" spans="1:12" x14ac:dyDescent="0.2">
      <c r="A26" s="38" t="s">
        <v>162</v>
      </c>
      <c r="B26" s="46">
        <f t="shared" ref="B26:G26" si="7">B16/B11</f>
        <v>0.73355223318216689</v>
      </c>
      <c r="C26" s="46">
        <f t="shared" si="7"/>
        <v>0.67509163246765447</v>
      </c>
      <c r="D26" s="46">
        <f t="shared" si="7"/>
        <v>0.80975944709403436</v>
      </c>
      <c r="E26" s="46">
        <f t="shared" si="7"/>
        <v>0.83274181454636342</v>
      </c>
      <c r="F26" s="46">
        <f t="shared" si="7"/>
        <v>0.67836154723269892</v>
      </c>
      <c r="G26" s="46">
        <f t="shared" si="7"/>
        <v>0.73106202032773282</v>
      </c>
      <c r="H26" s="46"/>
      <c r="I26" s="21"/>
      <c r="J26" s="21"/>
    </row>
    <row r="27" spans="1:12" x14ac:dyDescent="0.2">
      <c r="A27" s="38" t="s">
        <v>163</v>
      </c>
      <c r="B27" s="46">
        <f t="shared" ref="B27:G27" si="8">B17/B9</f>
        <v>0.4292801825473655</v>
      </c>
      <c r="C27" s="46">
        <f t="shared" si="8"/>
        <v>0.56492144198616645</v>
      </c>
      <c r="D27" s="46">
        <f t="shared" si="8"/>
        <v>0.5623875995546801</v>
      </c>
      <c r="E27" s="46">
        <f t="shared" si="8"/>
        <v>0.63663208685162842</v>
      </c>
      <c r="F27" s="46">
        <f t="shared" si="8"/>
        <v>0.24386029486943542</v>
      </c>
      <c r="G27" s="46">
        <f t="shared" si="8"/>
        <v>0.23836686315388442</v>
      </c>
      <c r="H27" s="46"/>
      <c r="I27" s="1" t="s">
        <v>235</v>
      </c>
      <c r="J27" s="1"/>
    </row>
    <row r="28" spans="1:12" x14ac:dyDescent="0.2">
      <c r="A28" s="38" t="s">
        <v>164</v>
      </c>
      <c r="B28" s="46">
        <f t="shared" ref="B28:G28" si="9">-B18/(B9-B17)</f>
        <v>0.8989247311827957</v>
      </c>
      <c r="C28" s="46">
        <f t="shared" si="9"/>
        <v>0.97037333389484326</v>
      </c>
      <c r="D28" s="46">
        <f t="shared" si="9"/>
        <v>0.83804305283757341</v>
      </c>
      <c r="E28" s="46">
        <f t="shared" si="9"/>
        <v>0.90250703776491215</v>
      </c>
      <c r="F28" s="46">
        <f t="shared" si="9"/>
        <v>0.51410993171523223</v>
      </c>
      <c r="G28" s="46">
        <f t="shared" si="9"/>
        <v>0.6664675068432242</v>
      </c>
      <c r="H28" s="46"/>
    </row>
    <row r="29" spans="1:12" s="184" customFormat="1" ht="15" x14ac:dyDescent="0.25">
      <c r="A29" s="182" t="s">
        <v>165</v>
      </c>
      <c r="B29" s="183">
        <f t="shared" ref="B29:G29" si="10">-B18/B24</f>
        <v>1.0506788451666578</v>
      </c>
      <c r="C29" s="183">
        <f t="shared" si="10"/>
        <v>1.0813017668176166</v>
      </c>
      <c r="D29" s="183">
        <f t="shared" si="10"/>
        <v>0.96520014424810674</v>
      </c>
      <c r="E29" s="183">
        <f t="shared" si="10"/>
        <v>1.0396487900388534</v>
      </c>
      <c r="F29" s="183">
        <f t="shared" si="10"/>
        <v>0.54738766754488255</v>
      </c>
      <c r="G29" s="183">
        <f t="shared" si="10"/>
        <v>0.7125243252075999</v>
      </c>
      <c r="H29" s="183"/>
    </row>
    <row r="30" spans="1:12" x14ac:dyDescent="0.2">
      <c r="A30" s="38" t="s">
        <v>119</v>
      </c>
      <c r="B30" s="46">
        <f t="shared" ref="B30:G30" si="11">B18/B16</f>
        <v>0.54444057162774484</v>
      </c>
      <c r="C30" s="46">
        <f t="shared" si="11"/>
        <v>0.42770167427701672</v>
      </c>
      <c r="D30" s="46">
        <f t="shared" si="11"/>
        <v>0.39471307169060038</v>
      </c>
      <c r="E30" s="46">
        <f t="shared" si="11"/>
        <v>0.33998639374112094</v>
      </c>
      <c r="F30" s="46">
        <f t="shared" si="11"/>
        <v>0.61451060253426426</v>
      </c>
      <c r="G30" s="46">
        <f t="shared" si="11"/>
        <v>0.68046078111478392</v>
      </c>
      <c r="H30" s="46"/>
    </row>
    <row r="31" spans="1:12" x14ac:dyDescent="0.2">
      <c r="A31" s="38" t="s">
        <v>263</v>
      </c>
      <c r="B31" s="45">
        <f t="shared" ref="B31:G31" si="12">B16-C16</f>
        <v>1274</v>
      </c>
      <c r="C31" s="45">
        <f t="shared" si="12"/>
        <v>-746</v>
      </c>
      <c r="D31" s="45">
        <f t="shared" si="12"/>
        <v>8540</v>
      </c>
      <c r="E31" s="45">
        <f t="shared" si="12"/>
        <v>38082</v>
      </c>
      <c r="F31" s="45">
        <f t="shared" si="12"/>
        <v>-8617</v>
      </c>
      <c r="G31" s="45">
        <f t="shared" si="12"/>
        <v>15830</v>
      </c>
      <c r="H31" s="45"/>
    </row>
    <row r="32" spans="1:12" x14ac:dyDescent="0.2">
      <c r="A32" s="38" t="s">
        <v>264</v>
      </c>
      <c r="B32" s="45">
        <f t="shared" ref="B32:G32" si="13">B18-C18</f>
        <v>13272</v>
      </c>
      <c r="C32" s="45">
        <f t="shared" si="13"/>
        <v>3260</v>
      </c>
      <c r="D32" s="45">
        <f t="shared" si="13"/>
        <v>8841</v>
      </c>
      <c r="E32" s="45">
        <f t="shared" si="13"/>
        <v>-4038</v>
      </c>
      <c r="F32" s="45">
        <f t="shared" si="13"/>
        <v>-9944</v>
      </c>
      <c r="G32" s="45">
        <f t="shared" si="13"/>
        <v>17367</v>
      </c>
      <c r="H32" s="45"/>
    </row>
    <row r="33" spans="1:13" x14ac:dyDescent="0.2">
      <c r="A33" s="38" t="s">
        <v>265</v>
      </c>
      <c r="B33" s="47">
        <f t="shared" ref="B33:G33" si="14">B31/C16</f>
        <v>1.1823885362141292E-2</v>
      </c>
      <c r="C33" s="47">
        <f t="shared" si="14"/>
        <v>-6.8759562740796729E-3</v>
      </c>
      <c r="D33" s="47">
        <f t="shared" si="14"/>
        <v>8.5439302078956322E-2</v>
      </c>
      <c r="E33" s="47">
        <f t="shared" si="14"/>
        <v>0.61549650892164465</v>
      </c>
      <c r="F33" s="47">
        <f t="shared" si="14"/>
        <v>-0.12224602420235782</v>
      </c>
      <c r="G33" s="47">
        <f t="shared" si="14"/>
        <v>0.28961378729943832</v>
      </c>
      <c r="H33" s="47"/>
    </row>
    <row r="34" spans="1:13" x14ac:dyDescent="0.2">
      <c r="A34" s="38" t="s">
        <v>266</v>
      </c>
      <c r="B34" s="47">
        <f t="shared" ref="B34:G34" si="15">B32/C18</f>
        <v>0.28799583369499177</v>
      </c>
      <c r="C34" s="47">
        <f t="shared" si="15"/>
        <v>7.6125537082010086E-2</v>
      </c>
      <c r="D34" s="47">
        <f t="shared" si="15"/>
        <v>0.26015949151046114</v>
      </c>
      <c r="E34" s="47">
        <f t="shared" si="15"/>
        <v>-0.10620446595302596</v>
      </c>
      <c r="F34" s="47">
        <f t="shared" si="15"/>
        <v>-0.20731783592202649</v>
      </c>
      <c r="G34" s="47">
        <f t="shared" si="15"/>
        <v>0.5675861167396562</v>
      </c>
      <c r="H34" s="47"/>
    </row>
    <row r="35" spans="1:13" x14ac:dyDescent="0.2">
      <c r="A35" s="38" t="s">
        <v>267</v>
      </c>
      <c r="B35" s="47">
        <f t="shared" ref="B35:G35" si="16">B19/B8</f>
        <v>0.73232038261056476</v>
      </c>
      <c r="C35" s="47">
        <f t="shared" si="16"/>
        <v>0.66570695993327356</v>
      </c>
      <c r="D35" s="47">
        <f t="shared" si="16"/>
        <v>0.73161915936692901</v>
      </c>
      <c r="E35" s="47">
        <f t="shared" si="16"/>
        <v>0.82757078986587185</v>
      </c>
      <c r="F35" s="47">
        <f t="shared" si="16"/>
        <v>0.64310660236154993</v>
      </c>
      <c r="G35" s="47">
        <f t="shared" si="16"/>
        <v>0.61610334670617339</v>
      </c>
      <c r="H35" s="47"/>
    </row>
    <row r="36" spans="1:13" x14ac:dyDescent="0.2">
      <c r="A36" s="38" t="s">
        <v>209</v>
      </c>
      <c r="B36" s="47">
        <f t="shared" ref="B36:G36" si="17">B19/B16</f>
        <v>1</v>
      </c>
      <c r="C36" s="47">
        <f t="shared" si="17"/>
        <v>1</v>
      </c>
      <c r="D36" s="47">
        <f t="shared" si="17"/>
        <v>1</v>
      </c>
      <c r="E36" s="47">
        <f t="shared" si="17"/>
        <v>1</v>
      </c>
      <c r="F36" s="47">
        <f t="shared" si="17"/>
        <v>1</v>
      </c>
      <c r="G36" s="47">
        <f t="shared" si="17"/>
        <v>1</v>
      </c>
      <c r="H36" s="47"/>
    </row>
    <row r="37" spans="1:13" x14ac:dyDescent="0.2">
      <c r="A37" s="38" t="s">
        <v>210</v>
      </c>
      <c r="B37" s="47">
        <f t="shared" ref="B37:G37" si="18">B20/B9</f>
        <v>0.4292801825473655</v>
      </c>
      <c r="C37" s="47">
        <f t="shared" si="18"/>
        <v>0.56492144198616645</v>
      </c>
      <c r="D37" s="47">
        <f t="shared" si="18"/>
        <v>0.5623875995546801</v>
      </c>
      <c r="E37" s="47">
        <f t="shared" si="18"/>
        <v>0.63663208685162842</v>
      </c>
      <c r="F37" s="47">
        <f t="shared" si="18"/>
        <v>0.24386029486943542</v>
      </c>
      <c r="G37" s="47">
        <f t="shared" si="18"/>
        <v>0.23836686315388442</v>
      </c>
      <c r="H37" s="47"/>
    </row>
    <row r="38" spans="1:13" x14ac:dyDescent="0.2">
      <c r="A38" s="38" t="s">
        <v>211</v>
      </c>
      <c r="B38" s="47">
        <f t="shared" ref="B38:G38" si="19">B20/B17</f>
        <v>1</v>
      </c>
      <c r="C38" s="47">
        <f t="shared" si="19"/>
        <v>1</v>
      </c>
      <c r="D38" s="47">
        <f t="shared" si="19"/>
        <v>1</v>
      </c>
      <c r="E38" s="47">
        <f t="shared" si="19"/>
        <v>1</v>
      </c>
      <c r="F38" s="47">
        <f t="shared" si="19"/>
        <v>1</v>
      </c>
      <c r="G38" s="47">
        <f t="shared" si="19"/>
        <v>1</v>
      </c>
      <c r="H38" s="47"/>
      <c r="J38" s="15"/>
      <c r="K38" s="15"/>
      <c r="L38" s="15"/>
      <c r="M38" s="15"/>
    </row>
    <row r="39" spans="1:13" ht="15" thickBot="1" x14ac:dyDescent="0.25">
      <c r="A39" s="62" t="s">
        <v>120</v>
      </c>
      <c r="B39" s="63">
        <f t="shared" ref="B39:G39" si="20">B21/B19</f>
        <v>0.54444057162774484</v>
      </c>
      <c r="C39" s="63">
        <f t="shared" si="20"/>
        <v>0.42770167427701672</v>
      </c>
      <c r="D39" s="63">
        <f t="shared" si="20"/>
        <v>0.39471307169060038</v>
      </c>
      <c r="E39" s="63">
        <f t="shared" si="20"/>
        <v>0.33998639374112094</v>
      </c>
      <c r="F39" s="63">
        <f t="shared" si="20"/>
        <v>0.61451060253426426</v>
      </c>
      <c r="G39" s="63">
        <f t="shared" si="20"/>
        <v>0.68046078111478392</v>
      </c>
      <c r="H39" s="63"/>
      <c r="J39" s="15"/>
      <c r="K39" s="15"/>
      <c r="L39" s="15"/>
      <c r="M39" s="15"/>
    </row>
    <row r="40" spans="1:13" x14ac:dyDescent="0.2">
      <c r="A40" s="38"/>
      <c r="B40" s="45"/>
      <c r="C40" s="45"/>
      <c r="D40" s="45"/>
      <c r="E40" s="45"/>
      <c r="F40" s="45"/>
      <c r="G40" s="45"/>
      <c r="H40" s="45"/>
      <c r="J40" s="15"/>
      <c r="K40" s="15"/>
      <c r="L40" s="15"/>
      <c r="M40" s="15"/>
    </row>
    <row r="41" spans="1:13" x14ac:dyDescent="0.2">
      <c r="A41" s="38"/>
      <c r="B41" s="45"/>
      <c r="C41" s="45"/>
      <c r="D41" s="45"/>
      <c r="E41" s="45"/>
      <c r="F41" s="45"/>
      <c r="G41" s="45"/>
      <c r="H41" s="45"/>
      <c r="J41" s="15"/>
      <c r="K41" s="15"/>
      <c r="L41" s="15"/>
      <c r="M41" s="15"/>
    </row>
    <row r="42" spans="1:13" x14ac:dyDescent="0.2">
      <c r="A42" s="43" t="s">
        <v>137</v>
      </c>
      <c r="B42" s="44">
        <v>498140</v>
      </c>
      <c r="C42" s="44">
        <v>462373</v>
      </c>
      <c r="D42" s="44">
        <v>394574</v>
      </c>
      <c r="E42" s="44">
        <v>364427</v>
      </c>
      <c r="F42" s="44">
        <v>350355</v>
      </c>
      <c r="G42" s="44">
        <v>356582</v>
      </c>
      <c r="H42" s="44"/>
      <c r="I42" s="1"/>
      <c r="J42" s="165"/>
      <c r="K42" s="165"/>
      <c r="L42" s="165"/>
      <c r="M42" s="15"/>
    </row>
    <row r="43" spans="1:13" x14ac:dyDescent="0.2">
      <c r="A43" s="43" t="s">
        <v>138</v>
      </c>
      <c r="B43" s="44">
        <v>-29210</v>
      </c>
      <c r="C43" s="44">
        <v>-25754</v>
      </c>
      <c r="D43" s="44">
        <v>-11125</v>
      </c>
      <c r="E43" s="44">
        <v>-12258</v>
      </c>
      <c r="F43" s="44">
        <v>-13849</v>
      </c>
      <c r="G43" s="44">
        <v>-23754</v>
      </c>
      <c r="H43" s="44"/>
      <c r="I43" s="1"/>
      <c r="J43" s="165"/>
      <c r="K43" s="165"/>
      <c r="L43" s="165"/>
      <c r="M43" s="15"/>
    </row>
    <row r="44" spans="1:13" x14ac:dyDescent="0.2">
      <c r="A44" s="43" t="s">
        <v>139</v>
      </c>
      <c r="B44" s="44">
        <v>-32551</v>
      </c>
      <c r="C44" s="44">
        <v>-30139</v>
      </c>
      <c r="D44" s="44">
        <v>-15278</v>
      </c>
      <c r="E44" s="44">
        <v>-15892</v>
      </c>
      <c r="F44" s="44">
        <v>-19039</v>
      </c>
      <c r="G44" s="44">
        <v>-23754</v>
      </c>
      <c r="H44" s="44"/>
      <c r="I44" s="1"/>
      <c r="J44" s="165"/>
      <c r="K44" s="165"/>
      <c r="L44" s="165"/>
      <c r="M44" s="15"/>
    </row>
    <row r="45" spans="1:13" x14ac:dyDescent="0.2">
      <c r="A45" s="43" t="s">
        <v>140</v>
      </c>
      <c r="B45" s="44">
        <v>466126</v>
      </c>
      <c r="C45" s="44">
        <v>432950</v>
      </c>
      <c r="D45" s="44">
        <v>380250</v>
      </c>
      <c r="E45" s="44">
        <v>348727</v>
      </c>
      <c r="F45" s="44">
        <v>331572</v>
      </c>
      <c r="G45" s="44">
        <v>333170</v>
      </c>
      <c r="H45" s="44">
        <v>313252</v>
      </c>
      <c r="I45" s="1"/>
      <c r="J45" s="165"/>
      <c r="K45" s="165"/>
      <c r="L45" s="165"/>
      <c r="M45" s="15"/>
    </row>
    <row r="46" spans="1:13" s="184" customFormat="1" ht="15" x14ac:dyDescent="0.25">
      <c r="A46" s="200" t="s">
        <v>216</v>
      </c>
      <c r="B46" s="201">
        <v>456395</v>
      </c>
      <c r="C46" s="201">
        <v>422073</v>
      </c>
      <c r="D46" s="201">
        <v>367245</v>
      </c>
      <c r="E46" s="201">
        <v>338944</v>
      </c>
      <c r="F46" s="201">
        <v>320882</v>
      </c>
      <c r="G46" s="201">
        <v>314500</v>
      </c>
      <c r="H46" s="201">
        <v>293396</v>
      </c>
      <c r="I46" s="210"/>
      <c r="J46" s="504"/>
      <c r="K46" s="504"/>
      <c r="L46" s="504"/>
      <c r="M46" s="505"/>
    </row>
    <row r="47" spans="1:13" x14ac:dyDescent="0.2">
      <c r="A47" s="43" t="s">
        <v>217</v>
      </c>
      <c r="B47" s="44">
        <v>456395</v>
      </c>
      <c r="C47" s="44">
        <v>422073</v>
      </c>
      <c r="D47" s="44">
        <v>367245</v>
      </c>
      <c r="E47" s="44">
        <v>338944</v>
      </c>
      <c r="F47" s="44">
        <v>320882</v>
      </c>
      <c r="G47" s="44">
        <v>314500</v>
      </c>
      <c r="H47" s="44">
        <f>H46</f>
        <v>293396</v>
      </c>
      <c r="I47" s="1"/>
      <c r="J47" s="165"/>
      <c r="K47" s="165"/>
      <c r="L47" s="165"/>
      <c r="M47" s="15"/>
    </row>
    <row r="48" spans="1:13" x14ac:dyDescent="0.2">
      <c r="A48" s="43" t="s">
        <v>218</v>
      </c>
      <c r="B48" s="44">
        <v>492593</v>
      </c>
      <c r="C48" s="44">
        <v>445871</v>
      </c>
      <c r="D48" s="44">
        <v>379127</v>
      </c>
      <c r="E48" s="44">
        <v>348032</v>
      </c>
      <c r="F48" s="44">
        <v>310345</v>
      </c>
      <c r="G48" s="44">
        <v>245539</v>
      </c>
      <c r="H48" s="44"/>
      <c r="J48" s="165"/>
      <c r="K48" s="165"/>
      <c r="L48" s="165"/>
      <c r="M48" s="15"/>
    </row>
    <row r="49" spans="1:13" x14ac:dyDescent="0.2">
      <c r="A49" s="34" t="s">
        <v>141</v>
      </c>
      <c r="B49" s="48">
        <f t="shared" ref="B49:G49" si="21">B45-B46</f>
        <v>9731</v>
      </c>
      <c r="C49" s="48">
        <f t="shared" si="21"/>
        <v>10877</v>
      </c>
      <c r="D49" s="48">
        <f t="shared" si="21"/>
        <v>13005</v>
      </c>
      <c r="E49" s="48">
        <f t="shared" si="21"/>
        <v>9783</v>
      </c>
      <c r="F49" s="48">
        <f t="shared" si="21"/>
        <v>10690</v>
      </c>
      <c r="G49" s="48">
        <f t="shared" si="21"/>
        <v>18670</v>
      </c>
      <c r="H49" s="48"/>
      <c r="J49" s="165"/>
      <c r="K49" s="165"/>
      <c r="L49" s="165"/>
      <c r="M49" s="15"/>
    </row>
    <row r="50" spans="1:13" s="22" customFormat="1" x14ac:dyDescent="0.2">
      <c r="A50" s="39" t="s">
        <v>142</v>
      </c>
      <c r="B50" s="48">
        <f t="shared" ref="B50:G50" si="22">B45-C45</f>
        <v>33176</v>
      </c>
      <c r="C50" s="48">
        <f t="shared" si="22"/>
        <v>52700</v>
      </c>
      <c r="D50" s="48">
        <f t="shared" si="22"/>
        <v>31523</v>
      </c>
      <c r="E50" s="48">
        <f t="shared" si="22"/>
        <v>17155</v>
      </c>
      <c r="F50" s="48">
        <f t="shared" si="22"/>
        <v>-1598</v>
      </c>
      <c r="G50" s="48">
        <f t="shared" si="22"/>
        <v>19918</v>
      </c>
      <c r="H50" s="48"/>
      <c r="J50" s="165"/>
      <c r="K50" s="165"/>
      <c r="L50" s="165"/>
      <c r="M50" s="15"/>
    </row>
    <row r="51" spans="1:13" s="22" customFormat="1" x14ac:dyDescent="0.2">
      <c r="A51" s="39" t="s">
        <v>221</v>
      </c>
      <c r="B51" s="49">
        <f t="shared" ref="B51:G51" si="23">B50/C45</f>
        <v>7.662778611848943E-2</v>
      </c>
      <c r="C51" s="49">
        <f t="shared" si="23"/>
        <v>0.1385930309007232</v>
      </c>
      <c r="D51" s="49">
        <f t="shared" si="23"/>
        <v>9.039449196649528E-2</v>
      </c>
      <c r="E51" s="49">
        <f t="shared" si="23"/>
        <v>5.1738385629667163E-2</v>
      </c>
      <c r="F51" s="49">
        <f t="shared" si="23"/>
        <v>-4.7963502116036855E-3</v>
      </c>
      <c r="G51" s="49">
        <f t="shared" si="23"/>
        <v>6.3584590042521677E-2</v>
      </c>
      <c r="H51" s="49"/>
      <c r="J51" s="166"/>
      <c r="K51" s="166"/>
      <c r="L51" s="166"/>
      <c r="M51" s="15"/>
    </row>
    <row r="52" spans="1:13" s="22" customFormat="1" x14ac:dyDescent="0.2">
      <c r="A52" s="39" t="s">
        <v>222</v>
      </c>
      <c r="B52" s="48">
        <f t="shared" ref="B52:G52" si="24">B46-C46</f>
        <v>34322</v>
      </c>
      <c r="C52" s="48">
        <f t="shared" si="24"/>
        <v>54828</v>
      </c>
      <c r="D52" s="48">
        <f t="shared" si="24"/>
        <v>28301</v>
      </c>
      <c r="E52" s="48">
        <f t="shared" si="24"/>
        <v>18062</v>
      </c>
      <c r="F52" s="48">
        <f t="shared" si="24"/>
        <v>6382</v>
      </c>
      <c r="G52" s="48">
        <f t="shared" si="24"/>
        <v>21104</v>
      </c>
      <c r="H52" s="48"/>
      <c r="J52" s="165"/>
      <c r="K52" s="165"/>
      <c r="L52" s="165"/>
      <c r="M52" s="15"/>
    </row>
    <row r="53" spans="1:13" s="22" customFormat="1" x14ac:dyDescent="0.2">
      <c r="A53" s="39" t="s">
        <v>223</v>
      </c>
      <c r="B53" s="49">
        <f t="shared" ref="B53:G53" si="25">B52/C46</f>
        <v>8.1317686750870116E-2</v>
      </c>
      <c r="C53" s="49">
        <f t="shared" si="25"/>
        <v>0.14929542948168117</v>
      </c>
      <c r="D53" s="49">
        <f t="shared" si="25"/>
        <v>8.3497568919939577E-2</v>
      </c>
      <c r="E53" s="49">
        <f t="shared" si="25"/>
        <v>5.6288604533753839E-2</v>
      </c>
      <c r="F53" s="49">
        <f t="shared" si="25"/>
        <v>2.0292527821939587E-2</v>
      </c>
      <c r="G53" s="49">
        <f t="shared" si="25"/>
        <v>7.1930087663090156E-2</v>
      </c>
      <c r="H53" s="49"/>
      <c r="J53" s="166"/>
      <c r="K53" s="166"/>
      <c r="L53" s="166"/>
      <c r="M53" s="15"/>
    </row>
    <row r="54" spans="1:13" s="22" customFormat="1" x14ac:dyDescent="0.2">
      <c r="A54" s="39" t="s">
        <v>224</v>
      </c>
      <c r="B54" s="48">
        <f t="shared" ref="B54:G54" si="26">B47-C47</f>
        <v>34322</v>
      </c>
      <c r="C54" s="48">
        <f t="shared" si="26"/>
        <v>54828</v>
      </c>
      <c r="D54" s="48">
        <f t="shared" si="26"/>
        <v>28301</v>
      </c>
      <c r="E54" s="48">
        <f t="shared" si="26"/>
        <v>18062</v>
      </c>
      <c r="F54" s="48">
        <f t="shared" si="26"/>
        <v>6382</v>
      </c>
      <c r="G54" s="48">
        <f t="shared" si="26"/>
        <v>21104</v>
      </c>
      <c r="H54" s="48"/>
      <c r="J54" s="165"/>
      <c r="K54" s="165"/>
      <c r="L54" s="165"/>
      <c r="M54" s="15"/>
    </row>
    <row r="55" spans="1:13" s="22" customFormat="1" x14ac:dyDescent="0.2">
      <c r="A55" s="39" t="s">
        <v>225</v>
      </c>
      <c r="B55" s="49">
        <f t="shared" ref="B55:G55" si="27">B54/C47</f>
        <v>8.1317686750870116E-2</v>
      </c>
      <c r="C55" s="49">
        <f t="shared" si="27"/>
        <v>0.14929542948168117</v>
      </c>
      <c r="D55" s="49">
        <f t="shared" si="27"/>
        <v>8.3497568919939577E-2</v>
      </c>
      <c r="E55" s="49">
        <f t="shared" si="27"/>
        <v>5.6288604533753839E-2</v>
      </c>
      <c r="F55" s="49">
        <f t="shared" si="27"/>
        <v>2.0292527821939587E-2</v>
      </c>
      <c r="G55" s="49">
        <f t="shared" si="27"/>
        <v>7.1930087663090156E-2</v>
      </c>
      <c r="H55" s="49"/>
      <c r="J55" s="166"/>
      <c r="K55" s="166"/>
      <c r="L55" s="166"/>
      <c r="M55" s="15"/>
    </row>
    <row r="56" spans="1:13" s="22" customFormat="1" x14ac:dyDescent="0.2">
      <c r="A56" s="39" t="s">
        <v>226</v>
      </c>
      <c r="B56" s="50">
        <f t="shared" ref="B56:G56" si="28">-B42/B43</f>
        <v>17.053748716193084</v>
      </c>
      <c r="C56" s="50">
        <f t="shared" si="28"/>
        <v>17.953444125184436</v>
      </c>
      <c r="D56" s="50">
        <f t="shared" si="28"/>
        <v>35.467325842696631</v>
      </c>
      <c r="E56" s="50">
        <f t="shared" si="28"/>
        <v>29.72972752488171</v>
      </c>
      <c r="F56" s="50">
        <f t="shared" si="28"/>
        <v>25.298216477724022</v>
      </c>
      <c r="G56" s="50">
        <f t="shared" si="28"/>
        <v>15.011450703039488</v>
      </c>
      <c r="H56" s="50"/>
      <c r="J56" s="167"/>
      <c r="K56" s="167"/>
      <c r="L56" s="167"/>
      <c r="M56" s="15"/>
    </row>
    <row r="57" spans="1:13" s="22" customFormat="1" x14ac:dyDescent="0.2">
      <c r="A57" s="39" t="s">
        <v>227</v>
      </c>
      <c r="B57" s="51">
        <f t="shared" ref="B57:G57" si="29">(B42+B43)/-B10</f>
        <v>48.637463697967085</v>
      </c>
      <c r="C57" s="51">
        <f t="shared" si="29"/>
        <v>47.999890064587056</v>
      </c>
      <c r="D57" s="51">
        <f t="shared" si="29"/>
        <v>39.405566498244411</v>
      </c>
      <c r="E57" s="51">
        <f t="shared" si="29"/>
        <v>40.78193486127865</v>
      </c>
      <c r="F57" s="51">
        <f t="shared" si="29"/>
        <v>41.286546837617323</v>
      </c>
      <c r="G57" s="51">
        <f t="shared" si="29"/>
        <v>42.267003905051169</v>
      </c>
      <c r="H57" s="51"/>
      <c r="J57" s="163"/>
      <c r="K57" s="163"/>
      <c r="L57" s="163"/>
      <c r="M57" s="15"/>
    </row>
    <row r="58" spans="1:13" x14ac:dyDescent="0.2">
      <c r="A58" s="34" t="s">
        <v>228</v>
      </c>
      <c r="B58" s="52">
        <f t="shared" ref="B58:G58" si="30">-B48/B10</f>
        <v>51.091792283224997</v>
      </c>
      <c r="C58" s="52">
        <f t="shared" si="30"/>
        <v>49.017012505153225</v>
      </c>
      <c r="D58" s="52">
        <f t="shared" si="30"/>
        <v>38.961411321401044</v>
      </c>
      <c r="E58" s="52">
        <f t="shared" si="30"/>
        <v>40.302861278648976</v>
      </c>
      <c r="F58" s="52">
        <f t="shared" si="30"/>
        <v>38.07680510398135</v>
      </c>
      <c r="G58" s="52">
        <f t="shared" si="30"/>
        <v>31.181865323357286</v>
      </c>
      <c r="H58" s="52"/>
      <c r="J58" s="163"/>
      <c r="K58" s="163"/>
      <c r="L58" s="163"/>
      <c r="M58" s="15"/>
    </row>
    <row r="59" spans="1:13" ht="15" thickBot="1" x14ac:dyDescent="0.25">
      <c r="A59" s="35" t="s">
        <v>290</v>
      </c>
      <c r="B59" s="53">
        <f t="shared" ref="B59:G59" si="31">B47/B8</f>
        <v>3.065687301843194</v>
      </c>
      <c r="C59" s="53">
        <f t="shared" si="31"/>
        <v>2.6077229619103517</v>
      </c>
      <c r="D59" s="53">
        <f t="shared" si="31"/>
        <v>2.4764823693633549</v>
      </c>
      <c r="E59" s="53">
        <f t="shared" si="31"/>
        <v>2.8062924325219409</v>
      </c>
      <c r="F59" s="53">
        <f t="shared" si="31"/>
        <v>3.3352943622152003</v>
      </c>
      <c r="G59" s="53">
        <f t="shared" si="31"/>
        <v>2.7488615605142863</v>
      </c>
      <c r="H59" s="53"/>
      <c r="J59" s="164"/>
      <c r="K59" s="164"/>
      <c r="L59" s="164"/>
      <c r="M59" s="15"/>
    </row>
    <row r="60" spans="1:13" x14ac:dyDescent="0.2">
      <c r="A60" s="1"/>
      <c r="B60" s="19"/>
      <c r="C60" s="19"/>
      <c r="D60" s="19"/>
      <c r="E60" s="19"/>
      <c r="F60" s="19"/>
      <c r="G60" s="19"/>
      <c r="J60" s="15"/>
      <c r="K60" s="15"/>
      <c r="L60" s="15"/>
      <c r="M60" s="15"/>
    </row>
    <row r="61" spans="1:13" x14ac:dyDescent="0.2">
      <c r="A61" s="4" t="s">
        <v>229</v>
      </c>
      <c r="B61" s="19"/>
      <c r="C61" s="19"/>
      <c r="D61" s="19"/>
      <c r="E61" s="19"/>
      <c r="F61" s="19"/>
      <c r="G61" s="19"/>
      <c r="J61" s="15"/>
      <c r="K61" s="15"/>
      <c r="L61" s="15"/>
      <c r="M61" s="15"/>
    </row>
    <row r="62" spans="1:13" ht="63.75" x14ac:dyDescent="0.2">
      <c r="A62" s="33" t="s">
        <v>116</v>
      </c>
      <c r="J62" s="15"/>
      <c r="K62" s="15"/>
      <c r="L62" s="15"/>
      <c r="M62" s="15"/>
    </row>
    <row r="63" spans="1:13" x14ac:dyDescent="0.2">
      <c r="A63" s="1"/>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zoomScaleNormal="100" workbookViewId="0">
      <selection activeCell="L14" sqref="L14"/>
    </sheetView>
  </sheetViews>
  <sheetFormatPr defaultRowHeight="15" x14ac:dyDescent="0.25"/>
  <cols>
    <col min="1" max="1" width="63.140625" style="174" customWidth="1"/>
    <col min="2" max="6" width="11.42578125" style="174" customWidth="1"/>
    <col min="7" max="7" width="3.5703125" style="174" customWidth="1"/>
    <col min="8" max="12" width="11.42578125" style="174" customWidth="1"/>
    <col min="13" max="16384" width="9.140625" style="174"/>
  </cols>
  <sheetData>
    <row r="1" spans="1:15" x14ac:dyDescent="0.25">
      <c r="A1" s="172" t="s">
        <v>291</v>
      </c>
      <c r="B1" s="173"/>
      <c r="C1" s="173"/>
      <c r="D1" s="173"/>
      <c r="E1" s="173"/>
      <c r="F1" s="173"/>
      <c r="G1" s="173"/>
      <c r="H1" s="173"/>
      <c r="I1" s="173"/>
      <c r="J1" s="173"/>
      <c r="K1" s="173"/>
      <c r="L1" s="173"/>
    </row>
    <row r="2" spans="1:15" ht="15.75" thickBot="1" x14ac:dyDescent="0.3">
      <c r="A2" s="173"/>
      <c r="B2" s="173"/>
      <c r="C2" s="173"/>
      <c r="D2" s="173"/>
      <c r="E2" s="173"/>
      <c r="F2" s="173"/>
      <c r="G2" s="173"/>
      <c r="H2" s="173"/>
      <c r="I2" s="173"/>
      <c r="J2" s="173"/>
      <c r="K2" s="173"/>
      <c r="L2" s="173"/>
    </row>
    <row r="3" spans="1:15" x14ac:dyDescent="0.25">
      <c r="A3" s="581" t="s">
        <v>303</v>
      </c>
      <c r="B3" s="583" t="s">
        <v>348</v>
      </c>
      <c r="C3" s="584"/>
      <c r="D3" s="584"/>
      <c r="E3" s="584"/>
      <c r="F3" s="585"/>
      <c r="G3" s="213"/>
      <c r="H3" s="583" t="s">
        <v>357</v>
      </c>
      <c r="I3" s="584"/>
      <c r="J3" s="584"/>
      <c r="K3" s="584"/>
      <c r="L3" s="585"/>
    </row>
    <row r="4" spans="1:15" ht="30" customHeight="1" thickBot="1" x14ac:dyDescent="0.3">
      <c r="A4" s="582"/>
      <c r="B4" s="586"/>
      <c r="C4" s="587"/>
      <c r="D4" s="587"/>
      <c r="E4" s="587"/>
      <c r="F4" s="588"/>
      <c r="G4" s="211"/>
      <c r="H4" s="589"/>
      <c r="I4" s="590"/>
      <c r="J4" s="590"/>
      <c r="K4" s="590"/>
      <c r="L4" s="591"/>
      <c r="N4" s="140"/>
    </row>
    <row r="5" spans="1:15" ht="30" customHeight="1" thickBot="1" x14ac:dyDescent="0.3">
      <c r="A5" s="294" t="s">
        <v>282</v>
      </c>
      <c r="B5" s="226">
        <v>2011</v>
      </c>
      <c r="C5" s="226">
        <v>2012</v>
      </c>
      <c r="D5" s="226">
        <v>2013</v>
      </c>
      <c r="E5" s="226">
        <v>2014</v>
      </c>
      <c r="F5" s="226">
        <v>2015</v>
      </c>
      <c r="G5" s="283"/>
      <c r="H5" s="226">
        <v>2011</v>
      </c>
      <c r="I5" s="226">
        <v>2012</v>
      </c>
      <c r="J5" s="226">
        <v>2013</v>
      </c>
      <c r="K5" s="226">
        <v>2014</v>
      </c>
      <c r="L5" s="224">
        <v>2015</v>
      </c>
      <c r="N5" s="140"/>
      <c r="O5" s="140"/>
    </row>
    <row r="6" spans="1:15" x14ac:dyDescent="0.25">
      <c r="A6" s="258" t="s">
        <v>276</v>
      </c>
      <c r="B6" s="259">
        <f>'Sum - all LS'!G4/1000</f>
        <v>320777.05994999997</v>
      </c>
      <c r="C6" s="259">
        <f>'Sum - all LS'!F4/1000</f>
        <v>342323.30644000001</v>
      </c>
      <c r="D6" s="259">
        <f>'Sum - all LS'!E4/1000</f>
        <v>361202.22784999997</v>
      </c>
      <c r="E6" s="259">
        <f>'Sum - all LS'!D4/1000</f>
        <v>349430.69448000001</v>
      </c>
      <c r="F6" s="259">
        <f>'Sum - all LS'!C4/1000</f>
        <v>360662.56854000001</v>
      </c>
      <c r="G6" s="260"/>
      <c r="H6" s="259">
        <f>'Averages - all LS'!G4/1000</f>
        <v>11061.277929310345</v>
      </c>
      <c r="I6" s="259">
        <f>'Averages - all LS'!F4/1000</f>
        <v>11410.776881333333</v>
      </c>
      <c r="J6" s="259">
        <f>'Averages - all LS'!E4/1000</f>
        <v>12040.074261666665</v>
      </c>
      <c r="K6" s="259">
        <f>'Averages - all LS'!D4/1000</f>
        <v>11647.689816000002</v>
      </c>
      <c r="L6" s="261">
        <f>'Averages - all LS'!C4/1000</f>
        <v>12022.085618000001</v>
      </c>
      <c r="N6" s="301"/>
      <c r="O6" s="299"/>
    </row>
    <row r="7" spans="1:15" x14ac:dyDescent="0.25">
      <c r="A7" s="262" t="s">
        <v>340</v>
      </c>
      <c r="B7" s="263">
        <f>'Sum - all LS'!G10/1000</f>
        <v>17262.545329999983</v>
      </c>
      <c r="C7" s="263">
        <f>'Sum - all LS'!F10/1000</f>
        <v>21268.272499999999</v>
      </c>
      <c r="D7" s="263">
        <f>'Sum - all LS'!E10/1000</f>
        <v>17391.094039999964</v>
      </c>
      <c r="E7" s="263">
        <f>'Sum - all LS'!D10/1000</f>
        <v>1177.346780000031</v>
      </c>
      <c r="F7" s="263">
        <f>'Sum - all LS'!C10/1000</f>
        <v>-7502.8829499999883</v>
      </c>
      <c r="G7" s="264"/>
      <c r="H7" s="263">
        <f>'Averages - all LS'!G10/1000</f>
        <v>595.26018379310335</v>
      </c>
      <c r="I7" s="263">
        <f>'Averages - all LS'!F10/1000</f>
        <v>708.94241666666608</v>
      </c>
      <c r="J7" s="263">
        <f>'Averages - all LS'!E10/1000</f>
        <v>579.70313466666448</v>
      </c>
      <c r="K7" s="263">
        <f>'Averages - all LS'!D10/1000</f>
        <v>39.244892666667702</v>
      </c>
      <c r="L7" s="265">
        <f>'Averages - all LS'!C10/1000</f>
        <v>-250.09609833333269</v>
      </c>
      <c r="N7" s="300"/>
      <c r="O7" s="300"/>
    </row>
    <row r="8" spans="1:15" x14ac:dyDescent="0.25">
      <c r="A8" s="262" t="s">
        <v>277</v>
      </c>
      <c r="B8" s="263">
        <f>'Sum - all LS'!G12/1000</f>
        <v>174029.71529999998</v>
      </c>
      <c r="C8" s="263">
        <f>'Sum - all LS'!F12/1000</f>
        <v>184970.36809</v>
      </c>
      <c r="D8" s="263">
        <f>'Sum - all LS'!E12/1000</f>
        <v>193289.88784000001</v>
      </c>
      <c r="E8" s="263">
        <f>'Sum - all LS'!D12/1000</f>
        <v>196290.90310000003</v>
      </c>
      <c r="F8" s="263">
        <f>'Sum - all LS'!C12/1000</f>
        <v>205793.60838999998</v>
      </c>
      <c r="G8" s="264"/>
      <c r="H8" s="263">
        <f>'Averages - all LS'!G12/1000</f>
        <v>6001.0246655172405</v>
      </c>
      <c r="I8" s="263">
        <f>'Averages - all LS'!F12/1000</f>
        <v>6165.6789363333328</v>
      </c>
      <c r="J8" s="263">
        <f>'Averages - all LS'!E12/1000</f>
        <v>6442.9962613333337</v>
      </c>
      <c r="K8" s="263">
        <f>'Averages - all LS'!D12/1000</f>
        <v>6543.0301033333344</v>
      </c>
      <c r="L8" s="265">
        <f>'Averages - all LS'!C12/1000</f>
        <v>6859.7869463333327</v>
      </c>
      <c r="N8" s="301"/>
      <c r="O8" s="299"/>
    </row>
    <row r="9" spans="1:15" x14ac:dyDescent="0.25">
      <c r="A9" s="266" t="s">
        <v>347</v>
      </c>
      <c r="B9" s="263">
        <f>-'Sum - all LS'!G13/1000</f>
        <v>146849.23811999999</v>
      </c>
      <c r="C9" s="263">
        <f>-'Sum - all LS'!F13/1000</f>
        <v>154994.2415</v>
      </c>
      <c r="D9" s="263">
        <f>-'Sum - all LS'!E13/1000</f>
        <v>170905.70590999999</v>
      </c>
      <c r="E9" s="263">
        <f>-'Sum - all LS'!D13/1000</f>
        <v>176581.79365000001</v>
      </c>
      <c r="F9" s="263">
        <f>-'Sum - all LS'!C13/1000</f>
        <v>186758.58175000001</v>
      </c>
      <c r="G9" s="264"/>
      <c r="H9" s="263">
        <f>-'Averages - all LS'!G13/1000</f>
        <v>5438.8606711111115</v>
      </c>
      <c r="I9" s="263">
        <f>-'Averages - all LS'!F13/1000</f>
        <v>5535.5086250000004</v>
      </c>
      <c r="J9" s="263">
        <f>-'Averages - all LS'!E13/1000</f>
        <v>6103.7752110714291</v>
      </c>
      <c r="K9" s="263">
        <f>-'Averages - all LS'!D13/1000</f>
        <v>6306.4926303571438</v>
      </c>
      <c r="L9" s="265">
        <f>-'Averages - all LS'!C13/1000</f>
        <v>6669.9493482142852</v>
      </c>
      <c r="N9" s="301"/>
      <c r="O9" s="299"/>
    </row>
    <row r="10" spans="1:15" x14ac:dyDescent="0.25">
      <c r="A10" s="262" t="s">
        <v>278</v>
      </c>
      <c r="B10" s="267">
        <f>'Sum - all LS'!G14/1000</f>
        <v>27180.477179999976</v>
      </c>
      <c r="C10" s="267">
        <f>'Sum - all LS'!F14/1000</f>
        <v>29976.126590000003</v>
      </c>
      <c r="D10" s="267">
        <f>'Sum - all LS'!E14/1000</f>
        <v>22384.181930000006</v>
      </c>
      <c r="E10" s="267">
        <f>'Sum - all LS'!D14/1000</f>
        <v>19709.109450000018</v>
      </c>
      <c r="F10" s="267">
        <f>'Sum - all LS'!C14/1000</f>
        <v>19035.026639999985</v>
      </c>
      <c r="G10" s="268"/>
      <c r="H10" s="263">
        <f>'Averages - all LS'!G14/1000</f>
        <v>1003.7209325925926</v>
      </c>
      <c r="I10" s="263">
        <f>'Averages - all LS'!F14/1000</f>
        <v>1065.1544853571427</v>
      </c>
      <c r="J10" s="263">
        <f>'Averages - all LS'!E14/1000</f>
        <v>796.41056892857148</v>
      </c>
      <c r="K10" s="263">
        <f>'Averages - all LS'!D14/1000</f>
        <v>702.58015892857134</v>
      </c>
      <c r="L10" s="265">
        <f>'Averages - all LS'!C14/1000</f>
        <v>679.03395142857153</v>
      </c>
      <c r="N10" s="300"/>
      <c r="O10" s="300"/>
    </row>
    <row r="11" spans="1:15" x14ac:dyDescent="0.25">
      <c r="A11" s="266" t="s">
        <v>280</v>
      </c>
      <c r="B11" s="267">
        <f>-'Sum - all LS'!G20/1000</f>
        <v>65065.448220000013</v>
      </c>
      <c r="C11" s="267">
        <f>-'Sum - all LS'!F20/1000</f>
        <v>68720.74417999998</v>
      </c>
      <c r="D11" s="267">
        <f>-'Sum - all LS'!E20/1000</f>
        <v>76020.39155</v>
      </c>
      <c r="E11" s="267">
        <f>-'Sum - all LS'!D20/1000</f>
        <v>73493.511599999998</v>
      </c>
      <c r="F11" s="267">
        <f>-'Sum - all LS'!C20/1000</f>
        <v>79417.432910000003</v>
      </c>
      <c r="G11" s="268"/>
      <c r="H11" s="263">
        <f>-'Averages - all LS'!G20/1000</f>
        <v>2500.6623930769233</v>
      </c>
      <c r="I11" s="263">
        <f>-'Averages - all LS'!F20/1000</f>
        <v>2543.3025992592598</v>
      </c>
      <c r="J11" s="263">
        <f>-'Averages - all LS'!E20/1000</f>
        <v>2813.4021314814813</v>
      </c>
      <c r="K11" s="263">
        <f>-'Averages - all LS'!D20/1000</f>
        <v>2719.940948148148</v>
      </c>
      <c r="L11" s="265">
        <f>-'Averages - all LS'!C20/1000</f>
        <v>2939.2400337037034</v>
      </c>
      <c r="N11" s="301"/>
      <c r="O11" s="299"/>
    </row>
    <row r="12" spans="1:15" x14ac:dyDescent="0.25">
      <c r="A12" s="262"/>
      <c r="B12" s="269"/>
      <c r="C12" s="269"/>
      <c r="D12" s="269"/>
      <c r="E12" s="269"/>
      <c r="F12" s="269"/>
      <c r="G12" s="268"/>
      <c r="H12" s="269"/>
      <c r="I12" s="269"/>
      <c r="J12" s="269"/>
      <c r="K12" s="269"/>
      <c r="L12" s="270"/>
    </row>
    <row r="13" spans="1:15" x14ac:dyDescent="0.25">
      <c r="A13" s="262" t="s">
        <v>279</v>
      </c>
      <c r="B13" s="271">
        <f>B8/B6</f>
        <v>0.54252543909195461</v>
      </c>
      <c r="C13" s="271">
        <f>C8/C6</f>
        <v>0.54033822591165082</v>
      </c>
      <c r="D13" s="271">
        <f>D8/D6</f>
        <v>0.53512927921438358</v>
      </c>
      <c r="E13" s="271">
        <f>E8/E6</f>
        <v>0.56174487874371581</v>
      </c>
      <c r="F13" s="271">
        <f>F8/F6</f>
        <v>0.57059874337132943</v>
      </c>
      <c r="G13" s="268"/>
      <c r="H13" s="271">
        <f>'Averages - all LS'!G21</f>
        <v>0.37841981739213293</v>
      </c>
      <c r="I13" s="271">
        <f>'Averages - all LS'!F21</f>
        <v>0.35461395631048248</v>
      </c>
      <c r="J13" s="271">
        <f>'Averages - all LS'!E21</f>
        <v>0.38181262334808663</v>
      </c>
      <c r="K13" s="271">
        <f>'Averages - all LS'!D21</f>
        <v>0.3819113203431449</v>
      </c>
      <c r="L13" s="272">
        <f>'Averages - all LS'!C21</f>
        <v>0.37923213609770479</v>
      </c>
    </row>
    <row r="14" spans="1:15" x14ac:dyDescent="0.25">
      <c r="A14" s="262" t="s">
        <v>289</v>
      </c>
      <c r="B14" s="271">
        <f>B10/B8</f>
        <v>0.15618296641550605</v>
      </c>
      <c r="C14" s="271">
        <f>C10/C8</f>
        <v>0.16205907410756024</v>
      </c>
      <c r="D14" s="271">
        <f>D10/D8</f>
        <v>0.11580627512458908</v>
      </c>
      <c r="E14" s="271">
        <f>E10/E8</f>
        <v>0.10040765587572466</v>
      </c>
      <c r="F14" s="271">
        <f>F10/F8</f>
        <v>9.2495713491386272E-2</v>
      </c>
      <c r="G14" s="268"/>
      <c r="H14" s="302">
        <v>0.21</v>
      </c>
      <c r="I14" s="302">
        <v>0.19</v>
      </c>
      <c r="J14" s="302">
        <v>0.13</v>
      </c>
      <c r="K14" s="302">
        <v>0.16</v>
      </c>
      <c r="L14" s="303">
        <v>0.18</v>
      </c>
    </row>
    <row r="15" spans="1:15" ht="30" customHeight="1" thickBot="1" x14ac:dyDescent="0.3">
      <c r="A15" s="273" t="s">
        <v>281</v>
      </c>
      <c r="B15" s="274">
        <f>B10/B11</f>
        <v>0.41774056620799793</v>
      </c>
      <c r="C15" s="274">
        <f>C10/C11</f>
        <v>0.43620200781708141</v>
      </c>
      <c r="D15" s="274">
        <f>D10/D11</f>
        <v>0.29444970584343177</v>
      </c>
      <c r="E15" s="274">
        <f>E10/E11</f>
        <v>0.26817482279619387</v>
      </c>
      <c r="F15" s="274">
        <f>F10/F11</f>
        <v>0.23968322750461446</v>
      </c>
      <c r="G15" s="275"/>
      <c r="H15" s="274">
        <f>'Averages - all LS'!G25</f>
        <v>0.27600462039830065</v>
      </c>
      <c r="I15" s="274">
        <f>'Averages - all LS'!F25</f>
        <v>0.25369949666536651</v>
      </c>
      <c r="J15" s="274">
        <f>'Averages - all LS'!E25</f>
        <v>0.32741286352489313</v>
      </c>
      <c r="K15" s="274">
        <f>'Averages - all LS'!D25</f>
        <v>0.35517642299111984</v>
      </c>
      <c r="L15" s="276">
        <f>'Averages - all LS'!C25</f>
        <v>0.34878353554415642</v>
      </c>
    </row>
    <row r="16" spans="1:15" ht="30" customHeight="1" thickBot="1" x14ac:dyDescent="0.3">
      <c r="A16" s="294" t="s">
        <v>283</v>
      </c>
      <c r="B16" s="226">
        <v>2011</v>
      </c>
      <c r="C16" s="226">
        <v>2012</v>
      </c>
      <c r="D16" s="226">
        <v>2013</v>
      </c>
      <c r="E16" s="226">
        <v>2014</v>
      </c>
      <c r="F16" s="226">
        <v>2015</v>
      </c>
      <c r="G16" s="283"/>
      <c r="H16" s="226">
        <v>2011</v>
      </c>
      <c r="I16" s="226">
        <v>2012</v>
      </c>
      <c r="J16" s="226">
        <v>2013</v>
      </c>
      <c r="K16" s="226">
        <v>2014</v>
      </c>
      <c r="L16" s="224">
        <v>2015</v>
      </c>
    </row>
    <row r="17" spans="1:14" x14ac:dyDescent="0.25">
      <c r="A17" s="262" t="s">
        <v>284</v>
      </c>
      <c r="B17" s="263">
        <f>'Sum - all LS'!G41/1000</f>
        <v>354050.64273999998</v>
      </c>
      <c r="C17" s="263">
        <f>'Sum - all LS'!F41/1000</f>
        <v>406885.27772999997</v>
      </c>
      <c r="D17" s="263">
        <f>'Sum - all LS'!E41/1000</f>
        <v>486200.58476</v>
      </c>
      <c r="E17" s="263">
        <f>'Sum - all LS'!D41/1000</f>
        <v>453921.20804</v>
      </c>
      <c r="F17" s="263">
        <f>'Sum - all LS'!C41/1000</f>
        <v>464865.91617000004</v>
      </c>
      <c r="G17" s="268"/>
      <c r="H17" s="263">
        <f>'Averages - all LS'!G41/1000</f>
        <v>12208.642853103447</v>
      </c>
      <c r="I17" s="263">
        <f>'Averages - all LS'!F41/1000</f>
        <v>13562.842590999999</v>
      </c>
      <c r="J17" s="263">
        <f>'Averages - all LS'!E41/1000</f>
        <v>16206.686158666667</v>
      </c>
      <c r="K17" s="263">
        <f>'Averages - all LS'!D41/1000</f>
        <v>15130.706934666667</v>
      </c>
      <c r="L17" s="265">
        <f>'Averages - all LS'!C41/1000</f>
        <v>15495.530539000001</v>
      </c>
      <c r="N17" s="301"/>
    </row>
    <row r="18" spans="1:14" x14ac:dyDescent="0.25">
      <c r="A18" s="262" t="s">
        <v>286</v>
      </c>
      <c r="B18" s="263">
        <f>'Sum - all LS'!G43/1000</f>
        <v>283599.4731</v>
      </c>
      <c r="C18" s="263">
        <f>'Sum - all LS'!F43/1000</f>
        <v>307592.56409</v>
      </c>
      <c r="D18" s="263">
        <f>'Sum - all LS'!E43/1000</f>
        <v>345841.51061</v>
      </c>
      <c r="E18" s="263">
        <f>'Sum - all LS'!D43/1000</f>
        <v>339590.80595000001</v>
      </c>
      <c r="F18" s="263">
        <f>'Sum - all LS'!C43/1000</f>
        <v>369600.88864000002</v>
      </c>
      <c r="G18" s="268"/>
      <c r="H18" s="263">
        <f>'Averages - all LS'!G43/1000</f>
        <v>9779.2921758620705</v>
      </c>
      <c r="I18" s="263">
        <f>'Averages - all LS'!F43/1000</f>
        <v>10253.085469666665</v>
      </c>
      <c r="J18" s="263">
        <f>'Averages - all LS'!E43/1000</f>
        <v>11528.050353666667</v>
      </c>
      <c r="K18" s="263">
        <f>'Averages - all LS'!D43/1000</f>
        <v>11319.693531666666</v>
      </c>
      <c r="L18" s="265">
        <f>'Averages - all LS'!C43/1000</f>
        <v>12320.029621333335</v>
      </c>
      <c r="N18" s="300"/>
    </row>
    <row r="19" spans="1:14" x14ac:dyDescent="0.25">
      <c r="A19" s="262" t="s">
        <v>285</v>
      </c>
      <c r="B19" s="263">
        <f>'Sum - all LS'!G44/1000</f>
        <v>125520.15694</v>
      </c>
      <c r="C19" s="263">
        <f>'Sum - all LS'!F44/1000</f>
        <v>94452.88841</v>
      </c>
      <c r="D19" s="263">
        <f>'Sum - all LS'!E44/1000</f>
        <v>99964.984450000004</v>
      </c>
      <c r="E19" s="263">
        <f>'Sum - all LS'!D44/1000</f>
        <v>88675.571230000001</v>
      </c>
      <c r="F19" s="263">
        <f>'Sum - all LS'!C44/1000</f>
        <v>82024.611279999983</v>
      </c>
      <c r="G19" s="268"/>
      <c r="H19" s="263">
        <f>'Averages - all LS'!G44/1000</f>
        <v>4328.2812737931035</v>
      </c>
      <c r="I19" s="263">
        <f>'Averages - all LS'!F44/1000</f>
        <v>3148.4296136666667</v>
      </c>
      <c r="J19" s="263">
        <f>'Averages - all LS'!E44/1000</f>
        <v>3332.1661483333332</v>
      </c>
      <c r="K19" s="263">
        <f>'Averages - all LS'!D44/1000</f>
        <v>2955.8523743333335</v>
      </c>
      <c r="L19" s="265">
        <f>'Averages - all LS'!C44/1000</f>
        <v>2734.1537093333327</v>
      </c>
      <c r="N19" s="301"/>
    </row>
    <row r="20" spans="1:14" x14ac:dyDescent="0.25">
      <c r="A20" s="262" t="s">
        <v>287</v>
      </c>
      <c r="B20" s="277">
        <f>B18/B6</f>
        <v>0.88410147890315194</v>
      </c>
      <c r="C20" s="277">
        <f>C18/C6</f>
        <v>0.89854403221567569</v>
      </c>
      <c r="D20" s="277">
        <f>D18/D6</f>
        <v>0.95747335964279001</v>
      </c>
      <c r="E20" s="277">
        <f>E18/E6</f>
        <v>0.97184022844746631</v>
      </c>
      <c r="F20" s="277">
        <f>F18/F6</f>
        <v>1.0247830545215248</v>
      </c>
      <c r="G20" s="268"/>
      <c r="H20" s="277">
        <f>'Averages - all LS'!G55</f>
        <v>1.2952938211124054</v>
      </c>
      <c r="I20" s="277">
        <f>'Averages - all LS'!F55</f>
        <v>1.3896486461084372</v>
      </c>
      <c r="J20" s="277">
        <f>'Averages - all LS'!E55</f>
        <v>1.3845194496810582</v>
      </c>
      <c r="K20" s="277">
        <f>'Averages - all LS'!D55</f>
        <v>1.450734841258692</v>
      </c>
      <c r="L20" s="278">
        <f>'Averages - all LS'!C55</f>
        <v>1.4802584915014356</v>
      </c>
      <c r="N20" s="301"/>
    </row>
    <row r="21" spans="1:14" x14ac:dyDescent="0.25">
      <c r="A21" s="262" t="s">
        <v>288</v>
      </c>
      <c r="B21" s="279">
        <f>'Sum - all LS'!G52</f>
        <v>1.3878258669231072</v>
      </c>
      <c r="C21" s="279">
        <f>'Sum - all LS'!F52</f>
        <v>1.1320957705217123</v>
      </c>
      <c r="D21" s="279">
        <f>'Sum - all LS'!E52</f>
        <v>1.226203956248147</v>
      </c>
      <c r="E21" s="279">
        <f>'Sum - all LS'!D52</f>
        <v>1.2140902028315839</v>
      </c>
      <c r="F21" s="279">
        <f>'Sum - all LS'!C52</f>
        <v>1.1233737294577977</v>
      </c>
      <c r="G21" s="268"/>
      <c r="H21" s="279">
        <f>'Averages - all LS'!G52</f>
        <v>10.285654593265733</v>
      </c>
      <c r="I21" s="279">
        <f>'Averages - all LS'!F52</f>
        <v>10.427687451378784</v>
      </c>
      <c r="J21" s="279">
        <f>'Averages - all LS'!E52</f>
        <v>9.4940089400409846</v>
      </c>
      <c r="K21" s="279">
        <f>'Averages - all LS'!D52</f>
        <v>10.734744597887371</v>
      </c>
      <c r="L21" s="280">
        <f>'Averages - all LS'!C52</f>
        <v>10.030905180515559</v>
      </c>
      <c r="N21" s="300"/>
    </row>
    <row r="22" spans="1:14" ht="30" customHeight="1" thickBot="1" x14ac:dyDescent="0.3">
      <c r="A22" s="273" t="s">
        <v>292</v>
      </c>
      <c r="B22" s="281">
        <f>'Sum - all LS'!G53*365/12</f>
        <v>57.184125411036661</v>
      </c>
      <c r="C22" s="281">
        <f>'Sum - all LS'!F53*365/12</f>
        <v>19.657780497001852</v>
      </c>
      <c r="D22" s="281">
        <f>'Sum - all LS'!E53*365/12</f>
        <v>34.047891002038071</v>
      </c>
      <c r="E22" s="281">
        <f>'Sum - all LS'!D53*365/12</f>
        <v>31.409047238715193</v>
      </c>
      <c r="F22" s="281">
        <f>'Sum - all LS'!C53*365/12</f>
        <v>17.427082433274656</v>
      </c>
      <c r="G22" s="275"/>
      <c r="H22" s="281">
        <f>'Averages - all LS'!G53*365/12</f>
        <v>336.0462032150383</v>
      </c>
      <c r="I22" s="281">
        <f>'Averages - all LS'!F53*365/12</f>
        <v>367.22679144801015</v>
      </c>
      <c r="J22" s="281">
        <f>'Averages - all LS'!E53*365/12</f>
        <v>311.30066516361524</v>
      </c>
      <c r="K22" s="281">
        <f>'Averages - all LS'!D53*365/12</f>
        <v>327.60098594964319</v>
      </c>
      <c r="L22" s="282">
        <f>'Averages - all LS'!C53*365/12</f>
        <v>350.92066535950676</v>
      </c>
      <c r="N22" s="301"/>
    </row>
    <row r="24" spans="1:14" x14ac:dyDescent="0.25">
      <c r="A24" s="439" t="s">
        <v>362</v>
      </c>
      <c r="B24" s="440"/>
      <c r="C24" s="441"/>
      <c r="D24" s="441"/>
      <c r="E24" s="441"/>
      <c r="F24" s="441"/>
      <c r="G24" s="442"/>
      <c r="H24" s="443"/>
      <c r="I24" s="441"/>
      <c r="J24" s="441"/>
      <c r="K24" s="441"/>
      <c r="L24" s="441"/>
    </row>
    <row r="25" spans="1:14" x14ac:dyDescent="0.25">
      <c r="A25" s="152"/>
      <c r="B25" s="440"/>
      <c r="C25" s="444"/>
      <c r="D25" s="444"/>
      <c r="E25" s="444"/>
      <c r="F25" s="444"/>
      <c r="G25" s="445"/>
      <c r="H25" s="446"/>
      <c r="I25" s="444"/>
      <c r="J25" s="444"/>
      <c r="K25" s="444"/>
      <c r="L25" s="444"/>
    </row>
    <row r="26" spans="1:14" x14ac:dyDescent="0.25">
      <c r="A26" s="152"/>
      <c r="B26" s="440"/>
      <c r="C26" s="444"/>
      <c r="D26" s="444"/>
      <c r="E26" s="444"/>
      <c r="F26" s="444"/>
      <c r="G26" s="445"/>
      <c r="H26" s="444"/>
      <c r="I26" s="444"/>
      <c r="J26" s="444"/>
      <c r="K26" s="444"/>
      <c r="L26" s="444"/>
    </row>
    <row r="27" spans="1:14" x14ac:dyDescent="0.25">
      <c r="A27" s="152"/>
      <c r="B27" s="440"/>
      <c r="C27" s="444"/>
      <c r="D27" s="444"/>
      <c r="E27" s="444"/>
      <c r="F27" s="444"/>
      <c r="G27" s="445"/>
      <c r="H27" s="444"/>
      <c r="I27" s="444"/>
      <c r="J27" s="444"/>
      <c r="K27" s="444"/>
      <c r="L27" s="444"/>
    </row>
    <row r="28" spans="1:14" x14ac:dyDescent="0.25">
      <c r="A28" s="152"/>
      <c r="B28" s="440"/>
      <c r="C28" s="444"/>
      <c r="D28" s="444"/>
      <c r="E28" s="444"/>
      <c r="F28" s="444"/>
      <c r="G28" s="445"/>
      <c r="H28" s="444"/>
      <c r="I28" s="444"/>
      <c r="J28" s="444"/>
      <c r="K28" s="444"/>
      <c r="L28" s="444"/>
    </row>
    <row r="29" spans="1:14" x14ac:dyDescent="0.25">
      <c r="A29" s="152"/>
      <c r="B29" s="440"/>
      <c r="C29" s="444"/>
      <c r="D29" s="444"/>
      <c r="E29" s="444"/>
      <c r="F29" s="444"/>
      <c r="G29" s="445"/>
      <c r="H29" s="444"/>
      <c r="I29" s="444"/>
      <c r="J29" s="444"/>
      <c r="K29" s="444"/>
      <c r="L29" s="444"/>
    </row>
    <row r="30" spans="1:14" x14ac:dyDescent="0.25">
      <c r="A30" s="447"/>
      <c r="B30" s="448"/>
      <c r="C30" s="448"/>
      <c r="D30" s="448"/>
      <c r="E30" s="447"/>
      <c r="F30" s="447"/>
      <c r="G30" s="447"/>
      <c r="H30" s="448"/>
      <c r="I30" s="448"/>
      <c r="J30" s="448"/>
      <c r="K30" s="447"/>
      <c r="L30" s="447"/>
    </row>
    <row r="31" spans="1:14" x14ac:dyDescent="0.25">
      <c r="A31" s="438"/>
      <c r="B31" s="160"/>
      <c r="C31" s="449"/>
      <c r="D31" s="449"/>
      <c r="E31" s="449"/>
      <c r="F31" s="449"/>
      <c r="G31" s="447"/>
      <c r="H31" s="450"/>
      <c r="I31" s="450"/>
      <c r="J31" s="450"/>
      <c r="K31" s="447"/>
      <c r="L31" s="447"/>
    </row>
    <row r="32" spans="1:14" x14ac:dyDescent="0.25">
      <c r="A32" s="175"/>
      <c r="B32" s="177"/>
      <c r="C32" s="177"/>
      <c r="D32" s="177"/>
      <c r="E32" s="175"/>
      <c r="F32" s="175"/>
      <c r="G32" s="175"/>
      <c r="H32" s="178"/>
      <c r="I32" s="178"/>
      <c r="J32" s="178"/>
      <c r="K32" s="175"/>
      <c r="L32" s="175"/>
    </row>
    <row r="33" spans="1:12" x14ac:dyDescent="0.25">
      <c r="A33" s="175"/>
      <c r="B33" s="177"/>
      <c r="C33" s="177"/>
      <c r="D33" s="177"/>
      <c r="E33" s="175"/>
      <c r="F33" s="175"/>
      <c r="G33" s="175"/>
      <c r="H33" s="177"/>
      <c r="I33" s="177"/>
      <c r="J33" s="177"/>
      <c r="K33" s="175"/>
      <c r="L33" s="175"/>
    </row>
    <row r="34" spans="1:12" x14ac:dyDescent="0.25">
      <c r="A34" s="175"/>
      <c r="B34" s="175"/>
      <c r="C34" s="175"/>
      <c r="D34" s="175"/>
      <c r="E34" s="175"/>
      <c r="F34" s="175"/>
      <c r="G34" s="175"/>
      <c r="H34" s="175"/>
      <c r="I34" s="175"/>
      <c r="J34" s="175"/>
      <c r="K34" s="175"/>
      <c r="L34" s="175"/>
    </row>
    <row r="35" spans="1:12" x14ac:dyDescent="0.25">
      <c r="A35" s="175"/>
      <c r="B35" s="175"/>
      <c r="C35" s="175"/>
      <c r="D35" s="175"/>
      <c r="E35" s="175"/>
      <c r="F35" s="175"/>
      <c r="G35" s="175"/>
      <c r="H35" s="175"/>
      <c r="I35" s="175"/>
      <c r="J35" s="175"/>
      <c r="K35" s="175"/>
      <c r="L35" s="175"/>
    </row>
    <row r="36" spans="1:12" x14ac:dyDescent="0.25">
      <c r="A36" s="175"/>
      <c r="B36" s="175"/>
      <c r="C36" s="175"/>
      <c r="D36" s="175"/>
      <c r="E36" s="175"/>
      <c r="F36" s="175"/>
      <c r="G36" s="175"/>
      <c r="H36" s="175"/>
      <c r="I36" s="175"/>
      <c r="J36" s="175"/>
      <c r="K36" s="175"/>
      <c r="L36" s="175"/>
    </row>
    <row r="37" spans="1:12" x14ac:dyDescent="0.25">
      <c r="A37" s="175"/>
      <c r="B37" s="176"/>
      <c r="C37" s="176"/>
      <c r="D37" s="176"/>
      <c r="E37" s="175"/>
      <c r="F37" s="175"/>
      <c r="G37" s="175"/>
      <c r="H37" s="176"/>
      <c r="I37" s="176"/>
      <c r="J37" s="176"/>
      <c r="K37" s="175"/>
      <c r="L37" s="175"/>
    </row>
    <row r="38" spans="1:12" x14ac:dyDescent="0.25">
      <c r="A38" s="175"/>
      <c r="B38" s="176"/>
      <c r="C38" s="176"/>
      <c r="D38" s="176"/>
      <c r="E38" s="175"/>
      <c r="F38" s="175"/>
      <c r="G38" s="175"/>
      <c r="H38" s="176"/>
      <c r="I38" s="176"/>
      <c r="J38" s="176"/>
      <c r="K38" s="175"/>
      <c r="L38" s="175"/>
    </row>
    <row r="39" spans="1:12" x14ac:dyDescent="0.25">
      <c r="A39" s="175"/>
      <c r="B39" s="176"/>
      <c r="C39" s="176"/>
      <c r="D39" s="176"/>
      <c r="E39" s="175"/>
      <c r="F39" s="175"/>
      <c r="G39" s="175"/>
      <c r="H39" s="176"/>
      <c r="I39" s="176"/>
      <c r="J39" s="176"/>
      <c r="K39" s="175"/>
      <c r="L39" s="175"/>
    </row>
    <row r="40" spans="1:12" x14ac:dyDescent="0.25">
      <c r="A40" s="175"/>
      <c r="B40" s="175"/>
      <c r="C40" s="175"/>
      <c r="D40" s="175"/>
      <c r="E40" s="175"/>
      <c r="F40" s="175"/>
      <c r="G40" s="175"/>
      <c r="H40" s="175"/>
      <c r="I40" s="175"/>
      <c r="J40" s="175"/>
      <c r="K40" s="175"/>
      <c r="L40" s="175"/>
    </row>
    <row r="41" spans="1:12" x14ac:dyDescent="0.25">
      <c r="A41" s="175"/>
      <c r="B41" s="179"/>
      <c r="C41" s="179"/>
      <c r="D41" s="179"/>
      <c r="E41" s="175"/>
      <c r="F41" s="175"/>
      <c r="G41" s="175"/>
      <c r="H41" s="179"/>
      <c r="I41" s="179"/>
      <c r="J41" s="179"/>
      <c r="K41" s="175"/>
      <c r="L41" s="175"/>
    </row>
    <row r="42" spans="1:12" x14ac:dyDescent="0.25">
      <c r="A42" s="175"/>
      <c r="B42" s="180"/>
      <c r="C42" s="180"/>
      <c r="D42" s="180"/>
      <c r="E42" s="175"/>
      <c r="F42" s="175"/>
      <c r="G42" s="175"/>
      <c r="H42" s="180"/>
      <c r="I42" s="180"/>
      <c r="J42" s="180"/>
      <c r="K42" s="175"/>
      <c r="L42" s="175"/>
    </row>
    <row r="43" spans="1:12" x14ac:dyDescent="0.25">
      <c r="A43" s="175"/>
      <c r="B43" s="181"/>
      <c r="C43" s="181"/>
      <c r="D43" s="181"/>
      <c r="E43" s="175"/>
      <c r="F43" s="175"/>
      <c r="G43" s="175"/>
      <c r="H43" s="181"/>
      <c r="I43" s="181"/>
      <c r="J43" s="181"/>
      <c r="K43" s="175"/>
      <c r="L43" s="175"/>
    </row>
  </sheetData>
  <mergeCells count="3">
    <mergeCell ref="A3:A4"/>
    <mergeCell ref="B3:F4"/>
    <mergeCell ref="H3:L4"/>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L63"/>
  <sheetViews>
    <sheetView zoomScaleNormal="100" workbookViewId="0">
      <selection activeCell="F24" sqref="F24"/>
    </sheetView>
  </sheetViews>
  <sheetFormatPr defaultColWidth="8.85546875" defaultRowHeight="14.25" x14ac:dyDescent="0.2"/>
  <cols>
    <col min="1" max="1" width="76.42578125" style="6" bestFit="1" customWidth="1"/>
    <col min="2" max="8" width="16.42578125" style="6" customWidth="1"/>
    <col min="9" max="9" width="8.85546875" style="6"/>
    <col min="10" max="12" width="10.85546875" style="6" bestFit="1" customWidth="1"/>
    <col min="13" max="16384" width="8.85546875" style="6"/>
  </cols>
  <sheetData>
    <row r="1" spans="1:12" x14ac:dyDescent="0.2"/>
    <row r="2" spans="1:12" ht="15" thickBot="1" x14ac:dyDescent="0.25"/>
    <row r="3" spans="1:12" x14ac:dyDescent="0.2">
      <c r="A3" s="651" t="s">
        <v>327</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506"/>
      <c r="K4" s="15"/>
      <c r="L4" s="13"/>
    </row>
    <row r="5" spans="1:12" x14ac:dyDescent="0.2">
      <c r="A5" s="34" t="s">
        <v>236</v>
      </c>
      <c r="B5" s="40">
        <v>42369</v>
      </c>
      <c r="C5" s="40">
        <v>42369</v>
      </c>
      <c r="D5" s="40">
        <v>42369</v>
      </c>
      <c r="E5" s="40">
        <v>42369</v>
      </c>
      <c r="F5" s="40">
        <v>42369</v>
      </c>
      <c r="G5" s="40">
        <v>42369</v>
      </c>
      <c r="H5" s="40">
        <v>42369</v>
      </c>
      <c r="J5" s="15"/>
      <c r="K5" s="15"/>
      <c r="L5" s="15"/>
    </row>
    <row r="6" spans="1:12" x14ac:dyDescent="0.2">
      <c r="A6" s="34" t="s">
        <v>237</v>
      </c>
      <c r="B6" s="41" t="s">
        <v>136</v>
      </c>
      <c r="C6" s="41" t="s">
        <v>136</v>
      </c>
      <c r="D6" s="41" t="s">
        <v>136</v>
      </c>
      <c r="E6" s="41" t="s">
        <v>238</v>
      </c>
      <c r="F6" s="41" t="s">
        <v>238</v>
      </c>
      <c r="G6" s="41" t="s">
        <v>238</v>
      </c>
      <c r="H6" s="41" t="s">
        <v>239</v>
      </c>
      <c r="J6" s="15"/>
      <c r="K6" s="15"/>
      <c r="L6" s="15"/>
    </row>
    <row r="7" spans="1:12" ht="15" thickBot="1" x14ac:dyDescent="0.25">
      <c r="A7" s="35" t="s">
        <v>240</v>
      </c>
      <c r="B7" s="42" t="s">
        <v>153</v>
      </c>
      <c r="C7" s="42" t="s">
        <v>153</v>
      </c>
      <c r="D7" s="42" t="s">
        <v>153</v>
      </c>
      <c r="E7" s="42" t="s">
        <v>153</v>
      </c>
      <c r="F7" s="42" t="s">
        <v>153</v>
      </c>
      <c r="G7" s="42" t="s">
        <v>241</v>
      </c>
      <c r="H7" s="42" t="s">
        <v>242</v>
      </c>
      <c r="I7" s="16" t="s">
        <v>235</v>
      </c>
      <c r="J7" s="16"/>
      <c r="K7" s="15"/>
      <c r="L7" s="15"/>
    </row>
    <row r="8" spans="1:12" x14ac:dyDescent="0.2">
      <c r="A8" s="57" t="s">
        <v>230</v>
      </c>
      <c r="B8" s="58" t="s">
        <v>182</v>
      </c>
      <c r="C8" s="58">
        <v>878165</v>
      </c>
      <c r="D8" s="58">
        <v>1435544</v>
      </c>
      <c r="E8" s="58">
        <v>1392383</v>
      </c>
      <c r="F8" s="58">
        <v>1327415</v>
      </c>
      <c r="G8" s="58">
        <v>1397580</v>
      </c>
      <c r="H8" s="58" t="s">
        <v>235</v>
      </c>
      <c r="I8" s="16" t="s">
        <v>235</v>
      </c>
      <c r="J8" s="165"/>
      <c r="K8" s="165"/>
      <c r="L8" s="165"/>
    </row>
    <row r="9" spans="1:12" x14ac:dyDescent="0.2">
      <c r="A9" s="43" t="s">
        <v>243</v>
      </c>
      <c r="B9" s="44" t="s">
        <v>182</v>
      </c>
      <c r="C9" s="44">
        <v>-853627</v>
      </c>
      <c r="D9" s="44">
        <v>-1339731</v>
      </c>
      <c r="E9" s="44">
        <v>-1189044</v>
      </c>
      <c r="F9" s="44">
        <v>-1202855</v>
      </c>
      <c r="G9" s="44">
        <v>-1207390</v>
      </c>
      <c r="H9" s="44" t="s">
        <v>235</v>
      </c>
      <c r="I9" s="21" t="s">
        <v>235</v>
      </c>
      <c r="J9" s="165"/>
      <c r="K9" s="165"/>
      <c r="L9" s="165"/>
    </row>
    <row r="10" spans="1:12" x14ac:dyDescent="0.2">
      <c r="A10" s="36" t="s">
        <v>155</v>
      </c>
      <c r="B10" s="45" t="s">
        <v>182</v>
      </c>
      <c r="C10" s="45">
        <f>C9/12</f>
        <v>-71135.583333333328</v>
      </c>
      <c r="D10" s="45">
        <f>D9/12</f>
        <v>-111644.25</v>
      </c>
      <c r="E10" s="45">
        <f>E9/12</f>
        <v>-99087</v>
      </c>
      <c r="F10" s="45">
        <f>F9/12</f>
        <v>-100237.91666666667</v>
      </c>
      <c r="G10" s="45">
        <f>G9/12</f>
        <v>-100615.83333333333</v>
      </c>
      <c r="H10" s="45"/>
      <c r="I10" s="21"/>
      <c r="J10" s="165"/>
      <c r="K10" s="165"/>
      <c r="L10" s="165"/>
    </row>
    <row r="11" spans="1:12" x14ac:dyDescent="0.2">
      <c r="A11" s="43" t="s">
        <v>245</v>
      </c>
      <c r="B11" s="44" t="s">
        <v>182</v>
      </c>
      <c r="C11" s="44">
        <v>850603</v>
      </c>
      <c r="D11" s="44">
        <v>1387473</v>
      </c>
      <c r="E11" s="44">
        <v>1348930</v>
      </c>
      <c r="F11" s="44">
        <v>1261562</v>
      </c>
      <c r="G11" s="44">
        <v>1328810</v>
      </c>
      <c r="H11" s="44"/>
      <c r="I11" s="21"/>
      <c r="J11" s="165"/>
      <c r="K11" s="165"/>
      <c r="L11" s="165"/>
    </row>
    <row r="12" spans="1:12" ht="15" thickBot="1" x14ac:dyDescent="0.25">
      <c r="A12" s="59" t="s">
        <v>246</v>
      </c>
      <c r="B12" s="60" t="s">
        <v>182</v>
      </c>
      <c r="C12" s="60">
        <v>-793777</v>
      </c>
      <c r="D12" s="60">
        <v>-1295009</v>
      </c>
      <c r="E12" s="60">
        <v>-1143937</v>
      </c>
      <c r="F12" s="60">
        <v>-1145916</v>
      </c>
      <c r="G12" s="60">
        <v>-1137597</v>
      </c>
      <c r="H12" s="60"/>
      <c r="I12" s="21"/>
      <c r="J12" s="165"/>
      <c r="K12" s="165"/>
      <c r="L12" s="165"/>
    </row>
    <row r="13" spans="1:12" x14ac:dyDescent="0.2">
      <c r="A13" s="61"/>
      <c r="B13" s="61" t="s">
        <v>182</v>
      </c>
      <c r="C13" s="61"/>
      <c r="D13" s="61"/>
      <c r="E13" s="61"/>
      <c r="F13" s="61"/>
      <c r="G13" s="61"/>
      <c r="H13" s="61"/>
      <c r="J13" s="15"/>
      <c r="K13" s="15"/>
      <c r="L13" s="15"/>
    </row>
    <row r="14" spans="1:12" s="184" customFormat="1" ht="15" x14ac:dyDescent="0.25">
      <c r="A14" s="197" t="s">
        <v>247</v>
      </c>
      <c r="B14" s="198" t="s">
        <v>182</v>
      </c>
      <c r="C14" s="198">
        <f>C8+C9</f>
        <v>24538</v>
      </c>
      <c r="D14" s="198">
        <f>D8+D9</f>
        <v>95813</v>
      </c>
      <c r="E14" s="198">
        <f>E8+E9</f>
        <v>203339</v>
      </c>
      <c r="F14" s="198">
        <f>F8+F9</f>
        <v>124560</v>
      </c>
      <c r="G14" s="198">
        <f>G8+G9</f>
        <v>190190</v>
      </c>
      <c r="H14" s="198"/>
      <c r="I14" s="203"/>
      <c r="J14" s="504"/>
      <c r="K14" s="504"/>
      <c r="L14" s="504"/>
    </row>
    <row r="15" spans="1:12" x14ac:dyDescent="0.2">
      <c r="A15" s="36" t="s">
        <v>248</v>
      </c>
      <c r="B15" s="45" t="s">
        <v>182</v>
      </c>
      <c r="C15" s="45">
        <f>C11+C12</f>
        <v>56826</v>
      </c>
      <c r="D15" s="45">
        <f>D11+D12</f>
        <v>92464</v>
      </c>
      <c r="E15" s="45">
        <f>E11+E12</f>
        <v>204993</v>
      </c>
      <c r="F15" s="45">
        <f>F11+F12</f>
        <v>115646</v>
      </c>
      <c r="G15" s="45">
        <f>G11+G12</f>
        <v>191213</v>
      </c>
      <c r="H15" s="45"/>
      <c r="I15" s="21"/>
      <c r="J15" s="165"/>
      <c r="K15" s="165"/>
      <c r="L15" s="165"/>
    </row>
    <row r="16" spans="1:12" s="184" customFormat="1" ht="15" x14ac:dyDescent="0.25">
      <c r="A16" s="200" t="s">
        <v>249</v>
      </c>
      <c r="B16" s="201" t="s">
        <v>182</v>
      </c>
      <c r="C16" s="201">
        <v>161509</v>
      </c>
      <c r="D16" s="201">
        <v>154226</v>
      </c>
      <c r="E16" s="201">
        <v>118245</v>
      </c>
      <c r="F16" s="201">
        <v>118600</v>
      </c>
      <c r="G16" s="201">
        <v>125227</v>
      </c>
      <c r="H16" s="201">
        <v>136036</v>
      </c>
      <c r="I16" s="202" t="s">
        <v>235</v>
      </c>
      <c r="J16" s="504"/>
      <c r="K16" s="504"/>
      <c r="L16" s="504"/>
    </row>
    <row r="17" spans="1:12" x14ac:dyDescent="0.2">
      <c r="A17" s="43" t="s">
        <v>250</v>
      </c>
      <c r="B17" s="44" t="s">
        <v>182</v>
      </c>
      <c r="C17" s="44">
        <v>-143272</v>
      </c>
      <c r="D17" s="44">
        <v>-151585</v>
      </c>
      <c r="E17" s="44">
        <v>-109840</v>
      </c>
      <c r="F17" s="44">
        <v>-114632</v>
      </c>
      <c r="G17" s="44">
        <v>-109555</v>
      </c>
      <c r="H17" s="44">
        <v>-110520</v>
      </c>
      <c r="I17" s="21"/>
      <c r="J17" s="165"/>
      <c r="K17" s="165"/>
      <c r="L17" s="165"/>
    </row>
    <row r="18" spans="1:12" s="184" customFormat="1" ht="15" x14ac:dyDescent="0.25">
      <c r="A18" s="197" t="s">
        <v>251</v>
      </c>
      <c r="B18" s="198" t="s">
        <v>182</v>
      </c>
      <c r="C18" s="198">
        <f t="shared" ref="C18:H18" si="0">C16+C17</f>
        <v>18237</v>
      </c>
      <c r="D18" s="198">
        <f t="shared" si="0"/>
        <v>2641</v>
      </c>
      <c r="E18" s="198">
        <f t="shared" si="0"/>
        <v>8405</v>
      </c>
      <c r="F18" s="198">
        <f t="shared" si="0"/>
        <v>3968</v>
      </c>
      <c r="G18" s="198">
        <f t="shared" si="0"/>
        <v>15672</v>
      </c>
      <c r="H18" s="198">
        <f t="shared" si="0"/>
        <v>25516</v>
      </c>
      <c r="I18" s="203" t="s">
        <v>235</v>
      </c>
      <c r="J18" s="504"/>
      <c r="K18" s="504"/>
      <c r="L18" s="504"/>
    </row>
    <row r="19" spans="1:12" x14ac:dyDescent="0.2">
      <c r="A19" s="43" t="s">
        <v>156</v>
      </c>
      <c r="B19" s="44" t="s">
        <v>182</v>
      </c>
      <c r="C19" s="44">
        <v>82492</v>
      </c>
      <c r="D19" s="44">
        <v>70031</v>
      </c>
      <c r="E19" s="44">
        <v>45206</v>
      </c>
      <c r="F19" s="44">
        <v>44695</v>
      </c>
      <c r="G19" s="44">
        <v>53649</v>
      </c>
      <c r="H19" s="44"/>
      <c r="I19" s="1"/>
      <c r="J19" s="165"/>
      <c r="K19" s="165"/>
      <c r="L19" s="165"/>
    </row>
    <row r="20" spans="1:12" x14ac:dyDescent="0.2">
      <c r="A20" s="43" t="s">
        <v>157</v>
      </c>
      <c r="B20" s="44" t="s">
        <v>182</v>
      </c>
      <c r="C20" s="44">
        <v>-76135</v>
      </c>
      <c r="D20" s="44">
        <v>-79865</v>
      </c>
      <c r="E20" s="44">
        <v>-47186</v>
      </c>
      <c r="F20" s="44">
        <v>-51429</v>
      </c>
      <c r="G20" s="44">
        <v>-59053</v>
      </c>
      <c r="H20" s="44"/>
      <c r="I20" s="1"/>
      <c r="J20" s="165"/>
      <c r="K20" s="165"/>
      <c r="L20" s="165"/>
    </row>
    <row r="21" spans="1:12" x14ac:dyDescent="0.2">
      <c r="A21" s="36" t="s">
        <v>123</v>
      </c>
      <c r="B21" s="45" t="s">
        <v>182</v>
      </c>
      <c r="C21" s="45">
        <f>C19+C20</f>
        <v>6357</v>
      </c>
      <c r="D21" s="45">
        <f>D19+D20</f>
        <v>-9834</v>
      </c>
      <c r="E21" s="45">
        <f>E19+E20</f>
        <v>-1980</v>
      </c>
      <c r="F21" s="45">
        <f>F19+F20</f>
        <v>-6734</v>
      </c>
      <c r="G21" s="45">
        <f>G19+G20</f>
        <v>-5404</v>
      </c>
      <c r="H21" s="45"/>
      <c r="I21" s="21"/>
      <c r="J21" s="165"/>
      <c r="K21" s="165"/>
      <c r="L21" s="165"/>
    </row>
    <row r="22" spans="1:12" x14ac:dyDescent="0.2">
      <c r="A22" s="43" t="s">
        <v>158</v>
      </c>
      <c r="B22" s="44" t="s">
        <v>182</v>
      </c>
      <c r="C22" s="44">
        <v>-848986</v>
      </c>
      <c r="D22" s="44">
        <v>-1313839</v>
      </c>
      <c r="E22" s="44">
        <v>-1163946</v>
      </c>
      <c r="F22" s="44">
        <v>-1178597</v>
      </c>
      <c r="G22" s="44">
        <v>-1184986</v>
      </c>
      <c r="H22" s="44"/>
      <c r="I22" s="1"/>
      <c r="J22" s="165"/>
      <c r="K22" s="165"/>
      <c r="L22" s="165"/>
    </row>
    <row r="23" spans="1:12" x14ac:dyDescent="0.2">
      <c r="A23" s="43" t="s">
        <v>159</v>
      </c>
      <c r="B23" s="44" t="s">
        <v>182</v>
      </c>
      <c r="C23" s="44">
        <v>-143272</v>
      </c>
      <c r="D23" s="44">
        <v>-151585</v>
      </c>
      <c r="E23" s="44">
        <f>E17</f>
        <v>-109840</v>
      </c>
      <c r="F23" s="44">
        <f>F17</f>
        <v>-114632</v>
      </c>
      <c r="G23" s="44">
        <f>G17</f>
        <v>-109555</v>
      </c>
      <c r="H23" s="44"/>
      <c r="I23" s="1"/>
      <c r="J23" s="165"/>
      <c r="K23" s="165"/>
      <c r="L23" s="165"/>
    </row>
    <row r="24" spans="1:12" x14ac:dyDescent="0.2">
      <c r="A24" s="37" t="s">
        <v>160</v>
      </c>
      <c r="B24" s="45" t="s">
        <v>182</v>
      </c>
      <c r="C24" s="45">
        <f>C22-C23</f>
        <v>-705714</v>
      </c>
      <c r="D24" s="45">
        <f>D22-D23</f>
        <v>-1162254</v>
      </c>
      <c r="E24" s="45">
        <f>E22-E23</f>
        <v>-1054106</v>
      </c>
      <c r="F24" s="45">
        <f>F22-F23</f>
        <v>-1063965</v>
      </c>
      <c r="G24" s="45">
        <f>G22-G23</f>
        <v>-1075431</v>
      </c>
      <c r="H24" s="45"/>
      <c r="I24" s="1"/>
      <c r="J24" s="165"/>
      <c r="K24" s="165"/>
      <c r="L24" s="165"/>
    </row>
    <row r="25" spans="1:12" s="184" customFormat="1" ht="15" x14ac:dyDescent="0.25">
      <c r="A25" s="182" t="s">
        <v>161</v>
      </c>
      <c r="B25" s="183" t="s">
        <v>182</v>
      </c>
      <c r="C25" s="183">
        <f>C16/C8</f>
        <v>0.18391646216827134</v>
      </c>
      <c r="D25" s="183">
        <f>D16/D8</f>
        <v>0.10743383692871832</v>
      </c>
      <c r="E25" s="183">
        <f>E16/E8</f>
        <v>8.4922754730559047E-2</v>
      </c>
      <c r="F25" s="183">
        <f>F16/F8</f>
        <v>8.9346587163773195E-2</v>
      </c>
      <c r="G25" s="183">
        <f>G16/G8</f>
        <v>8.9602741882396711E-2</v>
      </c>
      <c r="H25" s="183"/>
      <c r="I25" s="203"/>
      <c r="J25" s="507"/>
      <c r="K25" s="507"/>
      <c r="L25" s="507"/>
    </row>
    <row r="26" spans="1:12" x14ac:dyDescent="0.2">
      <c r="A26" s="38" t="s">
        <v>162</v>
      </c>
      <c r="B26" s="46" t="s">
        <v>182</v>
      </c>
      <c r="C26" s="46">
        <f>C16/C11</f>
        <v>0.18987588804647998</v>
      </c>
      <c r="D26" s="46">
        <f>D16/D11</f>
        <v>0.11115603691026781</v>
      </c>
      <c r="E26" s="46">
        <f>E16/E11</f>
        <v>8.7658366260665865E-2</v>
      </c>
      <c r="F26" s="46">
        <f>F16/F11</f>
        <v>9.4010441024697952E-2</v>
      </c>
      <c r="G26" s="46">
        <f>G16/G11</f>
        <v>9.4239959061114834E-2</v>
      </c>
      <c r="H26" s="46"/>
      <c r="I26" s="21"/>
      <c r="J26" s="169"/>
      <c r="K26" s="169"/>
      <c r="L26" s="169"/>
    </row>
    <row r="27" spans="1:12" x14ac:dyDescent="0.2">
      <c r="A27" s="38" t="s">
        <v>163</v>
      </c>
      <c r="B27" s="46" t="s">
        <v>182</v>
      </c>
      <c r="C27" s="46">
        <f>C17/C9</f>
        <v>0.16783911474215318</v>
      </c>
      <c r="D27" s="46">
        <f>D17/D9</f>
        <v>0.11314584793514519</v>
      </c>
      <c r="E27" s="46">
        <f>E17/E9</f>
        <v>9.2376732904753733E-2</v>
      </c>
      <c r="F27" s="46">
        <f>F17/F9</f>
        <v>9.5299932244534882E-2</v>
      </c>
      <c r="G27" s="46">
        <f>G17/G9</f>
        <v>9.073704436843108E-2</v>
      </c>
      <c r="H27" s="46"/>
      <c r="I27" s="1" t="s">
        <v>235</v>
      </c>
      <c r="J27" s="169"/>
      <c r="K27" s="169"/>
      <c r="L27" s="169"/>
    </row>
    <row r="28" spans="1:12" x14ac:dyDescent="0.2">
      <c r="A28" s="38" t="s">
        <v>261</v>
      </c>
      <c r="B28" s="46" t="s">
        <v>182</v>
      </c>
      <c r="C28" s="46">
        <f>-C18/(C9-C17)</f>
        <v>2.5673078953481004E-2</v>
      </c>
      <c r="D28" s="46">
        <f>-D18/(D9-D17)</f>
        <v>2.2227908018038187E-3</v>
      </c>
      <c r="E28" s="46">
        <f>-E18/(E9-E17)</f>
        <v>7.7881475606094864E-3</v>
      </c>
      <c r="F28" s="46">
        <f>-F18/(F9-F17)</f>
        <v>3.6463114637349148E-3</v>
      </c>
      <c r="G28" s="46">
        <f>-G18/(G9-G17)</f>
        <v>1.4275369249477381E-2</v>
      </c>
      <c r="H28" s="46"/>
      <c r="J28" s="169"/>
      <c r="K28" s="169"/>
      <c r="L28" s="169"/>
    </row>
    <row r="29" spans="1:12" s="184" customFormat="1" ht="15" x14ac:dyDescent="0.25">
      <c r="A29" s="182" t="s">
        <v>165</v>
      </c>
      <c r="B29" s="183" t="s">
        <v>182</v>
      </c>
      <c r="C29" s="183">
        <f>-C18/C24</f>
        <v>2.5841913296321174E-2</v>
      </c>
      <c r="D29" s="183">
        <f>-D18/D24</f>
        <v>2.2723088068528912E-3</v>
      </c>
      <c r="E29" s="183">
        <f>-E18/E24</f>
        <v>7.9735814045266799E-3</v>
      </c>
      <c r="F29" s="183">
        <f>-F18/F24</f>
        <v>3.7294459874149997E-3</v>
      </c>
      <c r="G29" s="183">
        <f>-G18/G24</f>
        <v>1.4572761990309002E-2</v>
      </c>
      <c r="H29" s="183"/>
      <c r="J29" s="507"/>
      <c r="K29" s="507"/>
      <c r="L29" s="507"/>
    </row>
    <row r="30" spans="1:12" x14ac:dyDescent="0.2">
      <c r="A30" s="38" t="s">
        <v>119</v>
      </c>
      <c r="B30" s="46" t="s">
        <v>182</v>
      </c>
      <c r="C30" s="46">
        <f>C18/C16</f>
        <v>0.11291630806951934</v>
      </c>
      <c r="D30" s="46">
        <f>D18/D16</f>
        <v>1.7124220300079106E-2</v>
      </c>
      <c r="E30" s="46">
        <f>E18/E16</f>
        <v>7.1081229650302336E-2</v>
      </c>
      <c r="F30" s="46">
        <f>F18/F16</f>
        <v>3.3456998313659357E-2</v>
      </c>
      <c r="G30" s="46">
        <f>G18/G16</f>
        <v>0.12514872990648981</v>
      </c>
      <c r="H30" s="46"/>
      <c r="J30" s="169"/>
      <c r="K30" s="169"/>
      <c r="L30" s="169"/>
    </row>
    <row r="31" spans="1:12" x14ac:dyDescent="0.2">
      <c r="A31" s="38" t="s">
        <v>263</v>
      </c>
      <c r="B31" s="45" t="s">
        <v>182</v>
      </c>
      <c r="C31" s="45">
        <f>C16-D16</f>
        <v>7283</v>
      </c>
      <c r="D31" s="45">
        <f>D16-E16</f>
        <v>35981</v>
      </c>
      <c r="E31" s="45">
        <f>E16-F16</f>
        <v>-355</v>
      </c>
      <c r="F31" s="45">
        <f>F16-G16</f>
        <v>-6627</v>
      </c>
      <c r="G31" s="45">
        <f>G16-H16</f>
        <v>-10809</v>
      </c>
      <c r="H31" s="45"/>
      <c r="J31" s="165"/>
      <c r="K31" s="165"/>
      <c r="L31" s="165"/>
    </row>
    <row r="32" spans="1:12" x14ac:dyDescent="0.2">
      <c r="A32" s="38" t="s">
        <v>264</v>
      </c>
      <c r="B32" s="45" t="s">
        <v>182</v>
      </c>
      <c r="C32" s="45">
        <f>C18-D18</f>
        <v>15596</v>
      </c>
      <c r="D32" s="45">
        <f>D18-E18</f>
        <v>-5764</v>
      </c>
      <c r="E32" s="45">
        <f>E18-F18</f>
        <v>4437</v>
      </c>
      <c r="F32" s="45">
        <f>F18-G18</f>
        <v>-11704</v>
      </c>
      <c r="G32" s="45">
        <f>G18-H18</f>
        <v>-9844</v>
      </c>
      <c r="H32" s="45"/>
      <c r="J32" s="165"/>
      <c r="K32" s="165"/>
      <c r="L32" s="165"/>
    </row>
    <row r="33" spans="1:12" x14ac:dyDescent="0.2">
      <c r="A33" s="38" t="s">
        <v>265</v>
      </c>
      <c r="B33" s="47" t="s">
        <v>182</v>
      </c>
      <c r="C33" s="47">
        <f>C31/D16</f>
        <v>4.7222906643497202E-2</v>
      </c>
      <c r="D33" s="47">
        <f>D31/E16</f>
        <v>0.30429193623409023</v>
      </c>
      <c r="E33" s="47">
        <f>E31/F16</f>
        <v>-2.9932546374367621E-3</v>
      </c>
      <c r="F33" s="47">
        <f>F31/G16</f>
        <v>-5.2919897466201377E-2</v>
      </c>
      <c r="G33" s="47">
        <f>G31/H16</f>
        <v>-7.945690846540622E-2</v>
      </c>
      <c r="H33" s="47"/>
      <c r="J33" s="166"/>
      <c r="K33" s="166"/>
      <c r="L33" s="166"/>
    </row>
    <row r="34" spans="1:12" x14ac:dyDescent="0.2">
      <c r="A34" s="38" t="s">
        <v>266</v>
      </c>
      <c r="B34" s="47" t="s">
        <v>182</v>
      </c>
      <c r="C34" s="47">
        <f>C32/D18</f>
        <v>5.9053388867853087</v>
      </c>
      <c r="D34" s="47">
        <f>D32/E18</f>
        <v>-0.68578227245687096</v>
      </c>
      <c r="E34" s="47">
        <f>E32/F18</f>
        <v>1.118195564516129</v>
      </c>
      <c r="F34" s="47">
        <f>F32/G18</f>
        <v>-0.74680959673302705</v>
      </c>
      <c r="G34" s="47">
        <f>G32/H18</f>
        <v>-0.38579714688822697</v>
      </c>
      <c r="H34" s="47"/>
      <c r="J34" s="166"/>
      <c r="K34" s="166"/>
      <c r="L34" s="166"/>
    </row>
    <row r="35" spans="1:12" x14ac:dyDescent="0.2">
      <c r="A35" s="38" t="s">
        <v>267</v>
      </c>
      <c r="B35" s="47" t="s">
        <v>182</v>
      </c>
      <c r="C35" s="47">
        <f>C19/C8</f>
        <v>9.3936788644503028E-2</v>
      </c>
      <c r="D35" s="47">
        <f>D19/D8</f>
        <v>4.8783597019666412E-2</v>
      </c>
      <c r="E35" s="47">
        <f>E19/E8</f>
        <v>3.2466641721422912E-2</v>
      </c>
      <c r="F35" s="47">
        <f>F19/F8</f>
        <v>3.3670705845572031E-2</v>
      </c>
      <c r="G35" s="47">
        <f>G19/G8</f>
        <v>3.8387069076546605E-2</v>
      </c>
      <c r="H35" s="47"/>
      <c r="J35" s="166"/>
      <c r="K35" s="166"/>
      <c r="L35" s="166"/>
    </row>
    <row r="36" spans="1:12" x14ac:dyDescent="0.2">
      <c r="A36" s="38" t="s">
        <v>209</v>
      </c>
      <c r="B36" s="47" t="s">
        <v>182</v>
      </c>
      <c r="C36" s="47">
        <f>C19/C16</f>
        <v>0.51075791441962981</v>
      </c>
      <c r="D36" s="47">
        <f>D19/D16</f>
        <v>0.45408037555276026</v>
      </c>
      <c r="E36" s="47">
        <f>E19/E16</f>
        <v>0.38230791999661717</v>
      </c>
      <c r="F36" s="47">
        <f>F19/F16</f>
        <v>0.37685497470489038</v>
      </c>
      <c r="G36" s="47">
        <f>G19/G16</f>
        <v>0.42841400017568099</v>
      </c>
      <c r="H36" s="47"/>
      <c r="J36" s="166"/>
      <c r="K36" s="166"/>
      <c r="L36" s="166"/>
    </row>
    <row r="37" spans="1:12" x14ac:dyDescent="0.2">
      <c r="A37" s="38" t="s">
        <v>210</v>
      </c>
      <c r="B37" s="47" t="s">
        <v>182</v>
      </c>
      <c r="C37" s="47">
        <f>C20/C9</f>
        <v>8.9190009219483446E-2</v>
      </c>
      <c r="D37" s="47">
        <f>D20/D9</f>
        <v>5.9612713298415873E-2</v>
      </c>
      <c r="E37" s="47">
        <f>E20/E9</f>
        <v>3.9683981417003911E-2</v>
      </c>
      <c r="F37" s="47">
        <f>F20/F9</f>
        <v>4.2755776880837676E-2</v>
      </c>
      <c r="G37" s="47">
        <f>G20/G9</f>
        <v>4.8909631519227427E-2</v>
      </c>
      <c r="H37" s="47"/>
      <c r="J37" s="166"/>
      <c r="K37" s="166"/>
      <c r="L37" s="166"/>
    </row>
    <row r="38" spans="1:12" x14ac:dyDescent="0.2">
      <c r="A38" s="38" t="s">
        <v>211</v>
      </c>
      <c r="B38" s="47" t="s">
        <v>182</v>
      </c>
      <c r="C38" s="47">
        <f>C20/C17</f>
        <v>0.53140180914623936</v>
      </c>
      <c r="D38" s="47">
        <f>D20/D17</f>
        <v>0.52686611472111355</v>
      </c>
      <c r="E38" s="47">
        <f>E20/E17</f>
        <v>0.42958849235251273</v>
      </c>
      <c r="F38" s="47">
        <f>F20/F17</f>
        <v>0.44864435759648263</v>
      </c>
      <c r="G38" s="47">
        <f>G20/G17</f>
        <v>0.53902605996987818</v>
      </c>
      <c r="H38" s="47"/>
      <c r="J38" s="166"/>
      <c r="K38" s="166"/>
      <c r="L38" s="166"/>
    </row>
    <row r="39" spans="1:12" ht="15" thickBot="1" x14ac:dyDescent="0.25">
      <c r="A39" s="62" t="s">
        <v>120</v>
      </c>
      <c r="B39" s="63" t="s">
        <v>182</v>
      </c>
      <c r="C39" s="63">
        <f>C21/C19</f>
        <v>7.7062018135091892E-2</v>
      </c>
      <c r="D39" s="63">
        <f>D21/D19</f>
        <v>-0.14042352672387942</v>
      </c>
      <c r="E39" s="63">
        <f>E21/E19</f>
        <v>-4.3799495642171393E-2</v>
      </c>
      <c r="F39" s="63">
        <f>F21/F19</f>
        <v>-0.15066562255285826</v>
      </c>
      <c r="G39" s="63">
        <f>G21/G19</f>
        <v>-0.100728811347835</v>
      </c>
      <c r="H39" s="63"/>
      <c r="J39" s="166"/>
      <c r="K39" s="166"/>
      <c r="L39" s="166"/>
    </row>
    <row r="40" spans="1:12" x14ac:dyDescent="0.2">
      <c r="A40" s="38"/>
      <c r="B40" s="45" t="s">
        <v>182</v>
      </c>
      <c r="C40" s="45"/>
      <c r="D40" s="45"/>
      <c r="E40" s="45"/>
      <c r="F40" s="45"/>
      <c r="G40" s="45"/>
      <c r="H40" s="45"/>
      <c r="J40" s="15"/>
      <c r="K40" s="15"/>
      <c r="L40" s="15"/>
    </row>
    <row r="41" spans="1:12" x14ac:dyDescent="0.2">
      <c r="A41" s="38"/>
      <c r="B41" s="45" t="s">
        <v>182</v>
      </c>
      <c r="C41" s="45"/>
      <c r="D41" s="45"/>
      <c r="E41" s="45"/>
      <c r="F41" s="45"/>
      <c r="G41" s="45"/>
      <c r="H41" s="45"/>
      <c r="J41" s="15"/>
      <c r="K41" s="15"/>
      <c r="L41" s="15"/>
    </row>
    <row r="42" spans="1:12" x14ac:dyDescent="0.2">
      <c r="A42" s="43" t="s">
        <v>137</v>
      </c>
      <c r="B42" s="44" t="s">
        <v>182</v>
      </c>
      <c r="C42" s="44">
        <v>1848277</v>
      </c>
      <c r="D42" s="44">
        <v>2077538</v>
      </c>
      <c r="E42" s="44">
        <v>1935101</v>
      </c>
      <c r="F42" s="44">
        <v>1563766</v>
      </c>
      <c r="G42" s="44">
        <v>1357159</v>
      </c>
      <c r="H42" s="44"/>
      <c r="I42" s="1"/>
      <c r="J42" s="165"/>
      <c r="K42" s="165"/>
      <c r="L42" s="165"/>
    </row>
    <row r="43" spans="1:12" x14ac:dyDescent="0.2">
      <c r="A43" s="43" t="s">
        <v>138</v>
      </c>
      <c r="B43" s="44" t="s">
        <v>182</v>
      </c>
      <c r="C43" s="44">
        <v>-305339</v>
      </c>
      <c r="D43" s="44">
        <v>-501690</v>
      </c>
      <c r="E43" s="44">
        <v>-95487</v>
      </c>
      <c r="F43" s="44">
        <v>-64353</v>
      </c>
      <c r="G43" s="44">
        <v>-192288</v>
      </c>
      <c r="H43" s="44"/>
      <c r="I43" s="1"/>
      <c r="J43" s="165"/>
      <c r="K43" s="165"/>
      <c r="L43" s="165"/>
    </row>
    <row r="44" spans="1:12" x14ac:dyDescent="0.2">
      <c r="A44" s="43" t="s">
        <v>139</v>
      </c>
      <c r="B44" s="44" t="s">
        <v>182</v>
      </c>
      <c r="C44" s="44">
        <v>-305339</v>
      </c>
      <c r="D44" s="44">
        <v>-565821</v>
      </c>
      <c r="E44" s="44">
        <v>-476214</v>
      </c>
      <c r="F44" s="44">
        <v>-341841</v>
      </c>
      <c r="G44" s="44">
        <v>-256988</v>
      </c>
      <c r="H44" s="44"/>
      <c r="I44" s="1"/>
      <c r="J44" s="165"/>
      <c r="K44" s="165"/>
      <c r="L44" s="165"/>
    </row>
    <row r="45" spans="1:12" x14ac:dyDescent="0.2">
      <c r="A45" s="43" t="s">
        <v>140</v>
      </c>
      <c r="B45" s="44" t="s">
        <v>182</v>
      </c>
      <c r="C45" s="44">
        <v>3445854</v>
      </c>
      <c r="D45" s="44">
        <v>3408272</v>
      </c>
      <c r="E45" s="44">
        <v>3284926</v>
      </c>
      <c r="F45" s="44">
        <v>3018908</v>
      </c>
      <c r="G45" s="44">
        <v>2869649</v>
      </c>
      <c r="H45" s="44">
        <v>2691926</v>
      </c>
      <c r="I45" s="1"/>
      <c r="J45" s="165"/>
      <c r="K45" s="165"/>
      <c r="L45" s="165"/>
    </row>
    <row r="46" spans="1:12" x14ac:dyDescent="0.2">
      <c r="A46" s="43" t="s">
        <v>216</v>
      </c>
      <c r="B46" s="44" t="s">
        <v>182</v>
      </c>
      <c r="C46" s="44">
        <v>2965487</v>
      </c>
      <c r="D46" s="44">
        <v>2921380</v>
      </c>
      <c r="E46" s="44">
        <v>2804222</v>
      </c>
      <c r="F46" s="44">
        <v>2547945</v>
      </c>
      <c r="G46" s="44">
        <v>2417882</v>
      </c>
      <c r="H46" s="44">
        <v>2252504</v>
      </c>
      <c r="I46" s="1"/>
      <c r="J46" s="165"/>
      <c r="K46" s="165"/>
      <c r="L46" s="165"/>
    </row>
    <row r="47" spans="1:12" s="184" customFormat="1" ht="15" x14ac:dyDescent="0.25">
      <c r="A47" s="200" t="s">
        <v>217</v>
      </c>
      <c r="B47" s="201" t="s">
        <v>182</v>
      </c>
      <c r="C47" s="201">
        <v>2965487</v>
      </c>
      <c r="D47" s="201">
        <v>2921380</v>
      </c>
      <c r="E47" s="201">
        <f>E46</f>
        <v>2804222</v>
      </c>
      <c r="F47" s="201">
        <f>F46</f>
        <v>2547945</v>
      </c>
      <c r="G47" s="201">
        <f>G46</f>
        <v>2417882</v>
      </c>
      <c r="H47" s="201">
        <f>H46</f>
        <v>2252504</v>
      </c>
      <c r="I47" s="210"/>
      <c r="J47" s="504"/>
      <c r="K47" s="504"/>
      <c r="L47" s="504"/>
    </row>
    <row r="48" spans="1:12" x14ac:dyDescent="0.2">
      <c r="A48" s="43" t="s">
        <v>124</v>
      </c>
      <c r="B48" s="44" t="s">
        <v>182</v>
      </c>
      <c r="C48" s="44">
        <v>1726162</v>
      </c>
      <c r="D48" s="44">
        <v>1907394</v>
      </c>
      <c r="E48" s="44">
        <v>1729956</v>
      </c>
      <c r="F48" s="44">
        <v>1451200</v>
      </c>
      <c r="G48" s="44">
        <v>1234541</v>
      </c>
      <c r="H48" s="44"/>
      <c r="J48" s="165"/>
      <c r="K48" s="165"/>
      <c r="L48" s="165"/>
    </row>
    <row r="49" spans="1:12" x14ac:dyDescent="0.2">
      <c r="A49" s="34" t="s">
        <v>141</v>
      </c>
      <c r="B49" s="48" t="s">
        <v>182</v>
      </c>
      <c r="C49" s="48">
        <f>C45-C46</f>
        <v>480367</v>
      </c>
      <c r="D49" s="48">
        <f>D45-D46</f>
        <v>486892</v>
      </c>
      <c r="E49" s="48">
        <f>E45-E46</f>
        <v>480704</v>
      </c>
      <c r="F49" s="48">
        <f>F45-F46</f>
        <v>470963</v>
      </c>
      <c r="G49" s="48">
        <f>G45-G46</f>
        <v>451767</v>
      </c>
      <c r="H49" s="48"/>
      <c r="J49" s="165"/>
      <c r="K49" s="165"/>
      <c r="L49" s="165"/>
    </row>
    <row r="50" spans="1:12" s="22" customFormat="1" x14ac:dyDescent="0.2">
      <c r="A50" s="39" t="s">
        <v>142</v>
      </c>
      <c r="B50" s="48" t="s">
        <v>182</v>
      </c>
      <c r="C50" s="48">
        <f>C45-D45</f>
        <v>37582</v>
      </c>
      <c r="D50" s="48">
        <f>D45-E45</f>
        <v>123346</v>
      </c>
      <c r="E50" s="48">
        <f>E45-F45</f>
        <v>266018</v>
      </c>
      <c r="F50" s="48">
        <f>F45-G45</f>
        <v>149259</v>
      </c>
      <c r="G50" s="48">
        <f>G45-H45</f>
        <v>177723</v>
      </c>
      <c r="H50" s="48"/>
      <c r="J50" s="165"/>
      <c r="K50" s="165"/>
      <c r="L50" s="165"/>
    </row>
    <row r="51" spans="1:12" s="22" customFormat="1" x14ac:dyDescent="0.2">
      <c r="A51" s="39" t="s">
        <v>221</v>
      </c>
      <c r="B51" s="49" t="s">
        <v>182</v>
      </c>
      <c r="C51" s="49">
        <f>C50/D45</f>
        <v>1.1026702094199054E-2</v>
      </c>
      <c r="D51" s="49">
        <f>D50/E45</f>
        <v>3.7549095474296836E-2</v>
      </c>
      <c r="E51" s="49">
        <f>E50/F45</f>
        <v>8.8117292742938835E-2</v>
      </c>
      <c r="F51" s="49">
        <f>F50/G45</f>
        <v>5.2012981378558844E-2</v>
      </c>
      <c r="G51" s="49">
        <f>G50/H45</f>
        <v>6.6020759857440367E-2</v>
      </c>
      <c r="H51" s="49"/>
      <c r="J51" s="166"/>
      <c r="K51" s="166"/>
      <c r="L51" s="166"/>
    </row>
    <row r="52" spans="1:12" s="22" customFormat="1" x14ac:dyDescent="0.2">
      <c r="A52" s="39" t="s">
        <v>222</v>
      </c>
      <c r="B52" s="48" t="s">
        <v>182</v>
      </c>
      <c r="C52" s="48">
        <f>C46-D46</f>
        <v>44107</v>
      </c>
      <c r="D52" s="48">
        <f>D46-E46</f>
        <v>117158</v>
      </c>
      <c r="E52" s="48">
        <f>E46-F46</f>
        <v>256277</v>
      </c>
      <c r="F52" s="48">
        <f>F46-G46</f>
        <v>130063</v>
      </c>
      <c r="G52" s="48">
        <f>G46-H46</f>
        <v>165378</v>
      </c>
      <c r="H52" s="48"/>
      <c r="J52" s="165"/>
      <c r="K52" s="165"/>
      <c r="L52" s="165"/>
    </row>
    <row r="53" spans="1:12" s="22" customFormat="1" x14ac:dyDescent="0.2">
      <c r="A53" s="39" t="s">
        <v>223</v>
      </c>
      <c r="B53" s="49" t="s">
        <v>182</v>
      </c>
      <c r="C53" s="49">
        <f>C52/D46</f>
        <v>1.5098001629366944E-2</v>
      </c>
      <c r="D53" s="49">
        <f>D52/E46</f>
        <v>4.1779145873614858E-2</v>
      </c>
      <c r="E53" s="49">
        <f>E52/F46</f>
        <v>0.10058184144477215</v>
      </c>
      <c r="F53" s="49">
        <f>F52/G46</f>
        <v>5.3792120541862672E-2</v>
      </c>
      <c r="G53" s="49">
        <f>G52/H46</f>
        <v>7.3419625447945933E-2</v>
      </c>
      <c r="H53" s="49"/>
      <c r="J53" s="166"/>
      <c r="K53" s="166"/>
      <c r="L53" s="166"/>
    </row>
    <row r="54" spans="1:12" s="22" customFormat="1" x14ac:dyDescent="0.2">
      <c r="A54" s="39" t="s">
        <v>224</v>
      </c>
      <c r="B54" s="48" t="s">
        <v>182</v>
      </c>
      <c r="C54" s="48">
        <f>C47-D47</f>
        <v>44107</v>
      </c>
      <c r="D54" s="48">
        <f>D47-E47</f>
        <v>117158</v>
      </c>
      <c r="E54" s="48">
        <f>E47-F47</f>
        <v>256277</v>
      </c>
      <c r="F54" s="48">
        <f>F47-G47</f>
        <v>130063</v>
      </c>
      <c r="G54" s="48">
        <f>G47-H47</f>
        <v>165378</v>
      </c>
      <c r="H54" s="48"/>
      <c r="J54" s="165"/>
      <c r="K54" s="165"/>
      <c r="L54" s="165"/>
    </row>
    <row r="55" spans="1:12" s="22" customFormat="1" x14ac:dyDescent="0.2">
      <c r="A55" s="39" t="s">
        <v>225</v>
      </c>
      <c r="B55" s="49" t="s">
        <v>182</v>
      </c>
      <c r="C55" s="49">
        <f>C54/D47</f>
        <v>1.5098001629366944E-2</v>
      </c>
      <c r="D55" s="49">
        <f>D54/E47</f>
        <v>4.1779145873614858E-2</v>
      </c>
      <c r="E55" s="49">
        <f>E54/F47</f>
        <v>0.10058184144477215</v>
      </c>
      <c r="F55" s="49">
        <f>F54/G47</f>
        <v>5.3792120541862672E-2</v>
      </c>
      <c r="G55" s="49">
        <f>G54/H47</f>
        <v>7.3419625447945933E-2</v>
      </c>
      <c r="H55" s="49"/>
      <c r="J55" s="166"/>
      <c r="K55" s="166"/>
      <c r="L55" s="166"/>
    </row>
    <row r="56" spans="1:12" s="22" customFormat="1" x14ac:dyDescent="0.2">
      <c r="A56" s="39" t="s">
        <v>226</v>
      </c>
      <c r="B56" s="50" t="s">
        <v>182</v>
      </c>
      <c r="C56" s="50">
        <f>C42/-C43</f>
        <v>6.0531966109799269</v>
      </c>
      <c r="D56" s="50">
        <f>D42/-D43</f>
        <v>4.1410791524646697</v>
      </c>
      <c r="E56" s="50">
        <f>E42/-E43</f>
        <v>20.26559636390294</v>
      </c>
      <c r="F56" s="50">
        <f>F42/-F43</f>
        <v>24.299815082435938</v>
      </c>
      <c r="G56" s="50">
        <f>G42/-G43</f>
        <v>7.0579495340322849</v>
      </c>
      <c r="H56" s="50"/>
      <c r="J56" s="167"/>
      <c r="K56" s="167"/>
      <c r="L56" s="167"/>
    </row>
    <row r="57" spans="1:12" s="22" customFormat="1" x14ac:dyDescent="0.2">
      <c r="A57" s="39" t="s">
        <v>227</v>
      </c>
      <c r="B57" s="51" t="s">
        <v>182</v>
      </c>
      <c r="C57" s="51">
        <f>(C42+C43)/-C10</f>
        <v>21.690101180023596</v>
      </c>
      <c r="D57" s="51">
        <f>(D42+D43)/-D10</f>
        <v>14.114905156333622</v>
      </c>
      <c r="E57" s="51">
        <f>(E42+E43)/-E10</f>
        <v>18.56564433275808</v>
      </c>
      <c r="F57" s="51">
        <f>(F42+F43)/-F10</f>
        <v>14.958541137543593</v>
      </c>
      <c r="G57" s="51">
        <f>(G42+G43)/-G10</f>
        <v>11.577412435087254</v>
      </c>
      <c r="H57" s="51"/>
      <c r="J57" s="163"/>
      <c r="K57" s="163"/>
      <c r="L57" s="163"/>
    </row>
    <row r="58" spans="1:12" x14ac:dyDescent="0.2">
      <c r="A58" s="34" t="s">
        <v>228</v>
      </c>
      <c r="B58" s="52" t="s">
        <v>182</v>
      </c>
      <c r="C58" s="52">
        <f>C48/-C10</f>
        <v>24.265802276638393</v>
      </c>
      <c r="D58" s="52">
        <f>D48/-D10</f>
        <v>17.084569962178975</v>
      </c>
      <c r="E58" s="52">
        <f>E48/-E10</f>
        <v>17.458960307608464</v>
      </c>
      <c r="F58" s="52">
        <f>F48/-F10</f>
        <v>14.477555482581025</v>
      </c>
      <c r="G58" s="52">
        <f>G48/-G10</f>
        <v>12.26984818492782</v>
      </c>
      <c r="H58" s="52"/>
      <c r="J58" s="163"/>
      <c r="K58" s="163"/>
      <c r="L58" s="163"/>
    </row>
    <row r="59" spans="1:12" ht="15" thickBot="1" x14ac:dyDescent="0.25">
      <c r="A59" s="35" t="s">
        <v>290</v>
      </c>
      <c r="B59" s="53" t="s">
        <v>182</v>
      </c>
      <c r="C59" s="53">
        <f>C47/C8</f>
        <v>3.3769132224581941</v>
      </c>
      <c r="D59" s="53">
        <f>D47/D8</f>
        <v>2.0350334089376569</v>
      </c>
      <c r="E59" s="53">
        <f>E47/E8</f>
        <v>2.0139731668657257</v>
      </c>
      <c r="F59" s="53">
        <f>F47/F8</f>
        <v>1.9194788366863416</v>
      </c>
      <c r="G59" s="53">
        <f>G47/G8</f>
        <v>1.7300490848466634</v>
      </c>
      <c r="H59" s="53"/>
      <c r="J59" s="164"/>
      <c r="K59" s="164"/>
      <c r="L59" s="164"/>
    </row>
    <row r="60" spans="1:12" x14ac:dyDescent="0.2">
      <c r="A60" s="1"/>
      <c r="B60" s="19"/>
      <c r="C60" s="19"/>
      <c r="D60" s="19"/>
      <c r="E60" s="19"/>
      <c r="F60" s="19"/>
      <c r="G60" s="19"/>
      <c r="J60" s="15"/>
      <c r="K60" s="15"/>
      <c r="L60" s="15"/>
    </row>
    <row r="61" spans="1:12" x14ac:dyDescent="0.2">
      <c r="A61" s="4" t="s">
        <v>229</v>
      </c>
      <c r="B61" s="19"/>
      <c r="C61" s="19"/>
      <c r="D61" s="19"/>
      <c r="E61" s="19"/>
      <c r="F61" s="19"/>
      <c r="G61" s="19"/>
    </row>
    <row r="62" spans="1:12" x14ac:dyDescent="0.2">
      <c r="A62" s="1"/>
    </row>
    <row r="63" spans="1:12" x14ac:dyDescent="0.2">
      <c r="A63" s="1"/>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I64"/>
  <sheetViews>
    <sheetView zoomScaleNormal="100" workbookViewId="0">
      <selection activeCell="C23" sqref="C23"/>
    </sheetView>
  </sheetViews>
  <sheetFormatPr defaultColWidth="8.85546875" defaultRowHeight="14.25" x14ac:dyDescent="0.2"/>
  <cols>
    <col min="1" max="1" width="76.42578125" style="6" bestFit="1" customWidth="1"/>
    <col min="2" max="8" width="16.42578125" style="6" customWidth="1"/>
    <col min="9" max="16384" width="8.85546875" style="6"/>
  </cols>
  <sheetData>
    <row r="1" spans="1:9" x14ac:dyDescent="0.2"/>
    <row r="2" spans="1:9" ht="15" thickBot="1" x14ac:dyDescent="0.25"/>
    <row r="3" spans="1:9" x14ac:dyDescent="0.2">
      <c r="A3" s="651" t="s">
        <v>328</v>
      </c>
      <c r="B3" s="649">
        <v>2016</v>
      </c>
      <c r="C3" s="649">
        <v>2015</v>
      </c>
      <c r="D3" s="649">
        <v>2014</v>
      </c>
      <c r="E3" s="649">
        <v>2013</v>
      </c>
      <c r="F3" s="649">
        <v>2012</v>
      </c>
      <c r="G3" s="649">
        <v>2011</v>
      </c>
      <c r="H3" s="649">
        <v>2010</v>
      </c>
    </row>
    <row r="4" spans="1:9" ht="15" thickBot="1" x14ac:dyDescent="0.25">
      <c r="A4" s="654"/>
      <c r="B4" s="653"/>
      <c r="C4" s="653"/>
      <c r="D4" s="653"/>
      <c r="E4" s="653"/>
      <c r="F4" s="653"/>
      <c r="G4" s="653"/>
      <c r="H4" s="653"/>
    </row>
    <row r="5" spans="1:9" x14ac:dyDescent="0.2">
      <c r="A5" s="34" t="s">
        <v>236</v>
      </c>
      <c r="B5" s="40">
        <v>42277</v>
      </c>
      <c r="C5" s="40">
        <v>42277</v>
      </c>
      <c r="D5" s="40">
        <v>42277</v>
      </c>
      <c r="E5" s="40">
        <v>42277</v>
      </c>
      <c r="F5" s="40">
        <v>42277</v>
      </c>
      <c r="G5" s="40">
        <v>42277</v>
      </c>
      <c r="H5" s="40">
        <v>42277</v>
      </c>
    </row>
    <row r="6" spans="1:9" x14ac:dyDescent="0.2">
      <c r="A6" s="34" t="s">
        <v>237</v>
      </c>
      <c r="B6" s="41" t="s">
        <v>238</v>
      </c>
      <c r="C6" s="41" t="s">
        <v>238</v>
      </c>
      <c r="D6" s="41" t="s">
        <v>238</v>
      </c>
      <c r="E6" s="41" t="s">
        <v>238</v>
      </c>
      <c r="F6" s="41" t="s">
        <v>238</v>
      </c>
      <c r="G6" s="41" t="s">
        <v>238</v>
      </c>
      <c r="H6" s="41" t="s">
        <v>239</v>
      </c>
    </row>
    <row r="7" spans="1:9" ht="15" thickBot="1" x14ac:dyDescent="0.25">
      <c r="A7" s="35" t="s">
        <v>240</v>
      </c>
      <c r="B7" s="42" t="s">
        <v>153</v>
      </c>
      <c r="C7" s="42" t="s">
        <v>153</v>
      </c>
      <c r="D7" s="42" t="s">
        <v>153</v>
      </c>
      <c r="E7" s="42" t="s">
        <v>153</v>
      </c>
      <c r="F7" s="42" t="s">
        <v>153</v>
      </c>
      <c r="G7" s="42" t="s">
        <v>241</v>
      </c>
      <c r="H7" s="42" t="s">
        <v>242</v>
      </c>
      <c r="I7" s="16" t="s">
        <v>235</v>
      </c>
    </row>
    <row r="8" spans="1:9" x14ac:dyDescent="0.2">
      <c r="A8" s="57" t="s">
        <v>230</v>
      </c>
      <c r="B8" s="58">
        <v>3180132</v>
      </c>
      <c r="C8" s="58">
        <v>4299554</v>
      </c>
      <c r="D8" s="58">
        <v>3032063</v>
      </c>
      <c r="E8" s="58">
        <v>4023477</v>
      </c>
      <c r="F8" s="58">
        <v>2751661</v>
      </c>
      <c r="G8" s="58">
        <v>3724103</v>
      </c>
      <c r="H8" s="58" t="s">
        <v>235</v>
      </c>
      <c r="I8" s="16" t="s">
        <v>235</v>
      </c>
    </row>
    <row r="9" spans="1:9" x14ac:dyDescent="0.2">
      <c r="A9" s="43" t="s">
        <v>243</v>
      </c>
      <c r="B9" s="44">
        <v>-2595496</v>
      </c>
      <c r="C9" s="44">
        <v>-3340970</v>
      </c>
      <c r="D9" s="44">
        <v>-2441933</v>
      </c>
      <c r="E9" s="44">
        <v>-3134404</v>
      </c>
      <c r="F9" s="44">
        <v>-2485873</v>
      </c>
      <c r="G9" s="44">
        <v>-3331402</v>
      </c>
      <c r="H9" s="44" t="s">
        <v>235</v>
      </c>
      <c r="I9" s="21" t="s">
        <v>235</v>
      </c>
    </row>
    <row r="10" spans="1:9" x14ac:dyDescent="0.2">
      <c r="A10" s="36" t="s">
        <v>155</v>
      </c>
      <c r="B10" s="45">
        <f t="shared" ref="B10:G10" si="0">B9/12</f>
        <v>-216291.33333333334</v>
      </c>
      <c r="C10" s="45">
        <f t="shared" si="0"/>
        <v>-278414.16666666669</v>
      </c>
      <c r="D10" s="45">
        <f t="shared" si="0"/>
        <v>-203494.41666666666</v>
      </c>
      <c r="E10" s="45">
        <f t="shared" si="0"/>
        <v>-261200.33333333334</v>
      </c>
      <c r="F10" s="45">
        <f t="shared" si="0"/>
        <v>-207156.08333333334</v>
      </c>
      <c r="G10" s="45">
        <f t="shared" si="0"/>
        <v>-277616.83333333331</v>
      </c>
      <c r="H10" s="45"/>
      <c r="I10" s="21"/>
    </row>
    <row r="11" spans="1:9" x14ac:dyDescent="0.2">
      <c r="A11" s="43" t="s">
        <v>245</v>
      </c>
      <c r="B11" s="44">
        <v>3180132</v>
      </c>
      <c r="C11" s="44">
        <v>4299554</v>
      </c>
      <c r="D11" s="44">
        <v>3032063</v>
      </c>
      <c r="E11" s="44">
        <v>4023477</v>
      </c>
      <c r="F11" s="44">
        <f>F8</f>
        <v>2751661</v>
      </c>
      <c r="G11" s="44">
        <v>3724103</v>
      </c>
      <c r="H11" s="44"/>
      <c r="I11" s="21"/>
    </row>
    <row r="12" spans="1:9" ht="15" thickBot="1" x14ac:dyDescent="0.25">
      <c r="A12" s="59" t="s">
        <v>246</v>
      </c>
      <c r="B12" s="60">
        <v>-2595496</v>
      </c>
      <c r="C12" s="60">
        <v>-3340970</v>
      </c>
      <c r="D12" s="60">
        <v>-2441933</v>
      </c>
      <c r="E12" s="60">
        <v>-3134404</v>
      </c>
      <c r="F12" s="60">
        <f>F9</f>
        <v>-2485873</v>
      </c>
      <c r="G12" s="60">
        <v>-3331402</v>
      </c>
      <c r="H12" s="60"/>
      <c r="I12" s="21"/>
    </row>
    <row r="13" spans="1:9" x14ac:dyDescent="0.2">
      <c r="A13" s="61"/>
      <c r="B13" s="61"/>
      <c r="C13" s="61"/>
      <c r="D13" s="61"/>
      <c r="E13" s="61"/>
      <c r="F13" s="61"/>
      <c r="G13" s="61"/>
      <c r="H13" s="61"/>
    </row>
    <row r="14" spans="1:9" s="184" customFormat="1" ht="15" x14ac:dyDescent="0.25">
      <c r="A14" s="197" t="s">
        <v>247</v>
      </c>
      <c r="B14" s="198">
        <f t="shared" ref="B14:G14" si="1">B8+B9</f>
        <v>584636</v>
      </c>
      <c r="C14" s="198">
        <f t="shared" si="1"/>
        <v>958584</v>
      </c>
      <c r="D14" s="198">
        <f t="shared" si="1"/>
        <v>590130</v>
      </c>
      <c r="E14" s="198">
        <f t="shared" si="1"/>
        <v>889073</v>
      </c>
      <c r="F14" s="198">
        <f t="shared" si="1"/>
        <v>265788</v>
      </c>
      <c r="G14" s="198">
        <f t="shared" si="1"/>
        <v>392701</v>
      </c>
      <c r="H14" s="198"/>
      <c r="I14" s="203"/>
    </row>
    <row r="15" spans="1:9" x14ac:dyDescent="0.2">
      <c r="A15" s="36" t="s">
        <v>248</v>
      </c>
      <c r="B15" s="45">
        <f t="shared" ref="B15:G15" si="2">B11+B12</f>
        <v>584636</v>
      </c>
      <c r="C15" s="45">
        <f t="shared" si="2"/>
        <v>958584</v>
      </c>
      <c r="D15" s="45">
        <f t="shared" si="2"/>
        <v>590130</v>
      </c>
      <c r="E15" s="45">
        <f t="shared" si="2"/>
        <v>889073</v>
      </c>
      <c r="F15" s="45">
        <f t="shared" si="2"/>
        <v>265788</v>
      </c>
      <c r="G15" s="45">
        <f t="shared" si="2"/>
        <v>392701</v>
      </c>
      <c r="H15" s="45"/>
      <c r="I15" s="21"/>
    </row>
    <row r="16" spans="1:9" s="184" customFormat="1" ht="15" x14ac:dyDescent="0.25">
      <c r="A16" s="200" t="s">
        <v>249</v>
      </c>
      <c r="B16" s="201">
        <v>26907</v>
      </c>
      <c r="C16" s="201">
        <v>20394</v>
      </c>
      <c r="D16" s="201">
        <v>19509</v>
      </c>
      <c r="E16" s="201">
        <v>24590</v>
      </c>
      <c r="F16" s="201">
        <v>32699</v>
      </c>
      <c r="G16" s="201">
        <v>47077</v>
      </c>
      <c r="H16" s="201">
        <v>85516</v>
      </c>
      <c r="I16" s="202" t="s">
        <v>235</v>
      </c>
    </row>
    <row r="17" spans="1:9" x14ac:dyDescent="0.2">
      <c r="A17" s="43" t="s">
        <v>250</v>
      </c>
      <c r="B17" s="44">
        <v>-41702</v>
      </c>
      <c r="C17" s="44">
        <v>-69623</v>
      </c>
      <c r="D17" s="44">
        <v>-41792</v>
      </c>
      <c r="E17" s="44">
        <v>-41893</v>
      </c>
      <c r="F17" s="44">
        <v>-41913</v>
      </c>
      <c r="G17" s="44">
        <v>-53289</v>
      </c>
      <c r="H17" s="44">
        <v>-83467</v>
      </c>
      <c r="I17" s="21"/>
    </row>
    <row r="18" spans="1:9" s="184" customFormat="1" ht="15" x14ac:dyDescent="0.25">
      <c r="A18" s="197" t="s">
        <v>251</v>
      </c>
      <c r="B18" s="198">
        <f t="shared" ref="B18:H18" si="3">B16+B17</f>
        <v>-14795</v>
      </c>
      <c r="C18" s="198">
        <f t="shared" si="3"/>
        <v>-49229</v>
      </c>
      <c r="D18" s="198">
        <f t="shared" si="3"/>
        <v>-22283</v>
      </c>
      <c r="E18" s="198">
        <f t="shared" si="3"/>
        <v>-17303</v>
      </c>
      <c r="F18" s="198">
        <f t="shared" si="3"/>
        <v>-9214</v>
      </c>
      <c r="G18" s="198">
        <f t="shared" si="3"/>
        <v>-6212</v>
      </c>
      <c r="H18" s="198">
        <f t="shared" si="3"/>
        <v>2049</v>
      </c>
      <c r="I18" s="203" t="s">
        <v>235</v>
      </c>
    </row>
    <row r="19" spans="1:9" x14ac:dyDescent="0.2">
      <c r="A19" s="43" t="s">
        <v>156</v>
      </c>
      <c r="B19" s="44" t="s">
        <v>125</v>
      </c>
      <c r="C19" s="44" t="s">
        <v>125</v>
      </c>
      <c r="D19" s="44" t="s">
        <v>125</v>
      </c>
      <c r="E19" s="44" t="s">
        <v>125</v>
      </c>
      <c r="F19" s="44" t="s">
        <v>125</v>
      </c>
      <c r="G19" s="44" t="s">
        <v>125</v>
      </c>
      <c r="H19" s="44"/>
      <c r="I19" s="1"/>
    </row>
    <row r="20" spans="1:9" x14ac:dyDescent="0.2">
      <c r="A20" s="43" t="s">
        <v>157</v>
      </c>
      <c r="B20" s="44" t="s">
        <v>125</v>
      </c>
      <c r="C20" s="44" t="s">
        <v>125</v>
      </c>
      <c r="D20" s="44" t="s">
        <v>125</v>
      </c>
      <c r="E20" s="44" t="s">
        <v>125</v>
      </c>
      <c r="F20" s="44" t="s">
        <v>125</v>
      </c>
      <c r="G20" s="44" t="s">
        <v>125</v>
      </c>
      <c r="H20" s="44"/>
      <c r="I20" s="1"/>
    </row>
    <row r="21" spans="1:9" x14ac:dyDescent="0.2">
      <c r="A21" s="36" t="s">
        <v>123</v>
      </c>
      <c r="B21" s="45" t="s">
        <v>125</v>
      </c>
      <c r="C21" s="45" t="s">
        <v>125</v>
      </c>
      <c r="D21" s="45" t="s">
        <v>125</v>
      </c>
      <c r="E21" s="45" t="s">
        <v>182</v>
      </c>
      <c r="F21" s="45" t="s">
        <v>125</v>
      </c>
      <c r="G21" s="45" t="s">
        <v>125</v>
      </c>
      <c r="H21" s="45"/>
      <c r="I21" s="21"/>
    </row>
    <row r="22" spans="1:9" x14ac:dyDescent="0.2">
      <c r="A22" s="43" t="s">
        <v>158</v>
      </c>
      <c r="B22" s="44">
        <v>-2661087</v>
      </c>
      <c r="C22" s="44">
        <v>-2313907</v>
      </c>
      <c r="D22" s="44">
        <v>-2317393</v>
      </c>
      <c r="E22" s="44">
        <v>-2238202</v>
      </c>
      <c r="F22" s="44">
        <v>-2315327</v>
      </c>
      <c r="G22" s="44">
        <v>-2291314</v>
      </c>
      <c r="H22" s="44"/>
      <c r="I22" s="1"/>
    </row>
    <row r="23" spans="1:9" x14ac:dyDescent="0.2">
      <c r="A23" s="43" t="s">
        <v>159</v>
      </c>
      <c r="B23" s="44">
        <v>-41702</v>
      </c>
      <c r="C23" s="44">
        <v>-69623</v>
      </c>
      <c r="D23" s="44">
        <v>-41792</v>
      </c>
      <c r="E23" s="44">
        <f>E17</f>
        <v>-41893</v>
      </c>
      <c r="F23" s="44">
        <f>F17</f>
        <v>-41913</v>
      </c>
      <c r="G23" s="44">
        <f>G17</f>
        <v>-53289</v>
      </c>
      <c r="H23" s="44"/>
      <c r="I23" s="1"/>
    </row>
    <row r="24" spans="1:9" x14ac:dyDescent="0.2">
      <c r="A24" s="37" t="s">
        <v>160</v>
      </c>
      <c r="B24" s="45">
        <f t="shared" ref="B24:G24" si="4">B22-B23</f>
        <v>-2619385</v>
      </c>
      <c r="C24" s="45">
        <f t="shared" si="4"/>
        <v>-2244284</v>
      </c>
      <c r="D24" s="45">
        <f t="shared" si="4"/>
        <v>-2275601</v>
      </c>
      <c r="E24" s="45">
        <f t="shared" si="4"/>
        <v>-2196309</v>
      </c>
      <c r="F24" s="45">
        <f t="shared" si="4"/>
        <v>-2273414</v>
      </c>
      <c r="G24" s="45">
        <f t="shared" si="4"/>
        <v>-2238025</v>
      </c>
      <c r="H24" s="45"/>
      <c r="I24" s="1"/>
    </row>
    <row r="25" spans="1:9" s="184" customFormat="1" ht="15" x14ac:dyDescent="0.25">
      <c r="A25" s="182" t="s">
        <v>161</v>
      </c>
      <c r="B25" s="183">
        <f t="shared" ref="B25:G25" si="5">B16/B8</f>
        <v>8.460969544660411E-3</v>
      </c>
      <c r="C25" s="183">
        <f t="shared" si="5"/>
        <v>4.7432826753658636E-3</v>
      </c>
      <c r="D25" s="183">
        <f t="shared" si="5"/>
        <v>6.4342330617800491E-3</v>
      </c>
      <c r="E25" s="183">
        <f t="shared" si="5"/>
        <v>6.1116293196158446E-3</v>
      </c>
      <c r="F25" s="183">
        <f t="shared" si="5"/>
        <v>1.1883367900333654E-2</v>
      </c>
      <c r="G25" s="183">
        <f t="shared" si="5"/>
        <v>1.2641164865740824E-2</v>
      </c>
      <c r="H25" s="183"/>
      <c r="I25" s="203"/>
    </row>
    <row r="26" spans="1:9" x14ac:dyDescent="0.2">
      <c r="A26" s="38" t="s">
        <v>162</v>
      </c>
      <c r="B26" s="46">
        <f t="shared" ref="B26:G26" si="6">B16/B11</f>
        <v>8.460969544660411E-3</v>
      </c>
      <c r="C26" s="46">
        <f t="shared" si="6"/>
        <v>4.7432826753658636E-3</v>
      </c>
      <c r="D26" s="46">
        <f t="shared" si="6"/>
        <v>6.4342330617800491E-3</v>
      </c>
      <c r="E26" s="46">
        <f t="shared" si="6"/>
        <v>6.1116293196158446E-3</v>
      </c>
      <c r="F26" s="46">
        <f t="shared" si="6"/>
        <v>1.1883367900333654E-2</v>
      </c>
      <c r="G26" s="46">
        <f t="shared" si="6"/>
        <v>1.2641164865740824E-2</v>
      </c>
      <c r="H26" s="46"/>
      <c r="I26" s="21"/>
    </row>
    <row r="27" spans="1:9" x14ac:dyDescent="0.2">
      <c r="A27" s="38" t="s">
        <v>163</v>
      </c>
      <c r="B27" s="46">
        <f t="shared" ref="B27:G27" si="7">B17/B9</f>
        <v>1.6067063867561345E-2</v>
      </c>
      <c r="C27" s="46">
        <f t="shared" si="7"/>
        <v>2.0839157490189976E-2</v>
      </c>
      <c r="D27" s="46">
        <f t="shared" si="7"/>
        <v>1.7114310671095399E-2</v>
      </c>
      <c r="E27" s="46">
        <f t="shared" si="7"/>
        <v>1.3365539349745598E-2</v>
      </c>
      <c r="F27" s="46">
        <f t="shared" si="7"/>
        <v>1.6860475173108201E-2</v>
      </c>
      <c r="G27" s="46">
        <f t="shared" si="7"/>
        <v>1.5995968063896221E-2</v>
      </c>
      <c r="H27" s="46"/>
      <c r="I27" s="1" t="s">
        <v>235</v>
      </c>
    </row>
    <row r="28" spans="1:9" x14ac:dyDescent="0.2">
      <c r="A28" s="38" t="s">
        <v>164</v>
      </c>
      <c r="B28" s="46">
        <f t="shared" ref="B28:G28" si="8">-B18/(B9-B17)</f>
        <v>-5.7933412013654977E-3</v>
      </c>
      <c r="C28" s="46">
        <f t="shared" si="8"/>
        <v>-1.5048541166681492E-2</v>
      </c>
      <c r="D28" s="46">
        <f t="shared" si="8"/>
        <v>-9.2840378961069371E-3</v>
      </c>
      <c r="E28" s="46">
        <f t="shared" si="8"/>
        <v>-5.5951296535404404E-3</v>
      </c>
      <c r="F28" s="46">
        <f t="shared" si="8"/>
        <v>-3.7701108037774757E-3</v>
      </c>
      <c r="G28" s="46">
        <f t="shared" si="8"/>
        <v>-1.8949926375326292E-3</v>
      </c>
      <c r="H28" s="46"/>
    </row>
    <row r="29" spans="1:9" s="184" customFormat="1" ht="15" x14ac:dyDescent="0.25">
      <c r="A29" s="182" t="s">
        <v>165</v>
      </c>
      <c r="B29" s="183">
        <f t="shared" ref="B29:G29" si="9">-B18/B24</f>
        <v>-5.6482723998190418E-3</v>
      </c>
      <c r="C29" s="183">
        <f>-C18/C24</f>
        <v>-2.1935280918101274E-2</v>
      </c>
      <c r="D29" s="183">
        <f t="shared" si="9"/>
        <v>-9.7921384284854855E-3</v>
      </c>
      <c r="E29" s="183">
        <f t="shared" si="9"/>
        <v>-7.8782175003608325E-3</v>
      </c>
      <c r="F29" s="183">
        <f t="shared" si="9"/>
        <v>-4.0529353650500966E-3</v>
      </c>
      <c r="G29" s="183">
        <f t="shared" si="9"/>
        <v>-2.7756615766133088E-3</v>
      </c>
      <c r="H29" s="183"/>
    </row>
    <row r="30" spans="1:9" x14ac:dyDescent="0.2">
      <c r="A30" s="38" t="s">
        <v>126</v>
      </c>
      <c r="B30" s="46">
        <f t="shared" ref="B30:G30" si="10">B18/B16</f>
        <v>-0.54985691455755004</v>
      </c>
      <c r="C30" s="46">
        <f>C18/C16</f>
        <v>-2.4138962439933316</v>
      </c>
      <c r="D30" s="46">
        <f>D18/D16</f>
        <v>-1.1421907837408376</v>
      </c>
      <c r="E30" s="46">
        <f t="shared" si="10"/>
        <v>-0.70366002440016262</v>
      </c>
      <c r="F30" s="46">
        <f t="shared" si="10"/>
        <v>-0.28178231750206428</v>
      </c>
      <c r="G30" s="46">
        <f t="shared" si="10"/>
        <v>-0.13195403275484843</v>
      </c>
      <c r="H30" s="46"/>
    </row>
    <row r="31" spans="1:9" x14ac:dyDescent="0.2">
      <c r="A31" s="38" t="s">
        <v>263</v>
      </c>
      <c r="B31" s="45">
        <f t="shared" ref="B31:G31" si="11">B16-C16</f>
        <v>6513</v>
      </c>
      <c r="C31" s="45">
        <f t="shared" si="11"/>
        <v>885</v>
      </c>
      <c r="D31" s="45">
        <f t="shared" si="11"/>
        <v>-5081</v>
      </c>
      <c r="E31" s="45">
        <f t="shared" si="11"/>
        <v>-8109</v>
      </c>
      <c r="F31" s="45">
        <f t="shared" si="11"/>
        <v>-14378</v>
      </c>
      <c r="G31" s="45">
        <f t="shared" si="11"/>
        <v>-38439</v>
      </c>
      <c r="H31" s="45"/>
    </row>
    <row r="32" spans="1:9" x14ac:dyDescent="0.2">
      <c r="A32" s="38" t="s">
        <v>264</v>
      </c>
      <c r="B32" s="45">
        <f t="shared" ref="B32:G32" si="12">B18-C18</f>
        <v>34434</v>
      </c>
      <c r="C32" s="45">
        <f t="shared" si="12"/>
        <v>-26946</v>
      </c>
      <c r="D32" s="45">
        <f t="shared" si="12"/>
        <v>-4980</v>
      </c>
      <c r="E32" s="45">
        <f t="shared" si="12"/>
        <v>-8089</v>
      </c>
      <c r="F32" s="45">
        <f t="shared" si="12"/>
        <v>-3002</v>
      </c>
      <c r="G32" s="45">
        <f t="shared" si="12"/>
        <v>-8261</v>
      </c>
      <c r="H32" s="45"/>
    </row>
    <row r="33" spans="1:9" x14ac:dyDescent="0.2">
      <c r="A33" s="38" t="s">
        <v>265</v>
      </c>
      <c r="B33" s="47">
        <f t="shared" ref="B33:G33" si="13">B31/C16</f>
        <v>0.31935863489261546</v>
      </c>
      <c r="C33" s="47">
        <f t="shared" si="13"/>
        <v>4.5363678302322005E-2</v>
      </c>
      <c r="D33" s="47">
        <f t="shared" si="13"/>
        <v>-0.20662871085807238</v>
      </c>
      <c r="E33" s="47">
        <f t="shared" si="13"/>
        <v>-0.24798923514480564</v>
      </c>
      <c r="F33" s="47">
        <f t="shared" si="13"/>
        <v>-0.30541453363638293</v>
      </c>
      <c r="G33" s="47">
        <f t="shared" si="13"/>
        <v>-0.44949483137658452</v>
      </c>
      <c r="H33" s="47"/>
    </row>
    <row r="34" spans="1:9" x14ac:dyDescent="0.2">
      <c r="A34" s="38" t="s">
        <v>266</v>
      </c>
      <c r="B34" s="47">
        <f t="shared" ref="B34:G34" si="14">B32/C18</f>
        <v>-0.69946576205082367</v>
      </c>
      <c r="C34" s="47">
        <f t="shared" si="14"/>
        <v>1.2092626666068302</v>
      </c>
      <c r="D34" s="47">
        <f t="shared" si="14"/>
        <v>0.28781136219152748</v>
      </c>
      <c r="E34" s="47">
        <f t="shared" si="14"/>
        <v>0.87790319079661383</v>
      </c>
      <c r="F34" s="47">
        <f t="shared" si="14"/>
        <v>0.48325820991629104</v>
      </c>
      <c r="G34" s="47">
        <f t="shared" si="14"/>
        <v>-4.0317227916056613</v>
      </c>
      <c r="H34" s="47"/>
    </row>
    <row r="35" spans="1:9" x14ac:dyDescent="0.2">
      <c r="A35" s="38" t="s">
        <v>267</v>
      </c>
      <c r="B35" s="47" t="s">
        <v>125</v>
      </c>
      <c r="C35" s="47" t="s">
        <v>125</v>
      </c>
      <c r="D35" s="47" t="s">
        <v>125</v>
      </c>
      <c r="E35" s="47" t="s">
        <v>125</v>
      </c>
      <c r="F35" s="47" t="s">
        <v>125</v>
      </c>
      <c r="G35" s="47" t="s">
        <v>125</v>
      </c>
      <c r="H35" s="47"/>
    </row>
    <row r="36" spans="1:9" x14ac:dyDescent="0.2">
      <c r="A36" s="38" t="s">
        <v>209</v>
      </c>
      <c r="B36" s="47" t="s">
        <v>125</v>
      </c>
      <c r="C36" s="47" t="s">
        <v>125</v>
      </c>
      <c r="D36" s="47" t="s">
        <v>125</v>
      </c>
      <c r="E36" s="47" t="s">
        <v>125</v>
      </c>
      <c r="F36" s="47" t="s">
        <v>125</v>
      </c>
      <c r="G36" s="47" t="s">
        <v>125</v>
      </c>
      <c r="H36" s="47"/>
    </row>
    <row r="37" spans="1:9" x14ac:dyDescent="0.2">
      <c r="A37" s="38" t="s">
        <v>210</v>
      </c>
      <c r="B37" s="47" t="s">
        <v>125</v>
      </c>
      <c r="C37" s="47" t="s">
        <v>125</v>
      </c>
      <c r="D37" s="47" t="s">
        <v>125</v>
      </c>
      <c r="E37" s="47" t="s">
        <v>125</v>
      </c>
      <c r="F37" s="47" t="s">
        <v>125</v>
      </c>
      <c r="G37" s="47" t="s">
        <v>125</v>
      </c>
      <c r="H37" s="47"/>
    </row>
    <row r="38" spans="1:9" x14ac:dyDescent="0.2">
      <c r="A38" s="38" t="s">
        <v>211</v>
      </c>
      <c r="B38" s="47" t="s">
        <v>125</v>
      </c>
      <c r="C38" s="47" t="s">
        <v>125</v>
      </c>
      <c r="D38" s="47" t="s">
        <v>125</v>
      </c>
      <c r="E38" s="47" t="s">
        <v>125</v>
      </c>
      <c r="F38" s="47" t="s">
        <v>125</v>
      </c>
      <c r="G38" s="47" t="s">
        <v>125</v>
      </c>
      <c r="H38" s="47"/>
    </row>
    <row r="39" spans="1:9" ht="15" thickBot="1" x14ac:dyDescent="0.25">
      <c r="A39" s="62" t="s">
        <v>127</v>
      </c>
      <c r="B39" s="63" t="s">
        <v>125</v>
      </c>
      <c r="C39" s="63" t="s">
        <v>125</v>
      </c>
      <c r="D39" s="63" t="s">
        <v>125</v>
      </c>
      <c r="E39" s="63" t="s">
        <v>125</v>
      </c>
      <c r="F39" s="63" t="s">
        <v>125</v>
      </c>
      <c r="G39" s="63" t="s">
        <v>125</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137</v>
      </c>
      <c r="B42" s="44">
        <v>7135968</v>
      </c>
      <c r="C42" s="44">
        <v>6777259</v>
      </c>
      <c r="D42" s="44">
        <v>5412817</v>
      </c>
      <c r="E42" s="44">
        <v>4549528</v>
      </c>
      <c r="F42" s="44">
        <v>3648397</v>
      </c>
      <c r="G42" s="44">
        <v>4037671</v>
      </c>
      <c r="H42" s="44"/>
      <c r="I42" s="1"/>
    </row>
    <row r="43" spans="1:9" x14ac:dyDescent="0.2">
      <c r="A43" s="43" t="s">
        <v>138</v>
      </c>
      <c r="B43" s="44">
        <v>-1365360</v>
      </c>
      <c r="C43" s="44">
        <v>-1591847</v>
      </c>
      <c r="D43" s="44">
        <v>-1181366</v>
      </c>
      <c r="E43" s="44">
        <v>-1250010</v>
      </c>
      <c r="F43" s="44">
        <v>-1203477</v>
      </c>
      <c r="G43" s="44">
        <v>-1510618</v>
      </c>
      <c r="H43" s="44"/>
      <c r="I43" s="1"/>
    </row>
    <row r="44" spans="1:9" x14ac:dyDescent="0.2">
      <c r="A44" s="43" t="s">
        <v>139</v>
      </c>
      <c r="B44" s="44">
        <v>-1365360</v>
      </c>
      <c r="C44" s="44">
        <v>-1591847</v>
      </c>
      <c r="D44" s="44">
        <v>-1181366</v>
      </c>
      <c r="E44" s="44">
        <v>-1250010</v>
      </c>
      <c r="F44" s="44">
        <v>-1203477</v>
      </c>
      <c r="G44" s="44">
        <v>-1510618</v>
      </c>
      <c r="H44" s="44"/>
      <c r="I44" s="1"/>
    </row>
    <row r="45" spans="1:9" x14ac:dyDescent="0.2">
      <c r="A45" s="43" t="s">
        <v>140</v>
      </c>
      <c r="B45" s="44">
        <v>12870876</v>
      </c>
      <c r="C45" s="44">
        <v>11427240</v>
      </c>
      <c r="D45" s="148">
        <v>10351928</v>
      </c>
      <c r="E45" s="44">
        <v>8964537</v>
      </c>
      <c r="F45" s="44">
        <v>8255951</v>
      </c>
      <c r="G45" s="44">
        <v>7248073</v>
      </c>
      <c r="H45" s="44">
        <v>6853547</v>
      </c>
      <c r="I45" s="1"/>
    </row>
    <row r="46" spans="1:9" x14ac:dyDescent="0.2">
      <c r="A46" s="43" t="s">
        <v>216</v>
      </c>
      <c r="B46" s="44">
        <v>12870876</v>
      </c>
      <c r="C46" s="44">
        <v>11427240</v>
      </c>
      <c r="D46" s="148">
        <v>10351928</v>
      </c>
      <c r="E46" s="44">
        <v>8964537</v>
      </c>
      <c r="F46" s="44">
        <v>8255951</v>
      </c>
      <c r="G46" s="44">
        <v>7248073</v>
      </c>
      <c r="H46" s="44">
        <f>H45</f>
        <v>6853547</v>
      </c>
      <c r="I46" s="1"/>
    </row>
    <row r="47" spans="1:9" s="184" customFormat="1" ht="15" x14ac:dyDescent="0.25">
      <c r="A47" s="200" t="s">
        <v>217</v>
      </c>
      <c r="B47" s="201">
        <v>10957876</v>
      </c>
      <c r="C47" s="201">
        <v>9153251</v>
      </c>
      <c r="D47" s="201">
        <v>8240667</v>
      </c>
      <c r="E47" s="201">
        <v>7671537</v>
      </c>
      <c r="F47" s="201">
        <v>6895464</v>
      </c>
      <c r="G47" s="201">
        <v>6604676</v>
      </c>
      <c r="H47" s="201">
        <v>6225975</v>
      </c>
      <c r="I47" s="210"/>
    </row>
    <row r="48" spans="1:9" ht="16.5" x14ac:dyDescent="0.2">
      <c r="A48" s="43" t="s">
        <v>234</v>
      </c>
      <c r="B48" s="44">
        <v>6503821</v>
      </c>
      <c r="C48" s="44">
        <v>5822229</v>
      </c>
      <c r="D48" s="44">
        <v>4419429</v>
      </c>
      <c r="E48" s="44">
        <v>3963667</v>
      </c>
      <c r="F48" s="44">
        <v>3010001</v>
      </c>
      <c r="G48" s="44">
        <v>3484141</v>
      </c>
      <c r="H48" s="44"/>
    </row>
    <row r="49" spans="1:8" x14ac:dyDescent="0.2">
      <c r="A49" s="34" t="s">
        <v>141</v>
      </c>
      <c r="B49" s="48">
        <f t="shared" ref="B49:G49" si="15">B45-B46</f>
        <v>0</v>
      </c>
      <c r="C49" s="48">
        <f t="shared" si="15"/>
        <v>0</v>
      </c>
      <c r="D49" s="48">
        <f t="shared" si="15"/>
        <v>0</v>
      </c>
      <c r="E49" s="48">
        <f t="shared" si="15"/>
        <v>0</v>
      </c>
      <c r="F49" s="48">
        <f t="shared" si="15"/>
        <v>0</v>
      </c>
      <c r="G49" s="48">
        <f t="shared" si="15"/>
        <v>0</v>
      </c>
      <c r="H49" s="48"/>
    </row>
    <row r="50" spans="1:8" s="22" customFormat="1" x14ac:dyDescent="0.2">
      <c r="A50" s="39" t="s">
        <v>142</v>
      </c>
      <c r="B50" s="48">
        <f t="shared" ref="B50:G50" si="16">B45-C45</f>
        <v>1443636</v>
      </c>
      <c r="C50" s="48">
        <f t="shared" si="16"/>
        <v>1075312</v>
      </c>
      <c r="D50" s="48">
        <f t="shared" si="16"/>
        <v>1387391</v>
      </c>
      <c r="E50" s="48">
        <f t="shared" si="16"/>
        <v>708586</v>
      </c>
      <c r="F50" s="48">
        <f t="shared" si="16"/>
        <v>1007878</v>
      </c>
      <c r="G50" s="48">
        <f t="shared" si="16"/>
        <v>394526</v>
      </c>
      <c r="H50" s="48"/>
    </row>
    <row r="51" spans="1:8" s="22" customFormat="1" x14ac:dyDescent="0.2">
      <c r="A51" s="39" t="s">
        <v>221</v>
      </c>
      <c r="B51" s="49">
        <f t="shared" ref="B51:G51" si="17">B50/C45</f>
        <v>0.12633286777909628</v>
      </c>
      <c r="C51" s="49">
        <f t="shared" si="17"/>
        <v>0.10387552927338753</v>
      </c>
      <c r="D51" s="49">
        <f t="shared" si="17"/>
        <v>0.15476437879613861</v>
      </c>
      <c r="E51" s="49">
        <f t="shared" si="17"/>
        <v>8.5827302027349728E-2</v>
      </c>
      <c r="F51" s="49">
        <f t="shared" si="17"/>
        <v>0.13905461493006485</v>
      </c>
      <c r="G51" s="49">
        <f t="shared" si="17"/>
        <v>5.7565228632706536E-2</v>
      </c>
      <c r="H51" s="49"/>
    </row>
    <row r="52" spans="1:8" s="22" customFormat="1" x14ac:dyDescent="0.2">
      <c r="A52" s="39" t="s">
        <v>222</v>
      </c>
      <c r="B52" s="48">
        <f t="shared" ref="B52:G52" si="18">B46-C46</f>
        <v>1443636</v>
      </c>
      <c r="C52" s="48">
        <f t="shared" si="18"/>
        <v>1075312</v>
      </c>
      <c r="D52" s="48">
        <f t="shared" si="18"/>
        <v>1387391</v>
      </c>
      <c r="E52" s="48">
        <f t="shared" si="18"/>
        <v>708586</v>
      </c>
      <c r="F52" s="48">
        <f t="shared" si="18"/>
        <v>1007878</v>
      </c>
      <c r="G52" s="48">
        <f t="shared" si="18"/>
        <v>394526</v>
      </c>
      <c r="H52" s="48"/>
    </row>
    <row r="53" spans="1:8" s="22" customFormat="1" x14ac:dyDescent="0.2">
      <c r="A53" s="39" t="s">
        <v>223</v>
      </c>
      <c r="B53" s="49">
        <f t="shared" ref="B53:G53" si="19">B52/C46</f>
        <v>0.12633286777909628</v>
      </c>
      <c r="C53" s="49">
        <f t="shared" si="19"/>
        <v>0.10387552927338753</v>
      </c>
      <c r="D53" s="49">
        <f t="shared" si="19"/>
        <v>0.15476437879613861</v>
      </c>
      <c r="E53" s="49">
        <f t="shared" si="19"/>
        <v>8.5827302027349728E-2</v>
      </c>
      <c r="F53" s="49">
        <f t="shared" si="19"/>
        <v>0.13905461493006485</v>
      </c>
      <c r="G53" s="49">
        <f t="shared" si="19"/>
        <v>5.7565228632706536E-2</v>
      </c>
      <c r="H53" s="49"/>
    </row>
    <row r="54" spans="1:8" s="22" customFormat="1" x14ac:dyDescent="0.2">
      <c r="A54" s="39" t="s">
        <v>224</v>
      </c>
      <c r="B54" s="48">
        <f t="shared" ref="B54:G54" si="20">B47-C47</f>
        <v>1804625</v>
      </c>
      <c r="C54" s="48">
        <f t="shared" si="20"/>
        <v>912584</v>
      </c>
      <c r="D54" s="48">
        <f t="shared" si="20"/>
        <v>569130</v>
      </c>
      <c r="E54" s="48">
        <f t="shared" si="20"/>
        <v>776073</v>
      </c>
      <c r="F54" s="48">
        <f t="shared" si="20"/>
        <v>290788</v>
      </c>
      <c r="G54" s="48">
        <f t="shared" si="20"/>
        <v>378701</v>
      </c>
      <c r="H54" s="48"/>
    </row>
    <row r="55" spans="1:8" s="22" customFormat="1" x14ac:dyDescent="0.2">
      <c r="A55" s="39" t="s">
        <v>225</v>
      </c>
      <c r="B55" s="49">
        <f t="shared" ref="B55:G55" si="21">B54/C47</f>
        <v>0.19715672606377777</v>
      </c>
      <c r="C55" s="49">
        <f t="shared" si="21"/>
        <v>0.11074152128705116</v>
      </c>
      <c r="D55" s="49">
        <f t="shared" si="21"/>
        <v>7.4187219588460571E-2</v>
      </c>
      <c r="E55" s="49">
        <f t="shared" si="21"/>
        <v>0.11254833612357341</v>
      </c>
      <c r="F55" s="49">
        <f t="shared" si="21"/>
        <v>4.4027594994818821E-2</v>
      </c>
      <c r="G55" s="49">
        <f t="shared" si="21"/>
        <v>6.0825975048084839E-2</v>
      </c>
      <c r="H55" s="49"/>
    </row>
    <row r="56" spans="1:8" s="22" customFormat="1" x14ac:dyDescent="0.2">
      <c r="A56" s="39" t="s">
        <v>226</v>
      </c>
      <c r="B56" s="50">
        <f t="shared" ref="B56:G56" si="22">B42/-B43</f>
        <v>5.226436983652663</v>
      </c>
      <c r="C56" s="50">
        <f t="shared" si="22"/>
        <v>4.2574814036776152</v>
      </c>
      <c r="D56" s="50">
        <f t="shared" si="22"/>
        <v>4.5818290013425136</v>
      </c>
      <c r="E56" s="50">
        <f t="shared" si="22"/>
        <v>3.6395932832537339</v>
      </c>
      <c r="F56" s="50">
        <f t="shared" si="22"/>
        <v>3.0315469261149155</v>
      </c>
      <c r="G56" s="50">
        <f t="shared" si="22"/>
        <v>2.6728603789972052</v>
      </c>
      <c r="H56" s="50"/>
    </row>
    <row r="57" spans="1:8" s="22" customFormat="1" x14ac:dyDescent="0.2">
      <c r="A57" s="39" t="s">
        <v>227</v>
      </c>
      <c r="B57" s="51">
        <f t="shared" ref="B57:G57" si="23">(B42+B43)/-B10</f>
        <v>26.679792995250232</v>
      </c>
      <c r="C57" s="51">
        <f t="shared" si="23"/>
        <v>18.624813751694866</v>
      </c>
      <c r="D57" s="51">
        <f t="shared" si="23"/>
        <v>20.793941520918061</v>
      </c>
      <c r="E57" s="51">
        <f t="shared" si="23"/>
        <v>12.632135487320715</v>
      </c>
      <c r="F57" s="51">
        <f t="shared" si="23"/>
        <v>11.802308484785828</v>
      </c>
      <c r="G57" s="51">
        <f t="shared" si="23"/>
        <v>9.1026648840338105</v>
      </c>
      <c r="H57" s="51"/>
    </row>
    <row r="58" spans="1:8" x14ac:dyDescent="0.2">
      <c r="A58" s="34" t="s">
        <v>228</v>
      </c>
      <c r="B58" s="52">
        <f t="shared" ref="B58:G58" si="24">B48/-B10</f>
        <v>30.069725401233519</v>
      </c>
      <c r="C58" s="52">
        <f t="shared" si="24"/>
        <v>20.912114745118931</v>
      </c>
      <c r="D58" s="52">
        <f t="shared" si="24"/>
        <v>21.717691681139492</v>
      </c>
      <c r="E58" s="52">
        <f t="shared" si="24"/>
        <v>15.174816009678395</v>
      </c>
      <c r="F58" s="52">
        <f t="shared" si="24"/>
        <v>14.530111554371441</v>
      </c>
      <c r="G58" s="52">
        <f t="shared" si="24"/>
        <v>12.550179173813309</v>
      </c>
      <c r="H58" s="52"/>
    </row>
    <row r="59" spans="1:8" ht="15" thickBot="1" x14ac:dyDescent="0.25">
      <c r="A59" s="35" t="s">
        <v>290</v>
      </c>
      <c r="B59" s="53">
        <f t="shared" ref="B59:G59" si="25">B47/B8</f>
        <v>3.4457299256760412</v>
      </c>
      <c r="C59" s="53">
        <f t="shared" si="25"/>
        <v>2.128883833067337</v>
      </c>
      <c r="D59" s="53">
        <f t="shared" si="25"/>
        <v>2.7178416147685587</v>
      </c>
      <c r="E59" s="53">
        <f t="shared" si="25"/>
        <v>1.9066933898217884</v>
      </c>
      <c r="F59" s="53">
        <f t="shared" si="25"/>
        <v>2.5059278741094926</v>
      </c>
      <c r="G59" s="53">
        <f t="shared" si="25"/>
        <v>1.7734944495359017</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5" t="s">
        <v>128</v>
      </c>
    </row>
    <row r="63" spans="1:8" x14ac:dyDescent="0.2">
      <c r="A63" s="3"/>
    </row>
    <row r="64" spans="1:8" x14ac:dyDescent="0.2">
      <c r="A64" s="7" t="s">
        <v>192</v>
      </c>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R65"/>
  <sheetViews>
    <sheetView zoomScaleNormal="100" workbookViewId="0">
      <selection activeCell="C19" sqref="C19"/>
    </sheetView>
  </sheetViews>
  <sheetFormatPr defaultColWidth="8.85546875" defaultRowHeight="14.25" x14ac:dyDescent="0.2"/>
  <cols>
    <col min="1" max="1" width="76.42578125" style="6" bestFit="1" customWidth="1"/>
    <col min="2" max="8" width="16.42578125" style="6" customWidth="1"/>
    <col min="9" max="15" width="8.85546875" style="6"/>
    <col min="16" max="16" width="20.140625" style="6" bestFit="1" customWidth="1"/>
    <col min="17" max="17" width="12.7109375" style="6" bestFit="1" customWidth="1"/>
    <col min="18" max="16384" width="8.85546875" style="6"/>
  </cols>
  <sheetData>
    <row r="1" spans="1:18" x14ac:dyDescent="0.2"/>
    <row r="2" spans="1:18" ht="15" thickBot="1" x14ac:dyDescent="0.25"/>
    <row r="3" spans="1:18" x14ac:dyDescent="0.2">
      <c r="A3" s="651" t="s">
        <v>193</v>
      </c>
      <c r="B3" s="649">
        <v>2016</v>
      </c>
      <c r="C3" s="649">
        <v>2015</v>
      </c>
      <c r="D3" s="649">
        <v>2014</v>
      </c>
      <c r="E3" s="649">
        <v>2013</v>
      </c>
      <c r="F3" s="649">
        <v>2012</v>
      </c>
      <c r="G3" s="649">
        <v>2011</v>
      </c>
      <c r="H3" s="649">
        <v>2010</v>
      </c>
      <c r="J3" s="25" t="s">
        <v>235</v>
      </c>
      <c r="L3" s="21" t="s">
        <v>235</v>
      </c>
      <c r="P3" s="149"/>
      <c r="R3" s="150"/>
    </row>
    <row r="4" spans="1:18" ht="15" thickBot="1" x14ac:dyDescent="0.25">
      <c r="A4" s="654"/>
      <c r="B4" s="653"/>
      <c r="C4" s="653"/>
      <c r="D4" s="653"/>
      <c r="E4" s="653"/>
      <c r="F4" s="653"/>
      <c r="G4" s="653"/>
      <c r="H4" s="653"/>
      <c r="J4" s="25"/>
      <c r="L4" s="21"/>
      <c r="R4" s="150"/>
    </row>
    <row r="5" spans="1:18" x14ac:dyDescent="0.2">
      <c r="A5" s="34" t="s">
        <v>236</v>
      </c>
      <c r="B5" s="40">
        <v>42369</v>
      </c>
      <c r="C5" s="40">
        <v>42369</v>
      </c>
      <c r="D5" s="40">
        <v>42369</v>
      </c>
      <c r="E5" s="40">
        <v>42369</v>
      </c>
      <c r="F5" s="40">
        <v>42369</v>
      </c>
      <c r="G5" s="40">
        <v>42369</v>
      </c>
      <c r="H5" s="40">
        <v>42369</v>
      </c>
      <c r="R5" s="150"/>
    </row>
    <row r="6" spans="1:18" x14ac:dyDescent="0.2">
      <c r="A6" s="34" t="s">
        <v>237</v>
      </c>
      <c r="B6" s="41" t="s">
        <v>238</v>
      </c>
      <c r="C6" s="41" t="s">
        <v>238</v>
      </c>
      <c r="D6" s="41" t="s">
        <v>238</v>
      </c>
      <c r="E6" s="41" t="s">
        <v>238</v>
      </c>
      <c r="F6" s="41" t="s">
        <v>238</v>
      </c>
      <c r="G6" s="41" t="s">
        <v>238</v>
      </c>
      <c r="H6" s="41" t="s">
        <v>239</v>
      </c>
      <c r="R6" s="150"/>
    </row>
    <row r="7" spans="1:18" ht="15" thickBot="1" x14ac:dyDescent="0.25">
      <c r="A7" s="35" t="s">
        <v>240</v>
      </c>
      <c r="B7" s="42" t="s">
        <v>153</v>
      </c>
      <c r="C7" s="42" t="s">
        <v>153</v>
      </c>
      <c r="D7" s="42" t="s">
        <v>153</v>
      </c>
      <c r="E7" s="42" t="s">
        <v>153</v>
      </c>
      <c r="F7" s="42" t="s">
        <v>153</v>
      </c>
      <c r="G7" s="42" t="s">
        <v>241</v>
      </c>
      <c r="H7" s="42" t="s">
        <v>242</v>
      </c>
      <c r="I7" s="16" t="s">
        <v>235</v>
      </c>
      <c r="J7" s="16" t="s">
        <v>235</v>
      </c>
      <c r="R7" s="150"/>
    </row>
    <row r="8" spans="1:18" x14ac:dyDescent="0.2">
      <c r="A8" s="57" t="s">
        <v>230</v>
      </c>
      <c r="B8" s="58" t="s">
        <v>182</v>
      </c>
      <c r="C8" s="58">
        <v>79955</v>
      </c>
      <c r="D8" s="58">
        <v>168702</v>
      </c>
      <c r="E8" s="58">
        <v>203373</v>
      </c>
      <c r="F8" s="58">
        <v>181182</v>
      </c>
      <c r="G8" s="58">
        <v>176361</v>
      </c>
      <c r="H8" s="58" t="s">
        <v>235</v>
      </c>
      <c r="I8" s="16" t="s">
        <v>235</v>
      </c>
      <c r="J8" s="16"/>
      <c r="P8" s="150"/>
      <c r="Q8" s="150"/>
      <c r="R8" s="150"/>
    </row>
    <row r="9" spans="1:18" x14ac:dyDescent="0.2">
      <c r="A9" s="43" t="s">
        <v>243</v>
      </c>
      <c r="B9" s="44" t="s">
        <v>182</v>
      </c>
      <c r="C9" s="44">
        <v>-109746</v>
      </c>
      <c r="D9" s="44">
        <v>-207112</v>
      </c>
      <c r="E9" s="44">
        <v>-248072</v>
      </c>
      <c r="F9" s="44">
        <v>-185703</v>
      </c>
      <c r="G9" s="44">
        <v>-171640</v>
      </c>
      <c r="H9" s="44" t="s">
        <v>235</v>
      </c>
      <c r="I9" s="21" t="s">
        <v>235</v>
      </c>
      <c r="J9" s="18"/>
      <c r="P9" s="150"/>
      <c r="Q9" s="150"/>
    </row>
    <row r="10" spans="1:18" x14ac:dyDescent="0.2">
      <c r="A10" s="36" t="s">
        <v>155</v>
      </c>
      <c r="B10" s="45" t="s">
        <v>182</v>
      </c>
      <c r="C10" s="45">
        <f>C9/12</f>
        <v>-9145.5</v>
      </c>
      <c r="D10" s="45">
        <f>D9/12</f>
        <v>-17259.333333333332</v>
      </c>
      <c r="E10" s="45">
        <f>E9/12</f>
        <v>-20672.666666666668</v>
      </c>
      <c r="F10" s="45">
        <f>F9/12</f>
        <v>-15475.25</v>
      </c>
      <c r="G10" s="45">
        <f>G9/12</f>
        <v>-14303.333333333334</v>
      </c>
      <c r="H10" s="45"/>
      <c r="I10" s="21"/>
      <c r="J10" s="18"/>
      <c r="P10" s="150"/>
      <c r="Q10" s="150"/>
    </row>
    <row r="11" spans="1:18" x14ac:dyDescent="0.2">
      <c r="A11" s="43" t="s">
        <v>245</v>
      </c>
      <c r="B11" s="44" t="s">
        <v>182</v>
      </c>
      <c r="C11" s="44">
        <v>79553</v>
      </c>
      <c r="D11" s="44">
        <v>156342</v>
      </c>
      <c r="E11" s="44">
        <v>199622</v>
      </c>
      <c r="F11" s="44">
        <v>180645</v>
      </c>
      <c r="G11" s="44">
        <v>176361</v>
      </c>
      <c r="H11" s="44"/>
      <c r="I11" s="21"/>
      <c r="J11" s="18"/>
    </row>
    <row r="12" spans="1:18" ht="15" thickBot="1" x14ac:dyDescent="0.25">
      <c r="A12" s="59" t="s">
        <v>246</v>
      </c>
      <c r="B12" s="60" t="s">
        <v>182</v>
      </c>
      <c r="C12" s="60">
        <v>-109746</v>
      </c>
      <c r="D12" s="60">
        <v>-197489</v>
      </c>
      <c r="E12" s="60">
        <v>-245031</v>
      </c>
      <c r="F12" s="60">
        <v>-185703</v>
      </c>
      <c r="G12" s="60">
        <v>-171640</v>
      </c>
      <c r="H12" s="60"/>
      <c r="I12" s="21"/>
      <c r="J12" s="18"/>
    </row>
    <row r="13" spans="1:18" x14ac:dyDescent="0.2">
      <c r="A13" s="61"/>
      <c r="B13" s="61" t="s">
        <v>182</v>
      </c>
      <c r="C13" s="61"/>
      <c r="D13" s="61"/>
      <c r="E13" s="61"/>
      <c r="F13" s="61"/>
      <c r="G13" s="61"/>
      <c r="H13" s="61"/>
    </row>
    <row r="14" spans="1:18" s="184" customFormat="1" ht="15" x14ac:dyDescent="0.25">
      <c r="A14" s="197" t="s">
        <v>247</v>
      </c>
      <c r="B14" s="198" t="s">
        <v>182</v>
      </c>
      <c r="C14" s="198">
        <f>C8+C9</f>
        <v>-29791</v>
      </c>
      <c r="D14" s="198">
        <f>D8+D9</f>
        <v>-38410</v>
      </c>
      <c r="E14" s="198">
        <f>E8+E9</f>
        <v>-44699</v>
      </c>
      <c r="F14" s="198">
        <f>F8+F9</f>
        <v>-4521</v>
      </c>
      <c r="G14" s="198">
        <f>G8+G9</f>
        <v>4721</v>
      </c>
      <c r="H14" s="198"/>
      <c r="I14" s="203"/>
      <c r="J14" s="199"/>
    </row>
    <row r="15" spans="1:18" x14ac:dyDescent="0.2">
      <c r="A15" s="36" t="s">
        <v>248</v>
      </c>
      <c r="B15" s="45" t="s">
        <v>182</v>
      </c>
      <c r="C15" s="45">
        <f>C11+C12</f>
        <v>-30193</v>
      </c>
      <c r="D15" s="45">
        <f>D11+D12</f>
        <v>-41147</v>
      </c>
      <c r="E15" s="45">
        <f>E11+E12</f>
        <v>-45409</v>
      </c>
      <c r="F15" s="45">
        <f>F11+F12</f>
        <v>-5058</v>
      </c>
      <c r="G15" s="45">
        <f>G11+G12</f>
        <v>4721</v>
      </c>
      <c r="H15" s="45"/>
      <c r="I15" s="21"/>
      <c r="J15" s="18"/>
    </row>
    <row r="16" spans="1:18" s="184" customFormat="1" ht="15" x14ac:dyDescent="0.25">
      <c r="A16" s="200" t="s">
        <v>249</v>
      </c>
      <c r="B16" s="201" t="s">
        <v>182</v>
      </c>
      <c r="C16" s="201">
        <v>51275</v>
      </c>
      <c r="D16" s="201">
        <v>105417</v>
      </c>
      <c r="E16" s="201">
        <v>138893</v>
      </c>
      <c r="F16" s="201">
        <v>94925</v>
      </c>
      <c r="G16" s="201">
        <v>80734</v>
      </c>
      <c r="H16" s="201">
        <v>74851</v>
      </c>
      <c r="I16" s="202" t="s">
        <v>235</v>
      </c>
      <c r="J16" s="202"/>
    </row>
    <row r="17" spans="1:12" ht="16.5" x14ac:dyDescent="0.2">
      <c r="A17" s="43" t="s">
        <v>194</v>
      </c>
      <c r="B17" s="44" t="s">
        <v>182</v>
      </c>
      <c r="C17" s="44">
        <v>-30667</v>
      </c>
      <c r="D17" s="44">
        <v>-68916</v>
      </c>
      <c r="E17" s="44">
        <v>-121570</v>
      </c>
      <c r="F17" s="44">
        <v>-72052</v>
      </c>
      <c r="G17" s="44">
        <v>-34585</v>
      </c>
      <c r="H17" s="44">
        <v>-28564</v>
      </c>
      <c r="I17" s="21"/>
      <c r="J17" s="21"/>
      <c r="L17" s="1" t="s">
        <v>235</v>
      </c>
    </row>
    <row r="18" spans="1:12" s="184" customFormat="1" ht="15" x14ac:dyDescent="0.25">
      <c r="A18" s="197" t="s">
        <v>251</v>
      </c>
      <c r="B18" s="198" t="s">
        <v>182</v>
      </c>
      <c r="C18" s="198">
        <f t="shared" ref="C18:H18" si="0">C16+C17</f>
        <v>20608</v>
      </c>
      <c r="D18" s="198">
        <f t="shared" si="0"/>
        <v>36501</v>
      </c>
      <c r="E18" s="198">
        <f t="shared" si="0"/>
        <v>17323</v>
      </c>
      <c r="F18" s="198">
        <f t="shared" si="0"/>
        <v>22873</v>
      </c>
      <c r="G18" s="198">
        <f t="shared" si="0"/>
        <v>46149</v>
      </c>
      <c r="H18" s="198">
        <f t="shared" si="0"/>
        <v>46287</v>
      </c>
      <c r="I18" s="203" t="s">
        <v>235</v>
      </c>
      <c r="J18" s="295" t="s">
        <v>235</v>
      </c>
    </row>
    <row r="19" spans="1:12" x14ac:dyDescent="0.2">
      <c r="A19" s="43" t="s">
        <v>156</v>
      </c>
      <c r="B19" s="44" t="s">
        <v>182</v>
      </c>
      <c r="C19" s="44">
        <v>25328</v>
      </c>
      <c r="D19" s="44">
        <v>49879</v>
      </c>
      <c r="E19" s="44">
        <v>45411</v>
      </c>
      <c r="F19" s="44">
        <v>45396</v>
      </c>
      <c r="G19" s="44">
        <v>46302</v>
      </c>
      <c r="H19" s="44"/>
      <c r="I19" s="21"/>
      <c r="J19" s="26"/>
    </row>
    <row r="20" spans="1:12" x14ac:dyDescent="0.2">
      <c r="A20" s="43" t="s">
        <v>157</v>
      </c>
      <c r="B20" s="44" t="s">
        <v>182</v>
      </c>
      <c r="C20" s="44">
        <v>0</v>
      </c>
      <c r="D20" s="44">
        <v>0</v>
      </c>
      <c r="E20" s="44">
        <v>-2864</v>
      </c>
      <c r="F20" s="44">
        <v>0</v>
      </c>
      <c r="G20" s="44">
        <v>-4409</v>
      </c>
      <c r="H20" s="44"/>
      <c r="I20" s="21"/>
      <c r="J20" s="26"/>
    </row>
    <row r="21" spans="1:12" x14ac:dyDescent="0.2">
      <c r="A21" s="36" t="s">
        <v>118</v>
      </c>
      <c r="B21" s="45" t="s">
        <v>182</v>
      </c>
      <c r="C21" s="45">
        <f>C19+C20</f>
        <v>25328</v>
      </c>
      <c r="D21" s="45">
        <f>D19+D20</f>
        <v>49879</v>
      </c>
      <c r="E21" s="45">
        <f>E19+E20</f>
        <v>42547</v>
      </c>
      <c r="F21" s="45">
        <f>F19+F20</f>
        <v>45396</v>
      </c>
      <c r="G21" s="45">
        <f>G19+G20</f>
        <v>41893</v>
      </c>
      <c r="H21" s="45"/>
      <c r="I21" s="21"/>
      <c r="J21" s="18"/>
    </row>
    <row r="22" spans="1:12" x14ac:dyDescent="0.2">
      <c r="A22" s="43" t="s">
        <v>158</v>
      </c>
      <c r="B22" s="44" t="s">
        <v>182</v>
      </c>
      <c r="C22" s="44">
        <v>-53333</v>
      </c>
      <c r="D22" s="44">
        <v>-53339</v>
      </c>
      <c r="E22" s="44">
        <v>-49217</v>
      </c>
      <c r="F22" s="44">
        <v>-56642</v>
      </c>
      <c r="G22" s="44">
        <v>-78490</v>
      </c>
      <c r="H22" s="44"/>
      <c r="I22" s="21"/>
      <c r="J22" s="18"/>
    </row>
    <row r="23" spans="1:12" x14ac:dyDescent="0.2">
      <c r="A23" s="43" t="s">
        <v>159</v>
      </c>
      <c r="B23" s="44" t="s">
        <v>182</v>
      </c>
      <c r="C23" s="44">
        <v>0</v>
      </c>
      <c r="D23" s="44">
        <v>0</v>
      </c>
      <c r="E23" s="44">
        <f>E20</f>
        <v>-2864</v>
      </c>
      <c r="F23" s="44">
        <f>F20</f>
        <v>0</v>
      </c>
      <c r="G23" s="44">
        <f>G20</f>
        <v>-4409</v>
      </c>
      <c r="H23" s="44"/>
      <c r="I23" s="21"/>
      <c r="J23" s="18"/>
    </row>
    <row r="24" spans="1:12" x14ac:dyDescent="0.2">
      <c r="A24" s="37" t="s">
        <v>160</v>
      </c>
      <c r="B24" s="45" t="s">
        <v>182</v>
      </c>
      <c r="C24" s="45">
        <f>C22-C23</f>
        <v>-53333</v>
      </c>
      <c r="D24" s="45">
        <f>D22-D23</f>
        <v>-53339</v>
      </c>
      <c r="E24" s="45">
        <f>E22-E23</f>
        <v>-46353</v>
      </c>
      <c r="F24" s="45">
        <f>F22-F23</f>
        <v>-56642</v>
      </c>
      <c r="G24" s="45">
        <f>G22-G23</f>
        <v>-74081</v>
      </c>
      <c r="H24" s="45"/>
      <c r="I24" s="21"/>
      <c r="J24" s="18"/>
    </row>
    <row r="25" spans="1:12" s="184" customFormat="1" ht="15" x14ac:dyDescent="0.25">
      <c r="A25" s="182" t="s">
        <v>161</v>
      </c>
      <c r="B25" s="183" t="s">
        <v>182</v>
      </c>
      <c r="C25" s="183">
        <f>C16/C8</f>
        <v>0.64129823025451815</v>
      </c>
      <c r="D25" s="183">
        <f>D16/D8</f>
        <v>0.62487107443895151</v>
      </c>
      <c r="E25" s="183">
        <f>E16/E8</f>
        <v>0.68294709720562707</v>
      </c>
      <c r="F25" s="183">
        <f>F16/F8</f>
        <v>0.52392069852413592</v>
      </c>
      <c r="G25" s="183">
        <f>G16/G8</f>
        <v>0.45777694615022596</v>
      </c>
      <c r="H25" s="183"/>
      <c r="I25" s="203"/>
      <c r="J25" s="203"/>
    </row>
    <row r="26" spans="1:12" x14ac:dyDescent="0.2">
      <c r="A26" s="38" t="s">
        <v>162</v>
      </c>
      <c r="B26" s="46" t="s">
        <v>182</v>
      </c>
      <c r="C26" s="46">
        <f>C16/C11</f>
        <v>0.64453886088519607</v>
      </c>
      <c r="D26" s="46">
        <f>D16/D11</f>
        <v>0.67427178877077176</v>
      </c>
      <c r="E26" s="46">
        <f>E16/E11</f>
        <v>0.69578002424582464</v>
      </c>
      <c r="F26" s="46">
        <f>F16/F11</f>
        <v>0.52547814774834622</v>
      </c>
      <c r="G26" s="46">
        <f>G16/G11</f>
        <v>0.45777694615022596</v>
      </c>
      <c r="H26" s="46"/>
      <c r="I26" s="21"/>
      <c r="J26" s="21"/>
    </row>
    <row r="27" spans="1:12" x14ac:dyDescent="0.2">
      <c r="A27" s="38" t="s">
        <v>163</v>
      </c>
      <c r="B27" s="46" t="s">
        <v>182</v>
      </c>
      <c r="C27" s="46">
        <f>C17/C9</f>
        <v>0.27943615257048093</v>
      </c>
      <c r="D27" s="46">
        <f>D17/D9</f>
        <v>0.33274749893777278</v>
      </c>
      <c r="E27" s="46">
        <f>E17/E9</f>
        <v>0.49005933761166115</v>
      </c>
      <c r="F27" s="46">
        <f>F17/F9</f>
        <v>0.38799588590383571</v>
      </c>
      <c r="G27" s="46">
        <f>G17/G9</f>
        <v>0.20149731997203449</v>
      </c>
      <c r="H27" s="46"/>
      <c r="I27" s="1" t="s">
        <v>235</v>
      </c>
      <c r="J27" s="1"/>
    </row>
    <row r="28" spans="1:12" x14ac:dyDescent="0.2">
      <c r="A28" s="38" t="s">
        <v>164</v>
      </c>
      <c r="B28" s="46" t="s">
        <v>182</v>
      </c>
      <c r="C28" s="46">
        <f>-C18/(C9-C17)</f>
        <v>0.26060015933433656</v>
      </c>
      <c r="D28" s="46">
        <f>-D18/(D9-D17)</f>
        <v>0.26412486613216013</v>
      </c>
      <c r="E28" s="46">
        <f>-E18/(E9-E17)</f>
        <v>0.13693854642614345</v>
      </c>
      <c r="F28" s="46">
        <f>-F18/(F9-F17)</f>
        <v>0.20125647816561226</v>
      </c>
      <c r="G28" s="46">
        <f>-G18/(G9-G17)</f>
        <v>0.33671883550399473</v>
      </c>
      <c r="H28" s="46"/>
    </row>
    <row r="29" spans="1:12" s="184" customFormat="1" ht="15" x14ac:dyDescent="0.25">
      <c r="A29" s="182" t="s">
        <v>165</v>
      </c>
      <c r="B29" s="183" t="s">
        <v>182</v>
      </c>
      <c r="C29" s="183">
        <f>-C18/C24</f>
        <v>0.38640241501509387</v>
      </c>
      <c r="D29" s="183">
        <f>-D18/D24</f>
        <v>0.68432104088940549</v>
      </c>
      <c r="E29" s="183">
        <f>-E18/E24</f>
        <v>0.37371906888443035</v>
      </c>
      <c r="F29" s="183">
        <f>-F18/F24</f>
        <v>0.40381695561597403</v>
      </c>
      <c r="G29" s="183">
        <f>-G18/G24</f>
        <v>0.62295325387076306</v>
      </c>
      <c r="H29" s="183"/>
    </row>
    <row r="30" spans="1:12" x14ac:dyDescent="0.2">
      <c r="A30" s="38" t="s">
        <v>119</v>
      </c>
      <c r="B30" s="46" t="s">
        <v>182</v>
      </c>
      <c r="C30" s="46">
        <f>C18/C16</f>
        <v>0.40191126279863482</v>
      </c>
      <c r="D30" s="46">
        <f>D18/D16</f>
        <v>0.34625345058197443</v>
      </c>
      <c r="E30" s="46">
        <f>E18/E16</f>
        <v>0.12472190823151634</v>
      </c>
      <c r="F30" s="46">
        <f>F18/F16</f>
        <v>0.24095865156702659</v>
      </c>
      <c r="G30" s="46">
        <f>G18/G16</f>
        <v>0.57161790571506432</v>
      </c>
      <c r="H30" s="46"/>
    </row>
    <row r="31" spans="1:12" x14ac:dyDescent="0.2">
      <c r="A31" s="38" t="s">
        <v>263</v>
      </c>
      <c r="B31" s="45" t="s">
        <v>182</v>
      </c>
      <c r="C31" s="45">
        <f>C16-D16</f>
        <v>-54142</v>
      </c>
      <c r="D31" s="45">
        <f>D16-E16</f>
        <v>-33476</v>
      </c>
      <c r="E31" s="45">
        <f>E16-F16</f>
        <v>43968</v>
      </c>
      <c r="F31" s="45">
        <f>F16-G16</f>
        <v>14191</v>
      </c>
      <c r="G31" s="45">
        <f>G16-H16</f>
        <v>5883</v>
      </c>
      <c r="H31" s="45"/>
    </row>
    <row r="32" spans="1:12" x14ac:dyDescent="0.2">
      <c r="A32" s="38" t="s">
        <v>264</v>
      </c>
      <c r="B32" s="45" t="s">
        <v>182</v>
      </c>
      <c r="C32" s="45">
        <f>C18-D18</f>
        <v>-15893</v>
      </c>
      <c r="D32" s="45">
        <f>D18-E18</f>
        <v>19178</v>
      </c>
      <c r="E32" s="45">
        <f>E18-F18</f>
        <v>-5550</v>
      </c>
      <c r="F32" s="45">
        <f>F18-G18</f>
        <v>-23276</v>
      </c>
      <c r="G32" s="45">
        <f>G18-H18</f>
        <v>-138</v>
      </c>
      <c r="H32" s="45"/>
    </row>
    <row r="33" spans="1:9" x14ac:dyDescent="0.2">
      <c r="A33" s="38" t="s">
        <v>265</v>
      </c>
      <c r="B33" s="47" t="s">
        <v>182</v>
      </c>
      <c r="C33" s="47">
        <f>C31/D16</f>
        <v>-0.51359837597351465</v>
      </c>
      <c r="D33" s="47">
        <f>D31/E16</f>
        <v>-0.24102006580605215</v>
      </c>
      <c r="E33" s="47">
        <f>E31/F16</f>
        <v>0.46318672636291808</v>
      </c>
      <c r="F33" s="47">
        <f>F31/G16</f>
        <v>0.17577476651720464</v>
      </c>
      <c r="G33" s="47">
        <f>G31/H16</f>
        <v>7.8596144340088978E-2</v>
      </c>
      <c r="H33" s="47"/>
    </row>
    <row r="34" spans="1:9" x14ac:dyDescent="0.2">
      <c r="A34" s="38" t="s">
        <v>266</v>
      </c>
      <c r="B34" s="47" t="s">
        <v>182</v>
      </c>
      <c r="C34" s="47">
        <f>C32/D18</f>
        <v>-0.43541272841839951</v>
      </c>
      <c r="D34" s="47">
        <f>D32/E18</f>
        <v>1.1070830687525255</v>
      </c>
      <c r="E34" s="47">
        <f>E32/F18</f>
        <v>-0.24264416561010799</v>
      </c>
      <c r="F34" s="47">
        <f>F32/G18</f>
        <v>-0.50436629179397174</v>
      </c>
      <c r="G34" s="47">
        <f>G32/H18</f>
        <v>-2.9813986648519024E-3</v>
      </c>
      <c r="H34" s="47"/>
    </row>
    <row r="35" spans="1:9" x14ac:dyDescent="0.2">
      <c r="A35" s="38" t="s">
        <v>267</v>
      </c>
      <c r="B35" s="47" t="s">
        <v>182</v>
      </c>
      <c r="C35" s="47">
        <f>C19/C8</f>
        <v>0.31677818773059846</v>
      </c>
      <c r="D35" s="47">
        <f>D19/D8</f>
        <v>0.29566335905916941</v>
      </c>
      <c r="E35" s="47">
        <f>E19/E8</f>
        <v>0.22328922718354943</v>
      </c>
      <c r="F35" s="47">
        <f>F19/F8</f>
        <v>0.25055469086333082</v>
      </c>
      <c r="G35" s="47">
        <f>G19/G8</f>
        <v>0.26254103798458844</v>
      </c>
      <c r="H35" s="47"/>
    </row>
    <row r="36" spans="1:9" x14ac:dyDescent="0.2">
      <c r="A36" s="38" t="s">
        <v>209</v>
      </c>
      <c r="B36" s="47" t="s">
        <v>182</v>
      </c>
      <c r="C36" s="47">
        <f>C19/C16</f>
        <v>0.49396392003900536</v>
      </c>
      <c r="D36" s="47">
        <f>D19/D16</f>
        <v>0.47315897815342878</v>
      </c>
      <c r="E36" s="47">
        <f>E19/E16</f>
        <v>0.32694952229414009</v>
      </c>
      <c r="F36" s="47">
        <f>F19/F16</f>
        <v>0.47823018172241244</v>
      </c>
      <c r="G36" s="47">
        <f>G19/G16</f>
        <v>0.57351301805930588</v>
      </c>
      <c r="H36" s="47"/>
    </row>
    <row r="37" spans="1:9" x14ac:dyDescent="0.2">
      <c r="A37" s="38" t="s">
        <v>210</v>
      </c>
      <c r="B37" s="47" t="s">
        <v>182</v>
      </c>
      <c r="C37" s="47">
        <f>C20/C9</f>
        <v>0</v>
      </c>
      <c r="D37" s="47">
        <f>D20/D9</f>
        <v>0</v>
      </c>
      <c r="E37" s="47">
        <f>E20/E9</f>
        <v>1.1545035312328679E-2</v>
      </c>
      <c r="F37" s="47">
        <f>F20/F9</f>
        <v>0</v>
      </c>
      <c r="G37" s="47">
        <f>G20/G9</f>
        <v>2.5687485434630623E-2</v>
      </c>
      <c r="H37" s="47"/>
    </row>
    <row r="38" spans="1:9" x14ac:dyDescent="0.2">
      <c r="A38" s="38" t="s">
        <v>211</v>
      </c>
      <c r="B38" s="47" t="s">
        <v>182</v>
      </c>
      <c r="C38" s="47">
        <f>C20/C17</f>
        <v>0</v>
      </c>
      <c r="D38" s="47">
        <f>D20/D17</f>
        <v>0</v>
      </c>
      <c r="E38" s="47">
        <f>E20/E17</f>
        <v>2.3558443694990539E-2</v>
      </c>
      <c r="F38" s="47">
        <f>F20/F17</f>
        <v>0</v>
      </c>
      <c r="G38" s="47">
        <f>G20/G17</f>
        <v>0.12748301286684979</v>
      </c>
      <c r="H38" s="47"/>
    </row>
    <row r="39" spans="1:9" ht="15" thickBot="1" x14ac:dyDescent="0.25">
      <c r="A39" s="62" t="s">
        <v>120</v>
      </c>
      <c r="B39" s="63" t="s">
        <v>182</v>
      </c>
      <c r="C39" s="63">
        <f>C21/C19</f>
        <v>1</v>
      </c>
      <c r="D39" s="63">
        <f>D21/D19</f>
        <v>1</v>
      </c>
      <c r="E39" s="63">
        <f>E21/E19</f>
        <v>0.93693158045407499</v>
      </c>
      <c r="F39" s="63">
        <f>F21/F19</f>
        <v>1</v>
      </c>
      <c r="G39" s="63">
        <f>G21/G19</f>
        <v>0.90477733143276751</v>
      </c>
      <c r="H39" s="63"/>
    </row>
    <row r="40" spans="1:9" x14ac:dyDescent="0.2">
      <c r="A40" s="38"/>
      <c r="B40" s="45" t="s">
        <v>182</v>
      </c>
      <c r="C40" s="45"/>
      <c r="D40" s="45"/>
      <c r="E40" s="45"/>
      <c r="F40" s="45"/>
      <c r="G40" s="45"/>
      <c r="H40" s="45"/>
    </row>
    <row r="41" spans="1:9" x14ac:dyDescent="0.2">
      <c r="A41" s="38"/>
      <c r="B41" s="45" t="s">
        <v>182</v>
      </c>
      <c r="C41" s="45"/>
      <c r="D41" s="45"/>
      <c r="E41" s="45"/>
      <c r="F41" s="45"/>
      <c r="G41" s="45"/>
      <c r="H41" s="45"/>
    </row>
    <row r="42" spans="1:9" x14ac:dyDescent="0.2">
      <c r="A42" s="43" t="s">
        <v>137</v>
      </c>
      <c r="B42" s="44" t="s">
        <v>182</v>
      </c>
      <c r="C42" s="44">
        <v>224032</v>
      </c>
      <c r="D42" s="44">
        <v>253342</v>
      </c>
      <c r="E42" s="44">
        <v>313611</v>
      </c>
      <c r="F42" s="44">
        <v>361088</v>
      </c>
      <c r="G42" s="44">
        <v>360028</v>
      </c>
      <c r="H42" s="44"/>
      <c r="I42" s="1"/>
    </row>
    <row r="43" spans="1:9" x14ac:dyDescent="0.2">
      <c r="A43" s="43" t="s">
        <v>138</v>
      </c>
      <c r="B43" s="44" t="s">
        <v>182</v>
      </c>
      <c r="C43" s="44">
        <v>-25190</v>
      </c>
      <c r="D43" s="44">
        <v>-29942</v>
      </c>
      <c r="E43" s="44">
        <v>-45004</v>
      </c>
      <c r="F43" s="44">
        <v>-42654</v>
      </c>
      <c r="G43" s="44">
        <v>-39307</v>
      </c>
      <c r="H43" s="44"/>
      <c r="I43" s="1"/>
    </row>
    <row r="44" spans="1:9" x14ac:dyDescent="0.2">
      <c r="A44" s="43" t="s">
        <v>139</v>
      </c>
      <c r="B44" s="44" t="s">
        <v>182</v>
      </c>
      <c r="C44" s="44">
        <v>-25190</v>
      </c>
      <c r="D44" s="44">
        <v>-29942</v>
      </c>
      <c r="E44" s="44">
        <v>-46004</v>
      </c>
      <c r="F44" s="44">
        <v>-43654</v>
      </c>
      <c r="G44" s="44">
        <v>-40307</v>
      </c>
      <c r="H44" s="44"/>
      <c r="I44" s="1"/>
    </row>
    <row r="45" spans="1:9" ht="16.5" x14ac:dyDescent="0.2">
      <c r="A45" s="43" t="s">
        <v>195</v>
      </c>
      <c r="B45" s="44" t="s">
        <v>182</v>
      </c>
      <c r="C45" s="44">
        <v>241386</v>
      </c>
      <c r="D45" s="44">
        <v>248177</v>
      </c>
      <c r="E45" s="44">
        <v>275758</v>
      </c>
      <c r="F45" s="44">
        <v>326747</v>
      </c>
      <c r="G45" s="44">
        <v>320277</v>
      </c>
      <c r="H45" s="44">
        <v>312700</v>
      </c>
      <c r="I45" s="1"/>
    </row>
    <row r="46" spans="1:9" x14ac:dyDescent="0.2">
      <c r="A46" s="43" t="s">
        <v>216</v>
      </c>
      <c r="B46" s="44" t="s">
        <v>182</v>
      </c>
      <c r="C46" s="44">
        <v>237537</v>
      </c>
      <c r="D46" s="44">
        <v>244730</v>
      </c>
      <c r="E46" s="44">
        <v>275048</v>
      </c>
      <c r="F46" s="44">
        <v>326747</v>
      </c>
      <c r="G46" s="44">
        <v>320277</v>
      </c>
      <c r="H46" s="44">
        <f>H45</f>
        <v>312700</v>
      </c>
      <c r="I46" s="1"/>
    </row>
    <row r="47" spans="1:9" x14ac:dyDescent="0.2">
      <c r="A47" s="43" t="s">
        <v>217</v>
      </c>
      <c r="B47" s="44" t="s">
        <v>182</v>
      </c>
      <c r="C47" s="44">
        <v>235740</v>
      </c>
      <c r="D47" s="44">
        <v>236147</v>
      </c>
      <c r="E47" s="44">
        <v>295935</v>
      </c>
      <c r="F47" s="44">
        <v>311874</v>
      </c>
      <c r="G47" s="44">
        <v>319692</v>
      </c>
      <c r="H47" s="44">
        <v>304886</v>
      </c>
      <c r="I47" s="1"/>
    </row>
    <row r="48" spans="1:9" x14ac:dyDescent="0.2">
      <c r="A48" s="43" t="s">
        <v>218</v>
      </c>
      <c r="B48" s="44" t="s">
        <v>182</v>
      </c>
      <c r="C48" s="44">
        <v>19311</v>
      </c>
      <c r="D48" s="44">
        <v>27787</v>
      </c>
      <c r="E48" s="44">
        <v>34812</v>
      </c>
      <c r="F48" s="44">
        <v>32867</v>
      </c>
      <c r="G48" s="44">
        <v>57184</v>
      </c>
      <c r="H48" s="44"/>
    </row>
    <row r="49" spans="1:8" x14ac:dyDescent="0.2">
      <c r="A49" s="34" t="s">
        <v>141</v>
      </c>
      <c r="B49" s="48" t="s">
        <v>182</v>
      </c>
      <c r="C49" s="48">
        <f>C45-C46</f>
        <v>3849</v>
      </c>
      <c r="D49" s="48">
        <f>D45-D46</f>
        <v>3447</v>
      </c>
      <c r="E49" s="48">
        <f>E45-E46</f>
        <v>710</v>
      </c>
      <c r="F49" s="48">
        <f>F45-F46</f>
        <v>0</v>
      </c>
      <c r="G49" s="48">
        <f>G45-G46</f>
        <v>0</v>
      </c>
      <c r="H49" s="48"/>
    </row>
    <row r="50" spans="1:8" s="22" customFormat="1" x14ac:dyDescent="0.2">
      <c r="A50" s="39" t="s">
        <v>142</v>
      </c>
      <c r="B50" s="48" t="s">
        <v>182</v>
      </c>
      <c r="C50" s="48">
        <f>C45-D45</f>
        <v>-6791</v>
      </c>
      <c r="D50" s="48">
        <f>D45-E45</f>
        <v>-27581</v>
      </c>
      <c r="E50" s="48">
        <f>E45-F45</f>
        <v>-50989</v>
      </c>
      <c r="F50" s="48">
        <f>F45-G45</f>
        <v>6470</v>
      </c>
      <c r="G50" s="48">
        <f>G45-H45</f>
        <v>7577</v>
      </c>
      <c r="H50" s="48"/>
    </row>
    <row r="51" spans="1:8" s="22" customFormat="1" x14ac:dyDescent="0.2">
      <c r="A51" s="39" t="s">
        <v>221</v>
      </c>
      <c r="B51" s="49" t="s">
        <v>182</v>
      </c>
      <c r="C51" s="49">
        <f>C50/D45</f>
        <v>-2.7363534896465022E-2</v>
      </c>
      <c r="D51" s="49">
        <f>D50/E45</f>
        <v>-0.1000188571138462</v>
      </c>
      <c r="E51" s="49">
        <f>E50/F45</f>
        <v>-0.15605039985064897</v>
      </c>
      <c r="F51" s="49">
        <f>F50/G45</f>
        <v>2.0201263281471975E-2</v>
      </c>
      <c r="G51" s="49">
        <f>G50/H45</f>
        <v>2.4230892228973459E-2</v>
      </c>
      <c r="H51" s="49"/>
    </row>
    <row r="52" spans="1:8" s="22" customFormat="1" x14ac:dyDescent="0.2">
      <c r="A52" s="39" t="s">
        <v>222</v>
      </c>
      <c r="B52" s="48" t="s">
        <v>182</v>
      </c>
      <c r="C52" s="48">
        <f>C46-D46</f>
        <v>-7193</v>
      </c>
      <c r="D52" s="48">
        <f>D46-E46</f>
        <v>-30318</v>
      </c>
      <c r="E52" s="48">
        <f>E46-F46</f>
        <v>-51699</v>
      </c>
      <c r="F52" s="48">
        <f>F46-G46</f>
        <v>6470</v>
      </c>
      <c r="G52" s="48">
        <f>G46-H46</f>
        <v>7577</v>
      </c>
      <c r="H52" s="48"/>
    </row>
    <row r="53" spans="1:8" s="22" customFormat="1" x14ac:dyDescent="0.2">
      <c r="A53" s="39" t="s">
        <v>223</v>
      </c>
      <c r="B53" s="49" t="s">
        <v>182</v>
      </c>
      <c r="C53" s="49">
        <f>C52/D46</f>
        <v>-2.9391574388101173E-2</v>
      </c>
      <c r="D53" s="49">
        <f>D52/E46</f>
        <v>-0.11022803292516216</v>
      </c>
      <c r="E53" s="49">
        <f>E52/F46</f>
        <v>-0.15822333487377083</v>
      </c>
      <c r="F53" s="49">
        <f>F52/G46</f>
        <v>2.0201263281471975E-2</v>
      </c>
      <c r="G53" s="49">
        <f>G52/H46</f>
        <v>2.4230892228973459E-2</v>
      </c>
      <c r="H53" s="49"/>
    </row>
    <row r="54" spans="1:8" s="22" customFormat="1" x14ac:dyDescent="0.2">
      <c r="A54" s="39" t="s">
        <v>224</v>
      </c>
      <c r="B54" s="48" t="s">
        <v>182</v>
      </c>
      <c r="C54" s="48">
        <f>C47-D47</f>
        <v>-407</v>
      </c>
      <c r="D54" s="48">
        <f>D47-E47</f>
        <v>-59788</v>
      </c>
      <c r="E54" s="48">
        <f>E47-F47</f>
        <v>-15939</v>
      </c>
      <c r="F54" s="48">
        <f>F47-G47</f>
        <v>-7818</v>
      </c>
      <c r="G54" s="48">
        <f>G47-H47</f>
        <v>14806</v>
      </c>
      <c r="H54" s="48"/>
    </row>
    <row r="55" spans="1:8" s="22" customFormat="1" x14ac:dyDescent="0.2">
      <c r="A55" s="39" t="s">
        <v>225</v>
      </c>
      <c r="B55" s="49" t="s">
        <v>182</v>
      </c>
      <c r="C55" s="49">
        <f>C54/D47</f>
        <v>-1.723502733466866E-3</v>
      </c>
      <c r="D55" s="49">
        <f>D54/E47</f>
        <v>-0.20203085136938856</v>
      </c>
      <c r="E55" s="49">
        <f>E54/F47</f>
        <v>-5.1107177898766808E-2</v>
      </c>
      <c r="F55" s="49">
        <f>F54/G47</f>
        <v>-2.4454787733193199E-2</v>
      </c>
      <c r="G55" s="49">
        <f>G54/H47</f>
        <v>4.8562413492256123E-2</v>
      </c>
      <c r="H55" s="49"/>
    </row>
    <row r="56" spans="1:8" s="22" customFormat="1" x14ac:dyDescent="0.2">
      <c r="A56" s="39" t="s">
        <v>226</v>
      </c>
      <c r="B56" s="50" t="s">
        <v>182</v>
      </c>
      <c r="C56" s="50">
        <f>-C42/C43</f>
        <v>8.8936879714172292</v>
      </c>
      <c r="D56" s="50">
        <f>-D42/D43</f>
        <v>8.4610914434573505</v>
      </c>
      <c r="E56" s="50">
        <f>-E42/E43</f>
        <v>6.9685139098746776</v>
      </c>
      <c r="F56" s="50">
        <f>-F42/F43</f>
        <v>8.4655131992310224</v>
      </c>
      <c r="G56" s="50">
        <f>-G42/G43</f>
        <v>9.1593863688401562</v>
      </c>
      <c r="H56" s="50"/>
    </row>
    <row r="57" spans="1:8" s="22" customFormat="1" x14ac:dyDescent="0.2">
      <c r="A57" s="39" t="s">
        <v>227</v>
      </c>
      <c r="B57" s="51" t="s">
        <v>182</v>
      </c>
      <c r="C57" s="51">
        <f>(C42+C43)/-C10</f>
        <v>21.742058936088785</v>
      </c>
      <c r="D57" s="51">
        <f>(D42+D43)/-D10</f>
        <v>12.943721271582527</v>
      </c>
      <c r="E57" s="51">
        <f>(E42+E43)/-E10</f>
        <v>12.993340643039117</v>
      </c>
      <c r="F57" s="51">
        <f>(F42+F43)/-F10</f>
        <v>20.576985832215957</v>
      </c>
      <c r="G57" s="51">
        <f>(G42+G43)/-G10</f>
        <v>22.422815194593333</v>
      </c>
      <c r="H57" s="51"/>
    </row>
    <row r="58" spans="1:8" x14ac:dyDescent="0.2">
      <c r="A58" s="34" t="s">
        <v>228</v>
      </c>
      <c r="B58" s="52" t="s">
        <v>182</v>
      </c>
      <c r="C58" s="52">
        <f>-C48/C10</f>
        <v>2.1115302607839923</v>
      </c>
      <c r="D58" s="52">
        <f>-D48/D10</f>
        <v>1.6099694851095061</v>
      </c>
      <c r="E58" s="52">
        <f>-E48/E10</f>
        <v>1.6839627205004997</v>
      </c>
      <c r="F58" s="52">
        <f>-F48/F10</f>
        <v>2.123842910453789</v>
      </c>
      <c r="G58" s="52">
        <f>-G48/G10</f>
        <v>3.9979491959916102</v>
      </c>
      <c r="H58" s="52"/>
    </row>
    <row r="59" spans="1:8" ht="15" thickBot="1" x14ac:dyDescent="0.25">
      <c r="A59" s="35" t="s">
        <v>290</v>
      </c>
      <c r="B59" s="53" t="s">
        <v>182</v>
      </c>
      <c r="C59" s="53">
        <f>C47/C8</f>
        <v>2.9484084797698706</v>
      </c>
      <c r="D59" s="53">
        <f>D47/D8</f>
        <v>1.3997877914903203</v>
      </c>
      <c r="E59" s="53">
        <f>E47/E8</f>
        <v>1.4551341623519347</v>
      </c>
      <c r="F59" s="53">
        <f>F47/F8</f>
        <v>1.7213299334370964</v>
      </c>
      <c r="G59" s="53">
        <f>G47/G8</f>
        <v>1.812713695204722</v>
      </c>
      <c r="H59" s="53"/>
    </row>
    <row r="60" spans="1:8" x14ac:dyDescent="0.2">
      <c r="A60" s="1"/>
      <c r="B60" s="19"/>
      <c r="C60" s="19"/>
      <c r="D60" s="19"/>
      <c r="E60" s="19"/>
      <c r="F60" s="19"/>
      <c r="G60" s="19"/>
    </row>
    <row r="61" spans="1:8" x14ac:dyDescent="0.2">
      <c r="A61" s="4" t="s">
        <v>229</v>
      </c>
      <c r="B61" s="19"/>
      <c r="C61" s="19"/>
      <c r="D61" s="19"/>
      <c r="E61" s="19"/>
      <c r="F61" s="19"/>
      <c r="G61" s="19"/>
    </row>
    <row r="62" spans="1:8" ht="25.5" x14ac:dyDescent="0.2">
      <c r="A62" s="5" t="s">
        <v>93</v>
      </c>
    </row>
    <row r="63" spans="1:8" x14ac:dyDescent="0.2">
      <c r="A63" s="3"/>
    </row>
    <row r="64" spans="1:8" ht="27" x14ac:dyDescent="0.2">
      <c r="A64" s="8" t="s">
        <v>196</v>
      </c>
    </row>
    <row r="65" spans="1:1" x14ac:dyDescent="0.2">
      <c r="A65" s="7" t="s">
        <v>197</v>
      </c>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r:id="rId1"/>
  <headerFooter alignWithMargins="0"/>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L63"/>
  <sheetViews>
    <sheetView zoomScaleNormal="100" workbookViewId="0">
      <selection activeCell="C22" sqref="C22:C23"/>
    </sheetView>
  </sheetViews>
  <sheetFormatPr defaultColWidth="8.85546875" defaultRowHeight="14.25" x14ac:dyDescent="0.2"/>
  <cols>
    <col min="1" max="1" width="76.42578125" style="337" bestFit="1" customWidth="1"/>
    <col min="2" max="2" width="16.42578125" style="337" hidden="1" customWidth="1"/>
    <col min="3" max="8" width="16.42578125" style="337" customWidth="1"/>
    <col min="9" max="16384" width="8.85546875" style="337"/>
  </cols>
  <sheetData>
    <row r="1" spans="1:12" x14ac:dyDescent="0.2"/>
    <row r="2" spans="1:12" ht="15" thickBot="1" x14ac:dyDescent="0.25"/>
    <row r="3" spans="1:12" x14ac:dyDescent="0.2">
      <c r="A3" s="657" t="s">
        <v>329</v>
      </c>
      <c r="B3" s="655">
        <v>2016</v>
      </c>
      <c r="C3" s="655">
        <v>2015</v>
      </c>
      <c r="D3" s="655">
        <v>2014</v>
      </c>
      <c r="E3" s="655">
        <v>2013</v>
      </c>
      <c r="F3" s="655">
        <v>2012</v>
      </c>
      <c r="G3" s="655">
        <v>2011</v>
      </c>
      <c r="H3" s="655">
        <v>2010</v>
      </c>
      <c r="J3" s="338" t="s">
        <v>235</v>
      </c>
      <c r="L3" s="339" t="s">
        <v>235</v>
      </c>
    </row>
    <row r="4" spans="1:12" ht="15" thickBot="1" x14ac:dyDescent="0.25">
      <c r="A4" s="658"/>
      <c r="B4" s="656"/>
      <c r="C4" s="656"/>
      <c r="D4" s="656"/>
      <c r="E4" s="656"/>
      <c r="F4" s="656"/>
      <c r="G4" s="656"/>
      <c r="H4" s="656"/>
      <c r="J4" s="338"/>
      <c r="L4" s="339"/>
    </row>
    <row r="5" spans="1:12" x14ac:dyDescent="0.2">
      <c r="A5" s="340" t="s">
        <v>236</v>
      </c>
      <c r="B5" s="341">
        <v>42185</v>
      </c>
      <c r="C5" s="341">
        <v>42185</v>
      </c>
      <c r="D5" s="341">
        <v>42185</v>
      </c>
      <c r="E5" s="341">
        <v>42185</v>
      </c>
      <c r="F5" s="341">
        <v>42185</v>
      </c>
      <c r="G5" s="341">
        <v>42185</v>
      </c>
      <c r="H5" s="341">
        <v>42185</v>
      </c>
    </row>
    <row r="6" spans="1:12" x14ac:dyDescent="0.2">
      <c r="A6" s="340" t="s">
        <v>237</v>
      </c>
      <c r="B6" s="342" t="s">
        <v>24</v>
      </c>
      <c r="C6" s="342" t="s">
        <v>24</v>
      </c>
      <c r="D6" s="342" t="s">
        <v>24</v>
      </c>
      <c r="E6" s="342" t="s">
        <v>238</v>
      </c>
      <c r="F6" s="342" t="s">
        <v>238</v>
      </c>
      <c r="G6" s="342" t="s">
        <v>238</v>
      </c>
      <c r="H6" s="342" t="s">
        <v>238</v>
      </c>
    </row>
    <row r="7" spans="1:12" ht="15" thickBot="1" x14ac:dyDescent="0.25">
      <c r="A7" s="343" t="s">
        <v>240</v>
      </c>
      <c r="B7" s="344" t="s">
        <v>153</v>
      </c>
      <c r="C7" s="344" t="s">
        <v>153</v>
      </c>
      <c r="D7" s="344" t="s">
        <v>153</v>
      </c>
      <c r="E7" s="344" t="s">
        <v>153</v>
      </c>
      <c r="F7" s="344" t="s">
        <v>153</v>
      </c>
      <c r="G7" s="344" t="s">
        <v>241</v>
      </c>
      <c r="H7" s="344" t="s">
        <v>242</v>
      </c>
      <c r="I7" s="345" t="s">
        <v>235</v>
      </c>
      <c r="J7" s="345" t="s">
        <v>235</v>
      </c>
    </row>
    <row r="8" spans="1:12" x14ac:dyDescent="0.2">
      <c r="A8" s="346" t="s">
        <v>230</v>
      </c>
      <c r="B8" s="347">
        <v>1436182</v>
      </c>
      <c r="C8" s="58">
        <v>1756267</v>
      </c>
      <c r="D8" s="347">
        <v>1799058</v>
      </c>
      <c r="E8" s="347">
        <v>1447897</v>
      </c>
      <c r="F8" s="347">
        <v>1796840</v>
      </c>
      <c r="G8" s="347">
        <v>1917695</v>
      </c>
      <c r="H8" s="347" t="s">
        <v>235</v>
      </c>
      <c r="I8" s="345" t="s">
        <v>235</v>
      </c>
      <c r="J8" s="345"/>
    </row>
    <row r="9" spans="1:12" x14ac:dyDescent="0.2">
      <c r="A9" s="348" t="s">
        <v>243</v>
      </c>
      <c r="B9" s="349">
        <v>-1405415</v>
      </c>
      <c r="C9" s="44">
        <v>-1710571</v>
      </c>
      <c r="D9" s="349">
        <v>-1970819</v>
      </c>
      <c r="E9" s="349">
        <v>-1270889</v>
      </c>
      <c r="F9" s="349">
        <v>-1629644</v>
      </c>
      <c r="G9" s="349">
        <v>-1404211</v>
      </c>
      <c r="H9" s="349" t="s">
        <v>235</v>
      </c>
      <c r="I9" s="339" t="s">
        <v>235</v>
      </c>
      <c r="J9" s="351"/>
    </row>
    <row r="10" spans="1:12" x14ac:dyDescent="0.2">
      <c r="A10" s="352" t="s">
        <v>155</v>
      </c>
      <c r="B10" s="353">
        <f t="shared" ref="B10:G10" si="0">B9/12</f>
        <v>-117117.91666666667</v>
      </c>
      <c r="C10" s="353">
        <f t="shared" si="0"/>
        <v>-142547.58333333334</v>
      </c>
      <c r="D10" s="353">
        <f t="shared" si="0"/>
        <v>-164234.91666666666</v>
      </c>
      <c r="E10" s="353">
        <f t="shared" si="0"/>
        <v>-105907.41666666667</v>
      </c>
      <c r="F10" s="353">
        <f t="shared" si="0"/>
        <v>-135803.66666666666</v>
      </c>
      <c r="G10" s="353">
        <f t="shared" si="0"/>
        <v>-117017.58333333333</v>
      </c>
      <c r="H10" s="353"/>
      <c r="I10" s="339"/>
      <c r="J10" s="351"/>
    </row>
    <row r="11" spans="1:12" x14ac:dyDescent="0.2">
      <c r="A11" s="348" t="s">
        <v>245</v>
      </c>
      <c r="B11" s="349">
        <v>1436182</v>
      </c>
      <c r="C11" s="349">
        <v>1760211</v>
      </c>
      <c r="D11" s="349">
        <v>1714641</v>
      </c>
      <c r="E11" s="349">
        <v>1322660</v>
      </c>
      <c r="F11" s="349">
        <v>1618291</v>
      </c>
      <c r="G11" s="349">
        <v>1905313</v>
      </c>
      <c r="H11" s="349"/>
      <c r="I11" s="339"/>
      <c r="J11" s="351"/>
    </row>
    <row r="12" spans="1:12" ht="15" thickBot="1" x14ac:dyDescent="0.25">
      <c r="A12" s="354" t="s">
        <v>246</v>
      </c>
      <c r="B12" s="355">
        <v>-1326103</v>
      </c>
      <c r="C12" s="355">
        <v>-1617875</v>
      </c>
      <c r="D12" s="355">
        <v>-1707865</v>
      </c>
      <c r="E12" s="355">
        <v>-1156098</v>
      </c>
      <c r="F12" s="355">
        <v>-1450331</v>
      </c>
      <c r="G12" s="355">
        <v>-1361844</v>
      </c>
      <c r="H12" s="355"/>
      <c r="I12" s="339"/>
      <c r="J12" s="351"/>
    </row>
    <row r="13" spans="1:12" x14ac:dyDescent="0.2">
      <c r="A13" s="356"/>
      <c r="B13" s="356"/>
      <c r="C13" s="356"/>
      <c r="D13" s="356"/>
      <c r="E13" s="356"/>
      <c r="F13" s="356"/>
      <c r="G13" s="356"/>
      <c r="H13" s="356"/>
    </row>
    <row r="14" spans="1:12" s="361" customFormat="1" ht="15" x14ac:dyDescent="0.25">
      <c r="A14" s="357" t="s">
        <v>247</v>
      </c>
      <c r="B14" s="358">
        <f t="shared" ref="B14:G14" si="1">B8+B9</f>
        <v>30767</v>
      </c>
      <c r="C14" s="358">
        <f t="shared" si="1"/>
        <v>45696</v>
      </c>
      <c r="D14" s="358">
        <f t="shared" si="1"/>
        <v>-171761</v>
      </c>
      <c r="E14" s="358">
        <f t="shared" si="1"/>
        <v>177008</v>
      </c>
      <c r="F14" s="358">
        <f t="shared" si="1"/>
        <v>167196</v>
      </c>
      <c r="G14" s="358">
        <f t="shared" si="1"/>
        <v>513484</v>
      </c>
      <c r="H14" s="358"/>
      <c r="I14" s="359"/>
      <c r="J14" s="360"/>
    </row>
    <row r="15" spans="1:12" x14ac:dyDescent="0.2">
      <c r="A15" s="352" t="s">
        <v>248</v>
      </c>
      <c r="B15" s="353">
        <f t="shared" ref="B15:G15" si="2">B11+B12</f>
        <v>110079</v>
      </c>
      <c r="C15" s="353">
        <f t="shared" si="2"/>
        <v>142336</v>
      </c>
      <c r="D15" s="353">
        <f t="shared" si="2"/>
        <v>6776</v>
      </c>
      <c r="E15" s="353">
        <f t="shared" si="2"/>
        <v>166562</v>
      </c>
      <c r="F15" s="353">
        <f t="shared" si="2"/>
        <v>167960</v>
      </c>
      <c r="G15" s="353">
        <f t="shared" si="2"/>
        <v>543469</v>
      </c>
      <c r="H15" s="353"/>
      <c r="I15" s="339"/>
      <c r="J15" s="351"/>
    </row>
    <row r="16" spans="1:12" s="361" customFormat="1" ht="15" x14ac:dyDescent="0.25">
      <c r="A16" s="362" t="s">
        <v>249</v>
      </c>
      <c r="B16" s="363">
        <v>1153305</v>
      </c>
      <c r="C16" s="201">
        <v>1129231</v>
      </c>
      <c r="D16" s="363">
        <v>1031080</v>
      </c>
      <c r="E16" s="363">
        <v>1037111</v>
      </c>
      <c r="F16" s="363">
        <v>1061949</v>
      </c>
      <c r="G16" s="363">
        <v>1314398</v>
      </c>
      <c r="H16" s="363">
        <v>1106521</v>
      </c>
      <c r="I16" s="365" t="s">
        <v>235</v>
      </c>
      <c r="J16" s="365"/>
    </row>
    <row r="17" spans="1:12" x14ac:dyDescent="0.2">
      <c r="A17" s="348" t="s">
        <v>250</v>
      </c>
      <c r="B17" s="349">
        <v>-272296</v>
      </c>
      <c r="C17" s="44">
        <v>-208319</v>
      </c>
      <c r="D17" s="349">
        <v>-397361</v>
      </c>
      <c r="E17" s="349">
        <v>-349704</v>
      </c>
      <c r="F17" s="349">
        <v>-315582</v>
      </c>
      <c r="G17" s="349">
        <v>-298574</v>
      </c>
      <c r="H17" s="349">
        <v>-283089</v>
      </c>
      <c r="I17" s="339"/>
      <c r="J17" s="339"/>
      <c r="L17" s="366" t="s">
        <v>235</v>
      </c>
    </row>
    <row r="18" spans="1:12" s="361" customFormat="1" ht="15" x14ac:dyDescent="0.25">
      <c r="A18" s="357" t="s">
        <v>251</v>
      </c>
      <c r="B18" s="358">
        <f t="shared" ref="B18:H18" si="3">B16+B17</f>
        <v>881009</v>
      </c>
      <c r="C18" s="358">
        <f t="shared" si="3"/>
        <v>920912</v>
      </c>
      <c r="D18" s="358">
        <f t="shared" si="3"/>
        <v>633719</v>
      </c>
      <c r="E18" s="358">
        <f t="shared" si="3"/>
        <v>687407</v>
      </c>
      <c r="F18" s="358">
        <f t="shared" si="3"/>
        <v>746367</v>
      </c>
      <c r="G18" s="358">
        <f t="shared" si="3"/>
        <v>1015824</v>
      </c>
      <c r="H18" s="358">
        <f t="shared" si="3"/>
        <v>823432</v>
      </c>
      <c r="I18" s="359" t="s">
        <v>235</v>
      </c>
      <c r="J18" s="367" t="s">
        <v>235</v>
      </c>
    </row>
    <row r="19" spans="1:12" x14ac:dyDescent="0.2">
      <c r="A19" s="348" t="s">
        <v>156</v>
      </c>
      <c r="B19" s="349">
        <v>1153305</v>
      </c>
      <c r="C19" s="44">
        <v>1129231</v>
      </c>
      <c r="D19" s="349">
        <v>1031080</v>
      </c>
      <c r="E19" s="349">
        <v>1037111</v>
      </c>
      <c r="F19" s="349">
        <v>1061949</v>
      </c>
      <c r="G19" s="349">
        <v>1314398</v>
      </c>
      <c r="H19" s="349"/>
      <c r="I19" s="339"/>
      <c r="J19" s="368"/>
    </row>
    <row r="20" spans="1:12" x14ac:dyDescent="0.2">
      <c r="A20" s="348" t="s">
        <v>157</v>
      </c>
      <c r="B20" s="349">
        <v>-272296</v>
      </c>
      <c r="C20" s="44">
        <v>-208319</v>
      </c>
      <c r="D20" s="349">
        <v>-397361</v>
      </c>
      <c r="E20" s="349">
        <v>-349704</v>
      </c>
      <c r="F20" s="349">
        <v>-315582</v>
      </c>
      <c r="G20" s="349">
        <v>-298574</v>
      </c>
      <c r="H20" s="349"/>
      <c r="I20" s="339"/>
      <c r="J20" s="368"/>
    </row>
    <row r="21" spans="1:12" x14ac:dyDescent="0.2">
      <c r="A21" s="352" t="s">
        <v>118</v>
      </c>
      <c r="B21" s="353">
        <f t="shared" ref="B21:G21" si="4">B19+B20</f>
        <v>881009</v>
      </c>
      <c r="C21" s="353">
        <f t="shared" si="4"/>
        <v>920912</v>
      </c>
      <c r="D21" s="353">
        <f t="shared" si="4"/>
        <v>633719</v>
      </c>
      <c r="E21" s="353">
        <f t="shared" si="4"/>
        <v>687407</v>
      </c>
      <c r="F21" s="353">
        <f t="shared" si="4"/>
        <v>746367</v>
      </c>
      <c r="G21" s="353">
        <f t="shared" si="4"/>
        <v>1015824</v>
      </c>
      <c r="H21" s="353"/>
      <c r="I21" s="339"/>
      <c r="J21" s="351"/>
    </row>
    <row r="22" spans="1:12" x14ac:dyDescent="0.2">
      <c r="A22" s="348" t="s">
        <v>158</v>
      </c>
      <c r="B22" s="349">
        <v>-1386435</v>
      </c>
      <c r="C22" s="44">
        <v>-1683189</v>
      </c>
      <c r="D22" s="349">
        <v>-1826297</v>
      </c>
      <c r="E22" s="349">
        <v>-1194772</v>
      </c>
      <c r="F22" s="349">
        <v>-1533578</v>
      </c>
      <c r="G22" s="349">
        <v>-1319085</v>
      </c>
      <c r="H22" s="349"/>
      <c r="I22" s="339"/>
      <c r="J22" s="351"/>
    </row>
    <row r="23" spans="1:12" x14ac:dyDescent="0.2">
      <c r="A23" s="348" t="s">
        <v>255</v>
      </c>
      <c r="B23" s="349">
        <v>-272296</v>
      </c>
      <c r="C23" s="44">
        <v>-208319</v>
      </c>
      <c r="D23" s="349">
        <v>-397361</v>
      </c>
      <c r="E23" s="349">
        <f>E17</f>
        <v>-349704</v>
      </c>
      <c r="F23" s="349">
        <f>F17</f>
        <v>-315582</v>
      </c>
      <c r="G23" s="349">
        <f>G17</f>
        <v>-298574</v>
      </c>
      <c r="H23" s="349"/>
      <c r="I23" s="339"/>
      <c r="J23" s="351"/>
    </row>
    <row r="24" spans="1:12" x14ac:dyDescent="0.2">
      <c r="A24" s="369" t="s">
        <v>257</v>
      </c>
      <c r="B24" s="353">
        <f t="shared" ref="B24:G24" si="5">B22-B23</f>
        <v>-1114139</v>
      </c>
      <c r="C24" s="353">
        <f t="shared" si="5"/>
        <v>-1474870</v>
      </c>
      <c r="D24" s="353">
        <f t="shared" si="5"/>
        <v>-1428936</v>
      </c>
      <c r="E24" s="353">
        <f t="shared" si="5"/>
        <v>-845068</v>
      </c>
      <c r="F24" s="353">
        <f t="shared" si="5"/>
        <v>-1217996</v>
      </c>
      <c r="G24" s="353">
        <f t="shared" si="5"/>
        <v>-1020511</v>
      </c>
      <c r="H24" s="353"/>
      <c r="I24" s="339"/>
      <c r="J24" s="351"/>
    </row>
    <row r="25" spans="1:12" s="361" customFormat="1" ht="15" x14ac:dyDescent="0.25">
      <c r="A25" s="370" t="s">
        <v>258</v>
      </c>
      <c r="B25" s="371">
        <f t="shared" ref="B25:G25" si="6">B16/B8</f>
        <v>0.80303540916123439</v>
      </c>
      <c r="C25" s="371">
        <f t="shared" si="6"/>
        <v>0.64297228154944552</v>
      </c>
      <c r="D25" s="371">
        <f t="shared" si="6"/>
        <v>0.57312215615060769</v>
      </c>
      <c r="E25" s="371">
        <f t="shared" si="6"/>
        <v>0.71628782986635098</v>
      </c>
      <c r="F25" s="371">
        <f t="shared" si="6"/>
        <v>0.59100921617951518</v>
      </c>
      <c r="G25" s="371">
        <f t="shared" si="6"/>
        <v>0.68540513481028009</v>
      </c>
      <c r="H25" s="371"/>
      <c r="I25" s="359"/>
      <c r="J25" s="359"/>
    </row>
    <row r="26" spans="1:12" x14ac:dyDescent="0.2">
      <c r="A26" s="372" t="s">
        <v>162</v>
      </c>
      <c r="B26" s="373">
        <f t="shared" ref="B26:G26" si="7">B16/B11</f>
        <v>0.80303540916123439</v>
      </c>
      <c r="C26" s="373">
        <f t="shared" si="7"/>
        <v>0.64153161183517204</v>
      </c>
      <c r="D26" s="373">
        <f t="shared" si="7"/>
        <v>0.60133870588653837</v>
      </c>
      <c r="E26" s="373">
        <f t="shared" si="7"/>
        <v>0.78411005095791808</v>
      </c>
      <c r="F26" s="373">
        <f t="shared" si="7"/>
        <v>0.65621634180749944</v>
      </c>
      <c r="G26" s="373">
        <f t="shared" si="7"/>
        <v>0.68985935644169749</v>
      </c>
      <c r="H26" s="373"/>
      <c r="I26" s="339"/>
      <c r="J26" s="339"/>
    </row>
    <row r="27" spans="1:12" x14ac:dyDescent="0.2">
      <c r="A27" s="372" t="s">
        <v>163</v>
      </c>
      <c r="B27" s="373">
        <f t="shared" ref="B27:G27" si="8">B17/B9</f>
        <v>0.19374775422206253</v>
      </c>
      <c r="C27" s="373">
        <f t="shared" si="8"/>
        <v>0.12178331095289234</v>
      </c>
      <c r="D27" s="373">
        <f t="shared" si="8"/>
        <v>0.20162226972644368</v>
      </c>
      <c r="E27" s="373">
        <f t="shared" si="8"/>
        <v>0.27516486490952397</v>
      </c>
      <c r="F27" s="373">
        <f t="shared" si="8"/>
        <v>0.19365088326039306</v>
      </c>
      <c r="G27" s="373">
        <f t="shared" si="8"/>
        <v>0.21262758944346682</v>
      </c>
      <c r="H27" s="373"/>
      <c r="I27" s="366" t="s">
        <v>235</v>
      </c>
      <c r="J27" s="366"/>
    </row>
    <row r="28" spans="1:12" x14ac:dyDescent="0.2">
      <c r="A28" s="372" t="s">
        <v>261</v>
      </c>
      <c r="B28" s="373">
        <f t="shared" ref="B28:G28" si="9">-B18/(B9-B17)</f>
        <v>0.77750792282187486</v>
      </c>
      <c r="C28" s="373">
        <f t="shared" si="9"/>
        <v>0.61302098449527775</v>
      </c>
      <c r="D28" s="373">
        <f t="shared" si="9"/>
        <v>0.40275558673952527</v>
      </c>
      <c r="E28" s="373">
        <f t="shared" si="9"/>
        <v>0.74622035747434012</v>
      </c>
      <c r="F28" s="373">
        <f t="shared" si="9"/>
        <v>0.56798461564218428</v>
      </c>
      <c r="G28" s="373">
        <f t="shared" si="9"/>
        <v>0.91876809477251575</v>
      </c>
      <c r="H28" s="373"/>
    </row>
    <row r="29" spans="1:12" s="361" customFormat="1" ht="15" x14ac:dyDescent="0.25">
      <c r="A29" s="370" t="s">
        <v>94</v>
      </c>
      <c r="B29" s="371">
        <f t="shared" ref="B29:G29" si="10">-B18/B24</f>
        <v>0.79075321840452584</v>
      </c>
      <c r="C29" s="371">
        <f t="shared" si="10"/>
        <v>0.62440215069802762</v>
      </c>
      <c r="D29" s="371">
        <f t="shared" si="10"/>
        <v>0.44349012132103888</v>
      </c>
      <c r="E29" s="371">
        <f t="shared" si="10"/>
        <v>0.81343394851065243</v>
      </c>
      <c r="F29" s="371">
        <f t="shared" si="10"/>
        <v>0.61278280060033041</v>
      </c>
      <c r="G29" s="371">
        <f t="shared" si="10"/>
        <v>0.99540720286209561</v>
      </c>
      <c r="H29" s="371"/>
    </row>
    <row r="30" spans="1:12" ht="15" x14ac:dyDescent="0.25">
      <c r="A30" s="370" t="s">
        <v>119</v>
      </c>
      <c r="B30" s="371">
        <f t="shared" ref="B30:G30" si="11">B18/B16</f>
        <v>0.76389940215294305</v>
      </c>
      <c r="C30" s="371">
        <f t="shared" si="11"/>
        <v>0.81552135922588032</v>
      </c>
      <c r="D30" s="371">
        <f t="shared" si="11"/>
        <v>0.61461671257322414</v>
      </c>
      <c r="E30" s="371">
        <f t="shared" si="11"/>
        <v>0.66280947748119534</v>
      </c>
      <c r="F30" s="371">
        <f t="shared" si="11"/>
        <v>0.70282753691561461</v>
      </c>
      <c r="G30" s="371">
        <f t="shared" si="11"/>
        <v>0.77284353749777468</v>
      </c>
      <c r="H30" s="373"/>
    </row>
    <row r="31" spans="1:12" x14ac:dyDescent="0.2">
      <c r="A31" s="372" t="s">
        <v>263</v>
      </c>
      <c r="B31" s="353">
        <f t="shared" ref="B31:G31" si="12">B16-C16</f>
        <v>24074</v>
      </c>
      <c r="C31" s="353">
        <f t="shared" si="12"/>
        <v>98151</v>
      </c>
      <c r="D31" s="353">
        <f t="shared" si="12"/>
        <v>-6031</v>
      </c>
      <c r="E31" s="353">
        <f t="shared" si="12"/>
        <v>-24838</v>
      </c>
      <c r="F31" s="353">
        <f t="shared" si="12"/>
        <v>-252449</v>
      </c>
      <c r="G31" s="353">
        <f t="shared" si="12"/>
        <v>207877</v>
      </c>
      <c r="H31" s="353"/>
    </row>
    <row r="32" spans="1:12" x14ac:dyDescent="0.2">
      <c r="A32" s="372" t="s">
        <v>264</v>
      </c>
      <c r="B32" s="353">
        <f t="shared" ref="B32:G32" si="13">B18-C18</f>
        <v>-39903</v>
      </c>
      <c r="C32" s="353">
        <f t="shared" si="13"/>
        <v>287193</v>
      </c>
      <c r="D32" s="353">
        <f t="shared" si="13"/>
        <v>-53688</v>
      </c>
      <c r="E32" s="353">
        <f t="shared" si="13"/>
        <v>-58960</v>
      </c>
      <c r="F32" s="353">
        <f t="shared" si="13"/>
        <v>-269457</v>
      </c>
      <c r="G32" s="353">
        <f t="shared" si="13"/>
        <v>192392</v>
      </c>
      <c r="H32" s="353"/>
    </row>
    <row r="33" spans="1:10" x14ac:dyDescent="0.2">
      <c r="A33" s="372" t="s">
        <v>265</v>
      </c>
      <c r="B33" s="374">
        <f t="shared" ref="B33:G33" si="14">B31/C16</f>
        <v>2.1318932972970103E-2</v>
      </c>
      <c r="C33" s="374">
        <f t="shared" si="14"/>
        <v>9.5192419598867206E-2</v>
      </c>
      <c r="D33" s="374">
        <f t="shared" si="14"/>
        <v>-5.8151923950281121E-3</v>
      </c>
      <c r="E33" s="374">
        <f t="shared" si="14"/>
        <v>-2.338907047325248E-2</v>
      </c>
      <c r="F33" s="374">
        <f t="shared" si="14"/>
        <v>-0.19206435189341434</v>
      </c>
      <c r="G33" s="374">
        <f t="shared" si="14"/>
        <v>0.18786539071558517</v>
      </c>
      <c r="H33" s="374"/>
    </row>
    <row r="34" spans="1:10" x14ac:dyDescent="0.2">
      <c r="A34" s="372" t="s">
        <v>266</v>
      </c>
      <c r="B34" s="374">
        <f t="shared" ref="B34:G34" si="15">B32/C18</f>
        <v>-4.3329872995465361E-2</v>
      </c>
      <c r="C34" s="374">
        <f t="shared" si="15"/>
        <v>0.45318666475204311</v>
      </c>
      <c r="D34" s="374">
        <f t="shared" si="15"/>
        <v>-7.8102201461434054E-2</v>
      </c>
      <c r="E34" s="374">
        <f t="shared" si="15"/>
        <v>-7.899598990844986E-2</v>
      </c>
      <c r="F34" s="374">
        <f t="shared" si="15"/>
        <v>-0.26525953314747436</v>
      </c>
      <c r="G34" s="374">
        <f t="shared" si="15"/>
        <v>0.23364649418531219</v>
      </c>
      <c r="H34" s="374"/>
    </row>
    <row r="35" spans="1:10" x14ac:dyDescent="0.2">
      <c r="A35" s="372" t="s">
        <v>267</v>
      </c>
      <c r="B35" s="374">
        <f t="shared" ref="B35:G35" si="16">B19/B8</f>
        <v>0.80303540916123439</v>
      </c>
      <c r="C35" s="374">
        <f t="shared" si="16"/>
        <v>0.64297228154944552</v>
      </c>
      <c r="D35" s="374">
        <f t="shared" si="16"/>
        <v>0.57312215615060769</v>
      </c>
      <c r="E35" s="374">
        <f t="shared" si="16"/>
        <v>0.71628782986635098</v>
      </c>
      <c r="F35" s="374">
        <f t="shared" si="16"/>
        <v>0.59100921617951518</v>
      </c>
      <c r="G35" s="374">
        <f t="shared" si="16"/>
        <v>0.68540513481028009</v>
      </c>
      <c r="H35" s="374"/>
    </row>
    <row r="36" spans="1:10" x14ac:dyDescent="0.2">
      <c r="A36" s="372" t="s">
        <v>209</v>
      </c>
      <c r="B36" s="374">
        <f t="shared" ref="B36:G36" si="17">B19/B16</f>
        <v>1</v>
      </c>
      <c r="C36" s="374">
        <f t="shared" si="17"/>
        <v>1</v>
      </c>
      <c r="D36" s="374">
        <f t="shared" si="17"/>
        <v>1</v>
      </c>
      <c r="E36" s="374">
        <f t="shared" si="17"/>
        <v>1</v>
      </c>
      <c r="F36" s="374">
        <f t="shared" si="17"/>
        <v>1</v>
      </c>
      <c r="G36" s="374">
        <f t="shared" si="17"/>
        <v>1</v>
      </c>
      <c r="H36" s="374"/>
    </row>
    <row r="37" spans="1:10" x14ac:dyDescent="0.2">
      <c r="A37" s="372" t="s">
        <v>210</v>
      </c>
      <c r="B37" s="374">
        <f t="shared" ref="B37:G37" si="18">B20/B9</f>
        <v>0.19374775422206253</v>
      </c>
      <c r="C37" s="374">
        <f t="shared" si="18"/>
        <v>0.12178331095289234</v>
      </c>
      <c r="D37" s="374">
        <f t="shared" si="18"/>
        <v>0.20162226972644368</v>
      </c>
      <c r="E37" s="374">
        <f t="shared" si="18"/>
        <v>0.27516486490952397</v>
      </c>
      <c r="F37" s="374">
        <f t="shared" si="18"/>
        <v>0.19365088326039306</v>
      </c>
      <c r="G37" s="374">
        <f t="shared" si="18"/>
        <v>0.21262758944346682</v>
      </c>
      <c r="H37" s="374"/>
    </row>
    <row r="38" spans="1:10" x14ac:dyDescent="0.2">
      <c r="A38" s="372" t="s">
        <v>211</v>
      </c>
      <c r="B38" s="374">
        <f t="shared" ref="B38:G38" si="19">B20/B17</f>
        <v>1</v>
      </c>
      <c r="C38" s="374">
        <f t="shared" si="19"/>
        <v>1</v>
      </c>
      <c r="D38" s="374">
        <f t="shared" si="19"/>
        <v>1</v>
      </c>
      <c r="E38" s="374">
        <f t="shared" si="19"/>
        <v>1</v>
      </c>
      <c r="F38" s="374">
        <f t="shared" si="19"/>
        <v>1</v>
      </c>
      <c r="G38" s="374">
        <f t="shared" si="19"/>
        <v>1</v>
      </c>
      <c r="H38" s="374"/>
    </row>
    <row r="39" spans="1:10" ht="15" thickBot="1" x14ac:dyDescent="0.25">
      <c r="A39" s="375" t="s">
        <v>120</v>
      </c>
      <c r="B39" s="376">
        <f t="shared" ref="B39:G39" si="20">B21/B19</f>
        <v>0.76389940215294305</v>
      </c>
      <c r="C39" s="376">
        <f t="shared" si="20"/>
        <v>0.81552135922588032</v>
      </c>
      <c r="D39" s="376">
        <f t="shared" si="20"/>
        <v>0.61461671257322414</v>
      </c>
      <c r="E39" s="376">
        <f t="shared" si="20"/>
        <v>0.66280947748119534</v>
      </c>
      <c r="F39" s="376">
        <f t="shared" si="20"/>
        <v>0.70282753691561461</v>
      </c>
      <c r="G39" s="376">
        <f t="shared" si="20"/>
        <v>0.77284353749777468</v>
      </c>
      <c r="H39" s="376"/>
    </row>
    <row r="40" spans="1:10" x14ac:dyDescent="0.2">
      <c r="A40" s="372"/>
      <c r="B40" s="353"/>
      <c r="C40" s="353"/>
      <c r="D40" s="353"/>
      <c r="E40" s="353"/>
      <c r="F40" s="353"/>
      <c r="G40" s="353"/>
      <c r="H40" s="353"/>
    </row>
    <row r="41" spans="1:10" x14ac:dyDescent="0.2">
      <c r="A41" s="372"/>
      <c r="B41" s="353"/>
      <c r="C41" s="353"/>
      <c r="D41" s="353"/>
      <c r="E41" s="353"/>
      <c r="F41" s="353"/>
      <c r="G41" s="353"/>
      <c r="H41" s="353"/>
    </row>
    <row r="42" spans="1:10" x14ac:dyDescent="0.2">
      <c r="A42" s="348" t="s">
        <v>137</v>
      </c>
      <c r="B42" s="377">
        <v>898117</v>
      </c>
      <c r="C42" s="377">
        <v>296247</v>
      </c>
      <c r="D42" s="349">
        <v>1562519</v>
      </c>
      <c r="E42" s="349">
        <v>1533433</v>
      </c>
      <c r="F42" s="349">
        <v>1526111</v>
      </c>
      <c r="G42" s="349">
        <v>1351207</v>
      </c>
      <c r="H42" s="349"/>
      <c r="I42" s="366"/>
    </row>
    <row r="43" spans="1:10" x14ac:dyDescent="0.2">
      <c r="A43" s="348" t="s">
        <v>339</v>
      </c>
      <c r="B43" s="377">
        <v>-810083</v>
      </c>
      <c r="C43" s="350">
        <v>-654448</v>
      </c>
      <c r="D43" s="349">
        <v>-238971</v>
      </c>
      <c r="E43" s="349">
        <v>-112126</v>
      </c>
      <c r="F43" s="349">
        <v>-86098</v>
      </c>
      <c r="G43" s="349">
        <v>-95377</v>
      </c>
      <c r="H43" s="349"/>
      <c r="I43" s="366"/>
    </row>
    <row r="44" spans="1:10" x14ac:dyDescent="0.2">
      <c r="A44" s="348" t="s">
        <v>139</v>
      </c>
      <c r="B44" s="377">
        <v>-810083</v>
      </c>
      <c r="C44" s="350">
        <v>-654448</v>
      </c>
      <c r="D44" s="349">
        <v>-238971</v>
      </c>
      <c r="E44" s="349">
        <f>E43</f>
        <v>-112126</v>
      </c>
      <c r="F44" s="349">
        <f>F43</f>
        <v>-86098</v>
      </c>
      <c r="G44" s="349">
        <f>G43</f>
        <v>-95377</v>
      </c>
      <c r="H44" s="349"/>
      <c r="I44" s="366"/>
      <c r="J44" s="337" t="s">
        <v>235</v>
      </c>
    </row>
    <row r="45" spans="1:10" x14ac:dyDescent="0.2">
      <c r="A45" s="348" t="s">
        <v>140</v>
      </c>
      <c r="B45" s="349">
        <v>2927628</v>
      </c>
      <c r="C45" s="350">
        <v>2942895</v>
      </c>
      <c r="D45" s="349">
        <v>3336361</v>
      </c>
      <c r="E45" s="349">
        <v>3189327</v>
      </c>
      <c r="F45" s="349">
        <v>2940225</v>
      </c>
      <c r="G45" s="349">
        <v>3027897</v>
      </c>
      <c r="H45" s="349">
        <v>2862983</v>
      </c>
      <c r="I45" s="366"/>
    </row>
    <row r="46" spans="1:10" x14ac:dyDescent="0.2">
      <c r="A46" s="348" t="s">
        <v>216</v>
      </c>
      <c r="B46" s="349">
        <v>2892375</v>
      </c>
      <c r="C46" s="350">
        <v>2906792</v>
      </c>
      <c r="D46" s="349">
        <v>3273887</v>
      </c>
      <c r="E46" s="349">
        <v>2990158</v>
      </c>
      <c r="F46" s="349">
        <v>2799072</v>
      </c>
      <c r="G46" s="349">
        <v>2930055</v>
      </c>
      <c r="H46" s="349">
        <v>2765732</v>
      </c>
      <c r="I46" s="366"/>
    </row>
    <row r="47" spans="1:10" s="361" customFormat="1" ht="15" x14ac:dyDescent="0.25">
      <c r="A47" s="362" t="s">
        <v>217</v>
      </c>
      <c r="B47" s="363">
        <v>2671687</v>
      </c>
      <c r="C47" s="364">
        <v>2906792</v>
      </c>
      <c r="D47" s="363">
        <v>3273887</v>
      </c>
      <c r="E47" s="363">
        <v>2813533</v>
      </c>
      <c r="F47" s="363">
        <v>2622447</v>
      </c>
      <c r="G47" s="363">
        <v>2503430</v>
      </c>
      <c r="H47" s="363">
        <v>1936107</v>
      </c>
      <c r="I47" s="378"/>
    </row>
    <row r="48" spans="1:10" ht="17.25" x14ac:dyDescent="0.25">
      <c r="A48" s="348" t="s">
        <v>360</v>
      </c>
      <c r="B48" s="349">
        <v>670220</v>
      </c>
      <c r="C48" s="349">
        <v>160311</v>
      </c>
      <c r="D48" s="349">
        <v>1290292</v>
      </c>
      <c r="E48" s="349">
        <v>1404442</v>
      </c>
      <c r="F48" s="349">
        <v>1384611</v>
      </c>
      <c r="G48" s="349">
        <v>1181372</v>
      </c>
      <c r="H48" s="349"/>
    </row>
    <row r="49" spans="1:8" x14ac:dyDescent="0.2">
      <c r="A49" s="340" t="s">
        <v>141</v>
      </c>
      <c r="B49" s="379">
        <f t="shared" ref="B49:G49" si="21">B45-B46</f>
        <v>35253</v>
      </c>
      <c r="C49" s="379">
        <f t="shared" si="21"/>
        <v>36103</v>
      </c>
      <c r="D49" s="379">
        <f t="shared" si="21"/>
        <v>62474</v>
      </c>
      <c r="E49" s="379">
        <f t="shared" si="21"/>
        <v>199169</v>
      </c>
      <c r="F49" s="379">
        <f t="shared" si="21"/>
        <v>141153</v>
      </c>
      <c r="G49" s="379">
        <f t="shared" si="21"/>
        <v>97842</v>
      </c>
      <c r="H49" s="379"/>
    </row>
    <row r="50" spans="1:8" s="381" customFormat="1" x14ac:dyDescent="0.2">
      <c r="A50" s="380" t="s">
        <v>142</v>
      </c>
      <c r="B50" s="379">
        <f t="shared" ref="B50:G50" si="22">B45-C45</f>
        <v>-15267</v>
      </c>
      <c r="C50" s="379">
        <f t="shared" si="22"/>
        <v>-393466</v>
      </c>
      <c r="D50" s="379">
        <f t="shared" si="22"/>
        <v>147034</v>
      </c>
      <c r="E50" s="379">
        <f t="shared" si="22"/>
        <v>249102</v>
      </c>
      <c r="F50" s="379">
        <f t="shared" si="22"/>
        <v>-87672</v>
      </c>
      <c r="G50" s="379">
        <f t="shared" si="22"/>
        <v>164914</v>
      </c>
      <c r="H50" s="379"/>
    </row>
    <row r="51" spans="1:8" s="381" customFormat="1" x14ac:dyDescent="0.2">
      <c r="A51" s="380" t="s">
        <v>221</v>
      </c>
      <c r="B51" s="382">
        <f t="shared" ref="B51:G51" si="23">B50/C45</f>
        <v>-5.1877487983771082E-3</v>
      </c>
      <c r="C51" s="382">
        <f t="shared" si="23"/>
        <v>-0.11793268174517087</v>
      </c>
      <c r="D51" s="382">
        <f t="shared" si="23"/>
        <v>4.6101889207346876E-2</v>
      </c>
      <c r="E51" s="382">
        <f t="shared" si="23"/>
        <v>8.4722087595337087E-2</v>
      </c>
      <c r="F51" s="382">
        <f t="shared" si="23"/>
        <v>-2.8954749781779233E-2</v>
      </c>
      <c r="G51" s="382">
        <f t="shared" si="23"/>
        <v>5.7602158308309899E-2</v>
      </c>
      <c r="H51" s="382"/>
    </row>
    <row r="52" spans="1:8" s="381" customFormat="1" x14ac:dyDescent="0.2">
      <c r="A52" s="380" t="s">
        <v>222</v>
      </c>
      <c r="B52" s="379">
        <f t="shared" ref="B52:G52" si="24">B46-C46</f>
        <v>-14417</v>
      </c>
      <c r="C52" s="379">
        <f t="shared" si="24"/>
        <v>-367095</v>
      </c>
      <c r="D52" s="379">
        <f t="shared" si="24"/>
        <v>283729</v>
      </c>
      <c r="E52" s="379">
        <f t="shared" si="24"/>
        <v>191086</v>
      </c>
      <c r="F52" s="379">
        <f t="shared" si="24"/>
        <v>-130983</v>
      </c>
      <c r="G52" s="379">
        <f t="shared" si="24"/>
        <v>164323</v>
      </c>
      <c r="H52" s="379"/>
    </row>
    <row r="53" spans="1:8" s="381" customFormat="1" x14ac:dyDescent="0.2">
      <c r="A53" s="380" t="s">
        <v>223</v>
      </c>
      <c r="B53" s="382">
        <f t="shared" ref="B53:G53" si="25">B52/C46</f>
        <v>-4.9597632028710687E-3</v>
      </c>
      <c r="C53" s="382">
        <f t="shared" si="25"/>
        <v>-0.11212818279922307</v>
      </c>
      <c r="D53" s="382">
        <f t="shared" si="25"/>
        <v>9.4887628011630157E-2</v>
      </c>
      <c r="E53" s="382">
        <f t="shared" si="25"/>
        <v>6.8267625841707535E-2</v>
      </c>
      <c r="F53" s="382">
        <f t="shared" si="25"/>
        <v>-4.4703256423514234E-2</v>
      </c>
      <c r="G53" s="382">
        <f t="shared" si="25"/>
        <v>5.9413927307490386E-2</v>
      </c>
      <c r="H53" s="382"/>
    </row>
    <row r="54" spans="1:8" s="381" customFormat="1" x14ac:dyDescent="0.2">
      <c r="A54" s="380" t="s">
        <v>224</v>
      </c>
      <c r="B54" s="379">
        <f t="shared" ref="B54:G54" si="26">B47-C47</f>
        <v>-235105</v>
      </c>
      <c r="C54" s="379">
        <f t="shared" si="26"/>
        <v>-367095</v>
      </c>
      <c r="D54" s="379">
        <f t="shared" si="26"/>
        <v>460354</v>
      </c>
      <c r="E54" s="379">
        <f t="shared" si="26"/>
        <v>191086</v>
      </c>
      <c r="F54" s="379">
        <f t="shared" si="26"/>
        <v>119017</v>
      </c>
      <c r="G54" s="379">
        <f t="shared" si="26"/>
        <v>567323</v>
      </c>
      <c r="H54" s="379"/>
    </row>
    <row r="55" spans="1:8" s="381" customFormat="1" x14ac:dyDescent="0.2">
      <c r="A55" s="380" t="s">
        <v>225</v>
      </c>
      <c r="B55" s="382">
        <f t="shared" ref="B55:G55" si="27">B54/C47</f>
        <v>-8.0881260165846056E-2</v>
      </c>
      <c r="C55" s="382">
        <f t="shared" si="27"/>
        <v>-0.11212818279922307</v>
      </c>
      <c r="D55" s="382">
        <f t="shared" si="27"/>
        <v>0.16362132592722389</v>
      </c>
      <c r="E55" s="382">
        <f t="shared" si="27"/>
        <v>7.2865533602776339E-2</v>
      </c>
      <c r="F55" s="382">
        <f t="shared" si="27"/>
        <v>4.7541572961896275E-2</v>
      </c>
      <c r="G55" s="382">
        <f t="shared" si="27"/>
        <v>0.29302254472505912</v>
      </c>
      <c r="H55" s="382"/>
    </row>
    <row r="56" spans="1:8" s="381" customFormat="1" x14ac:dyDescent="0.2">
      <c r="A56" s="380" t="s">
        <v>226</v>
      </c>
      <c r="B56" s="383">
        <f t="shared" ref="B56:G56" si="28">-B42/B43</f>
        <v>1.1086728150078449</v>
      </c>
      <c r="C56" s="383">
        <f t="shared" si="28"/>
        <v>0.45266698041708431</v>
      </c>
      <c r="D56" s="383">
        <f t="shared" si="28"/>
        <v>6.5385297797640716</v>
      </c>
      <c r="E56" s="383">
        <f t="shared" si="28"/>
        <v>13.675980593261153</v>
      </c>
      <c r="F56" s="383">
        <f t="shared" si="28"/>
        <v>17.725278171386094</v>
      </c>
      <c r="G56" s="383">
        <f t="shared" si="28"/>
        <v>14.167010914581084</v>
      </c>
      <c r="H56" s="383"/>
    </row>
    <row r="57" spans="1:8" s="381" customFormat="1" x14ac:dyDescent="0.2">
      <c r="A57" s="380" t="s">
        <v>227</v>
      </c>
      <c r="B57" s="384">
        <f t="shared" ref="B57:G57" si="29">(B42+B43)/-B10</f>
        <v>0.75166979148507729</v>
      </c>
      <c r="C57" s="384">
        <f t="shared" si="29"/>
        <v>-2.5128521411856037</v>
      </c>
      <c r="D57" s="384">
        <f t="shared" si="29"/>
        <v>8.0588709566936387</v>
      </c>
      <c r="E57" s="384">
        <f t="shared" si="29"/>
        <v>13.420278246172561</v>
      </c>
      <c r="F57" s="384">
        <f t="shared" si="29"/>
        <v>10.603638586096105</v>
      </c>
      <c r="G57" s="384">
        <f t="shared" si="29"/>
        <v>10.731976889513044</v>
      </c>
      <c r="H57" s="384"/>
    </row>
    <row r="58" spans="1:8" x14ac:dyDescent="0.2">
      <c r="A58" s="340" t="s">
        <v>228</v>
      </c>
      <c r="B58" s="385">
        <f t="shared" ref="B58:G58" si="30">-B48/B10</f>
        <v>5.7226086244988137</v>
      </c>
      <c r="C58" s="385">
        <f t="shared" si="30"/>
        <v>1.1246139447003369</v>
      </c>
      <c r="D58" s="385">
        <f t="shared" si="30"/>
        <v>7.8563805199767209</v>
      </c>
      <c r="E58" s="385">
        <f t="shared" si="30"/>
        <v>13.261035385466393</v>
      </c>
      <c r="F58" s="385">
        <f t="shared" si="30"/>
        <v>10.195682001713259</v>
      </c>
      <c r="G58" s="385">
        <f t="shared" si="30"/>
        <v>10.095679353031702</v>
      </c>
      <c r="H58" s="385"/>
    </row>
    <row r="59" spans="1:8" ht="15" thickBot="1" x14ac:dyDescent="0.25">
      <c r="A59" s="343" t="s">
        <v>290</v>
      </c>
      <c r="B59" s="386">
        <f t="shared" ref="B59:G59" si="31">B47/B8</f>
        <v>1.8602704949651228</v>
      </c>
      <c r="C59" s="386">
        <f t="shared" si="31"/>
        <v>1.6550968616958583</v>
      </c>
      <c r="D59" s="386">
        <f t="shared" si="31"/>
        <v>1.8197784618394737</v>
      </c>
      <c r="E59" s="386">
        <f t="shared" si="31"/>
        <v>1.9431858757908884</v>
      </c>
      <c r="F59" s="386">
        <f t="shared" si="31"/>
        <v>1.4594771932948956</v>
      </c>
      <c r="G59" s="386">
        <f t="shared" si="31"/>
        <v>1.305436995976941</v>
      </c>
      <c r="H59" s="386"/>
    </row>
    <row r="60" spans="1:8" x14ac:dyDescent="0.2">
      <c r="A60" s="366"/>
      <c r="B60" s="387"/>
      <c r="C60" s="387"/>
      <c r="D60" s="387"/>
      <c r="E60" s="387"/>
      <c r="F60" s="387"/>
      <c r="G60" s="387"/>
    </row>
    <row r="61" spans="1:8" x14ac:dyDescent="0.2">
      <c r="A61" s="388" t="s">
        <v>229</v>
      </c>
      <c r="B61" s="387"/>
      <c r="C61" s="387"/>
      <c r="D61" s="387"/>
      <c r="E61" s="387"/>
      <c r="F61" s="387"/>
      <c r="G61" s="387"/>
    </row>
    <row r="62" spans="1:8" ht="15" x14ac:dyDescent="0.25">
      <c r="A62" s="389" t="s">
        <v>361</v>
      </c>
    </row>
    <row r="63" spans="1:8" x14ac:dyDescent="0.2">
      <c r="A63" s="366"/>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L63"/>
  <sheetViews>
    <sheetView zoomScaleNormal="100" workbookViewId="0">
      <selection activeCell="E8" sqref="E8"/>
    </sheetView>
  </sheetViews>
  <sheetFormatPr defaultColWidth="8.85546875" defaultRowHeight="14.25" x14ac:dyDescent="0.2"/>
  <cols>
    <col min="1" max="1" width="76.42578125" style="6" bestFit="1" customWidth="1"/>
    <col min="2" max="8" width="16.42578125" style="6" customWidth="1"/>
    <col min="9" max="16384" width="8.85546875" style="6"/>
  </cols>
  <sheetData>
    <row r="1" spans="1:12" x14ac:dyDescent="0.2"/>
    <row r="2" spans="1:12" ht="15" thickBot="1" x14ac:dyDescent="0.25"/>
    <row r="3" spans="1:12" x14ac:dyDescent="0.2">
      <c r="A3" s="651" t="s">
        <v>330</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241</v>
      </c>
      <c r="H7" s="42" t="s">
        <v>242</v>
      </c>
      <c r="I7" s="16" t="s">
        <v>235</v>
      </c>
      <c r="J7" s="16" t="s">
        <v>235</v>
      </c>
    </row>
    <row r="8" spans="1:12" x14ac:dyDescent="0.2">
      <c r="A8" s="57" t="s">
        <v>230</v>
      </c>
      <c r="B8" s="58" t="s">
        <v>182</v>
      </c>
      <c r="C8" s="58">
        <v>18954000</v>
      </c>
      <c r="D8" s="58">
        <v>17173000</v>
      </c>
      <c r="E8" s="58">
        <v>16804000</v>
      </c>
      <c r="F8" s="58">
        <v>17165000</v>
      </c>
      <c r="G8" s="58">
        <v>17034000</v>
      </c>
      <c r="H8" s="58" t="s">
        <v>235</v>
      </c>
      <c r="I8" s="16" t="s">
        <v>235</v>
      </c>
      <c r="J8" s="16"/>
    </row>
    <row r="9" spans="1:12" x14ac:dyDescent="0.2">
      <c r="A9" s="43" t="s">
        <v>243</v>
      </c>
      <c r="B9" s="44" t="s">
        <v>182</v>
      </c>
      <c r="C9" s="44">
        <v>-17675000</v>
      </c>
      <c r="D9" s="44">
        <v>-16750000</v>
      </c>
      <c r="E9" s="44">
        <v>-16996000</v>
      </c>
      <c r="F9" s="44">
        <v>-15867000</v>
      </c>
      <c r="G9" s="44">
        <v>-16184000</v>
      </c>
      <c r="H9" s="44" t="s">
        <v>235</v>
      </c>
      <c r="I9" s="21" t="s">
        <v>235</v>
      </c>
      <c r="J9" s="18"/>
    </row>
    <row r="10" spans="1:12" x14ac:dyDescent="0.2">
      <c r="A10" s="36" t="s">
        <v>155</v>
      </c>
      <c r="B10" s="45" t="s">
        <v>182</v>
      </c>
      <c r="C10" s="45">
        <f>C9/12</f>
        <v>-1472916.6666666667</v>
      </c>
      <c r="D10" s="45">
        <f>D9/12</f>
        <v>-1395833.3333333333</v>
      </c>
      <c r="E10" s="45">
        <f>E9/12</f>
        <v>-1416333.3333333333</v>
      </c>
      <c r="F10" s="45">
        <f>F9/12</f>
        <v>-1322250</v>
      </c>
      <c r="G10" s="45">
        <f>G9/12</f>
        <v>-1348666.6666666667</v>
      </c>
      <c r="H10" s="45"/>
      <c r="I10" s="21"/>
      <c r="J10" s="18"/>
    </row>
    <row r="11" spans="1:12" x14ac:dyDescent="0.2">
      <c r="A11" s="43" t="s">
        <v>245</v>
      </c>
      <c r="B11" s="44" t="s">
        <v>182</v>
      </c>
      <c r="C11" s="44">
        <v>15245000</v>
      </c>
      <c r="D11" s="44">
        <v>14932000</v>
      </c>
      <c r="E11" s="44">
        <v>13934000</v>
      </c>
      <c r="F11" s="44">
        <v>14117000</v>
      </c>
      <c r="G11" s="44">
        <v>13965000</v>
      </c>
      <c r="H11" s="44"/>
      <c r="I11" s="21"/>
      <c r="J11" s="18"/>
    </row>
    <row r="12" spans="1:12" ht="15" thickBot="1" x14ac:dyDescent="0.25">
      <c r="A12" s="59" t="s">
        <v>246</v>
      </c>
      <c r="B12" s="60" t="s">
        <v>182</v>
      </c>
      <c r="C12" s="60">
        <v>-14862000</v>
      </c>
      <c r="D12" s="60">
        <v>-14556000</v>
      </c>
      <c r="E12" s="60">
        <v>-14250000</v>
      </c>
      <c r="F12" s="60">
        <v>-13222000</v>
      </c>
      <c r="G12" s="60">
        <v>-13195000</v>
      </c>
      <c r="H12" s="60"/>
      <c r="I12" s="21"/>
      <c r="J12" s="18"/>
    </row>
    <row r="13" spans="1:12" x14ac:dyDescent="0.2">
      <c r="A13" s="61"/>
      <c r="B13" s="61" t="s">
        <v>182</v>
      </c>
      <c r="C13" s="61"/>
      <c r="D13" s="61"/>
      <c r="E13" s="61"/>
      <c r="F13" s="61"/>
      <c r="G13" s="61"/>
      <c r="H13" s="61"/>
    </row>
    <row r="14" spans="1:12" s="184" customFormat="1" ht="15" x14ac:dyDescent="0.25">
      <c r="A14" s="197" t="s">
        <v>247</v>
      </c>
      <c r="B14" s="198" t="s">
        <v>182</v>
      </c>
      <c r="C14" s="198">
        <f>C8+C9</f>
        <v>1279000</v>
      </c>
      <c r="D14" s="198">
        <f>D8+D9</f>
        <v>423000</v>
      </c>
      <c r="E14" s="198">
        <f>E8+E9</f>
        <v>-192000</v>
      </c>
      <c r="F14" s="198">
        <f>F8+F9</f>
        <v>1298000</v>
      </c>
      <c r="G14" s="198">
        <f>G8+G9</f>
        <v>850000</v>
      </c>
      <c r="H14" s="198"/>
      <c r="I14" s="203"/>
      <c r="J14" s="199"/>
    </row>
    <row r="15" spans="1:12" x14ac:dyDescent="0.2">
      <c r="A15" s="36" t="s">
        <v>248</v>
      </c>
      <c r="B15" s="45" t="s">
        <v>182</v>
      </c>
      <c r="C15" s="45">
        <f>C11+C12</f>
        <v>383000</v>
      </c>
      <c r="D15" s="45">
        <f>D11+D12</f>
        <v>376000</v>
      </c>
      <c r="E15" s="45">
        <f>E11+E12</f>
        <v>-316000</v>
      </c>
      <c r="F15" s="45">
        <f>F11+F12</f>
        <v>895000</v>
      </c>
      <c r="G15" s="45">
        <f>G11+G12</f>
        <v>770000</v>
      </c>
      <c r="H15" s="45"/>
      <c r="I15" s="21"/>
      <c r="J15" s="18"/>
    </row>
    <row r="16" spans="1:12" s="184" customFormat="1" ht="15" x14ac:dyDescent="0.25">
      <c r="A16" s="200" t="s">
        <v>249</v>
      </c>
      <c r="B16" s="201" t="s">
        <v>182</v>
      </c>
      <c r="C16" s="201">
        <v>1366000</v>
      </c>
      <c r="D16" s="201">
        <v>1414000</v>
      </c>
      <c r="E16" s="201">
        <v>1439000</v>
      </c>
      <c r="F16" s="201">
        <v>1328000</v>
      </c>
      <c r="G16" s="201">
        <v>1442000</v>
      </c>
      <c r="H16" s="201">
        <v>1459000</v>
      </c>
      <c r="I16" s="202" t="s">
        <v>235</v>
      </c>
      <c r="J16" s="202"/>
    </row>
    <row r="17" spans="1:12" x14ac:dyDescent="0.2">
      <c r="A17" s="43" t="s">
        <v>250</v>
      </c>
      <c r="B17" s="44" t="s">
        <v>182</v>
      </c>
      <c r="C17" s="44">
        <v>-689000</v>
      </c>
      <c r="D17" s="44">
        <v>-712000</v>
      </c>
      <c r="E17" s="44">
        <v>-769000</v>
      </c>
      <c r="F17" s="44">
        <v>-780000</v>
      </c>
      <c r="G17" s="44">
        <v>-740000</v>
      </c>
      <c r="H17" s="44">
        <v>-788000</v>
      </c>
      <c r="I17" s="21"/>
      <c r="J17" s="21"/>
      <c r="L17" s="1" t="s">
        <v>235</v>
      </c>
    </row>
    <row r="18" spans="1:12" s="184" customFormat="1" ht="15" x14ac:dyDescent="0.25">
      <c r="A18" s="197" t="s">
        <v>251</v>
      </c>
      <c r="B18" s="198" t="s">
        <v>182</v>
      </c>
      <c r="C18" s="198">
        <f t="shared" ref="C18:H18" si="0">C16+C17</f>
        <v>677000</v>
      </c>
      <c r="D18" s="198">
        <f t="shared" si="0"/>
        <v>702000</v>
      </c>
      <c r="E18" s="198">
        <f t="shared" si="0"/>
        <v>670000</v>
      </c>
      <c r="F18" s="198">
        <f t="shared" si="0"/>
        <v>548000</v>
      </c>
      <c r="G18" s="198">
        <f t="shared" si="0"/>
        <v>702000</v>
      </c>
      <c r="H18" s="198">
        <f t="shared" si="0"/>
        <v>671000</v>
      </c>
      <c r="I18" s="203" t="s">
        <v>235</v>
      </c>
      <c r="J18" s="295" t="s">
        <v>235</v>
      </c>
    </row>
    <row r="19" spans="1:12" x14ac:dyDescent="0.2">
      <c r="A19" s="43" t="s">
        <v>156</v>
      </c>
      <c r="B19" s="44" t="s">
        <v>182</v>
      </c>
      <c r="C19" s="44" t="s">
        <v>182</v>
      </c>
      <c r="D19" s="44" t="s">
        <v>182</v>
      </c>
      <c r="E19" s="44" t="s">
        <v>125</v>
      </c>
      <c r="F19" s="44" t="s">
        <v>125</v>
      </c>
      <c r="G19" s="44" t="s">
        <v>125</v>
      </c>
      <c r="H19" s="44"/>
      <c r="I19" s="21"/>
      <c r="J19" s="26"/>
    </row>
    <row r="20" spans="1:12" x14ac:dyDescent="0.2">
      <c r="A20" s="43" t="s">
        <v>157</v>
      </c>
      <c r="B20" s="44" t="s">
        <v>182</v>
      </c>
      <c r="C20" s="44">
        <v>-689000</v>
      </c>
      <c r="D20" s="44">
        <v>-712000</v>
      </c>
      <c r="E20" s="44">
        <v>-769000</v>
      </c>
      <c r="F20" s="44">
        <v>-780000</v>
      </c>
      <c r="G20" s="44">
        <v>-740000</v>
      </c>
      <c r="H20" s="44"/>
      <c r="I20" s="21"/>
      <c r="J20" s="26"/>
    </row>
    <row r="21" spans="1:12" x14ac:dyDescent="0.2">
      <c r="A21" s="36" t="s">
        <v>118</v>
      </c>
      <c r="B21" s="45" t="s">
        <v>182</v>
      </c>
      <c r="C21" s="45" t="s">
        <v>65</v>
      </c>
      <c r="D21" s="45" t="s">
        <v>65</v>
      </c>
      <c r="E21" s="45" t="s">
        <v>98</v>
      </c>
      <c r="F21" s="45" t="s">
        <v>98</v>
      </c>
      <c r="G21" s="45" t="s">
        <v>98</v>
      </c>
      <c r="H21" s="45"/>
      <c r="I21" s="21"/>
      <c r="J21" s="18"/>
    </row>
    <row r="22" spans="1:12" x14ac:dyDescent="0.2">
      <c r="A22" s="43" t="s">
        <v>158</v>
      </c>
      <c r="B22" s="44" t="s">
        <v>182</v>
      </c>
      <c r="C22" s="44">
        <v>-17429000</v>
      </c>
      <c r="D22" s="44">
        <v>-16077000</v>
      </c>
      <c r="E22" s="44">
        <v>-16364000</v>
      </c>
      <c r="F22" s="44">
        <v>-15456000</v>
      </c>
      <c r="G22" s="44">
        <v>-15769000</v>
      </c>
      <c r="H22" s="44"/>
      <c r="I22" s="21"/>
      <c r="J22" s="18"/>
    </row>
    <row r="23" spans="1:12" x14ac:dyDescent="0.2">
      <c r="A23" s="43" t="s">
        <v>159</v>
      </c>
      <c r="B23" s="44" t="s">
        <v>182</v>
      </c>
      <c r="C23" s="44">
        <v>-689000</v>
      </c>
      <c r="D23" s="44">
        <v>-712000</v>
      </c>
      <c r="E23" s="44">
        <f>E17</f>
        <v>-769000</v>
      </c>
      <c r="F23" s="44">
        <f>F17</f>
        <v>-780000</v>
      </c>
      <c r="G23" s="44">
        <f>G17</f>
        <v>-740000</v>
      </c>
      <c r="H23" s="44"/>
      <c r="I23" s="21"/>
      <c r="J23" s="18"/>
    </row>
    <row r="24" spans="1:12" x14ac:dyDescent="0.2">
      <c r="A24" s="37" t="s">
        <v>160</v>
      </c>
      <c r="B24" s="45" t="s">
        <v>182</v>
      </c>
      <c r="C24" s="45">
        <f>C22-C23</f>
        <v>-16740000</v>
      </c>
      <c r="D24" s="45">
        <f>D22-D23</f>
        <v>-15365000</v>
      </c>
      <c r="E24" s="45">
        <f>E22-E23</f>
        <v>-15595000</v>
      </c>
      <c r="F24" s="45">
        <f>F22-F23</f>
        <v>-14676000</v>
      </c>
      <c r="G24" s="45">
        <f>G22-G23</f>
        <v>-15029000</v>
      </c>
      <c r="H24" s="45"/>
      <c r="I24" s="21"/>
      <c r="J24" s="18"/>
    </row>
    <row r="25" spans="1:12" s="184" customFormat="1" ht="15" x14ac:dyDescent="0.25">
      <c r="A25" s="182" t="s">
        <v>161</v>
      </c>
      <c r="B25" s="183" t="s">
        <v>182</v>
      </c>
      <c r="C25" s="183">
        <f>C16/C8</f>
        <v>7.2069220217368363E-2</v>
      </c>
      <c r="D25" s="183">
        <f>D16/D8</f>
        <v>8.2338554707971814E-2</v>
      </c>
      <c r="E25" s="183">
        <f>E16/E8</f>
        <v>8.5634372768388478E-2</v>
      </c>
      <c r="F25" s="183">
        <f>F16/F8</f>
        <v>7.7366734634430528E-2</v>
      </c>
      <c r="G25" s="183">
        <f>G16/G8</f>
        <v>8.4654220969825056E-2</v>
      </c>
      <c r="H25" s="183"/>
      <c r="I25" s="203"/>
      <c r="J25" s="203"/>
    </row>
    <row r="26" spans="1:12" x14ac:dyDescent="0.2">
      <c r="A26" s="38" t="s">
        <v>162</v>
      </c>
      <c r="B26" s="46" t="s">
        <v>182</v>
      </c>
      <c r="C26" s="46">
        <f>C16/C11</f>
        <v>8.9603148573302718E-2</v>
      </c>
      <c r="D26" s="46">
        <f>D16/D11</f>
        <v>9.4695954995981782E-2</v>
      </c>
      <c r="E26" s="46">
        <f>E16/E11</f>
        <v>0.10327257069039759</v>
      </c>
      <c r="F26" s="46">
        <f>F16/F11</f>
        <v>9.4070978253169943E-2</v>
      </c>
      <c r="G26" s="46">
        <f>G16/G11</f>
        <v>0.10325814536340852</v>
      </c>
      <c r="H26" s="46"/>
      <c r="I26" s="21"/>
      <c r="J26" s="21"/>
    </row>
    <row r="27" spans="1:12" x14ac:dyDescent="0.2">
      <c r="A27" s="38" t="s">
        <v>163</v>
      </c>
      <c r="B27" s="46" t="s">
        <v>182</v>
      </c>
      <c r="C27" s="46">
        <f>C17/C9</f>
        <v>3.8981612446958983E-2</v>
      </c>
      <c r="D27" s="46">
        <f>D17/D9</f>
        <v>4.2507462686567167E-2</v>
      </c>
      <c r="E27" s="46">
        <f>E17/E9</f>
        <v>4.5245940221228527E-2</v>
      </c>
      <c r="F27" s="46">
        <f>F17/F9</f>
        <v>4.915863112119493E-2</v>
      </c>
      <c r="G27" s="46">
        <f>G17/G9</f>
        <v>4.5724172021749873E-2</v>
      </c>
      <c r="H27" s="46"/>
      <c r="I27" s="1" t="s">
        <v>235</v>
      </c>
      <c r="J27" s="1"/>
    </row>
    <row r="28" spans="1:12" x14ac:dyDescent="0.2">
      <c r="A28" s="38" t="s">
        <v>95</v>
      </c>
      <c r="B28" s="46" t="s">
        <v>182</v>
      </c>
      <c r="C28" s="46">
        <f>-C18/(C9-C17)</f>
        <v>3.9856352290121279E-2</v>
      </c>
      <c r="D28" s="46">
        <f>-D18/(D9-D17)</f>
        <v>4.3771043771043773E-2</v>
      </c>
      <c r="E28" s="46">
        <f>-E18/(E9-E17)</f>
        <v>4.1289209342453934E-2</v>
      </c>
      <c r="F28" s="46">
        <f>-F18/(F9-F17)</f>
        <v>3.6322661894346124E-2</v>
      </c>
      <c r="G28" s="46">
        <f>-G18/(G9-G17)</f>
        <v>4.5454545454545456E-2</v>
      </c>
      <c r="H28" s="46"/>
    </row>
    <row r="29" spans="1:12" s="184" customFormat="1" ht="15" customHeight="1" x14ac:dyDescent="0.25">
      <c r="A29" s="182" t="s">
        <v>96</v>
      </c>
      <c r="B29" s="183" t="s">
        <v>182</v>
      </c>
      <c r="C29" s="183">
        <f>-C18/C24</f>
        <v>4.0442054958183989E-2</v>
      </c>
      <c r="D29" s="183">
        <f>-D18/D24</f>
        <v>4.5688252521965504E-2</v>
      </c>
      <c r="E29" s="183">
        <f>-E18/E24</f>
        <v>4.2962487976915681E-2</v>
      </c>
      <c r="F29" s="183">
        <f>-F18/F24</f>
        <v>3.7339874625238488E-2</v>
      </c>
      <c r="G29" s="183">
        <f>-G18/G24</f>
        <v>4.6709694590458449E-2</v>
      </c>
      <c r="H29" s="183"/>
    </row>
    <row r="30" spans="1:12" x14ac:dyDescent="0.2">
      <c r="A30" s="38" t="s">
        <v>119</v>
      </c>
      <c r="B30" s="46" t="s">
        <v>182</v>
      </c>
      <c r="C30" s="46">
        <f>C18/C16</f>
        <v>0.49560761346998539</v>
      </c>
      <c r="D30" s="46">
        <f>D18/D16</f>
        <v>0.49646393210749645</v>
      </c>
      <c r="E30" s="46">
        <f>E18/E16</f>
        <v>0.46560111188325226</v>
      </c>
      <c r="F30" s="46">
        <f>F18/F16</f>
        <v>0.41265060240963858</v>
      </c>
      <c r="G30" s="46">
        <f>G18/G16</f>
        <v>0.4868238557558946</v>
      </c>
      <c r="H30" s="46"/>
    </row>
    <row r="31" spans="1:12" x14ac:dyDescent="0.2">
      <c r="A31" s="38" t="s">
        <v>263</v>
      </c>
      <c r="B31" s="45" t="s">
        <v>182</v>
      </c>
      <c r="C31" s="45">
        <f>C16-D16</f>
        <v>-48000</v>
      </c>
      <c r="D31" s="45">
        <f>D16-E16</f>
        <v>-25000</v>
      </c>
      <c r="E31" s="45">
        <f>E16-F16</f>
        <v>111000</v>
      </c>
      <c r="F31" s="45">
        <f>F16-G16</f>
        <v>-114000</v>
      </c>
      <c r="G31" s="45">
        <f>G16-H16</f>
        <v>-17000</v>
      </c>
      <c r="H31" s="45"/>
    </row>
    <row r="32" spans="1:12" x14ac:dyDescent="0.2">
      <c r="A32" s="38" t="s">
        <v>264</v>
      </c>
      <c r="B32" s="45" t="s">
        <v>182</v>
      </c>
      <c r="C32" s="45">
        <f>C18-D18</f>
        <v>-25000</v>
      </c>
      <c r="D32" s="45">
        <f>D18-E18</f>
        <v>32000</v>
      </c>
      <c r="E32" s="45">
        <f>E18-F18</f>
        <v>122000</v>
      </c>
      <c r="F32" s="45">
        <f>F18-G18</f>
        <v>-154000</v>
      </c>
      <c r="G32" s="45">
        <f>G18-H18</f>
        <v>31000</v>
      </c>
      <c r="H32" s="45"/>
    </row>
    <row r="33" spans="1:9" x14ac:dyDescent="0.2">
      <c r="A33" s="38" t="s">
        <v>265</v>
      </c>
      <c r="B33" s="47" t="s">
        <v>182</v>
      </c>
      <c r="C33" s="47">
        <f>C31/D16</f>
        <v>-3.3946251768033946E-2</v>
      </c>
      <c r="D33" s="47">
        <f>D31/E16</f>
        <v>-1.7373175816539264E-2</v>
      </c>
      <c r="E33" s="47">
        <f>E31/F16</f>
        <v>8.3584337349397589E-2</v>
      </c>
      <c r="F33" s="47">
        <f>F31/G16</f>
        <v>-7.9056865464632461E-2</v>
      </c>
      <c r="G33" s="47">
        <f>G31/H16</f>
        <v>-1.1651816312542838E-2</v>
      </c>
      <c r="H33" s="47"/>
    </row>
    <row r="34" spans="1:9" x14ac:dyDescent="0.2">
      <c r="A34" s="38" t="s">
        <v>266</v>
      </c>
      <c r="B34" s="47" t="s">
        <v>182</v>
      </c>
      <c r="C34" s="47">
        <f>C32/D18</f>
        <v>-3.5612535612535613E-2</v>
      </c>
      <c r="D34" s="47">
        <f>D32/E18</f>
        <v>4.7761194029850747E-2</v>
      </c>
      <c r="E34" s="47">
        <f>E32/F18</f>
        <v>0.22262773722627738</v>
      </c>
      <c r="F34" s="47">
        <f>F32/G18</f>
        <v>-0.21937321937321938</v>
      </c>
      <c r="G34" s="47">
        <f>G32/H18</f>
        <v>4.6199701937406856E-2</v>
      </c>
      <c r="H34" s="47"/>
    </row>
    <row r="35" spans="1:9" x14ac:dyDescent="0.2">
      <c r="A35" s="38" t="s">
        <v>267</v>
      </c>
      <c r="B35" s="47" t="s">
        <v>182</v>
      </c>
      <c r="C35" s="47" t="s">
        <v>97</v>
      </c>
      <c r="D35" s="47" t="s">
        <v>97</v>
      </c>
      <c r="E35" s="47" t="s">
        <v>97</v>
      </c>
      <c r="F35" s="47" t="s">
        <v>97</v>
      </c>
      <c r="G35" s="47" t="s">
        <v>97</v>
      </c>
      <c r="H35" s="47"/>
    </row>
    <row r="36" spans="1:9" x14ac:dyDescent="0.2">
      <c r="A36" s="38" t="s">
        <v>209</v>
      </c>
      <c r="B36" s="47" t="s">
        <v>182</v>
      </c>
      <c r="C36" s="47" t="s">
        <v>97</v>
      </c>
      <c r="D36" s="47" t="s">
        <v>97</v>
      </c>
      <c r="E36" s="47" t="s">
        <v>97</v>
      </c>
      <c r="F36" s="47" t="s">
        <v>97</v>
      </c>
      <c r="G36" s="47" t="s">
        <v>97</v>
      </c>
      <c r="H36" s="47"/>
    </row>
    <row r="37" spans="1:9" x14ac:dyDescent="0.2">
      <c r="A37" s="38" t="s">
        <v>210</v>
      </c>
      <c r="B37" s="47" t="s">
        <v>182</v>
      </c>
      <c r="C37" s="47">
        <f>C20/C9</f>
        <v>3.8981612446958983E-2</v>
      </c>
      <c r="D37" s="47">
        <f>D20/D9</f>
        <v>4.2507462686567167E-2</v>
      </c>
      <c r="E37" s="47">
        <f>E20/E9</f>
        <v>4.5245940221228527E-2</v>
      </c>
      <c r="F37" s="47">
        <f>F20/F9</f>
        <v>4.915863112119493E-2</v>
      </c>
      <c r="G37" s="47">
        <f>G20/G9</f>
        <v>4.5724172021749873E-2</v>
      </c>
      <c r="H37" s="47"/>
    </row>
    <row r="38" spans="1:9" x14ac:dyDescent="0.2">
      <c r="A38" s="38" t="s">
        <v>211</v>
      </c>
      <c r="B38" s="47" t="s">
        <v>182</v>
      </c>
      <c r="C38" s="47">
        <f>C20/C17</f>
        <v>1</v>
      </c>
      <c r="D38" s="47">
        <f>D20/D17</f>
        <v>1</v>
      </c>
      <c r="E38" s="47">
        <f>E20/E17</f>
        <v>1</v>
      </c>
      <c r="F38" s="47">
        <f>F20/F17</f>
        <v>1</v>
      </c>
      <c r="G38" s="47">
        <f>G20/G17</f>
        <v>1</v>
      </c>
      <c r="H38" s="47"/>
    </row>
    <row r="39" spans="1:9" ht="15" thickBot="1" x14ac:dyDescent="0.25">
      <c r="A39" s="62" t="s">
        <v>120</v>
      </c>
      <c r="B39" s="63" t="s">
        <v>182</v>
      </c>
      <c r="C39" s="63" t="s">
        <v>65</v>
      </c>
      <c r="D39" s="63" t="s">
        <v>65</v>
      </c>
      <c r="E39" s="63" t="s">
        <v>99</v>
      </c>
      <c r="F39" s="63" t="s">
        <v>99</v>
      </c>
      <c r="G39" s="63" t="s">
        <v>99</v>
      </c>
      <c r="H39" s="63"/>
    </row>
    <row r="40" spans="1:9" x14ac:dyDescent="0.2">
      <c r="A40" s="38"/>
      <c r="B40" s="45" t="s">
        <v>182</v>
      </c>
      <c r="C40" s="45"/>
      <c r="D40" s="45"/>
      <c r="E40" s="45"/>
      <c r="F40" s="45"/>
      <c r="G40" s="45"/>
      <c r="H40" s="45"/>
    </row>
    <row r="41" spans="1:9" x14ac:dyDescent="0.2">
      <c r="A41" s="38"/>
      <c r="B41" s="45" t="s">
        <v>182</v>
      </c>
      <c r="C41" s="45"/>
      <c r="D41" s="45"/>
      <c r="E41" s="45"/>
      <c r="F41" s="45"/>
      <c r="G41" s="45"/>
      <c r="H41" s="45"/>
    </row>
    <row r="42" spans="1:9" x14ac:dyDescent="0.2">
      <c r="A42" s="43" t="s">
        <v>166</v>
      </c>
      <c r="B42" s="44" t="s">
        <v>182</v>
      </c>
      <c r="C42" s="44">
        <v>6215000</v>
      </c>
      <c r="D42" s="44">
        <v>7739000</v>
      </c>
      <c r="E42" s="44">
        <v>6835000</v>
      </c>
      <c r="F42" s="44">
        <v>9518000</v>
      </c>
      <c r="G42" s="44">
        <v>8176000</v>
      </c>
      <c r="H42" s="44"/>
      <c r="I42" s="1"/>
    </row>
    <row r="43" spans="1:9" x14ac:dyDescent="0.2">
      <c r="A43" s="43" t="s">
        <v>167</v>
      </c>
      <c r="B43" s="44" t="s">
        <v>182</v>
      </c>
      <c r="C43" s="44">
        <v>-4606000</v>
      </c>
      <c r="D43" s="44">
        <v>-4339000</v>
      </c>
      <c r="E43" s="44">
        <v>-4105000</v>
      </c>
      <c r="F43" s="44">
        <v>-4535000</v>
      </c>
      <c r="G43" s="44">
        <v>-4528000</v>
      </c>
      <c r="H43" s="44"/>
      <c r="I43" s="1"/>
    </row>
    <row r="44" spans="1:9" x14ac:dyDescent="0.2">
      <c r="A44" s="43" t="s">
        <v>168</v>
      </c>
      <c r="B44" s="44" t="s">
        <v>182</v>
      </c>
      <c r="C44" s="44">
        <v>-5106000</v>
      </c>
      <c r="D44" s="44">
        <v>-4818000</v>
      </c>
      <c r="E44" s="44">
        <v>-4193000</v>
      </c>
      <c r="F44" s="44">
        <v>-4589000</v>
      </c>
      <c r="G44" s="44">
        <v>-4642000</v>
      </c>
      <c r="H44" s="44"/>
      <c r="I44" s="1"/>
    </row>
    <row r="45" spans="1:9" x14ac:dyDescent="0.2">
      <c r="A45" s="43" t="s">
        <v>129</v>
      </c>
      <c r="B45" s="44" t="s">
        <v>182</v>
      </c>
      <c r="C45" s="44">
        <v>27030000</v>
      </c>
      <c r="D45" s="44">
        <v>26018000</v>
      </c>
      <c r="E45" s="44">
        <v>25422000</v>
      </c>
      <c r="F45" s="44">
        <v>11099000</v>
      </c>
      <c r="G45" s="44">
        <v>9561000</v>
      </c>
      <c r="H45" s="44">
        <v>8807000</v>
      </c>
      <c r="I45" s="1"/>
    </row>
    <row r="46" spans="1:9" x14ac:dyDescent="0.2">
      <c r="A46" s="43" t="s">
        <v>216</v>
      </c>
      <c r="B46" s="44" t="s">
        <v>182</v>
      </c>
      <c r="C46" s="44">
        <v>24896000</v>
      </c>
      <c r="D46" s="44">
        <v>24780000</v>
      </c>
      <c r="E46" s="44">
        <v>23483000</v>
      </c>
      <c r="F46" s="44">
        <v>9284000</v>
      </c>
      <c r="G46" s="44">
        <v>8149000</v>
      </c>
      <c r="H46" s="44">
        <v>7470000</v>
      </c>
      <c r="I46" s="1"/>
    </row>
    <row r="47" spans="1:9" s="184" customFormat="1" ht="15" x14ac:dyDescent="0.25">
      <c r="A47" s="200" t="s">
        <v>217</v>
      </c>
      <c r="B47" s="201" t="s">
        <v>182</v>
      </c>
      <c r="C47" s="201">
        <v>4142000</v>
      </c>
      <c r="D47" s="201">
        <v>4326000</v>
      </c>
      <c r="E47" s="201">
        <v>3865000</v>
      </c>
      <c r="F47" s="201">
        <v>2206000</v>
      </c>
      <c r="G47" s="201">
        <v>2206000</v>
      </c>
      <c r="H47" s="201">
        <v>2357000</v>
      </c>
      <c r="I47" s="210"/>
    </row>
    <row r="48" spans="1:9" ht="16.5" x14ac:dyDescent="0.2">
      <c r="A48" s="43" t="s">
        <v>234</v>
      </c>
      <c r="B48" s="44" t="s">
        <v>182</v>
      </c>
      <c r="C48" s="44">
        <v>1747000</v>
      </c>
      <c r="D48" s="44">
        <v>4063000</v>
      </c>
      <c r="E48" s="44">
        <v>5005000</v>
      </c>
      <c r="F48" s="44">
        <v>6408000</v>
      </c>
      <c r="G48" s="44">
        <v>6669000</v>
      </c>
      <c r="H48" s="44"/>
    </row>
    <row r="49" spans="1:8" x14ac:dyDescent="0.2">
      <c r="A49" s="34" t="s">
        <v>130</v>
      </c>
      <c r="B49" s="48" t="s">
        <v>182</v>
      </c>
      <c r="C49" s="48">
        <f>C45-C46</f>
        <v>2134000</v>
      </c>
      <c r="D49" s="48">
        <f>D45-D46</f>
        <v>1238000</v>
      </c>
      <c r="E49" s="48">
        <f>E45-E46</f>
        <v>1939000</v>
      </c>
      <c r="F49" s="48">
        <f>F45-F46</f>
        <v>1815000</v>
      </c>
      <c r="G49" s="48">
        <f>G45-G46</f>
        <v>1412000</v>
      </c>
      <c r="H49" s="48"/>
    </row>
    <row r="50" spans="1:8" s="22" customFormat="1" x14ac:dyDescent="0.2">
      <c r="A50" s="39" t="s">
        <v>131</v>
      </c>
      <c r="B50" s="48" t="s">
        <v>182</v>
      </c>
      <c r="C50" s="48">
        <f>C45-D45</f>
        <v>1012000</v>
      </c>
      <c r="D50" s="48">
        <f>D45-E45</f>
        <v>596000</v>
      </c>
      <c r="E50" s="48">
        <f>E45-F45</f>
        <v>14323000</v>
      </c>
      <c r="F50" s="48">
        <f>F45-G45</f>
        <v>1538000</v>
      </c>
      <c r="G50" s="48">
        <f>G45-H45</f>
        <v>754000</v>
      </c>
      <c r="H50" s="48"/>
    </row>
    <row r="51" spans="1:8" s="22" customFormat="1" x14ac:dyDescent="0.2">
      <c r="A51" s="39" t="s">
        <v>221</v>
      </c>
      <c r="B51" s="49" t="s">
        <v>182</v>
      </c>
      <c r="C51" s="49">
        <f>C50/D45</f>
        <v>3.889614882004766E-2</v>
      </c>
      <c r="D51" s="49">
        <f>D50/E45</f>
        <v>2.3444260876406262E-2</v>
      </c>
      <c r="E51" s="49">
        <f>E50/F45</f>
        <v>1.2904766195152717</v>
      </c>
      <c r="F51" s="49">
        <f>F50/G45</f>
        <v>0.16086183453613639</v>
      </c>
      <c r="G51" s="49">
        <f>G50/H45</f>
        <v>8.5613716361984782E-2</v>
      </c>
      <c r="H51" s="49"/>
    </row>
    <row r="52" spans="1:8" s="22" customFormat="1" x14ac:dyDescent="0.2">
      <c r="A52" s="39" t="s">
        <v>222</v>
      </c>
      <c r="B52" s="48" t="s">
        <v>182</v>
      </c>
      <c r="C52" s="48">
        <f>C46-D46</f>
        <v>116000</v>
      </c>
      <c r="D52" s="48">
        <f>D46-E46</f>
        <v>1297000</v>
      </c>
      <c r="E52" s="48">
        <f>E46-F46</f>
        <v>14199000</v>
      </c>
      <c r="F52" s="48">
        <f>F46-G46</f>
        <v>1135000</v>
      </c>
      <c r="G52" s="48">
        <f>G46-H46</f>
        <v>679000</v>
      </c>
      <c r="H52" s="48"/>
    </row>
    <row r="53" spans="1:8" s="22" customFormat="1" x14ac:dyDescent="0.2">
      <c r="A53" s="39" t="s">
        <v>223</v>
      </c>
      <c r="B53" s="49" t="s">
        <v>182</v>
      </c>
      <c r="C53" s="49">
        <f>C52/D46</f>
        <v>4.681194511702986E-3</v>
      </c>
      <c r="D53" s="49">
        <f>D52/E46</f>
        <v>5.5231444023336032E-2</v>
      </c>
      <c r="E53" s="49">
        <f>E52/F46</f>
        <v>1.5294054286945282</v>
      </c>
      <c r="F53" s="49">
        <f>F52/G46</f>
        <v>0.1392808933611486</v>
      </c>
      <c r="G53" s="49">
        <f>G52/H46</f>
        <v>9.0896921017402946E-2</v>
      </c>
      <c r="H53" s="49"/>
    </row>
    <row r="54" spans="1:8" s="22" customFormat="1" x14ac:dyDescent="0.2">
      <c r="A54" s="39" t="s">
        <v>224</v>
      </c>
      <c r="B54" s="48" t="s">
        <v>182</v>
      </c>
      <c r="C54" s="48">
        <f>C47-D47</f>
        <v>-184000</v>
      </c>
      <c r="D54" s="48">
        <f>D47-E47</f>
        <v>461000</v>
      </c>
      <c r="E54" s="48">
        <f>E47-F47</f>
        <v>1659000</v>
      </c>
      <c r="F54" s="48">
        <f>F47-G47</f>
        <v>0</v>
      </c>
      <c r="G54" s="48">
        <f>G47-H47</f>
        <v>-151000</v>
      </c>
      <c r="H54" s="48"/>
    </row>
    <row r="55" spans="1:8" s="22" customFormat="1" x14ac:dyDescent="0.2">
      <c r="A55" s="39" t="s">
        <v>225</v>
      </c>
      <c r="B55" s="49" t="s">
        <v>182</v>
      </c>
      <c r="C55" s="49">
        <f>C54/D47</f>
        <v>-4.2533518261673599E-2</v>
      </c>
      <c r="D55" s="49">
        <f>D54/E47</f>
        <v>0.11927554980595084</v>
      </c>
      <c r="E55" s="49">
        <f>E54/F47</f>
        <v>0.75203989120580239</v>
      </c>
      <c r="F55" s="49">
        <f>F54/G47</f>
        <v>0</v>
      </c>
      <c r="G55" s="49">
        <f>G54/H47</f>
        <v>-6.4064488756894356E-2</v>
      </c>
      <c r="H55" s="49"/>
    </row>
    <row r="56" spans="1:8" s="22" customFormat="1" x14ac:dyDescent="0.2">
      <c r="A56" s="39" t="s">
        <v>226</v>
      </c>
      <c r="B56" s="50" t="s">
        <v>182</v>
      </c>
      <c r="C56" s="50">
        <f>-C42/C43</f>
        <v>1.3493269648284847</v>
      </c>
      <c r="D56" s="50">
        <f>-D42/D43</f>
        <v>1.7835906890988706</v>
      </c>
      <c r="E56" s="50">
        <f>-E42/E43</f>
        <v>1.6650426309378807</v>
      </c>
      <c r="F56" s="50">
        <f>-F42/F43</f>
        <v>2.0987872105843439</v>
      </c>
      <c r="G56" s="50">
        <f>-G42/G43</f>
        <v>1.8056537102473498</v>
      </c>
      <c r="H56" s="50"/>
    </row>
    <row r="57" spans="1:8" s="22" customFormat="1" x14ac:dyDescent="0.2">
      <c r="A57" s="39" t="s">
        <v>227</v>
      </c>
      <c r="B57" s="51" t="s">
        <v>182</v>
      </c>
      <c r="C57" s="51">
        <f>(C42+C43)/-C10</f>
        <v>1.0923903818953324</v>
      </c>
      <c r="D57" s="51">
        <f>(D42+D43)/-D10</f>
        <v>2.4358208955223883</v>
      </c>
      <c r="E57" s="51">
        <f>(E42+E43)/-E10</f>
        <v>1.9275123558484351</v>
      </c>
      <c r="F57" s="51">
        <f>(F42+F43)/-F10</f>
        <v>3.7685762904140669</v>
      </c>
      <c r="G57" s="51">
        <f>(G42+G43)/-G10</f>
        <v>2.7048937221947602</v>
      </c>
      <c r="H57" s="51"/>
    </row>
    <row r="58" spans="1:8" x14ac:dyDescent="0.2">
      <c r="A58" s="34" t="s">
        <v>228</v>
      </c>
      <c r="B58" s="52" t="s">
        <v>182</v>
      </c>
      <c r="C58" s="52">
        <f>-C48/C10</f>
        <v>1.1860820367751059</v>
      </c>
      <c r="D58" s="52">
        <f>-D48/D10</f>
        <v>2.9108059701492537</v>
      </c>
      <c r="E58" s="52">
        <f>-E48/E10</f>
        <v>3.5337726523887976</v>
      </c>
      <c r="F58" s="52">
        <f>-F48/F10</f>
        <v>4.8462847419171871</v>
      </c>
      <c r="G58" s="52">
        <f>-G48/G10</f>
        <v>4.9448838358872962</v>
      </c>
      <c r="H58" s="52"/>
    </row>
    <row r="59" spans="1:8" ht="15" thickBot="1" x14ac:dyDescent="0.25">
      <c r="A59" s="35" t="s">
        <v>290</v>
      </c>
      <c r="B59" s="53" t="s">
        <v>182</v>
      </c>
      <c r="C59" s="53">
        <f>C47/C8</f>
        <v>0.21852907038092223</v>
      </c>
      <c r="D59" s="53">
        <f>D47/D8</f>
        <v>0.25190706341349794</v>
      </c>
      <c r="E59" s="53">
        <f>E47/E8</f>
        <v>0.23000476077124493</v>
      </c>
      <c r="F59" s="53">
        <f>F47/F8</f>
        <v>0.12851733177978444</v>
      </c>
      <c r="G59" s="53">
        <f>G47/G8</f>
        <v>0.12950569449336621</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9" t="s">
        <v>198</v>
      </c>
    </row>
    <row r="63" spans="1:8" x14ac:dyDescent="0.2">
      <c r="A63" s="1"/>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L63"/>
  <sheetViews>
    <sheetView zoomScaleNormal="100" workbookViewId="0">
      <selection activeCell="E14" sqref="E14"/>
    </sheetView>
  </sheetViews>
  <sheetFormatPr defaultColWidth="8.85546875" defaultRowHeight="14.25" x14ac:dyDescent="0.2"/>
  <cols>
    <col min="1" max="1" width="76.42578125" style="6" bestFit="1" customWidth="1"/>
    <col min="2" max="2" width="16.42578125" style="6" hidden="1" customWidth="1"/>
    <col min="3" max="8" width="16.42578125" style="6" customWidth="1"/>
    <col min="9" max="16384" width="8.85546875" style="6"/>
  </cols>
  <sheetData>
    <row r="1" spans="1:12" x14ac:dyDescent="0.2"/>
    <row r="2" spans="1:12" ht="15" thickBot="1" x14ac:dyDescent="0.25"/>
    <row r="3" spans="1:12" x14ac:dyDescent="0.2">
      <c r="A3" s="651" t="s">
        <v>331</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241</v>
      </c>
      <c r="H7" s="42" t="s">
        <v>242</v>
      </c>
      <c r="I7" s="16" t="s">
        <v>235</v>
      </c>
      <c r="J7" s="16" t="s">
        <v>235</v>
      </c>
    </row>
    <row r="8" spans="1:12" x14ac:dyDescent="0.2">
      <c r="A8" s="57" t="s">
        <v>230</v>
      </c>
      <c r="B8" s="58">
        <v>133811000</v>
      </c>
      <c r="C8" s="58">
        <v>130051000</v>
      </c>
      <c r="D8" s="58">
        <v>130300000</v>
      </c>
      <c r="E8" s="58">
        <v>125870000</v>
      </c>
      <c r="F8" s="58">
        <v>120935000</v>
      </c>
      <c r="G8" s="58">
        <v>113452000</v>
      </c>
      <c r="H8" s="58" t="s">
        <v>235</v>
      </c>
      <c r="I8" s="16" t="s">
        <v>235</v>
      </c>
      <c r="J8" s="16"/>
    </row>
    <row r="9" spans="1:12" x14ac:dyDescent="0.2">
      <c r="A9" s="43" t="s">
        <v>243</v>
      </c>
      <c r="B9" s="44">
        <v>-133863000</v>
      </c>
      <c r="C9" s="44">
        <v>-136377000</v>
      </c>
      <c r="D9" s="44">
        <v>-131671000</v>
      </c>
      <c r="E9" s="44">
        <v>-124544000</v>
      </c>
      <c r="F9" s="44">
        <v>-116176000</v>
      </c>
      <c r="G9" s="44">
        <v>-110560000</v>
      </c>
      <c r="H9" s="44" t="s">
        <v>235</v>
      </c>
      <c r="I9" s="21" t="s">
        <v>235</v>
      </c>
      <c r="J9" s="18"/>
    </row>
    <row r="10" spans="1:12" x14ac:dyDescent="0.2">
      <c r="A10" s="36" t="s">
        <v>155</v>
      </c>
      <c r="B10" s="45">
        <f t="shared" ref="B10:G10" si="0">B9/12</f>
        <v>-11155250</v>
      </c>
      <c r="C10" s="45">
        <f t="shared" si="0"/>
        <v>-11364750</v>
      </c>
      <c r="D10" s="45">
        <f t="shared" si="0"/>
        <v>-10972583.333333334</v>
      </c>
      <c r="E10" s="45">
        <f t="shared" si="0"/>
        <v>-10378666.666666666</v>
      </c>
      <c r="F10" s="45">
        <f t="shared" si="0"/>
        <v>-9681333.333333334</v>
      </c>
      <c r="G10" s="45">
        <f t="shared" si="0"/>
        <v>-9213333.333333334</v>
      </c>
      <c r="H10" s="45"/>
      <c r="I10" s="21"/>
      <c r="J10" s="18"/>
    </row>
    <row r="11" spans="1:12" x14ac:dyDescent="0.2">
      <c r="A11" s="43" t="s">
        <v>245</v>
      </c>
      <c r="B11" s="44">
        <v>133811000</v>
      </c>
      <c r="C11" s="44">
        <v>130051000</v>
      </c>
      <c r="D11" s="44">
        <v>130300000</v>
      </c>
      <c r="E11" s="44">
        <f t="shared" ref="E11:G12" si="1">E8</f>
        <v>125870000</v>
      </c>
      <c r="F11" s="44">
        <f t="shared" si="1"/>
        <v>120935000</v>
      </c>
      <c r="G11" s="44">
        <f t="shared" si="1"/>
        <v>113452000</v>
      </c>
      <c r="H11" s="44"/>
      <c r="I11" s="21"/>
      <c r="J11" s="18"/>
    </row>
    <row r="12" spans="1:12" ht="15" thickBot="1" x14ac:dyDescent="0.25">
      <c r="A12" s="59" t="s">
        <v>246</v>
      </c>
      <c r="B12" s="60">
        <v>-133863000</v>
      </c>
      <c r="C12" s="60">
        <v>-136377000</v>
      </c>
      <c r="D12" s="60">
        <v>-131671000</v>
      </c>
      <c r="E12" s="60">
        <f t="shared" si="1"/>
        <v>-124544000</v>
      </c>
      <c r="F12" s="60">
        <f t="shared" si="1"/>
        <v>-116176000</v>
      </c>
      <c r="G12" s="60">
        <f t="shared" si="1"/>
        <v>-110560000</v>
      </c>
      <c r="H12" s="60"/>
      <c r="I12" s="21"/>
      <c r="J12" s="18"/>
    </row>
    <row r="13" spans="1:12" x14ac:dyDescent="0.2">
      <c r="A13" s="61"/>
      <c r="B13" s="61"/>
      <c r="C13" s="61"/>
      <c r="D13" s="61"/>
      <c r="E13" s="61"/>
      <c r="F13" s="61"/>
      <c r="G13" s="61"/>
      <c r="H13" s="61"/>
    </row>
    <row r="14" spans="1:12" s="184" customFormat="1" ht="15" x14ac:dyDescent="0.25">
      <c r="A14" s="197" t="s">
        <v>247</v>
      </c>
      <c r="B14" s="198">
        <f t="shared" ref="B14:G14" si="2">B8+B9</f>
        <v>-52000</v>
      </c>
      <c r="C14" s="198">
        <f t="shared" si="2"/>
        <v>-6326000</v>
      </c>
      <c r="D14" s="198">
        <f t="shared" si="2"/>
        <v>-1371000</v>
      </c>
      <c r="E14" s="198">
        <f t="shared" si="2"/>
        <v>1326000</v>
      </c>
      <c r="F14" s="198">
        <f t="shared" si="2"/>
        <v>4759000</v>
      </c>
      <c r="G14" s="198">
        <f t="shared" si="2"/>
        <v>2892000</v>
      </c>
      <c r="H14" s="198"/>
      <c r="I14" s="203"/>
      <c r="J14" s="199"/>
    </row>
    <row r="15" spans="1:12" x14ac:dyDescent="0.2">
      <c r="A15" s="36" t="s">
        <v>248</v>
      </c>
      <c r="B15" s="45">
        <f t="shared" ref="B15:G15" si="3">B11+B12</f>
        <v>-52000</v>
      </c>
      <c r="C15" s="45">
        <f t="shared" si="3"/>
        <v>-6326000</v>
      </c>
      <c r="D15" s="45">
        <f t="shared" si="3"/>
        <v>-1371000</v>
      </c>
      <c r="E15" s="45">
        <f t="shared" si="3"/>
        <v>1326000</v>
      </c>
      <c r="F15" s="45">
        <f t="shared" si="3"/>
        <v>4759000</v>
      </c>
      <c r="G15" s="45">
        <f t="shared" si="3"/>
        <v>2892000</v>
      </c>
      <c r="H15" s="45"/>
      <c r="I15" s="21"/>
      <c r="J15" s="18"/>
    </row>
    <row r="16" spans="1:12" s="184" customFormat="1" ht="15" x14ac:dyDescent="0.25">
      <c r="A16" s="200" t="s">
        <v>249</v>
      </c>
      <c r="B16" s="201">
        <v>77226000</v>
      </c>
      <c r="C16" s="201">
        <v>78789000</v>
      </c>
      <c r="D16" s="201">
        <v>80206000</v>
      </c>
      <c r="E16" s="201">
        <v>77314000</v>
      </c>
      <c r="F16" s="201">
        <v>73015000</v>
      </c>
      <c r="G16" s="201">
        <v>69029000</v>
      </c>
      <c r="H16" s="201">
        <v>61583000</v>
      </c>
      <c r="I16" s="202" t="s">
        <v>235</v>
      </c>
      <c r="J16" s="202"/>
    </row>
    <row r="17" spans="1:12" x14ac:dyDescent="0.2">
      <c r="A17" s="43" t="s">
        <v>250</v>
      </c>
      <c r="B17" s="44">
        <v>-68309000</v>
      </c>
      <c r="C17" s="44">
        <v>-72199000</v>
      </c>
      <c r="D17" s="44">
        <v>-70605000</v>
      </c>
      <c r="E17" s="44">
        <v>-70868000</v>
      </c>
      <c r="F17" s="44">
        <v>-62442000</v>
      </c>
      <c r="G17" s="44">
        <v>-59293000</v>
      </c>
      <c r="H17" s="44">
        <v>-52225000</v>
      </c>
      <c r="I17" s="21"/>
      <c r="J17" s="21"/>
      <c r="L17" s="1" t="s">
        <v>235</v>
      </c>
    </row>
    <row r="18" spans="1:12" s="184" customFormat="1" ht="15" x14ac:dyDescent="0.25">
      <c r="A18" s="197" t="s">
        <v>251</v>
      </c>
      <c r="B18" s="198">
        <f t="shared" ref="B18:H18" si="4">B16+B17</f>
        <v>8917000</v>
      </c>
      <c r="C18" s="198">
        <f t="shared" si="4"/>
        <v>6590000</v>
      </c>
      <c r="D18" s="198">
        <f t="shared" si="4"/>
        <v>9601000</v>
      </c>
      <c r="E18" s="198">
        <f t="shared" si="4"/>
        <v>6446000</v>
      </c>
      <c r="F18" s="198">
        <f t="shared" si="4"/>
        <v>10573000</v>
      </c>
      <c r="G18" s="198">
        <f t="shared" si="4"/>
        <v>9736000</v>
      </c>
      <c r="H18" s="198">
        <f t="shared" si="4"/>
        <v>9358000</v>
      </c>
      <c r="I18" s="203" t="s">
        <v>235</v>
      </c>
      <c r="J18" s="295" t="s">
        <v>235</v>
      </c>
    </row>
    <row r="19" spans="1:12" x14ac:dyDescent="0.2">
      <c r="A19" s="43" t="s">
        <v>156</v>
      </c>
      <c r="B19" s="44">
        <v>31959000</v>
      </c>
      <c r="C19" s="44">
        <v>30107000</v>
      </c>
      <c r="D19" s="44">
        <v>33998000</v>
      </c>
      <c r="E19" s="44">
        <v>30294000</v>
      </c>
      <c r="F19" s="44">
        <v>29353000</v>
      </c>
      <c r="G19" s="44">
        <v>33797000</v>
      </c>
      <c r="H19" s="44"/>
      <c r="I19" s="21"/>
      <c r="J19" s="26"/>
    </row>
    <row r="20" spans="1:12" x14ac:dyDescent="0.2">
      <c r="A20" s="43" t="s">
        <v>157</v>
      </c>
      <c r="B20" s="44" t="s">
        <v>182</v>
      </c>
      <c r="C20" s="44" t="s">
        <v>182</v>
      </c>
      <c r="D20" s="44" t="s">
        <v>182</v>
      </c>
      <c r="E20" s="44" t="s">
        <v>182</v>
      </c>
      <c r="F20" s="44" t="s">
        <v>182</v>
      </c>
      <c r="G20" s="44" t="s">
        <v>182</v>
      </c>
      <c r="H20" s="44"/>
      <c r="I20" s="21"/>
      <c r="J20" s="26"/>
    </row>
    <row r="21" spans="1:12" x14ac:dyDescent="0.2">
      <c r="A21" s="36" t="s">
        <v>100</v>
      </c>
      <c r="B21" s="45" t="s">
        <v>182</v>
      </c>
      <c r="C21" s="45" t="s">
        <v>182</v>
      </c>
      <c r="D21" s="45" t="s">
        <v>182</v>
      </c>
      <c r="E21" s="45" t="s">
        <v>182</v>
      </c>
      <c r="F21" s="45" t="s">
        <v>182</v>
      </c>
      <c r="G21" s="45" t="s">
        <v>182</v>
      </c>
      <c r="H21" s="45"/>
      <c r="I21" s="21"/>
      <c r="J21" s="18"/>
    </row>
    <row r="22" spans="1:12" x14ac:dyDescent="0.2">
      <c r="A22" s="43" t="s">
        <v>158</v>
      </c>
      <c r="B22" s="44" t="s">
        <v>182</v>
      </c>
      <c r="C22" s="44" t="s">
        <v>182</v>
      </c>
      <c r="D22" s="44" t="s">
        <v>182</v>
      </c>
      <c r="E22" s="44" t="s">
        <v>182</v>
      </c>
      <c r="F22" s="44" t="s">
        <v>182</v>
      </c>
      <c r="G22" s="44" t="s">
        <v>182</v>
      </c>
      <c r="H22" s="44"/>
      <c r="I22" s="21"/>
      <c r="J22" s="18"/>
    </row>
    <row r="23" spans="1:12" x14ac:dyDescent="0.2">
      <c r="A23" s="43" t="s">
        <v>159</v>
      </c>
      <c r="B23" s="44" t="s">
        <v>182</v>
      </c>
      <c r="C23" s="44" t="s">
        <v>182</v>
      </c>
      <c r="D23" s="44" t="s">
        <v>182</v>
      </c>
      <c r="E23" s="44" t="s">
        <v>182</v>
      </c>
      <c r="F23" s="44" t="s">
        <v>182</v>
      </c>
      <c r="G23" s="44" t="s">
        <v>182</v>
      </c>
      <c r="H23" s="44"/>
      <c r="I23" s="21"/>
      <c r="J23" s="18"/>
    </row>
    <row r="24" spans="1:12" x14ac:dyDescent="0.2">
      <c r="A24" s="37" t="s">
        <v>160</v>
      </c>
      <c r="B24" s="45" t="s">
        <v>182</v>
      </c>
      <c r="C24" s="45" t="s">
        <v>182</v>
      </c>
      <c r="D24" s="45" t="s">
        <v>182</v>
      </c>
      <c r="E24" s="45" t="s">
        <v>182</v>
      </c>
      <c r="F24" s="45" t="s">
        <v>182</v>
      </c>
      <c r="G24" s="45" t="s">
        <v>182</v>
      </c>
      <c r="H24" s="45"/>
      <c r="I24" s="21"/>
      <c r="J24" s="18"/>
    </row>
    <row r="25" spans="1:12" s="184" customFormat="1" ht="15" x14ac:dyDescent="0.25">
      <c r="A25" s="182" t="s">
        <v>161</v>
      </c>
      <c r="B25" s="183">
        <f t="shared" ref="B25:G25" si="5">B16/B8</f>
        <v>0.57712744094282231</v>
      </c>
      <c r="C25" s="183">
        <f t="shared" si="5"/>
        <v>0.60583155838863212</v>
      </c>
      <c r="D25" s="183">
        <f t="shared" si="5"/>
        <v>0.61554873369148122</v>
      </c>
      <c r="E25" s="183">
        <f t="shared" si="5"/>
        <v>0.61423691109875267</v>
      </c>
      <c r="F25" s="183">
        <f t="shared" si="5"/>
        <v>0.60375408277173692</v>
      </c>
      <c r="G25" s="183">
        <f t="shared" si="5"/>
        <v>0.60844233684730109</v>
      </c>
      <c r="H25" s="183"/>
      <c r="I25" s="203"/>
      <c r="J25" s="203"/>
    </row>
    <row r="26" spans="1:12" x14ac:dyDescent="0.2">
      <c r="A26" s="38" t="s">
        <v>162</v>
      </c>
      <c r="B26" s="46">
        <f t="shared" ref="B26:G26" si="6">B16/B11</f>
        <v>0.57712744094282231</v>
      </c>
      <c r="C26" s="46">
        <f t="shared" si="6"/>
        <v>0.60583155838863212</v>
      </c>
      <c r="D26" s="46">
        <f t="shared" si="6"/>
        <v>0.61554873369148122</v>
      </c>
      <c r="E26" s="46">
        <f t="shared" si="6"/>
        <v>0.61423691109875267</v>
      </c>
      <c r="F26" s="46">
        <f t="shared" si="6"/>
        <v>0.60375408277173692</v>
      </c>
      <c r="G26" s="46">
        <f t="shared" si="6"/>
        <v>0.60844233684730109</v>
      </c>
      <c r="H26" s="46"/>
      <c r="I26" s="21"/>
      <c r="J26" s="21"/>
    </row>
    <row r="27" spans="1:12" x14ac:dyDescent="0.2">
      <c r="A27" s="38" t="s">
        <v>163</v>
      </c>
      <c r="B27" s="46">
        <f t="shared" ref="B27:G27" si="7">B17/B9</f>
        <v>0.5102903714992193</v>
      </c>
      <c r="C27" s="46">
        <f t="shared" si="7"/>
        <v>0.52940745140309586</v>
      </c>
      <c r="D27" s="46">
        <f t="shared" si="7"/>
        <v>0.53622285848820161</v>
      </c>
      <c r="E27" s="46">
        <f t="shared" si="7"/>
        <v>0.56901978417266186</v>
      </c>
      <c r="F27" s="46">
        <f t="shared" si="7"/>
        <v>0.5374776201625121</v>
      </c>
      <c r="G27" s="46">
        <f t="shared" si="7"/>
        <v>0.53629703328509404</v>
      </c>
      <c r="H27" s="46"/>
      <c r="I27" s="1" t="s">
        <v>235</v>
      </c>
      <c r="J27" s="1"/>
    </row>
    <row r="28" spans="1:12" x14ac:dyDescent="0.2">
      <c r="A28" s="38" t="s">
        <v>164</v>
      </c>
      <c r="B28" s="46">
        <f t="shared" ref="B28:G28" si="8">-B18/(B9-B17)</f>
        <v>0.13602526161637735</v>
      </c>
      <c r="C28" s="46">
        <f t="shared" si="8"/>
        <v>0.10268316245442363</v>
      </c>
      <c r="D28" s="46">
        <f t="shared" si="8"/>
        <v>0.15722333213244685</v>
      </c>
      <c r="E28" s="46">
        <f t="shared" si="8"/>
        <v>0.12009091586556375</v>
      </c>
      <c r="F28" s="46">
        <f t="shared" si="8"/>
        <v>0.19676554881453084</v>
      </c>
      <c r="G28" s="46">
        <f t="shared" si="8"/>
        <v>0.18990773792107984</v>
      </c>
      <c r="H28" s="46"/>
    </row>
    <row r="29" spans="1:12" s="184" customFormat="1" ht="15" x14ac:dyDescent="0.25">
      <c r="A29" s="182" t="s">
        <v>165</v>
      </c>
      <c r="B29" s="183" t="s">
        <v>182</v>
      </c>
      <c r="C29" s="183" t="s">
        <v>182</v>
      </c>
      <c r="D29" s="183" t="s">
        <v>182</v>
      </c>
      <c r="E29" s="183" t="s">
        <v>182</v>
      </c>
      <c r="F29" s="183" t="s">
        <v>182</v>
      </c>
      <c r="G29" s="183" t="s">
        <v>182</v>
      </c>
      <c r="H29" s="183"/>
    </row>
    <row r="30" spans="1:12" x14ac:dyDescent="0.2">
      <c r="A30" s="38" t="s">
        <v>119</v>
      </c>
      <c r="B30" s="46">
        <f t="shared" ref="B30:G30" si="9">B18/B16</f>
        <v>0.11546629373527051</v>
      </c>
      <c r="C30" s="46">
        <f t="shared" si="9"/>
        <v>8.3641117414867558E-2</v>
      </c>
      <c r="D30" s="46">
        <f t="shared" si="9"/>
        <v>0.11970426152656909</v>
      </c>
      <c r="E30" s="46">
        <f t="shared" si="9"/>
        <v>8.3374291848824278E-2</v>
      </c>
      <c r="F30" s="46">
        <f t="shared" si="9"/>
        <v>0.14480586180921728</v>
      </c>
      <c r="G30" s="46">
        <f t="shared" si="9"/>
        <v>0.14104217068188732</v>
      </c>
      <c r="H30" s="46"/>
    </row>
    <row r="31" spans="1:12" x14ac:dyDescent="0.2">
      <c r="A31" s="38" t="s">
        <v>263</v>
      </c>
      <c r="B31" s="45">
        <f t="shared" ref="B31:G31" si="10">B16-C16</f>
        <v>-1563000</v>
      </c>
      <c r="C31" s="45">
        <f t="shared" si="10"/>
        <v>-1417000</v>
      </c>
      <c r="D31" s="45">
        <f t="shared" si="10"/>
        <v>2892000</v>
      </c>
      <c r="E31" s="45">
        <f t="shared" si="10"/>
        <v>4299000</v>
      </c>
      <c r="F31" s="45">
        <f t="shared" si="10"/>
        <v>3986000</v>
      </c>
      <c r="G31" s="45">
        <f t="shared" si="10"/>
        <v>7446000</v>
      </c>
      <c r="H31" s="45"/>
    </row>
    <row r="32" spans="1:12" x14ac:dyDescent="0.2">
      <c r="A32" s="38" t="s">
        <v>264</v>
      </c>
      <c r="B32" s="45">
        <f t="shared" ref="B32:G32" si="11">B18-C18</f>
        <v>2327000</v>
      </c>
      <c r="C32" s="45">
        <f t="shared" si="11"/>
        <v>-3011000</v>
      </c>
      <c r="D32" s="45">
        <f t="shared" si="11"/>
        <v>3155000</v>
      </c>
      <c r="E32" s="45">
        <f t="shared" si="11"/>
        <v>-4127000</v>
      </c>
      <c r="F32" s="45">
        <f t="shared" si="11"/>
        <v>837000</v>
      </c>
      <c r="G32" s="45">
        <f t="shared" si="11"/>
        <v>378000</v>
      </c>
      <c r="H32" s="45"/>
    </row>
    <row r="33" spans="1:9" x14ac:dyDescent="0.2">
      <c r="A33" s="38" t="s">
        <v>265</v>
      </c>
      <c r="B33" s="47">
        <f t="shared" ref="B33:G33" si="12">B31/C16</f>
        <v>-1.9837794615999695E-2</v>
      </c>
      <c r="C33" s="47">
        <f t="shared" si="12"/>
        <v>-1.7667007455801312E-2</v>
      </c>
      <c r="D33" s="47">
        <f t="shared" si="12"/>
        <v>3.7405903199937918E-2</v>
      </c>
      <c r="E33" s="47">
        <f t="shared" si="12"/>
        <v>5.8878312675477641E-2</v>
      </c>
      <c r="F33" s="47">
        <f t="shared" si="12"/>
        <v>5.7743846789030696E-2</v>
      </c>
      <c r="G33" s="47">
        <f t="shared" si="12"/>
        <v>0.12090999139372879</v>
      </c>
      <c r="H33" s="47"/>
    </row>
    <row r="34" spans="1:9" x14ac:dyDescent="0.2">
      <c r="A34" s="38" t="s">
        <v>266</v>
      </c>
      <c r="B34" s="47">
        <f t="shared" ref="B34:G34" si="13">B32/C18</f>
        <v>0.35311077389984824</v>
      </c>
      <c r="C34" s="47">
        <f t="shared" si="13"/>
        <v>-0.31361316529528172</v>
      </c>
      <c r="D34" s="47">
        <f t="shared" si="13"/>
        <v>0.48945082221532732</v>
      </c>
      <c r="E34" s="47">
        <f t="shared" si="13"/>
        <v>-0.39033386928970015</v>
      </c>
      <c r="F34" s="47">
        <f t="shared" si="13"/>
        <v>8.5969597370583406E-2</v>
      </c>
      <c r="G34" s="47">
        <f t="shared" si="13"/>
        <v>4.0393246420175249E-2</v>
      </c>
      <c r="H34" s="47"/>
    </row>
    <row r="35" spans="1:9" x14ac:dyDescent="0.2">
      <c r="A35" s="38" t="s">
        <v>267</v>
      </c>
      <c r="B35" s="47">
        <f t="shared" ref="B35:G35" si="14">B19/B8</f>
        <v>0.23883686692424388</v>
      </c>
      <c r="C35" s="47">
        <f t="shared" si="14"/>
        <v>0.23150148787783253</v>
      </c>
      <c r="D35" s="47">
        <f t="shared" si="14"/>
        <v>0.26092095165003837</v>
      </c>
      <c r="E35" s="47">
        <f t="shared" si="14"/>
        <v>0.2406768888535791</v>
      </c>
      <c r="F35" s="47">
        <f t="shared" si="14"/>
        <v>0.24271716211187827</v>
      </c>
      <c r="G35" s="47">
        <f t="shared" si="14"/>
        <v>0.29789690794344748</v>
      </c>
      <c r="H35" s="47"/>
    </row>
    <row r="36" spans="1:9" x14ac:dyDescent="0.2">
      <c r="A36" s="38" t="s">
        <v>209</v>
      </c>
      <c r="B36" s="47">
        <f t="shared" ref="B36:G36" si="15">B19/B16</f>
        <v>0.41383730867842439</v>
      </c>
      <c r="C36" s="47">
        <f t="shared" si="15"/>
        <v>0.38212186980416046</v>
      </c>
      <c r="D36" s="47">
        <f t="shared" si="15"/>
        <v>0.42388349998753211</v>
      </c>
      <c r="E36" s="47">
        <f t="shared" si="15"/>
        <v>0.39183071629976457</v>
      </c>
      <c r="F36" s="47">
        <f t="shared" si="15"/>
        <v>0.40201328494145039</v>
      </c>
      <c r="G36" s="47">
        <f t="shared" si="15"/>
        <v>0.489605817844674</v>
      </c>
      <c r="H36" s="47"/>
    </row>
    <row r="37" spans="1:9" x14ac:dyDescent="0.2">
      <c r="A37" s="38" t="s">
        <v>210</v>
      </c>
      <c r="B37" s="47" t="s">
        <v>182</v>
      </c>
      <c r="C37" s="47" t="s">
        <v>182</v>
      </c>
      <c r="D37" s="47" t="s">
        <v>182</v>
      </c>
      <c r="E37" s="47" t="s">
        <v>182</v>
      </c>
      <c r="F37" s="47" t="s">
        <v>182</v>
      </c>
      <c r="G37" s="47" t="s">
        <v>182</v>
      </c>
      <c r="H37" s="47"/>
    </row>
    <row r="38" spans="1:9" x14ac:dyDescent="0.2">
      <c r="A38" s="38" t="s">
        <v>211</v>
      </c>
      <c r="B38" s="47" t="s">
        <v>182</v>
      </c>
      <c r="C38" s="47" t="s">
        <v>182</v>
      </c>
      <c r="D38" s="47" t="s">
        <v>182</v>
      </c>
      <c r="E38" s="47" t="s">
        <v>182</v>
      </c>
      <c r="F38" s="47" t="s">
        <v>182</v>
      </c>
      <c r="G38" s="47" t="s">
        <v>182</v>
      </c>
      <c r="H38" s="47"/>
    </row>
    <row r="39" spans="1:9" ht="15" thickBot="1" x14ac:dyDescent="0.25">
      <c r="A39" s="62" t="s">
        <v>120</v>
      </c>
      <c r="B39" s="63" t="s">
        <v>182</v>
      </c>
      <c r="C39" s="63" t="s">
        <v>182</v>
      </c>
      <c r="D39" s="63" t="s">
        <v>182</v>
      </c>
      <c r="E39" s="63" t="s">
        <v>182</v>
      </c>
      <c r="F39" s="63" t="s">
        <v>182</v>
      </c>
      <c r="G39" s="63" t="s">
        <v>182</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137</v>
      </c>
      <c r="B42" s="44">
        <v>48445000</v>
      </c>
      <c r="C42" s="44">
        <v>39053000</v>
      </c>
      <c r="D42" s="44">
        <v>46892000</v>
      </c>
      <c r="E42" s="44">
        <v>44753000</v>
      </c>
      <c r="F42" s="44">
        <v>38061000</v>
      </c>
      <c r="G42" s="44">
        <v>62007000</v>
      </c>
      <c r="H42" s="44"/>
      <c r="I42" s="1"/>
    </row>
    <row r="43" spans="1:9" x14ac:dyDescent="0.2">
      <c r="A43" s="43" t="s">
        <v>138</v>
      </c>
      <c r="B43" s="44">
        <v>-56965000</v>
      </c>
      <c r="C43" s="44">
        <v>-47587000</v>
      </c>
      <c r="D43" s="44">
        <v>-49465000</v>
      </c>
      <c r="E43" s="44">
        <v>-50269000</v>
      </c>
      <c r="F43" s="44">
        <v>-47453000</v>
      </c>
      <c r="G43" s="44">
        <v>-43437000</v>
      </c>
      <c r="H43" s="44"/>
      <c r="I43" s="1"/>
    </row>
    <row r="44" spans="1:9" x14ac:dyDescent="0.2">
      <c r="A44" s="43" t="s">
        <v>139</v>
      </c>
      <c r="B44" s="44">
        <v>-60306000</v>
      </c>
      <c r="C44" s="44">
        <v>-50161000</v>
      </c>
      <c r="D44" s="44">
        <v>-52038000</v>
      </c>
      <c r="E44" s="44">
        <v>-50474000</v>
      </c>
      <c r="F44" s="44">
        <v>-47748000</v>
      </c>
      <c r="G44" s="44">
        <v>-43807000</v>
      </c>
      <c r="H44" s="44"/>
      <c r="I44" s="1"/>
    </row>
    <row r="45" spans="1:9" x14ac:dyDescent="0.2">
      <c r="A45" s="43" t="s">
        <v>140</v>
      </c>
      <c r="B45" s="44">
        <v>78092000</v>
      </c>
      <c r="C45" s="44">
        <v>104282000</v>
      </c>
      <c r="D45" s="44">
        <v>107736000</v>
      </c>
      <c r="E45" s="44">
        <v>114966000</v>
      </c>
      <c r="F45" s="44">
        <v>102854000</v>
      </c>
      <c r="G45" s="44">
        <v>92625000</v>
      </c>
      <c r="H45" s="44">
        <v>108579000</v>
      </c>
      <c r="I45" s="1"/>
    </row>
    <row r="46" spans="1:9" x14ac:dyDescent="0.2">
      <c r="A46" s="43" t="s">
        <v>216</v>
      </c>
      <c r="B46" s="44">
        <v>78092000</v>
      </c>
      <c r="C46" s="44">
        <v>104282000</v>
      </c>
      <c r="D46" s="44">
        <v>107736000</v>
      </c>
      <c r="E46" s="44">
        <v>114966000</v>
      </c>
      <c r="F46" s="44">
        <v>102854000</v>
      </c>
      <c r="G46" s="44">
        <v>92625000</v>
      </c>
      <c r="H46" s="44">
        <v>108579000</v>
      </c>
      <c r="I46" s="1"/>
    </row>
    <row r="47" spans="1:9" s="184" customFormat="1" ht="15" x14ac:dyDescent="0.25">
      <c r="A47" s="200" t="s">
        <v>217</v>
      </c>
      <c r="B47" s="201">
        <v>41299000</v>
      </c>
      <c r="C47" s="201">
        <v>77003000</v>
      </c>
      <c r="D47" s="201">
        <v>82944000</v>
      </c>
      <c r="E47" s="201">
        <v>94436000</v>
      </c>
      <c r="F47" s="201">
        <v>93163000</v>
      </c>
      <c r="G47" s="201">
        <v>88364000</v>
      </c>
      <c r="H47" s="201">
        <v>96306000</v>
      </c>
      <c r="I47" s="210"/>
    </row>
    <row r="48" spans="1:9" ht="16.5" x14ac:dyDescent="0.2">
      <c r="A48" s="43" t="s">
        <v>234</v>
      </c>
      <c r="B48" s="44">
        <v>18347000</v>
      </c>
      <c r="C48" s="44">
        <v>14491000</v>
      </c>
      <c r="D48" s="44">
        <v>20978000</v>
      </c>
      <c r="E48" s="44">
        <v>21894000</v>
      </c>
      <c r="F48" s="44">
        <v>18430000</v>
      </c>
      <c r="G48" s="44">
        <v>43720000</v>
      </c>
      <c r="H48" s="44"/>
    </row>
    <row r="49" spans="1:8" x14ac:dyDescent="0.2">
      <c r="A49" s="34" t="s">
        <v>141</v>
      </c>
      <c r="B49" s="48">
        <f t="shared" ref="B49:G49" si="16">B45-B46</f>
        <v>0</v>
      </c>
      <c r="C49" s="48">
        <f t="shared" si="16"/>
        <v>0</v>
      </c>
      <c r="D49" s="48">
        <f t="shared" si="16"/>
        <v>0</v>
      </c>
      <c r="E49" s="48">
        <f t="shared" si="16"/>
        <v>0</v>
      </c>
      <c r="F49" s="48">
        <f t="shared" si="16"/>
        <v>0</v>
      </c>
      <c r="G49" s="48">
        <f t="shared" si="16"/>
        <v>0</v>
      </c>
      <c r="H49" s="48"/>
    </row>
    <row r="50" spans="1:8" s="22" customFormat="1" x14ac:dyDescent="0.2">
      <c r="A50" s="39" t="s">
        <v>142</v>
      </c>
      <c r="B50" s="48">
        <f t="shared" ref="B50:G50" si="17">B45-C45</f>
        <v>-26190000</v>
      </c>
      <c r="C50" s="48">
        <f t="shared" si="17"/>
        <v>-3454000</v>
      </c>
      <c r="D50" s="48">
        <f t="shared" si="17"/>
        <v>-7230000</v>
      </c>
      <c r="E50" s="48">
        <f t="shared" si="17"/>
        <v>12112000</v>
      </c>
      <c r="F50" s="48">
        <f t="shared" si="17"/>
        <v>10229000</v>
      </c>
      <c r="G50" s="48">
        <f t="shared" si="17"/>
        <v>-15954000</v>
      </c>
      <c r="H50" s="48"/>
    </row>
    <row r="51" spans="1:8" s="22" customFormat="1" x14ac:dyDescent="0.2">
      <c r="A51" s="39" t="s">
        <v>221</v>
      </c>
      <c r="B51" s="49">
        <f t="shared" ref="B51:G51" si="18">B50/C45</f>
        <v>-0.25114593122494772</v>
      </c>
      <c r="C51" s="49">
        <f t="shared" si="18"/>
        <v>-3.2059850003712781E-2</v>
      </c>
      <c r="D51" s="49">
        <f t="shared" si="18"/>
        <v>-6.2888158238087785E-2</v>
      </c>
      <c r="E51" s="49">
        <f t="shared" si="18"/>
        <v>0.1177591537519202</v>
      </c>
      <c r="F51" s="49">
        <f t="shared" si="18"/>
        <v>0.11043454790823212</v>
      </c>
      <c r="G51" s="49">
        <f t="shared" si="18"/>
        <v>-0.14693449009476969</v>
      </c>
      <c r="H51" s="49"/>
    </row>
    <row r="52" spans="1:8" s="22" customFormat="1" x14ac:dyDescent="0.2">
      <c r="A52" s="39" t="s">
        <v>222</v>
      </c>
      <c r="B52" s="48">
        <f t="shared" ref="B52:G52" si="19">B46-C46</f>
        <v>-26190000</v>
      </c>
      <c r="C52" s="48">
        <f t="shared" si="19"/>
        <v>-3454000</v>
      </c>
      <c r="D52" s="48">
        <f t="shared" si="19"/>
        <v>-7230000</v>
      </c>
      <c r="E52" s="48">
        <f t="shared" si="19"/>
        <v>12112000</v>
      </c>
      <c r="F52" s="48">
        <f t="shared" si="19"/>
        <v>10229000</v>
      </c>
      <c r="G52" s="48">
        <f t="shared" si="19"/>
        <v>-15954000</v>
      </c>
      <c r="H52" s="48"/>
    </row>
    <row r="53" spans="1:8" s="22" customFormat="1" x14ac:dyDescent="0.2">
      <c r="A53" s="39" t="s">
        <v>223</v>
      </c>
      <c r="B53" s="49">
        <f t="shared" ref="B53:G53" si="20">B52/C46</f>
        <v>-0.25114593122494772</v>
      </c>
      <c r="C53" s="49">
        <f t="shared" si="20"/>
        <v>-3.2059850003712781E-2</v>
      </c>
      <c r="D53" s="49">
        <f t="shared" si="20"/>
        <v>-6.2888158238087785E-2</v>
      </c>
      <c r="E53" s="49">
        <f t="shared" si="20"/>
        <v>0.1177591537519202</v>
      </c>
      <c r="F53" s="49">
        <f t="shared" si="20"/>
        <v>0.11043454790823212</v>
      </c>
      <c r="G53" s="49">
        <f t="shared" si="20"/>
        <v>-0.14693449009476969</v>
      </c>
      <c r="H53" s="49"/>
    </row>
    <row r="54" spans="1:8" s="22" customFormat="1" x14ac:dyDescent="0.2">
      <c r="A54" s="39" t="s">
        <v>224</v>
      </c>
      <c r="B54" s="48">
        <f t="shared" ref="B54:G54" si="21">B47-C47</f>
        <v>-35704000</v>
      </c>
      <c r="C54" s="48">
        <f t="shared" si="21"/>
        <v>-5941000</v>
      </c>
      <c r="D54" s="48">
        <f t="shared" si="21"/>
        <v>-11492000</v>
      </c>
      <c r="E54" s="48">
        <f t="shared" si="21"/>
        <v>1273000</v>
      </c>
      <c r="F54" s="48">
        <f t="shared" si="21"/>
        <v>4799000</v>
      </c>
      <c r="G54" s="48">
        <f t="shared" si="21"/>
        <v>-7942000</v>
      </c>
      <c r="H54" s="48"/>
    </row>
    <row r="55" spans="1:8" s="22" customFormat="1" x14ac:dyDescent="0.2">
      <c r="A55" s="39" t="s">
        <v>225</v>
      </c>
      <c r="B55" s="49">
        <f t="shared" ref="B55:G55" si="22">B54/C47</f>
        <v>-0.46367024661376832</v>
      </c>
      <c r="C55" s="49">
        <f t="shared" si="22"/>
        <v>-7.1626639660493832E-2</v>
      </c>
      <c r="D55" s="49">
        <f t="shared" si="22"/>
        <v>-0.12169088059638274</v>
      </c>
      <c r="E55" s="49">
        <f t="shared" si="22"/>
        <v>1.3664222921116752E-2</v>
      </c>
      <c r="F55" s="49">
        <f t="shared" si="22"/>
        <v>5.4309447286225158E-2</v>
      </c>
      <c r="G55" s="49">
        <f t="shared" si="22"/>
        <v>-8.2466305318464064E-2</v>
      </c>
      <c r="H55" s="49"/>
    </row>
    <row r="56" spans="1:8" s="22" customFormat="1" x14ac:dyDescent="0.2">
      <c r="A56" s="39" t="s">
        <v>226</v>
      </c>
      <c r="B56" s="50">
        <f t="shared" ref="B56:G56" si="23">-B42/B43</f>
        <v>0.85043447731062938</v>
      </c>
      <c r="C56" s="50">
        <f t="shared" si="23"/>
        <v>0.82066530775211721</v>
      </c>
      <c r="D56" s="50">
        <f t="shared" si="23"/>
        <v>0.94798342262205604</v>
      </c>
      <c r="E56" s="50">
        <f t="shared" si="23"/>
        <v>0.89027034554098949</v>
      </c>
      <c r="F56" s="50">
        <f t="shared" si="23"/>
        <v>0.80207784544707394</v>
      </c>
      <c r="G56" s="50">
        <f t="shared" si="23"/>
        <v>1.4275157124110782</v>
      </c>
      <c r="H56" s="50"/>
    </row>
    <row r="57" spans="1:8" s="22" customFormat="1" x14ac:dyDescent="0.2">
      <c r="A57" s="39" t="s">
        <v>227</v>
      </c>
      <c r="B57" s="51">
        <f t="shared" ref="B57:G57" si="24">(B42+B43)/-B10</f>
        <v>-0.7637659398041281</v>
      </c>
      <c r="C57" s="51">
        <f t="shared" si="24"/>
        <v>-0.75091840999582038</v>
      </c>
      <c r="D57" s="51">
        <f t="shared" si="24"/>
        <v>-0.23449354831359978</v>
      </c>
      <c r="E57" s="51">
        <f t="shared" si="24"/>
        <v>-0.53147482014388492</v>
      </c>
      <c r="F57" s="51">
        <f t="shared" si="24"/>
        <v>-0.97011430932378451</v>
      </c>
      <c r="G57" s="51">
        <f t="shared" si="24"/>
        <v>2.0155571635311142</v>
      </c>
      <c r="H57" s="51"/>
    </row>
    <row r="58" spans="1:8" x14ac:dyDescent="0.2">
      <c r="A58" s="34" t="s">
        <v>228</v>
      </c>
      <c r="B58" s="52">
        <f t="shared" ref="B58:G58" si="25">-B48/B10</f>
        <v>1.6446964433786782</v>
      </c>
      <c r="C58" s="52">
        <f t="shared" si="25"/>
        <v>1.2750830418618975</v>
      </c>
      <c r="D58" s="52">
        <f t="shared" si="25"/>
        <v>1.9118560654965784</v>
      </c>
      <c r="E58" s="52">
        <f t="shared" si="25"/>
        <v>2.1095195272353546</v>
      </c>
      <c r="F58" s="52">
        <f t="shared" si="25"/>
        <v>1.9036634072441811</v>
      </c>
      <c r="G58" s="52">
        <f t="shared" si="25"/>
        <v>4.7452966714905926</v>
      </c>
      <c r="H58" s="52"/>
    </row>
    <row r="59" spans="1:8" ht="15" thickBot="1" x14ac:dyDescent="0.25">
      <c r="A59" s="35" t="s">
        <v>290</v>
      </c>
      <c r="B59" s="53">
        <f t="shared" ref="B59:G59" si="26">B47/B8</f>
        <v>0.30863680863307202</v>
      </c>
      <c r="C59" s="53">
        <f t="shared" si="26"/>
        <v>0.59209848444071944</v>
      </c>
      <c r="D59" s="53">
        <f t="shared" si="26"/>
        <v>0.63656178050652346</v>
      </c>
      <c r="E59" s="53">
        <f t="shared" si="26"/>
        <v>0.75026614761261623</v>
      </c>
      <c r="F59" s="53">
        <f t="shared" si="26"/>
        <v>0.77035597635093234</v>
      </c>
      <c r="G59" s="53">
        <f t="shared" si="26"/>
        <v>0.7788668335507527</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9" t="s">
        <v>199</v>
      </c>
    </row>
    <row r="63" spans="1:8" x14ac:dyDescent="0.2">
      <c r="A63" s="1"/>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2:L64"/>
  <sheetViews>
    <sheetView zoomScaleNormal="100" workbookViewId="0">
      <selection activeCell="C8" sqref="C8"/>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185</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196301</v>
      </c>
      <c r="C8" s="58">
        <v>575067</v>
      </c>
      <c r="D8" s="58">
        <v>161137</v>
      </c>
      <c r="E8" s="58">
        <v>163584</v>
      </c>
      <c r="F8" s="58">
        <v>171862</v>
      </c>
      <c r="G8" s="58">
        <v>179467</v>
      </c>
      <c r="H8" s="58" t="s">
        <v>235</v>
      </c>
      <c r="I8" s="16" t="s">
        <v>235</v>
      </c>
      <c r="J8" s="16"/>
    </row>
    <row r="9" spans="1:12" x14ac:dyDescent="0.2">
      <c r="A9" s="43" t="s">
        <v>243</v>
      </c>
      <c r="B9" s="44">
        <v>-204322</v>
      </c>
      <c r="C9" s="44">
        <v>-195634</v>
      </c>
      <c r="D9" s="44">
        <v>-176983</v>
      </c>
      <c r="E9" s="44">
        <v>-158012</v>
      </c>
      <c r="F9" s="44">
        <v>-156607</v>
      </c>
      <c r="G9" s="44">
        <v>-165028</v>
      </c>
      <c r="H9" s="44" t="s">
        <v>235</v>
      </c>
      <c r="I9" s="21" t="s">
        <v>235</v>
      </c>
      <c r="J9" s="18"/>
    </row>
    <row r="10" spans="1:12" x14ac:dyDescent="0.2">
      <c r="A10" s="36" t="s">
        <v>244</v>
      </c>
      <c r="B10" s="45">
        <f t="shared" ref="B10:G10" si="0">B9/12</f>
        <v>-17026.833333333332</v>
      </c>
      <c r="C10" s="45">
        <f t="shared" si="0"/>
        <v>-16302.833333333334</v>
      </c>
      <c r="D10" s="45">
        <f t="shared" si="0"/>
        <v>-14748.583333333334</v>
      </c>
      <c r="E10" s="45">
        <f t="shared" si="0"/>
        <v>-13167.666666666666</v>
      </c>
      <c r="F10" s="45">
        <f t="shared" si="0"/>
        <v>-13050.583333333334</v>
      </c>
      <c r="G10" s="45">
        <f t="shared" si="0"/>
        <v>-13752.333333333334</v>
      </c>
      <c r="H10" s="45"/>
      <c r="I10" s="21"/>
      <c r="J10" s="18"/>
    </row>
    <row r="11" spans="1:12" x14ac:dyDescent="0.2">
      <c r="A11" s="43" t="s">
        <v>245</v>
      </c>
      <c r="B11" s="44">
        <v>190824</v>
      </c>
      <c r="C11" s="44">
        <v>179328</v>
      </c>
      <c r="D11" s="44">
        <v>156226</v>
      </c>
      <c r="E11" s="44">
        <v>158864</v>
      </c>
      <c r="F11" s="44">
        <v>167088</v>
      </c>
      <c r="G11" s="44">
        <v>173684</v>
      </c>
      <c r="H11" s="44"/>
      <c r="I11" s="21"/>
      <c r="J11" s="18"/>
    </row>
    <row r="12" spans="1:12" ht="15" thickBot="1" x14ac:dyDescent="0.25">
      <c r="A12" s="59" t="s">
        <v>246</v>
      </c>
      <c r="B12" s="60">
        <v>-204322</v>
      </c>
      <c r="C12" s="60">
        <v>-190361</v>
      </c>
      <c r="D12" s="60">
        <v>-172072</v>
      </c>
      <c r="E12" s="60">
        <v>-153292</v>
      </c>
      <c r="F12" s="60">
        <v>-151833</v>
      </c>
      <c r="G12" s="60">
        <v>-151496</v>
      </c>
      <c r="H12" s="60"/>
      <c r="I12" s="21"/>
      <c r="J12" s="18"/>
    </row>
    <row r="13" spans="1:12" x14ac:dyDescent="0.2">
      <c r="A13" s="61"/>
      <c r="B13" s="61"/>
      <c r="C13" s="61"/>
      <c r="D13" s="61"/>
      <c r="E13" s="61"/>
      <c r="F13" s="61"/>
      <c r="G13" s="61" t="s">
        <v>186</v>
      </c>
      <c r="H13" s="61"/>
    </row>
    <row r="14" spans="1:12" s="184" customFormat="1" ht="15" x14ac:dyDescent="0.25">
      <c r="A14" s="197" t="s">
        <v>247</v>
      </c>
      <c r="B14" s="198">
        <f t="shared" ref="B14:G14" si="1">B8+B9</f>
        <v>-8021</v>
      </c>
      <c r="C14" s="198">
        <f t="shared" si="1"/>
        <v>379433</v>
      </c>
      <c r="D14" s="198">
        <f t="shared" si="1"/>
        <v>-15846</v>
      </c>
      <c r="E14" s="198">
        <f t="shared" si="1"/>
        <v>5572</v>
      </c>
      <c r="F14" s="198">
        <f t="shared" si="1"/>
        <v>15255</v>
      </c>
      <c r="G14" s="198">
        <f t="shared" si="1"/>
        <v>14439</v>
      </c>
      <c r="H14" s="198"/>
      <c r="I14" s="203"/>
      <c r="J14" s="199"/>
    </row>
    <row r="15" spans="1:12" x14ac:dyDescent="0.2">
      <c r="A15" s="36" t="s">
        <v>248</v>
      </c>
      <c r="B15" s="45">
        <f t="shared" ref="B15:G15" si="2">B11+B12</f>
        <v>-13498</v>
      </c>
      <c r="C15" s="45">
        <f t="shared" si="2"/>
        <v>-11033</v>
      </c>
      <c r="D15" s="45">
        <f t="shared" si="2"/>
        <v>-15846</v>
      </c>
      <c r="E15" s="45">
        <f t="shared" si="2"/>
        <v>5572</v>
      </c>
      <c r="F15" s="45">
        <f t="shared" si="2"/>
        <v>15255</v>
      </c>
      <c r="G15" s="45">
        <f t="shared" si="2"/>
        <v>22188</v>
      </c>
      <c r="H15" s="45"/>
      <c r="I15" s="21"/>
      <c r="J15" s="18"/>
    </row>
    <row r="16" spans="1:12" s="184" customFormat="1" ht="15" x14ac:dyDescent="0.25">
      <c r="A16" s="200" t="s">
        <v>249</v>
      </c>
      <c r="B16" s="201">
        <v>92788</v>
      </c>
      <c r="C16" s="201">
        <v>75244</v>
      </c>
      <c r="D16" s="201">
        <v>75985</v>
      </c>
      <c r="E16" s="201">
        <v>85161</v>
      </c>
      <c r="F16" s="201">
        <v>88281</v>
      </c>
      <c r="G16" s="201">
        <v>104332</v>
      </c>
      <c r="H16" s="201">
        <v>101216</v>
      </c>
      <c r="I16" s="202" t="s">
        <v>235</v>
      </c>
      <c r="J16" s="202"/>
    </row>
    <row r="17" spans="1:12" x14ac:dyDescent="0.2">
      <c r="A17" s="43" t="s">
        <v>250</v>
      </c>
      <c r="B17" s="44">
        <v>-48650</v>
      </c>
      <c r="C17" s="44">
        <v>-46790</v>
      </c>
      <c r="D17" s="44">
        <v>-46017</v>
      </c>
      <c r="E17" s="44">
        <v>-60562</v>
      </c>
      <c r="F17" s="44">
        <v>-60256</v>
      </c>
      <c r="G17" s="44">
        <v>-55295</v>
      </c>
      <c r="H17" s="44">
        <v>-62019</v>
      </c>
      <c r="I17" s="21"/>
      <c r="J17" s="21"/>
      <c r="L17" s="1" t="s">
        <v>235</v>
      </c>
    </row>
    <row r="18" spans="1:12" s="184" customFormat="1" ht="15" x14ac:dyDescent="0.25">
      <c r="A18" s="197" t="s">
        <v>251</v>
      </c>
      <c r="B18" s="198">
        <f t="shared" ref="B18:H18" si="3">B16+B17</f>
        <v>44138</v>
      </c>
      <c r="C18" s="198">
        <f t="shared" si="3"/>
        <v>28454</v>
      </c>
      <c r="D18" s="198">
        <f t="shared" si="3"/>
        <v>29968</v>
      </c>
      <c r="E18" s="198">
        <f t="shared" si="3"/>
        <v>24599</v>
      </c>
      <c r="F18" s="198">
        <f t="shared" si="3"/>
        <v>28025</v>
      </c>
      <c r="G18" s="198">
        <f t="shared" si="3"/>
        <v>49037</v>
      </c>
      <c r="H18" s="198">
        <f t="shared" si="3"/>
        <v>39197</v>
      </c>
      <c r="I18" s="203" t="s">
        <v>235</v>
      </c>
      <c r="J18" s="295" t="s">
        <v>235</v>
      </c>
    </row>
    <row r="19" spans="1:12" x14ac:dyDescent="0.2">
      <c r="A19" s="43" t="s">
        <v>252</v>
      </c>
      <c r="B19" s="44">
        <v>90550</v>
      </c>
      <c r="C19" s="44">
        <v>74167</v>
      </c>
      <c r="D19" s="44">
        <v>74673</v>
      </c>
      <c r="E19" s="44">
        <v>72996</v>
      </c>
      <c r="F19" s="44">
        <v>75516</v>
      </c>
      <c r="G19" s="44">
        <v>91928</v>
      </c>
      <c r="H19" s="44"/>
      <c r="I19" s="21"/>
      <c r="J19" s="26"/>
    </row>
    <row r="20" spans="1:12" x14ac:dyDescent="0.2">
      <c r="A20" s="43" t="s">
        <v>253</v>
      </c>
      <c r="B20" s="44">
        <v>-58314</v>
      </c>
      <c r="C20" s="44">
        <v>-43191</v>
      </c>
      <c r="D20" s="44">
        <v>-42012</v>
      </c>
      <c r="E20" s="44">
        <v>-43637</v>
      </c>
      <c r="F20" s="44">
        <v>-41375</v>
      </c>
      <c r="G20" s="44">
        <v>-39803</v>
      </c>
      <c r="H20" s="44"/>
      <c r="I20" s="21"/>
      <c r="J20" s="26"/>
    </row>
    <row r="21" spans="1:12" x14ac:dyDescent="0.2">
      <c r="A21" s="36" t="s">
        <v>118</v>
      </c>
      <c r="B21" s="45">
        <f t="shared" ref="B21:G21" si="4">B19+B20</f>
        <v>32236</v>
      </c>
      <c r="C21" s="45">
        <f t="shared" si="4"/>
        <v>30976</v>
      </c>
      <c r="D21" s="45">
        <f t="shared" si="4"/>
        <v>32661</v>
      </c>
      <c r="E21" s="45">
        <f t="shared" si="4"/>
        <v>29359</v>
      </c>
      <c r="F21" s="45">
        <f t="shared" si="4"/>
        <v>34141</v>
      </c>
      <c r="G21" s="45">
        <f t="shared" si="4"/>
        <v>52125</v>
      </c>
      <c r="H21" s="45"/>
      <c r="I21" s="21"/>
      <c r="J21" s="18"/>
    </row>
    <row r="22" spans="1:12" x14ac:dyDescent="0.2">
      <c r="A22" s="43" t="s">
        <v>254</v>
      </c>
      <c r="B22" s="44">
        <v>-48396</v>
      </c>
      <c r="C22" s="44">
        <v>-195634</v>
      </c>
      <c r="D22" s="44">
        <v>-30037</v>
      </c>
      <c r="E22" s="44">
        <v>-22410</v>
      </c>
      <c r="F22" s="44">
        <v>-18605</v>
      </c>
      <c r="G22" s="44">
        <v>-27115</v>
      </c>
      <c r="H22" s="44"/>
      <c r="I22" s="21"/>
      <c r="J22" s="18"/>
    </row>
    <row r="23" spans="1:12" x14ac:dyDescent="0.2">
      <c r="A23" s="43" t="s">
        <v>255</v>
      </c>
      <c r="B23" s="44">
        <v>0</v>
      </c>
      <c r="C23" s="44">
        <v>0</v>
      </c>
      <c r="D23" s="44">
        <v>0</v>
      </c>
      <c r="E23" s="44">
        <v>0</v>
      </c>
      <c r="F23" s="44">
        <v>0</v>
      </c>
      <c r="G23" s="44">
        <v>0</v>
      </c>
      <c r="H23" s="44"/>
      <c r="I23" s="21"/>
      <c r="J23" s="18"/>
    </row>
    <row r="24" spans="1:12" x14ac:dyDescent="0.2">
      <c r="A24" s="37" t="s">
        <v>257</v>
      </c>
      <c r="B24" s="45">
        <f t="shared" ref="B24:G24" si="5">B22-B23</f>
        <v>-48396</v>
      </c>
      <c r="C24" s="45">
        <f t="shared" si="5"/>
        <v>-195634</v>
      </c>
      <c r="D24" s="45">
        <f t="shared" si="5"/>
        <v>-30037</v>
      </c>
      <c r="E24" s="45">
        <f t="shared" si="5"/>
        <v>-22410</v>
      </c>
      <c r="F24" s="45">
        <f t="shared" si="5"/>
        <v>-18605</v>
      </c>
      <c r="G24" s="45">
        <f t="shared" si="5"/>
        <v>-27115</v>
      </c>
      <c r="H24" s="45"/>
      <c r="I24" s="21"/>
      <c r="J24" s="18"/>
    </row>
    <row r="25" spans="1:12" s="184" customFormat="1" ht="15" x14ac:dyDescent="0.25">
      <c r="A25" s="182" t="s">
        <v>258</v>
      </c>
      <c r="B25" s="183">
        <f t="shared" ref="B25:G25" si="6">B16/B8</f>
        <v>0.4726822583685259</v>
      </c>
      <c r="C25" s="183">
        <f>C16/C8</f>
        <v>0.13084388427783197</v>
      </c>
      <c r="D25" s="183">
        <f t="shared" si="6"/>
        <v>0.47155526043056528</v>
      </c>
      <c r="E25" s="183">
        <f t="shared" si="6"/>
        <v>0.52059492370892024</v>
      </c>
      <c r="F25" s="183">
        <f t="shared" si="6"/>
        <v>0.51367376150632482</v>
      </c>
      <c r="G25" s="183">
        <f t="shared" si="6"/>
        <v>0.58134364534984151</v>
      </c>
      <c r="H25" s="183"/>
      <c r="I25" s="203"/>
      <c r="J25" s="203"/>
    </row>
    <row r="26" spans="1:12" x14ac:dyDescent="0.2">
      <c r="A26" s="38" t="s">
        <v>259</v>
      </c>
      <c r="B26" s="46">
        <f t="shared" ref="B26:G26" si="7">B16/B11</f>
        <v>0.48624910912673458</v>
      </c>
      <c r="C26" s="46">
        <f t="shared" si="7"/>
        <v>0.41958868665239113</v>
      </c>
      <c r="D26" s="46">
        <f t="shared" si="7"/>
        <v>0.48637870776951342</v>
      </c>
      <c r="E26" s="46">
        <f t="shared" si="7"/>
        <v>0.53606229227515356</v>
      </c>
      <c r="F26" s="46">
        <f t="shared" si="7"/>
        <v>0.52835033036483769</v>
      </c>
      <c r="G26" s="46">
        <f t="shared" si="7"/>
        <v>0.60070012206075396</v>
      </c>
      <c r="H26" s="46"/>
      <c r="I26" s="21"/>
      <c r="J26" s="21"/>
    </row>
    <row r="27" spans="1:12" x14ac:dyDescent="0.2">
      <c r="A27" s="38" t="s">
        <v>260</v>
      </c>
      <c r="B27" s="46">
        <f t="shared" ref="B27:G27" si="8">B17/B9</f>
        <v>0.23810456044870351</v>
      </c>
      <c r="C27" s="46">
        <f t="shared" si="8"/>
        <v>0.23917110522710777</v>
      </c>
      <c r="D27" s="46">
        <f t="shared" si="8"/>
        <v>0.26000802336947615</v>
      </c>
      <c r="E27" s="46">
        <f t="shared" si="8"/>
        <v>0.38327468799837988</v>
      </c>
      <c r="F27" s="46">
        <f t="shared" si="8"/>
        <v>0.38475930194691171</v>
      </c>
      <c r="G27" s="46">
        <f t="shared" si="8"/>
        <v>0.33506435271590274</v>
      </c>
      <c r="H27" s="46"/>
      <c r="I27" s="1" t="s">
        <v>235</v>
      </c>
      <c r="J27" s="1"/>
    </row>
    <row r="28" spans="1:12" x14ac:dyDescent="0.2">
      <c r="A28" s="38" t="s">
        <v>261</v>
      </c>
      <c r="B28" s="46">
        <f t="shared" ref="B28:G28" si="9">-B18/(B9-B17)</f>
        <v>0.28353204172876306</v>
      </c>
      <c r="C28" s="46">
        <f t="shared" si="9"/>
        <v>0.19116659052430732</v>
      </c>
      <c r="D28" s="46">
        <f t="shared" si="9"/>
        <v>0.22882274788876503</v>
      </c>
      <c r="E28" s="46">
        <f t="shared" si="9"/>
        <v>0.25242688558234994</v>
      </c>
      <c r="F28" s="46">
        <f t="shared" si="9"/>
        <v>0.29086361324739751</v>
      </c>
      <c r="G28" s="46">
        <f t="shared" si="9"/>
        <v>0.44687559804252142</v>
      </c>
      <c r="H28" s="46"/>
    </row>
    <row r="29" spans="1:12" s="184" customFormat="1" ht="15" x14ac:dyDescent="0.25">
      <c r="A29" s="182" t="s">
        <v>262</v>
      </c>
      <c r="B29" s="183">
        <f t="shared" ref="B29:G29" si="10">-B18/B24</f>
        <v>0.91201752210926523</v>
      </c>
      <c r="C29" s="183">
        <f t="shared" si="10"/>
        <v>0.1454450657861108</v>
      </c>
      <c r="D29" s="183">
        <f t="shared" si="10"/>
        <v>0.9977028331724207</v>
      </c>
      <c r="E29" s="183">
        <f t="shared" si="10"/>
        <v>1.0976796073181616</v>
      </c>
      <c r="F29" s="183">
        <f t="shared" si="10"/>
        <v>1.5063155065842515</v>
      </c>
      <c r="G29" s="183">
        <f t="shared" si="10"/>
        <v>1.8084823898211322</v>
      </c>
      <c r="H29" s="183"/>
    </row>
    <row r="30" spans="1:12" x14ac:dyDescent="0.2">
      <c r="A30" s="38" t="s">
        <v>119</v>
      </c>
      <c r="B30" s="46">
        <f t="shared" ref="B30:G30" si="11">B18/B16</f>
        <v>0.47568651118679139</v>
      </c>
      <c r="C30" s="46">
        <f t="shared" si="11"/>
        <v>0.37815639785232047</v>
      </c>
      <c r="D30" s="46">
        <f t="shared" si="11"/>
        <v>0.39439363032177405</v>
      </c>
      <c r="E30" s="46">
        <f t="shared" si="11"/>
        <v>0.28885287866511666</v>
      </c>
      <c r="F30" s="46">
        <f t="shared" si="11"/>
        <v>0.31745222641338455</v>
      </c>
      <c r="G30" s="46">
        <f t="shared" si="11"/>
        <v>0.47000920139554497</v>
      </c>
      <c r="H30" s="46"/>
    </row>
    <row r="31" spans="1:12" x14ac:dyDescent="0.2">
      <c r="A31" s="38" t="s">
        <v>263</v>
      </c>
      <c r="B31" s="45">
        <f t="shared" ref="B31:G31" si="12">B16-C16</f>
        <v>17544</v>
      </c>
      <c r="C31" s="45">
        <f t="shared" si="12"/>
        <v>-741</v>
      </c>
      <c r="D31" s="45">
        <f t="shared" si="12"/>
        <v>-9176</v>
      </c>
      <c r="E31" s="45">
        <f t="shared" si="12"/>
        <v>-3120</v>
      </c>
      <c r="F31" s="45">
        <f t="shared" si="12"/>
        <v>-16051</v>
      </c>
      <c r="G31" s="45">
        <f t="shared" si="12"/>
        <v>3116</v>
      </c>
      <c r="H31" s="45"/>
    </row>
    <row r="32" spans="1:12" x14ac:dyDescent="0.2">
      <c r="A32" s="38" t="s">
        <v>264</v>
      </c>
      <c r="B32" s="45">
        <f t="shared" ref="B32:G32" si="13">B18-C18</f>
        <v>15684</v>
      </c>
      <c r="C32" s="45">
        <f t="shared" si="13"/>
        <v>-1514</v>
      </c>
      <c r="D32" s="45">
        <f t="shared" si="13"/>
        <v>5369</v>
      </c>
      <c r="E32" s="45">
        <f t="shared" si="13"/>
        <v>-3426</v>
      </c>
      <c r="F32" s="45">
        <f t="shared" si="13"/>
        <v>-21012</v>
      </c>
      <c r="G32" s="45">
        <f t="shared" si="13"/>
        <v>9840</v>
      </c>
      <c r="H32" s="45"/>
    </row>
    <row r="33" spans="1:9" x14ac:dyDescent="0.2">
      <c r="A33" s="38" t="s">
        <v>265</v>
      </c>
      <c r="B33" s="47">
        <f t="shared" ref="B33:G33" si="14">B31/C16</f>
        <v>0.23316144808888417</v>
      </c>
      <c r="C33" s="47">
        <f t="shared" si="14"/>
        <v>-9.7519247219846027E-3</v>
      </c>
      <c r="D33" s="47">
        <f t="shared" si="14"/>
        <v>-0.10774885217411725</v>
      </c>
      <c r="E33" s="47">
        <f t="shared" si="14"/>
        <v>-3.5341693003024435E-2</v>
      </c>
      <c r="F33" s="47">
        <f t="shared" si="14"/>
        <v>-0.15384541655484416</v>
      </c>
      <c r="G33" s="47">
        <f t="shared" si="14"/>
        <v>3.0785646538096744E-2</v>
      </c>
      <c r="H33" s="47"/>
    </row>
    <row r="34" spans="1:9" x14ac:dyDescent="0.2">
      <c r="A34" s="38" t="s">
        <v>266</v>
      </c>
      <c r="B34" s="47">
        <f t="shared" ref="B34:G34" si="15">B32/C18</f>
        <v>0.55120545441765656</v>
      </c>
      <c r="C34" s="47">
        <f t="shared" si="15"/>
        <v>-5.0520555258942876E-2</v>
      </c>
      <c r="D34" s="47">
        <f t="shared" si="15"/>
        <v>0.21826090491483394</v>
      </c>
      <c r="E34" s="47">
        <f t="shared" si="15"/>
        <v>-0.12224799286351472</v>
      </c>
      <c r="F34" s="47">
        <f t="shared" si="15"/>
        <v>-0.42849277076493258</v>
      </c>
      <c r="G34" s="47">
        <f t="shared" si="15"/>
        <v>0.25103962037911065</v>
      </c>
      <c r="H34" s="47"/>
    </row>
    <row r="35" spans="1:9" x14ac:dyDescent="0.2">
      <c r="A35" s="38" t="s">
        <v>267</v>
      </c>
      <c r="B35" s="47">
        <f t="shared" ref="B35:G35" si="16">B19/B8</f>
        <v>0.46128139948344632</v>
      </c>
      <c r="C35" s="47">
        <f t="shared" si="16"/>
        <v>0.12897105902442671</v>
      </c>
      <c r="D35" s="47">
        <f t="shared" si="16"/>
        <v>0.46341312051235906</v>
      </c>
      <c r="E35" s="47">
        <f t="shared" si="16"/>
        <v>0.44622946009389669</v>
      </c>
      <c r="F35" s="47">
        <f t="shared" si="16"/>
        <v>0.43939905272835184</v>
      </c>
      <c r="G35" s="47">
        <f t="shared" si="16"/>
        <v>0.51222787476249121</v>
      </c>
      <c r="H35" s="47"/>
    </row>
    <row r="36" spans="1:9" x14ac:dyDescent="0.2">
      <c r="A36" s="38" t="s">
        <v>209</v>
      </c>
      <c r="B36" s="47">
        <f t="shared" ref="B36:G36" si="17">B19/B16</f>
        <v>0.97588050178902441</v>
      </c>
      <c r="C36" s="47">
        <f t="shared" si="17"/>
        <v>0.98568656637074048</v>
      </c>
      <c r="D36" s="47">
        <f t="shared" si="17"/>
        <v>0.98273343423044024</v>
      </c>
      <c r="E36" s="47">
        <f t="shared" si="17"/>
        <v>0.85715292211223448</v>
      </c>
      <c r="F36" s="47">
        <f t="shared" si="17"/>
        <v>0.85540490026166449</v>
      </c>
      <c r="G36" s="47">
        <f t="shared" si="17"/>
        <v>0.88111030172909555</v>
      </c>
      <c r="H36" s="47"/>
    </row>
    <row r="37" spans="1:9" x14ac:dyDescent="0.2">
      <c r="A37" s="38" t="s">
        <v>210</v>
      </c>
      <c r="B37" s="47">
        <f t="shared" ref="B37:G37" si="18">B20/B9</f>
        <v>0.28540245299086736</v>
      </c>
      <c r="C37" s="47">
        <f t="shared" si="18"/>
        <v>0.22077450749869654</v>
      </c>
      <c r="D37" s="47">
        <f t="shared" si="18"/>
        <v>0.23737873129057593</v>
      </c>
      <c r="E37" s="47">
        <f t="shared" si="18"/>
        <v>0.27616256993139759</v>
      </c>
      <c r="F37" s="47">
        <f t="shared" si="18"/>
        <v>0.26419636414719649</v>
      </c>
      <c r="G37" s="47">
        <f t="shared" si="18"/>
        <v>0.24118937392442494</v>
      </c>
      <c r="H37" s="47"/>
    </row>
    <row r="38" spans="1:9" x14ac:dyDescent="0.2">
      <c r="A38" s="38" t="s">
        <v>211</v>
      </c>
      <c r="B38" s="47">
        <f t="shared" ref="B38:G38" si="19">B20/B17</f>
        <v>1.1986433710174718</v>
      </c>
      <c r="C38" s="47">
        <f t="shared" si="19"/>
        <v>0.92308185509724305</v>
      </c>
      <c r="D38" s="47">
        <f t="shared" si="19"/>
        <v>0.91296694699784864</v>
      </c>
      <c r="E38" s="47">
        <f t="shared" si="19"/>
        <v>0.72053432845678811</v>
      </c>
      <c r="F38" s="47">
        <f t="shared" si="19"/>
        <v>0.68665361125862989</v>
      </c>
      <c r="G38" s="47">
        <f t="shared" si="19"/>
        <v>0.71983000271272268</v>
      </c>
      <c r="H38" s="47"/>
    </row>
    <row r="39" spans="1:9" ht="15" thickBot="1" x14ac:dyDescent="0.25">
      <c r="A39" s="62" t="s">
        <v>120</v>
      </c>
      <c r="B39" s="63">
        <f t="shared" ref="B39:G39" si="20">B21/B19</f>
        <v>0.35600220872446164</v>
      </c>
      <c r="C39" s="63">
        <f t="shared" si="20"/>
        <v>0.41765205549637979</v>
      </c>
      <c r="D39" s="63">
        <f t="shared" si="20"/>
        <v>0.43738700735205494</v>
      </c>
      <c r="E39" s="63">
        <f t="shared" si="20"/>
        <v>0.40220012055455096</v>
      </c>
      <c r="F39" s="63">
        <f t="shared" si="20"/>
        <v>0.45210286561788232</v>
      </c>
      <c r="G39" s="63">
        <f t="shared" si="20"/>
        <v>0.56701984161517704</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v>808371</v>
      </c>
      <c r="C42" s="44">
        <v>814041</v>
      </c>
      <c r="D42" s="44">
        <v>436467</v>
      </c>
      <c r="E42" s="44">
        <v>443475</v>
      </c>
      <c r="F42" s="44">
        <v>513398</v>
      </c>
      <c r="G42" s="44">
        <v>490974</v>
      </c>
      <c r="H42" s="44"/>
      <c r="I42" s="1"/>
    </row>
    <row r="43" spans="1:9" x14ac:dyDescent="0.2">
      <c r="A43" s="43" t="s">
        <v>213</v>
      </c>
      <c r="B43" s="44">
        <v>-44119</v>
      </c>
      <c r="C43" s="44">
        <v>-38496</v>
      </c>
      <c r="D43" s="44">
        <v>-37906</v>
      </c>
      <c r="E43" s="44">
        <v>-26650</v>
      </c>
      <c r="F43" s="44">
        <v>-31282</v>
      </c>
      <c r="G43" s="44">
        <v>-35201</v>
      </c>
      <c r="H43" s="44"/>
      <c r="I43" s="1"/>
    </row>
    <row r="44" spans="1:9" x14ac:dyDescent="0.2">
      <c r="A44" s="43" t="s">
        <v>214</v>
      </c>
      <c r="B44" s="44">
        <v>-44119</v>
      </c>
      <c r="C44" s="44">
        <v>-38496</v>
      </c>
      <c r="D44" s="44">
        <v>-37906</v>
      </c>
      <c r="E44" s="44">
        <f>E43</f>
        <v>-26650</v>
      </c>
      <c r="F44" s="44">
        <f>F43</f>
        <v>-31282</v>
      </c>
      <c r="G44" s="44">
        <f>G43</f>
        <v>-35201</v>
      </c>
      <c r="H44" s="44"/>
      <c r="I44" s="1"/>
    </row>
    <row r="45" spans="1:9" x14ac:dyDescent="0.2">
      <c r="A45" s="43" t="s">
        <v>215</v>
      </c>
      <c r="B45" s="44">
        <v>1116330</v>
      </c>
      <c r="C45" s="44">
        <v>1105982</v>
      </c>
      <c r="D45" s="44">
        <v>727890</v>
      </c>
      <c r="E45" s="44">
        <v>738892</v>
      </c>
      <c r="F45" s="44">
        <v>693227</v>
      </c>
      <c r="G45" s="44">
        <v>661272</v>
      </c>
      <c r="H45" s="44">
        <v>656904</v>
      </c>
      <c r="I45" s="1"/>
    </row>
    <row r="46" spans="1:9" x14ac:dyDescent="0.2">
      <c r="A46" s="43" t="s">
        <v>200</v>
      </c>
      <c r="B46" s="44">
        <v>531275</v>
      </c>
      <c r="C46" s="44">
        <v>536506</v>
      </c>
      <c r="D46" s="44">
        <v>549343</v>
      </c>
      <c r="E46" s="44">
        <v>562332</v>
      </c>
      <c r="F46" s="44">
        <v>533859</v>
      </c>
      <c r="G46" s="44">
        <v>509228</v>
      </c>
      <c r="H46" s="44">
        <v>492160</v>
      </c>
      <c r="I46" s="1"/>
    </row>
    <row r="47" spans="1:9" s="184" customFormat="1" ht="15" x14ac:dyDescent="0.25">
      <c r="A47" s="200" t="s">
        <v>217</v>
      </c>
      <c r="B47" s="201">
        <v>531275</v>
      </c>
      <c r="C47" s="201">
        <v>536506</v>
      </c>
      <c r="D47" s="201">
        <v>549343</v>
      </c>
      <c r="E47" s="201">
        <f>E46</f>
        <v>562332</v>
      </c>
      <c r="F47" s="201">
        <f>F46</f>
        <v>533859</v>
      </c>
      <c r="G47" s="201">
        <f>G46</f>
        <v>509228</v>
      </c>
      <c r="H47" s="201">
        <f>H46</f>
        <v>492160</v>
      </c>
      <c r="I47" s="210"/>
    </row>
    <row r="48" spans="1:9" x14ac:dyDescent="0.2">
      <c r="A48" s="43" t="s">
        <v>233</v>
      </c>
      <c r="B48" s="44">
        <v>764704</v>
      </c>
      <c r="C48" s="44">
        <v>780342</v>
      </c>
      <c r="D48" s="44">
        <v>399495</v>
      </c>
      <c r="E48" s="44">
        <v>404982</v>
      </c>
      <c r="F48" s="44">
        <v>466849</v>
      </c>
      <c r="G48" s="44">
        <v>427580</v>
      </c>
      <c r="H48" s="44"/>
    </row>
    <row r="49" spans="1:8" x14ac:dyDescent="0.2">
      <c r="A49" s="34" t="s">
        <v>219</v>
      </c>
      <c r="B49" s="48">
        <f t="shared" ref="B49:G49" si="21">B45-B46</f>
        <v>585055</v>
      </c>
      <c r="C49" s="48">
        <f t="shared" si="21"/>
        <v>569476</v>
      </c>
      <c r="D49" s="48">
        <f t="shared" si="21"/>
        <v>178547</v>
      </c>
      <c r="E49" s="48">
        <f t="shared" si="21"/>
        <v>176560</v>
      </c>
      <c r="F49" s="48">
        <f t="shared" si="21"/>
        <v>159368</v>
      </c>
      <c r="G49" s="48">
        <f t="shared" si="21"/>
        <v>152044</v>
      </c>
      <c r="H49" s="48"/>
    </row>
    <row r="50" spans="1:8" s="22" customFormat="1" x14ac:dyDescent="0.2">
      <c r="A50" s="39" t="s">
        <v>220</v>
      </c>
      <c r="B50" s="48">
        <f t="shared" ref="B50:G50" si="22">B45-C45</f>
        <v>10348</v>
      </c>
      <c r="C50" s="48">
        <f t="shared" si="22"/>
        <v>378092</v>
      </c>
      <c r="D50" s="48">
        <f t="shared" si="22"/>
        <v>-11002</v>
      </c>
      <c r="E50" s="48">
        <f t="shared" si="22"/>
        <v>45665</v>
      </c>
      <c r="F50" s="48">
        <f t="shared" si="22"/>
        <v>31955</v>
      </c>
      <c r="G50" s="48">
        <f t="shared" si="22"/>
        <v>4368</v>
      </c>
      <c r="H50" s="48"/>
    </row>
    <row r="51" spans="1:8" s="22" customFormat="1" x14ac:dyDescent="0.2">
      <c r="A51" s="39" t="s">
        <v>221</v>
      </c>
      <c r="B51" s="49">
        <f t="shared" ref="B51:G51" si="23">B50/C45</f>
        <v>9.3563909720049687E-3</v>
      </c>
      <c r="C51" s="49">
        <f t="shared" si="23"/>
        <v>0.51943562900987783</v>
      </c>
      <c r="D51" s="49">
        <f t="shared" si="23"/>
        <v>-1.4889862117873789E-2</v>
      </c>
      <c r="E51" s="49">
        <f t="shared" si="23"/>
        <v>6.5873083420005279E-2</v>
      </c>
      <c r="F51" s="49">
        <f t="shared" si="23"/>
        <v>4.8323534037430893E-2</v>
      </c>
      <c r="G51" s="49">
        <f t="shared" si="23"/>
        <v>6.6493734244273137E-3</v>
      </c>
      <c r="H51" s="49"/>
    </row>
    <row r="52" spans="1:8" s="22" customFormat="1" x14ac:dyDescent="0.2">
      <c r="A52" s="39" t="s">
        <v>222</v>
      </c>
      <c r="B52" s="48">
        <f t="shared" ref="B52:G52" si="24">B46-C46</f>
        <v>-5231</v>
      </c>
      <c r="C52" s="48">
        <f t="shared" si="24"/>
        <v>-12837</v>
      </c>
      <c r="D52" s="48">
        <f t="shared" si="24"/>
        <v>-12989</v>
      </c>
      <c r="E52" s="48">
        <f t="shared" si="24"/>
        <v>28473</v>
      </c>
      <c r="F52" s="48">
        <f t="shared" si="24"/>
        <v>24631</v>
      </c>
      <c r="G52" s="48">
        <f t="shared" si="24"/>
        <v>17068</v>
      </c>
      <c r="H52" s="48"/>
    </row>
    <row r="53" spans="1:8" s="22" customFormat="1" x14ac:dyDescent="0.2">
      <c r="A53" s="39" t="s">
        <v>223</v>
      </c>
      <c r="B53" s="49">
        <f t="shared" ref="B53:G53" si="25">B52/C46</f>
        <v>-9.7501239501515367E-3</v>
      </c>
      <c r="C53" s="49">
        <f t="shared" si="25"/>
        <v>-2.3367914035493306E-2</v>
      </c>
      <c r="D53" s="49">
        <f t="shared" si="25"/>
        <v>-2.3098454293904669E-2</v>
      </c>
      <c r="E53" s="49">
        <f t="shared" si="25"/>
        <v>5.3334307373295198E-2</v>
      </c>
      <c r="F53" s="49">
        <f t="shared" si="25"/>
        <v>4.836929626807638E-2</v>
      </c>
      <c r="G53" s="49">
        <f t="shared" si="25"/>
        <v>3.4679778933680107E-2</v>
      </c>
      <c r="H53" s="49"/>
    </row>
    <row r="54" spans="1:8" s="22" customFormat="1" x14ac:dyDescent="0.2">
      <c r="A54" s="39" t="s">
        <v>224</v>
      </c>
      <c r="B54" s="48">
        <f t="shared" ref="B54:G54" si="26">B47-C47</f>
        <v>-5231</v>
      </c>
      <c r="C54" s="48">
        <f t="shared" si="26"/>
        <v>-12837</v>
      </c>
      <c r="D54" s="48">
        <f t="shared" si="26"/>
        <v>-12989</v>
      </c>
      <c r="E54" s="48">
        <f t="shared" si="26"/>
        <v>28473</v>
      </c>
      <c r="F54" s="48">
        <f t="shared" si="26"/>
        <v>24631</v>
      </c>
      <c r="G54" s="48">
        <f t="shared" si="26"/>
        <v>17068</v>
      </c>
      <c r="H54" s="48"/>
    </row>
    <row r="55" spans="1:8" s="22" customFormat="1" x14ac:dyDescent="0.2">
      <c r="A55" s="39" t="s">
        <v>225</v>
      </c>
      <c r="B55" s="49">
        <f t="shared" ref="B55:G55" si="27">B54/C47</f>
        <v>-9.7501239501515367E-3</v>
      </c>
      <c r="C55" s="49">
        <f t="shared" si="27"/>
        <v>-2.3367914035493306E-2</v>
      </c>
      <c r="D55" s="49">
        <f t="shared" si="27"/>
        <v>-2.3098454293904669E-2</v>
      </c>
      <c r="E55" s="49">
        <f t="shared" si="27"/>
        <v>5.3334307373295198E-2</v>
      </c>
      <c r="F55" s="49">
        <f t="shared" si="27"/>
        <v>4.836929626807638E-2</v>
      </c>
      <c r="G55" s="49">
        <f t="shared" si="27"/>
        <v>3.4679778933680107E-2</v>
      </c>
      <c r="H55" s="49"/>
    </row>
    <row r="56" spans="1:8" s="22" customFormat="1" x14ac:dyDescent="0.2">
      <c r="A56" s="39" t="s">
        <v>226</v>
      </c>
      <c r="B56" s="50">
        <f t="shared" ref="B56:G56" si="28">-B42/B43</f>
        <v>18.322514109567308</v>
      </c>
      <c r="C56" s="50">
        <f t="shared" si="28"/>
        <v>21.146119077306732</v>
      </c>
      <c r="D56" s="50">
        <f t="shared" si="28"/>
        <v>11.51445681422466</v>
      </c>
      <c r="E56" s="50">
        <f t="shared" si="28"/>
        <v>16.640712945590995</v>
      </c>
      <c r="F56" s="50">
        <f t="shared" si="28"/>
        <v>16.411930183492103</v>
      </c>
      <c r="G56" s="50">
        <f t="shared" si="28"/>
        <v>13.947728757705747</v>
      </c>
      <c r="H56" s="50"/>
    </row>
    <row r="57" spans="1:8" s="22" customFormat="1" x14ac:dyDescent="0.2">
      <c r="A57" s="39" t="s">
        <v>227</v>
      </c>
      <c r="B57" s="51">
        <f t="shared" ref="B57:G57" si="29">(B42+B43)/-B10</f>
        <v>44.885151868129718</v>
      </c>
      <c r="C57" s="51">
        <f t="shared" si="29"/>
        <v>47.571178833945019</v>
      </c>
      <c r="D57" s="51">
        <f t="shared" si="29"/>
        <v>27.023680240475073</v>
      </c>
      <c r="E57" s="51">
        <f t="shared" si="29"/>
        <v>31.65519074500671</v>
      </c>
      <c r="F57" s="51">
        <f t="shared" si="29"/>
        <v>36.942103481964409</v>
      </c>
      <c r="G57" s="51">
        <f t="shared" si="29"/>
        <v>33.141503260052836</v>
      </c>
      <c r="H57" s="51"/>
    </row>
    <row r="58" spans="1:8" x14ac:dyDescent="0.2">
      <c r="A58" s="34" t="s">
        <v>228</v>
      </c>
      <c r="B58" s="52">
        <f t="shared" ref="B58:G58" si="30">-B48/B10</f>
        <v>44.911698201857853</v>
      </c>
      <c r="C58" s="52">
        <f t="shared" si="30"/>
        <v>47.865422165881185</v>
      </c>
      <c r="D58" s="52">
        <f t="shared" si="30"/>
        <v>27.087008356734827</v>
      </c>
      <c r="E58" s="52">
        <f t="shared" si="30"/>
        <v>30.755790699440549</v>
      </c>
      <c r="F58" s="52">
        <f t="shared" si="30"/>
        <v>35.77227071586838</v>
      </c>
      <c r="G58" s="52">
        <f t="shared" si="30"/>
        <v>31.09145114768403</v>
      </c>
      <c r="H58" s="52"/>
    </row>
    <row r="59" spans="1:8" ht="15" thickBot="1" x14ac:dyDescent="0.25">
      <c r="A59" s="35" t="s">
        <v>290</v>
      </c>
      <c r="B59" s="53">
        <f t="shared" ref="B59:G59" si="31">B47/B8</f>
        <v>2.7064304308179783</v>
      </c>
      <c r="C59" s="53">
        <f t="shared" si="31"/>
        <v>0.93294520464571951</v>
      </c>
      <c r="D59" s="53">
        <f t="shared" si="31"/>
        <v>3.4091673544871757</v>
      </c>
      <c r="E59" s="53">
        <f t="shared" si="31"/>
        <v>3.4375733568075115</v>
      </c>
      <c r="F59" s="53">
        <f t="shared" si="31"/>
        <v>3.1063236783000314</v>
      </c>
      <c r="G59" s="53">
        <f t="shared" si="31"/>
        <v>2.8374464386210279</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1"/>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r:id="rId1"/>
  <headerFooter alignWithMargins="0"/>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2:L64"/>
  <sheetViews>
    <sheetView zoomScaleNormal="100" workbookViewId="0">
      <selection activeCell="C26" sqref="C26"/>
    </sheetView>
  </sheetViews>
  <sheetFormatPr defaultColWidth="8.85546875" defaultRowHeight="14.25" x14ac:dyDescent="0.2"/>
  <cols>
    <col min="1" max="1" width="76.42578125" style="6" bestFit="1" customWidth="1"/>
    <col min="2" max="2" width="16.42578125" style="6" hidden="1" customWidth="1"/>
    <col min="3" max="7" width="16.42578125" style="6" customWidth="1"/>
    <col min="8" max="8" width="15.85546875" style="6" customWidth="1"/>
    <col min="9" max="16384" width="8.85546875" style="6"/>
  </cols>
  <sheetData>
    <row r="2" spans="1:12" ht="15" thickBot="1" x14ac:dyDescent="0.25"/>
    <row r="3" spans="1:12" x14ac:dyDescent="0.2">
      <c r="A3" s="651" t="s">
        <v>305</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58453000</v>
      </c>
      <c r="C8" s="58">
        <v>51860000</v>
      </c>
      <c r="D8" s="58">
        <v>45606000</v>
      </c>
      <c r="E8" s="58">
        <v>57596000</v>
      </c>
      <c r="F8" s="58">
        <v>56820000</v>
      </c>
      <c r="G8" s="58">
        <v>55279000</v>
      </c>
      <c r="H8" s="58" t="s">
        <v>235</v>
      </c>
      <c r="I8" s="16" t="s">
        <v>235</v>
      </c>
      <c r="J8" s="16"/>
    </row>
    <row r="9" spans="1:12" x14ac:dyDescent="0.2">
      <c r="A9" s="43" t="s">
        <v>243</v>
      </c>
      <c r="B9" s="44">
        <v>-57174000</v>
      </c>
      <c r="C9" s="44">
        <v>-50479000</v>
      </c>
      <c r="D9" s="44">
        <v>-45312000</v>
      </c>
      <c r="E9" s="44">
        <v>-58674000</v>
      </c>
      <c r="F9" s="44">
        <v>-53107000</v>
      </c>
      <c r="G9" s="44">
        <v>-50913000</v>
      </c>
      <c r="H9" s="44" t="s">
        <v>235</v>
      </c>
      <c r="I9" s="21" t="s">
        <v>235</v>
      </c>
      <c r="J9" s="18"/>
    </row>
    <row r="10" spans="1:12" x14ac:dyDescent="0.2">
      <c r="A10" s="36" t="s">
        <v>244</v>
      </c>
      <c r="B10" s="45">
        <f t="shared" ref="B10:G10" si="0">B9/12</f>
        <v>-4764500</v>
      </c>
      <c r="C10" s="45">
        <f t="shared" si="0"/>
        <v>-4206583.333333333</v>
      </c>
      <c r="D10" s="45">
        <f t="shared" si="0"/>
        <v>-3776000</v>
      </c>
      <c r="E10" s="45">
        <f t="shared" si="0"/>
        <v>-4889500</v>
      </c>
      <c r="F10" s="45">
        <f t="shared" si="0"/>
        <v>-4425583.333333333</v>
      </c>
      <c r="G10" s="45">
        <f t="shared" si="0"/>
        <v>-4242750</v>
      </c>
      <c r="H10" s="45"/>
      <c r="I10" s="21"/>
      <c r="J10" s="18"/>
    </row>
    <row r="11" spans="1:12" x14ac:dyDescent="0.2">
      <c r="A11" s="43" t="s">
        <v>245</v>
      </c>
      <c r="B11" s="44">
        <v>57914000</v>
      </c>
      <c r="C11" s="44">
        <v>51357000</v>
      </c>
      <c r="D11" s="44">
        <v>44982000</v>
      </c>
      <c r="E11" s="44">
        <v>57183000</v>
      </c>
      <c r="F11" s="44">
        <v>56547000</v>
      </c>
      <c r="G11" s="44">
        <v>54938000</v>
      </c>
      <c r="H11" s="44"/>
      <c r="I11" s="21"/>
      <c r="J11" s="18"/>
    </row>
    <row r="12" spans="1:12" ht="15" thickBot="1" x14ac:dyDescent="0.25">
      <c r="A12" s="59" t="s">
        <v>246</v>
      </c>
      <c r="B12" s="60">
        <v>-56269000</v>
      </c>
      <c r="C12" s="60">
        <v>-49694000</v>
      </c>
      <c r="D12" s="60">
        <v>-44725000</v>
      </c>
      <c r="E12" s="60">
        <v>-56730000</v>
      </c>
      <c r="F12" s="60">
        <v>-52384000</v>
      </c>
      <c r="G12" s="60">
        <v>-50765000</v>
      </c>
      <c r="H12" s="60"/>
      <c r="I12" s="21"/>
      <c r="J12" s="18"/>
    </row>
    <row r="13" spans="1:12" x14ac:dyDescent="0.2">
      <c r="A13" s="61"/>
      <c r="B13" s="61"/>
      <c r="C13" s="61"/>
      <c r="D13" s="61"/>
      <c r="E13" s="61"/>
      <c r="F13" s="61"/>
      <c r="G13" s="61"/>
      <c r="H13" s="61"/>
    </row>
    <row r="14" spans="1:12" s="184" customFormat="1" ht="15" x14ac:dyDescent="0.25">
      <c r="A14" s="197" t="s">
        <v>247</v>
      </c>
      <c r="B14" s="198">
        <f t="shared" ref="B14:G14" si="1">B8+B9</f>
        <v>1279000</v>
      </c>
      <c r="C14" s="198">
        <f t="shared" si="1"/>
        <v>1381000</v>
      </c>
      <c r="D14" s="198">
        <f t="shared" si="1"/>
        <v>294000</v>
      </c>
      <c r="E14" s="198">
        <f t="shared" si="1"/>
        <v>-1078000</v>
      </c>
      <c r="F14" s="198">
        <f t="shared" si="1"/>
        <v>3713000</v>
      </c>
      <c r="G14" s="198">
        <f t="shared" si="1"/>
        <v>4366000</v>
      </c>
      <c r="H14" s="198"/>
      <c r="I14" s="203"/>
      <c r="J14" s="199"/>
    </row>
    <row r="15" spans="1:12" x14ac:dyDescent="0.2">
      <c r="A15" s="36" t="s">
        <v>248</v>
      </c>
      <c r="B15" s="45">
        <f t="shared" ref="B15:G15" si="2">B11+B12</f>
        <v>1645000</v>
      </c>
      <c r="C15" s="45">
        <f t="shared" si="2"/>
        <v>1663000</v>
      </c>
      <c r="D15" s="45">
        <f t="shared" si="2"/>
        <v>257000</v>
      </c>
      <c r="E15" s="45">
        <f t="shared" si="2"/>
        <v>453000</v>
      </c>
      <c r="F15" s="45">
        <f t="shared" si="2"/>
        <v>4163000</v>
      </c>
      <c r="G15" s="45">
        <f t="shared" si="2"/>
        <v>4173000</v>
      </c>
      <c r="H15" s="45"/>
      <c r="I15" s="21"/>
      <c r="J15" s="18"/>
    </row>
    <row r="16" spans="1:12" s="184" customFormat="1" ht="15" x14ac:dyDescent="0.25">
      <c r="A16" s="200" t="s">
        <v>249</v>
      </c>
      <c r="B16" s="201">
        <v>27429000</v>
      </c>
      <c r="C16" s="201">
        <v>28655000</v>
      </c>
      <c r="D16" s="201">
        <v>22774000</v>
      </c>
      <c r="E16" s="201">
        <v>24205000</v>
      </c>
      <c r="F16" s="201">
        <v>26385000</v>
      </c>
      <c r="G16" s="201">
        <v>26419000</v>
      </c>
      <c r="H16" s="201">
        <v>25884000</v>
      </c>
      <c r="I16" s="202" t="s">
        <v>235</v>
      </c>
      <c r="J16" s="202"/>
    </row>
    <row r="17" spans="1:12" x14ac:dyDescent="0.2">
      <c r="A17" s="43" t="s">
        <v>250</v>
      </c>
      <c r="B17" s="44">
        <v>-35764000</v>
      </c>
      <c r="C17" s="44">
        <v>-32598000</v>
      </c>
      <c r="D17" s="44">
        <v>-30142000</v>
      </c>
      <c r="E17" s="44">
        <v>-30964000</v>
      </c>
      <c r="F17" s="44">
        <v>-27027000</v>
      </c>
      <c r="G17" s="44">
        <v>-26972000</v>
      </c>
      <c r="H17" s="44">
        <v>-28254000</v>
      </c>
      <c r="I17" s="21"/>
      <c r="J17" s="21"/>
      <c r="L17" s="1" t="s">
        <v>235</v>
      </c>
    </row>
    <row r="18" spans="1:12" s="184" customFormat="1" ht="15" x14ac:dyDescent="0.25">
      <c r="A18" s="197" t="s">
        <v>251</v>
      </c>
      <c r="B18" s="198">
        <f t="shared" ref="B18:H18" si="3">B16+B17</f>
        <v>-8335000</v>
      </c>
      <c r="C18" s="198">
        <f t="shared" si="3"/>
        <v>-3943000</v>
      </c>
      <c r="D18" s="198">
        <f t="shared" si="3"/>
        <v>-7368000</v>
      </c>
      <c r="E18" s="198">
        <f t="shared" si="3"/>
        <v>-6759000</v>
      </c>
      <c r="F18" s="198">
        <f t="shared" si="3"/>
        <v>-642000</v>
      </c>
      <c r="G18" s="198">
        <f t="shared" si="3"/>
        <v>-553000</v>
      </c>
      <c r="H18" s="198">
        <f t="shared" si="3"/>
        <v>-2370000</v>
      </c>
      <c r="I18" s="203" t="s">
        <v>235</v>
      </c>
      <c r="J18" s="295" t="s">
        <v>235</v>
      </c>
    </row>
    <row r="19" spans="1:12" x14ac:dyDescent="0.2">
      <c r="A19" s="43" t="s">
        <v>252</v>
      </c>
      <c r="B19" s="44" t="s">
        <v>51</v>
      </c>
      <c r="C19" s="44" t="s">
        <v>51</v>
      </c>
      <c r="D19" s="44" t="s">
        <v>51</v>
      </c>
      <c r="E19" s="44" t="s">
        <v>117</v>
      </c>
      <c r="F19" s="44" t="s">
        <v>117</v>
      </c>
      <c r="G19" s="44" t="s">
        <v>117</v>
      </c>
      <c r="H19" s="44"/>
      <c r="I19" s="21"/>
      <c r="J19" s="26"/>
    </row>
    <row r="20" spans="1:12" x14ac:dyDescent="0.2">
      <c r="A20" s="43" t="s">
        <v>253</v>
      </c>
      <c r="B20" s="44" t="s">
        <v>182</v>
      </c>
      <c r="C20" s="44" t="s">
        <v>182</v>
      </c>
      <c r="D20" s="44" t="s">
        <v>182</v>
      </c>
      <c r="E20" s="44" t="s">
        <v>182</v>
      </c>
      <c r="F20" s="44" t="s">
        <v>102</v>
      </c>
      <c r="G20" s="44" t="s">
        <v>102</v>
      </c>
      <c r="H20" s="44"/>
      <c r="I20" s="21"/>
      <c r="J20" s="26"/>
    </row>
    <row r="21" spans="1:12" x14ac:dyDescent="0.2">
      <c r="A21" s="36" t="s">
        <v>118</v>
      </c>
      <c r="B21" s="45" t="s">
        <v>51</v>
      </c>
      <c r="C21" s="45" t="s">
        <v>51</v>
      </c>
      <c r="D21" s="45" t="s">
        <v>51</v>
      </c>
      <c r="E21" s="45" t="s">
        <v>117</v>
      </c>
      <c r="F21" s="45" t="s">
        <v>117</v>
      </c>
      <c r="G21" s="45" t="s">
        <v>117</v>
      </c>
      <c r="H21" s="45"/>
      <c r="I21" s="21"/>
      <c r="J21" s="18"/>
    </row>
    <row r="22" spans="1:12" x14ac:dyDescent="0.2">
      <c r="A22" s="43" t="s">
        <v>115</v>
      </c>
      <c r="B22" s="44">
        <v>-52463000</v>
      </c>
      <c r="C22" s="44">
        <v>-49793000</v>
      </c>
      <c r="D22" s="44">
        <v>-43981000</v>
      </c>
      <c r="E22" s="44">
        <v>-48776000</v>
      </c>
      <c r="F22" s="44">
        <v>-41085000</v>
      </c>
      <c r="G22" s="44">
        <v>-40584000</v>
      </c>
      <c r="H22" s="44"/>
      <c r="I22" s="21"/>
      <c r="J22" s="18"/>
    </row>
    <row r="23" spans="1:12" x14ac:dyDescent="0.2">
      <c r="A23" s="43" t="s">
        <v>77</v>
      </c>
      <c r="B23" s="44">
        <v>-35764000</v>
      </c>
      <c r="C23" s="44">
        <v>-32598000</v>
      </c>
      <c r="D23" s="44">
        <v>-30142000</v>
      </c>
      <c r="E23" s="44">
        <f>E17</f>
        <v>-30964000</v>
      </c>
      <c r="F23" s="44">
        <f>F17</f>
        <v>-27027000</v>
      </c>
      <c r="G23" s="44">
        <f>G17</f>
        <v>-26972000</v>
      </c>
      <c r="H23" s="44"/>
      <c r="I23" s="21"/>
      <c r="J23" s="18"/>
    </row>
    <row r="24" spans="1:12" x14ac:dyDescent="0.2">
      <c r="A24" s="37" t="s">
        <v>103</v>
      </c>
      <c r="B24" s="45">
        <f t="shared" ref="B24:G24" si="4">B22-B23</f>
        <v>-16699000</v>
      </c>
      <c r="C24" s="45">
        <f t="shared" si="4"/>
        <v>-17195000</v>
      </c>
      <c r="D24" s="45">
        <f t="shared" si="4"/>
        <v>-13839000</v>
      </c>
      <c r="E24" s="45">
        <f t="shared" si="4"/>
        <v>-17812000</v>
      </c>
      <c r="F24" s="45">
        <f t="shared" si="4"/>
        <v>-14058000</v>
      </c>
      <c r="G24" s="45">
        <f t="shared" si="4"/>
        <v>-13612000</v>
      </c>
      <c r="H24" s="45"/>
      <c r="I24" s="21"/>
      <c r="J24" s="18"/>
    </row>
    <row r="25" spans="1:12" s="184" customFormat="1" ht="15" x14ac:dyDescent="0.25">
      <c r="A25" s="182" t="s">
        <v>78</v>
      </c>
      <c r="B25" s="183">
        <f t="shared" ref="B25:G25" si="5">B16/B8</f>
        <v>0.46924879817973414</v>
      </c>
      <c r="C25" s="183">
        <f>C16/C8</f>
        <v>0.55254531430775167</v>
      </c>
      <c r="D25" s="183">
        <f t="shared" si="5"/>
        <v>0.49936411875630399</v>
      </c>
      <c r="E25" s="183">
        <f t="shared" si="5"/>
        <v>0.42025487881102852</v>
      </c>
      <c r="F25" s="183">
        <f t="shared" si="5"/>
        <v>0.46436114044350579</v>
      </c>
      <c r="G25" s="183">
        <f t="shared" si="5"/>
        <v>0.47792109119195353</v>
      </c>
      <c r="H25" s="183"/>
      <c r="I25" s="203"/>
      <c r="J25" s="203"/>
    </row>
    <row r="26" spans="1:12" x14ac:dyDescent="0.2">
      <c r="A26" s="38" t="s">
        <v>79</v>
      </c>
      <c r="B26" s="46">
        <f t="shared" ref="B26:G26" si="6">B16/B11</f>
        <v>0.47361605138653867</v>
      </c>
      <c r="C26" s="46">
        <f t="shared" si="6"/>
        <v>0.55795704577759608</v>
      </c>
      <c r="D26" s="46">
        <f t="shared" si="6"/>
        <v>0.50629140545106932</v>
      </c>
      <c r="E26" s="46">
        <f t="shared" si="6"/>
        <v>0.42329013867757898</v>
      </c>
      <c r="F26" s="46">
        <f t="shared" si="6"/>
        <v>0.46660300281182027</v>
      </c>
      <c r="G26" s="46">
        <f t="shared" si="6"/>
        <v>0.48088754596090139</v>
      </c>
      <c r="H26" s="46"/>
      <c r="I26" s="21"/>
      <c r="J26" s="21"/>
    </row>
    <row r="27" spans="1:12" x14ac:dyDescent="0.2">
      <c r="A27" s="38" t="s">
        <v>104</v>
      </c>
      <c r="B27" s="46">
        <f t="shared" ref="B27:G27" si="7">B17/B9</f>
        <v>0.62552908664777696</v>
      </c>
      <c r="C27" s="46">
        <f t="shared" si="7"/>
        <v>0.64577348996612449</v>
      </c>
      <c r="D27" s="46">
        <f t="shared" si="7"/>
        <v>0.66521009887005644</v>
      </c>
      <c r="E27" s="46">
        <f t="shared" si="7"/>
        <v>0.52772948835940958</v>
      </c>
      <c r="F27" s="46">
        <f t="shared" si="7"/>
        <v>0.50891596211422219</v>
      </c>
      <c r="G27" s="46">
        <f t="shared" si="7"/>
        <v>0.52976646436077235</v>
      </c>
      <c r="H27" s="46"/>
      <c r="I27" s="1" t="s">
        <v>235</v>
      </c>
      <c r="J27" s="1"/>
    </row>
    <row r="28" spans="1:12" x14ac:dyDescent="0.2">
      <c r="A28" s="38" t="s">
        <v>105</v>
      </c>
      <c r="B28" s="46">
        <f t="shared" ref="B28:G28" si="8">-B18/(B9-B17)</f>
        <v>-0.38930406352171881</v>
      </c>
      <c r="C28" s="46">
        <f t="shared" si="8"/>
        <v>-0.22051339410547507</v>
      </c>
      <c r="D28" s="46">
        <f t="shared" si="8"/>
        <v>-0.48569545154911009</v>
      </c>
      <c r="E28" s="46">
        <f t="shared" si="8"/>
        <v>-0.24391916275712738</v>
      </c>
      <c r="F28" s="46">
        <f t="shared" si="8"/>
        <v>-2.4616564417177914E-2</v>
      </c>
      <c r="G28" s="46">
        <f t="shared" si="8"/>
        <v>-2.3098450357127938E-2</v>
      </c>
      <c r="H28" s="46"/>
    </row>
    <row r="29" spans="1:12" s="184" customFormat="1" ht="15" x14ac:dyDescent="0.25">
      <c r="A29" s="182" t="s">
        <v>106</v>
      </c>
      <c r="B29" s="183">
        <f t="shared" ref="B29:G29" si="9">-B18/B24</f>
        <v>-0.4991316845320079</v>
      </c>
      <c r="C29" s="183">
        <f>-C18/C24</f>
        <v>-0.22931084617621403</v>
      </c>
      <c r="D29" s="183">
        <f t="shared" si="9"/>
        <v>-0.53240841101235636</v>
      </c>
      <c r="E29" s="183">
        <f t="shared" si="9"/>
        <v>-0.37946328317987871</v>
      </c>
      <c r="F29" s="183">
        <f t="shared" si="9"/>
        <v>-4.5667947076397777E-2</v>
      </c>
      <c r="G29" s="183">
        <f t="shared" si="9"/>
        <v>-4.0625918307375844E-2</v>
      </c>
      <c r="H29" s="183"/>
    </row>
    <row r="30" spans="1:12" ht="15" x14ac:dyDescent="0.25">
      <c r="A30" s="182" t="s">
        <v>119</v>
      </c>
      <c r="B30" s="183">
        <f t="shared" ref="B30:G30" si="10">B18/B16</f>
        <v>-0.30387546027926648</v>
      </c>
      <c r="C30" s="183">
        <f>C18/C16</f>
        <v>-0.13760251265049731</v>
      </c>
      <c r="D30" s="183">
        <f t="shared" si="10"/>
        <v>-0.32352682883990513</v>
      </c>
      <c r="E30" s="183">
        <f t="shared" si="10"/>
        <v>-0.2792398264821318</v>
      </c>
      <c r="F30" s="183">
        <f t="shared" si="10"/>
        <v>-2.4332006822057987E-2</v>
      </c>
      <c r="G30" s="183">
        <f t="shared" si="10"/>
        <v>-2.093190506832204E-2</v>
      </c>
      <c r="H30" s="46"/>
    </row>
    <row r="31" spans="1:12" x14ac:dyDescent="0.2">
      <c r="A31" s="38" t="s">
        <v>263</v>
      </c>
      <c r="B31" s="45">
        <f t="shared" ref="B31:G31" si="11">B16-C16</f>
        <v>-1226000</v>
      </c>
      <c r="C31" s="45">
        <f t="shared" si="11"/>
        <v>5881000</v>
      </c>
      <c r="D31" s="45">
        <f t="shared" si="11"/>
        <v>-1431000</v>
      </c>
      <c r="E31" s="45">
        <f t="shared" si="11"/>
        <v>-2180000</v>
      </c>
      <c r="F31" s="45">
        <f t="shared" si="11"/>
        <v>-34000</v>
      </c>
      <c r="G31" s="45">
        <f t="shared" si="11"/>
        <v>535000</v>
      </c>
      <c r="H31" s="45"/>
    </row>
    <row r="32" spans="1:12" x14ac:dyDescent="0.2">
      <c r="A32" s="38" t="s">
        <v>264</v>
      </c>
      <c r="B32" s="45">
        <f t="shared" ref="B32:G32" si="12">B18-C18</f>
        <v>-4392000</v>
      </c>
      <c r="C32" s="45">
        <f t="shared" si="12"/>
        <v>3425000</v>
      </c>
      <c r="D32" s="45">
        <f t="shared" si="12"/>
        <v>-609000</v>
      </c>
      <c r="E32" s="45">
        <f t="shared" si="12"/>
        <v>-6117000</v>
      </c>
      <c r="F32" s="45">
        <f t="shared" si="12"/>
        <v>-89000</v>
      </c>
      <c r="G32" s="45">
        <f t="shared" si="12"/>
        <v>1817000</v>
      </c>
      <c r="H32" s="45"/>
    </row>
    <row r="33" spans="1:9" x14ac:dyDescent="0.2">
      <c r="A33" s="38" t="s">
        <v>265</v>
      </c>
      <c r="B33" s="47">
        <f t="shared" ref="B33:G33" si="13">B31/C16</f>
        <v>-4.278485430116908E-2</v>
      </c>
      <c r="C33" s="47">
        <f t="shared" si="13"/>
        <v>0.25823307280231844</v>
      </c>
      <c r="D33" s="47">
        <f t="shared" si="13"/>
        <v>-5.9120016525511257E-2</v>
      </c>
      <c r="E33" s="47">
        <f t="shared" si="13"/>
        <v>-8.2622702292969488E-2</v>
      </c>
      <c r="F33" s="47">
        <f t="shared" si="13"/>
        <v>-1.2869525720125667E-3</v>
      </c>
      <c r="G33" s="47">
        <f t="shared" si="13"/>
        <v>2.0669139236594036E-2</v>
      </c>
      <c r="H33" s="47"/>
    </row>
    <row r="34" spans="1:9" x14ac:dyDescent="0.2">
      <c r="A34" s="38" t="s">
        <v>266</v>
      </c>
      <c r="B34" s="47">
        <f t="shared" ref="B34:G34" si="14">B32/C18</f>
        <v>1.1138726857722547</v>
      </c>
      <c r="C34" s="47">
        <f t="shared" si="14"/>
        <v>-0.46484799131378934</v>
      </c>
      <c r="D34" s="47">
        <f t="shared" si="14"/>
        <v>9.0102086107412341E-2</v>
      </c>
      <c r="E34" s="47">
        <f t="shared" si="14"/>
        <v>9.5280373831775709</v>
      </c>
      <c r="F34" s="47">
        <f t="shared" si="14"/>
        <v>0.16094032549728751</v>
      </c>
      <c r="G34" s="47">
        <f t="shared" si="14"/>
        <v>-0.76666666666666672</v>
      </c>
      <c r="H34" s="47"/>
    </row>
    <row r="35" spans="1:9" x14ac:dyDescent="0.2">
      <c r="A35" s="38" t="s">
        <v>267</v>
      </c>
      <c r="B35" s="47" t="s">
        <v>51</v>
      </c>
      <c r="C35" s="47" t="s">
        <v>51</v>
      </c>
      <c r="D35" s="47" t="s">
        <v>51</v>
      </c>
      <c r="E35" s="47" t="s">
        <v>121</v>
      </c>
      <c r="F35" s="47" t="s">
        <v>121</v>
      </c>
      <c r="G35" s="47" t="s">
        <v>121</v>
      </c>
      <c r="H35" s="47"/>
    </row>
    <row r="36" spans="1:9" x14ac:dyDescent="0.2">
      <c r="A36" s="38" t="s">
        <v>209</v>
      </c>
      <c r="B36" s="47" t="s">
        <v>51</v>
      </c>
      <c r="C36" s="47" t="s">
        <v>51</v>
      </c>
      <c r="D36" s="47" t="s">
        <v>51</v>
      </c>
      <c r="E36" s="47" t="s">
        <v>121</v>
      </c>
      <c r="F36" s="47" t="s">
        <v>121</v>
      </c>
      <c r="G36" s="47" t="s">
        <v>121</v>
      </c>
      <c r="H36" s="47"/>
    </row>
    <row r="37" spans="1:9" x14ac:dyDescent="0.2">
      <c r="A37" s="38" t="s">
        <v>210</v>
      </c>
      <c r="B37" s="47" t="s">
        <v>51</v>
      </c>
      <c r="C37" s="47" t="s">
        <v>51</v>
      </c>
      <c r="D37" s="47" t="s">
        <v>51</v>
      </c>
      <c r="E37" s="47" t="s">
        <v>121</v>
      </c>
      <c r="F37" s="47" t="s">
        <v>121</v>
      </c>
      <c r="G37" s="47" t="s">
        <v>121</v>
      </c>
      <c r="H37" s="47"/>
    </row>
    <row r="38" spans="1:9" x14ac:dyDescent="0.2">
      <c r="A38" s="38" t="s">
        <v>211</v>
      </c>
      <c r="B38" s="47" t="s">
        <v>51</v>
      </c>
      <c r="C38" s="47" t="s">
        <v>51</v>
      </c>
      <c r="D38" s="47" t="s">
        <v>51</v>
      </c>
      <c r="E38" s="47" t="s">
        <v>121</v>
      </c>
      <c r="F38" s="47" t="s">
        <v>121</v>
      </c>
      <c r="G38" s="47" t="s">
        <v>121</v>
      </c>
      <c r="H38" s="47"/>
    </row>
    <row r="39" spans="1:9" ht="15" thickBot="1" x14ac:dyDescent="0.25">
      <c r="A39" s="62" t="s">
        <v>120</v>
      </c>
      <c r="B39" s="63" t="s">
        <v>51</v>
      </c>
      <c r="C39" s="63" t="s">
        <v>51</v>
      </c>
      <c r="D39" s="63" t="s">
        <v>51</v>
      </c>
      <c r="E39" s="63" t="s">
        <v>121</v>
      </c>
      <c r="F39" s="63" t="s">
        <v>121</v>
      </c>
      <c r="G39" s="63" t="s">
        <v>121</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107</v>
      </c>
      <c r="B42" s="44">
        <v>16790000</v>
      </c>
      <c r="C42" s="44">
        <v>14332000</v>
      </c>
      <c r="D42" s="44">
        <v>12908000</v>
      </c>
      <c r="E42" s="44">
        <v>11062000</v>
      </c>
      <c r="F42" s="44">
        <v>9768000</v>
      </c>
      <c r="G42" s="44">
        <v>12902000</v>
      </c>
      <c r="H42" s="44"/>
      <c r="I42" s="1"/>
    </row>
    <row r="43" spans="1:9" x14ac:dyDescent="0.2">
      <c r="A43" s="43" t="s">
        <v>108</v>
      </c>
      <c r="B43" s="44">
        <v>-19472000</v>
      </c>
      <c r="C43" s="44">
        <v>-19472000</v>
      </c>
      <c r="D43" s="44">
        <v>-19543000</v>
      </c>
      <c r="E43" s="44">
        <v>-18577000</v>
      </c>
      <c r="F43" s="44">
        <v>-17545000</v>
      </c>
      <c r="G43" s="44">
        <v>-17100000</v>
      </c>
      <c r="H43" s="44"/>
      <c r="I43" s="1"/>
    </row>
    <row r="44" spans="1:9" x14ac:dyDescent="0.2">
      <c r="A44" s="43" t="s">
        <v>109</v>
      </c>
      <c r="B44" s="44">
        <v>-22570000</v>
      </c>
      <c r="C44" s="44">
        <v>-22624000</v>
      </c>
      <c r="D44" s="44">
        <v>-21294000</v>
      </c>
      <c r="E44" s="44">
        <v>-21949000</v>
      </c>
      <c r="F44" s="44">
        <v>-30585000</v>
      </c>
      <c r="G44" s="44">
        <v>-34601000</v>
      </c>
      <c r="H44" s="44"/>
      <c r="I44" s="1"/>
    </row>
    <row r="45" spans="1:9" x14ac:dyDescent="0.2">
      <c r="A45" s="43" t="s">
        <v>110</v>
      </c>
      <c r="B45" s="44">
        <v>156008000</v>
      </c>
      <c r="C45" s="44">
        <v>153919000</v>
      </c>
      <c r="D45" s="44">
        <v>145931000</v>
      </c>
      <c r="E45" s="44">
        <v>137234000</v>
      </c>
      <c r="F45" s="44">
        <v>117240000</v>
      </c>
      <c r="G45" s="44">
        <v>111062000</v>
      </c>
      <c r="H45" s="44">
        <v>112573000</v>
      </c>
      <c r="I45" s="1"/>
    </row>
    <row r="46" spans="1:9" x14ac:dyDescent="0.2">
      <c r="A46" s="43" t="s">
        <v>111</v>
      </c>
      <c r="B46" s="44">
        <v>151378000</v>
      </c>
      <c r="C46" s="44">
        <v>138809000</v>
      </c>
      <c r="D46" s="44">
        <v>132948000</v>
      </c>
      <c r="E46" s="44">
        <v>125206000</v>
      </c>
      <c r="F46" s="44">
        <v>104733000</v>
      </c>
      <c r="G46" s="44">
        <v>98884000</v>
      </c>
      <c r="H46" s="44">
        <v>100168000</v>
      </c>
      <c r="I46" s="1"/>
    </row>
    <row r="47" spans="1:9" s="184" customFormat="1" ht="15" x14ac:dyDescent="0.25">
      <c r="A47" s="200" t="s">
        <v>217</v>
      </c>
      <c r="B47" s="201">
        <v>137205000</v>
      </c>
      <c r="C47" s="201">
        <v>124036000</v>
      </c>
      <c r="D47" s="201">
        <v>77845000</v>
      </c>
      <c r="E47" s="201">
        <v>69704000</v>
      </c>
      <c r="F47" s="201">
        <v>56520000</v>
      </c>
      <c r="G47" s="201">
        <v>61512000</v>
      </c>
      <c r="H47" s="201">
        <v>68660000</v>
      </c>
      <c r="I47" s="210"/>
    </row>
    <row r="48" spans="1:9" x14ac:dyDescent="0.2">
      <c r="A48" s="43" t="s">
        <v>233</v>
      </c>
      <c r="B48" s="44">
        <v>5218000</v>
      </c>
      <c r="C48" s="44">
        <v>4669000</v>
      </c>
      <c r="D48" s="44">
        <v>5468000</v>
      </c>
      <c r="E48" s="44">
        <v>4263000</v>
      </c>
      <c r="F48" s="44">
        <v>4197000</v>
      </c>
      <c r="G48" s="44">
        <v>6515000</v>
      </c>
      <c r="H48" s="44"/>
    </row>
    <row r="49" spans="1:8" x14ac:dyDescent="0.2">
      <c r="A49" s="34" t="s">
        <v>113</v>
      </c>
      <c r="B49" s="48">
        <f t="shared" ref="B49:G49" si="15">B45-B46</f>
        <v>4630000</v>
      </c>
      <c r="C49" s="48">
        <f t="shared" si="15"/>
        <v>15110000</v>
      </c>
      <c r="D49" s="48">
        <f t="shared" si="15"/>
        <v>12983000</v>
      </c>
      <c r="E49" s="48">
        <f t="shared" si="15"/>
        <v>12028000</v>
      </c>
      <c r="F49" s="48">
        <f t="shared" si="15"/>
        <v>12507000</v>
      </c>
      <c r="G49" s="48">
        <f t="shared" si="15"/>
        <v>12178000</v>
      </c>
      <c r="H49" s="48"/>
    </row>
    <row r="50" spans="1:8" s="22" customFormat="1" x14ac:dyDescent="0.2">
      <c r="A50" s="39" t="s">
        <v>114</v>
      </c>
      <c r="B50" s="48">
        <f t="shared" ref="B50:G50" si="16">B45-C45</f>
        <v>2089000</v>
      </c>
      <c r="C50" s="48">
        <f t="shared" si="16"/>
        <v>7988000</v>
      </c>
      <c r="D50" s="48">
        <f t="shared" si="16"/>
        <v>8697000</v>
      </c>
      <c r="E50" s="48">
        <f t="shared" si="16"/>
        <v>19994000</v>
      </c>
      <c r="F50" s="48">
        <f t="shared" si="16"/>
        <v>6178000</v>
      </c>
      <c r="G50" s="48">
        <f t="shared" si="16"/>
        <v>-1511000</v>
      </c>
      <c r="H50" s="48"/>
    </row>
    <row r="51" spans="1:8" s="22" customFormat="1" x14ac:dyDescent="0.2">
      <c r="A51" s="39" t="s">
        <v>221</v>
      </c>
      <c r="B51" s="49">
        <f t="shared" ref="B51:G51" si="17">B50/C45</f>
        <v>1.3572073623139443E-2</v>
      </c>
      <c r="C51" s="49">
        <f t="shared" si="17"/>
        <v>5.4738198189555339E-2</v>
      </c>
      <c r="D51" s="49">
        <f t="shared" si="17"/>
        <v>6.3373508022793179E-2</v>
      </c>
      <c r="E51" s="49">
        <f t="shared" si="17"/>
        <v>0.17053906516547254</v>
      </c>
      <c r="F51" s="49">
        <f t="shared" si="17"/>
        <v>5.5626586951432536E-2</v>
      </c>
      <c r="G51" s="49">
        <f t="shared" si="17"/>
        <v>-1.3422401463938955E-2</v>
      </c>
      <c r="H51" s="49"/>
    </row>
    <row r="52" spans="1:8" s="22" customFormat="1" x14ac:dyDescent="0.2">
      <c r="A52" s="39" t="s">
        <v>222</v>
      </c>
      <c r="B52" s="48">
        <f t="shared" ref="B52:G52" si="18">B46-C46</f>
        <v>12569000</v>
      </c>
      <c r="C52" s="48">
        <f t="shared" si="18"/>
        <v>5861000</v>
      </c>
      <c r="D52" s="48">
        <f t="shared" si="18"/>
        <v>7742000</v>
      </c>
      <c r="E52" s="48">
        <f t="shared" si="18"/>
        <v>20473000</v>
      </c>
      <c r="F52" s="48">
        <f t="shared" si="18"/>
        <v>5849000</v>
      </c>
      <c r="G52" s="48">
        <f t="shared" si="18"/>
        <v>-1284000</v>
      </c>
      <c r="H52" s="48"/>
    </row>
    <row r="53" spans="1:8" s="22" customFormat="1" x14ac:dyDescent="0.2">
      <c r="A53" s="39" t="s">
        <v>223</v>
      </c>
      <c r="B53" s="49">
        <f t="shared" ref="B53:G53" si="19">B52/C46</f>
        <v>9.0548883717914544E-2</v>
      </c>
      <c r="C53" s="49">
        <f t="shared" si="19"/>
        <v>4.4084905376538197E-2</v>
      </c>
      <c r="D53" s="49">
        <f t="shared" si="19"/>
        <v>6.1834097407472484E-2</v>
      </c>
      <c r="E53" s="49">
        <f t="shared" si="19"/>
        <v>0.19547802507328157</v>
      </c>
      <c r="F53" s="49">
        <f t="shared" si="19"/>
        <v>5.9150115286598436E-2</v>
      </c>
      <c r="G53" s="49">
        <f t="shared" si="19"/>
        <v>-1.2818464978835556E-2</v>
      </c>
      <c r="H53" s="49"/>
    </row>
    <row r="54" spans="1:8" s="22" customFormat="1" x14ac:dyDescent="0.2">
      <c r="A54" s="39" t="s">
        <v>224</v>
      </c>
      <c r="B54" s="48">
        <f t="shared" ref="B54:G54" si="20">B47-C47</f>
        <v>13169000</v>
      </c>
      <c r="C54" s="48">
        <f t="shared" si="20"/>
        <v>46191000</v>
      </c>
      <c r="D54" s="48">
        <f t="shared" si="20"/>
        <v>8141000</v>
      </c>
      <c r="E54" s="48">
        <f t="shared" si="20"/>
        <v>13184000</v>
      </c>
      <c r="F54" s="48">
        <f t="shared" si="20"/>
        <v>-4992000</v>
      </c>
      <c r="G54" s="48">
        <f t="shared" si="20"/>
        <v>-7148000</v>
      </c>
      <c r="H54" s="48"/>
    </row>
    <row r="55" spans="1:8" s="22" customFormat="1" x14ac:dyDescent="0.2">
      <c r="A55" s="39" t="s">
        <v>225</v>
      </c>
      <c r="B55" s="49">
        <f t="shared" ref="B55:G55" si="21">B54/C47</f>
        <v>0.10617078912573769</v>
      </c>
      <c r="C55" s="49">
        <f t="shared" si="21"/>
        <v>0.59337144325261737</v>
      </c>
      <c r="D55" s="49">
        <f t="shared" si="21"/>
        <v>0.11679387122690232</v>
      </c>
      <c r="E55" s="49">
        <f t="shared" si="21"/>
        <v>0.23326256192498232</v>
      </c>
      <c r="F55" s="49">
        <f t="shared" si="21"/>
        <v>-8.1154896605540386E-2</v>
      </c>
      <c r="G55" s="49">
        <f t="shared" si="21"/>
        <v>-0.10410719487328866</v>
      </c>
      <c r="H55" s="49"/>
    </row>
    <row r="56" spans="1:8" s="22" customFormat="1" x14ac:dyDescent="0.2">
      <c r="A56" s="39" t="s">
        <v>226</v>
      </c>
      <c r="B56" s="50">
        <f t="shared" ref="B56:G56" si="22">-B42/B43</f>
        <v>0.86226376335250621</v>
      </c>
      <c r="C56" s="50">
        <f t="shared" si="22"/>
        <v>0.73603122432210355</v>
      </c>
      <c r="D56" s="50">
        <f t="shared" si="22"/>
        <v>0.66049224786368521</v>
      </c>
      <c r="E56" s="50">
        <f t="shared" si="22"/>
        <v>0.59546751359207617</v>
      </c>
      <c r="F56" s="50">
        <f t="shared" si="22"/>
        <v>0.55673981191222566</v>
      </c>
      <c r="G56" s="50">
        <f t="shared" si="22"/>
        <v>0.75450292397660823</v>
      </c>
      <c r="H56" s="50"/>
    </row>
    <row r="57" spans="1:8" s="22" customFormat="1" x14ac:dyDescent="0.2">
      <c r="A57" s="39" t="s">
        <v>227</v>
      </c>
      <c r="B57" s="51">
        <f t="shared" ref="B57:G57" si="23">(B42+B43)/-B10</f>
        <v>-0.56291321229929692</v>
      </c>
      <c r="C57" s="51">
        <f t="shared" si="23"/>
        <v>-1.2218942530557262</v>
      </c>
      <c r="D57" s="51">
        <f t="shared" si="23"/>
        <v>-1.7571504237288136</v>
      </c>
      <c r="E57" s="51">
        <f t="shared" si="23"/>
        <v>-1.5369669700378361</v>
      </c>
      <c r="F57" s="51">
        <f t="shared" si="23"/>
        <v>-1.7572824674713317</v>
      </c>
      <c r="G57" s="51">
        <f t="shared" si="23"/>
        <v>-0.98945259560426613</v>
      </c>
      <c r="H57" s="51"/>
    </row>
    <row r="58" spans="1:8" x14ac:dyDescent="0.2">
      <c r="A58" s="34" t="s">
        <v>228</v>
      </c>
      <c r="B58" s="52">
        <f t="shared" ref="B58:G58" si="24">-B48/B10</f>
        <v>1.0951831251967679</v>
      </c>
      <c r="C58" s="52">
        <f t="shared" si="24"/>
        <v>1.1099269002951724</v>
      </c>
      <c r="D58" s="52">
        <f t="shared" si="24"/>
        <v>1.4480932203389831</v>
      </c>
      <c r="E58" s="52">
        <f t="shared" si="24"/>
        <v>0.8718682891911238</v>
      </c>
      <c r="F58" s="52">
        <f t="shared" si="24"/>
        <v>0.94834955843862401</v>
      </c>
      <c r="G58" s="52">
        <f t="shared" si="24"/>
        <v>1.5355606623062872</v>
      </c>
      <c r="H58" s="52"/>
    </row>
    <row r="59" spans="1:8" ht="15" thickBot="1" x14ac:dyDescent="0.25">
      <c r="A59" s="35" t="s">
        <v>290</v>
      </c>
      <c r="B59" s="53">
        <f t="shared" ref="B59:G59" si="25">B47/B8</f>
        <v>2.3472704566061622</v>
      </c>
      <c r="C59" s="53">
        <f t="shared" si="25"/>
        <v>2.3917470111839569</v>
      </c>
      <c r="D59" s="53">
        <f t="shared" si="25"/>
        <v>1.7069026005350174</v>
      </c>
      <c r="E59" s="53">
        <f t="shared" si="25"/>
        <v>1.2102229321480658</v>
      </c>
      <c r="F59" s="53">
        <f t="shared" si="25"/>
        <v>0.99472016895459348</v>
      </c>
      <c r="G59" s="53">
        <f t="shared" si="25"/>
        <v>1.1127552958628051</v>
      </c>
      <c r="H59" s="53"/>
    </row>
    <row r="60" spans="1:8" x14ac:dyDescent="0.2">
      <c r="A60" s="1"/>
      <c r="B60" s="19"/>
      <c r="C60" s="19"/>
      <c r="D60" s="19"/>
      <c r="E60" s="19"/>
      <c r="F60" s="19"/>
      <c r="G60" s="19"/>
    </row>
    <row r="61" spans="1:8" x14ac:dyDescent="0.2">
      <c r="A61" s="4" t="s">
        <v>229</v>
      </c>
      <c r="B61" s="19"/>
      <c r="C61" s="19"/>
      <c r="D61" s="19"/>
      <c r="E61" s="19"/>
      <c r="F61" s="19"/>
      <c r="G61" s="19"/>
    </row>
    <row r="62" spans="1:8" ht="16.5" x14ac:dyDescent="0.2">
      <c r="A62" s="28"/>
    </row>
    <row r="63" spans="1:8" ht="16.5" x14ac:dyDescent="0.2">
      <c r="A63" s="27"/>
    </row>
    <row r="64" spans="1:8" ht="16.5" x14ac:dyDescent="0.2">
      <c r="A64" s="28"/>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2:L63"/>
  <sheetViews>
    <sheetView zoomScaleNormal="100" workbookViewId="0">
      <selection activeCell="K21" sqref="K21"/>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306</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42277</v>
      </c>
      <c r="C5" s="40">
        <v>42277</v>
      </c>
      <c r="D5" s="40">
        <v>42277</v>
      </c>
      <c r="E5" s="40">
        <v>42277</v>
      </c>
      <c r="F5" s="40">
        <v>42277</v>
      </c>
      <c r="G5" s="40">
        <v>42277</v>
      </c>
      <c r="H5" s="40">
        <v>42277</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39987</v>
      </c>
      <c r="C8" s="58">
        <v>36180</v>
      </c>
      <c r="D8" s="58">
        <v>38618</v>
      </c>
      <c r="E8" s="58">
        <v>46793</v>
      </c>
      <c r="F8" s="58">
        <v>35847</v>
      </c>
      <c r="G8" s="58">
        <v>45104</v>
      </c>
      <c r="H8" s="58" t="s">
        <v>235</v>
      </c>
      <c r="I8" s="16" t="s">
        <v>235</v>
      </c>
      <c r="J8" s="16"/>
    </row>
    <row r="9" spans="1:12" x14ac:dyDescent="0.2">
      <c r="A9" s="43" t="s">
        <v>243</v>
      </c>
      <c r="B9" s="44">
        <v>-31322</v>
      </c>
      <c r="C9" s="44">
        <v>-37615</v>
      </c>
      <c r="D9" s="44">
        <v>-36147</v>
      </c>
      <c r="E9" s="44">
        <v>-41247</v>
      </c>
      <c r="F9" s="44">
        <v>-31338</v>
      </c>
      <c r="G9" s="44">
        <v>-36025</v>
      </c>
      <c r="H9" s="44" t="s">
        <v>235</v>
      </c>
      <c r="I9" s="21" t="s">
        <v>235</v>
      </c>
      <c r="J9" s="18"/>
    </row>
    <row r="10" spans="1:12" x14ac:dyDescent="0.2">
      <c r="A10" s="36" t="s">
        <v>244</v>
      </c>
      <c r="B10" s="45">
        <f t="shared" ref="B10:G10" si="0">B9/12</f>
        <v>-2610.1666666666665</v>
      </c>
      <c r="C10" s="45">
        <f t="shared" si="0"/>
        <v>-3134.5833333333335</v>
      </c>
      <c r="D10" s="45">
        <f t="shared" si="0"/>
        <v>-3012.25</v>
      </c>
      <c r="E10" s="45">
        <f t="shared" si="0"/>
        <v>-3437.25</v>
      </c>
      <c r="F10" s="45">
        <f t="shared" si="0"/>
        <v>-2611.5</v>
      </c>
      <c r="G10" s="45">
        <f t="shared" si="0"/>
        <v>-3002.0833333333335</v>
      </c>
      <c r="H10" s="45"/>
      <c r="I10" s="21"/>
      <c r="J10" s="18"/>
    </row>
    <row r="11" spans="1:12" x14ac:dyDescent="0.2">
      <c r="A11" s="43" t="s">
        <v>245</v>
      </c>
      <c r="B11" s="44">
        <v>29257</v>
      </c>
      <c r="C11" s="44">
        <v>34817</v>
      </c>
      <c r="D11" s="44">
        <v>37290</v>
      </c>
      <c r="E11" s="44">
        <v>41150</v>
      </c>
      <c r="F11" s="44">
        <v>32552</v>
      </c>
      <c r="G11" s="44">
        <v>35147</v>
      </c>
      <c r="H11" s="44"/>
      <c r="I11" s="21"/>
      <c r="J11" s="18"/>
    </row>
    <row r="12" spans="1:12" ht="15" thickBot="1" x14ac:dyDescent="0.25">
      <c r="A12" s="59" t="s">
        <v>246</v>
      </c>
      <c r="B12" s="60">
        <v>-29721</v>
      </c>
      <c r="C12" s="60">
        <v>-34080</v>
      </c>
      <c r="D12" s="60">
        <v>-30245</v>
      </c>
      <c r="E12" s="60">
        <v>-37456</v>
      </c>
      <c r="F12" s="60">
        <v>-28554</v>
      </c>
      <c r="G12" s="60">
        <v>-30759</v>
      </c>
      <c r="H12" s="60"/>
      <c r="I12" s="21"/>
      <c r="J12" s="18"/>
    </row>
    <row r="13" spans="1:12" x14ac:dyDescent="0.2">
      <c r="A13" s="61"/>
      <c r="B13" s="61"/>
      <c r="C13" s="61"/>
      <c r="D13" s="61"/>
      <c r="E13" s="61"/>
      <c r="F13" s="61"/>
      <c r="G13" s="61"/>
      <c r="H13" s="61"/>
    </row>
    <row r="14" spans="1:12" s="184" customFormat="1" ht="15" x14ac:dyDescent="0.25">
      <c r="A14" s="197" t="s">
        <v>247</v>
      </c>
      <c r="B14" s="198">
        <f t="shared" ref="B14:G14" si="1">B8+B9</f>
        <v>8665</v>
      </c>
      <c r="C14" s="198">
        <f t="shared" si="1"/>
        <v>-1435</v>
      </c>
      <c r="D14" s="198">
        <f t="shared" si="1"/>
        <v>2471</v>
      </c>
      <c r="E14" s="198">
        <f t="shared" si="1"/>
        <v>5546</v>
      </c>
      <c r="F14" s="198">
        <f t="shared" si="1"/>
        <v>4509</v>
      </c>
      <c r="G14" s="198">
        <f t="shared" si="1"/>
        <v>9079</v>
      </c>
      <c r="H14" s="198"/>
      <c r="I14" s="203"/>
      <c r="J14" s="199"/>
    </row>
    <row r="15" spans="1:12" x14ac:dyDescent="0.2">
      <c r="A15" s="36" t="s">
        <v>248</v>
      </c>
      <c r="B15" s="45">
        <f t="shared" ref="B15:G15" si="2">B11+B12</f>
        <v>-464</v>
      </c>
      <c r="C15" s="45">
        <f t="shared" si="2"/>
        <v>737</v>
      </c>
      <c r="D15" s="45">
        <f t="shared" si="2"/>
        <v>7045</v>
      </c>
      <c r="E15" s="45">
        <f t="shared" si="2"/>
        <v>3694</v>
      </c>
      <c r="F15" s="45">
        <f t="shared" si="2"/>
        <v>3998</v>
      </c>
      <c r="G15" s="45">
        <f t="shared" si="2"/>
        <v>4388</v>
      </c>
      <c r="H15" s="45"/>
      <c r="I15" s="21"/>
      <c r="J15" s="18"/>
    </row>
    <row r="16" spans="1:12" s="184" customFormat="1" ht="15" x14ac:dyDescent="0.25">
      <c r="A16" s="200" t="s">
        <v>249</v>
      </c>
      <c r="B16" s="201">
        <v>3468</v>
      </c>
      <c r="C16" s="201">
        <v>3620</v>
      </c>
      <c r="D16" s="201">
        <v>4085</v>
      </c>
      <c r="E16" s="201">
        <v>3535</v>
      </c>
      <c r="F16" s="201">
        <v>4832</v>
      </c>
      <c r="G16" s="201">
        <v>7197</v>
      </c>
      <c r="H16" s="201">
        <v>2581</v>
      </c>
      <c r="I16" s="202" t="s">
        <v>235</v>
      </c>
      <c r="J16" s="202"/>
    </row>
    <row r="17" spans="1:12" x14ac:dyDescent="0.2">
      <c r="A17" s="43" t="s">
        <v>250</v>
      </c>
      <c r="B17" s="44">
        <v>-2091</v>
      </c>
      <c r="C17" s="44">
        <v>-3565</v>
      </c>
      <c r="D17" s="44">
        <v>-4457</v>
      </c>
      <c r="E17" s="44">
        <v>-8097</v>
      </c>
      <c r="F17" s="44">
        <v>-7192</v>
      </c>
      <c r="G17" s="44">
        <v>-8461</v>
      </c>
      <c r="H17" s="44">
        <v>-12948</v>
      </c>
      <c r="I17" s="21"/>
      <c r="J17" s="21"/>
      <c r="L17" s="1" t="s">
        <v>235</v>
      </c>
    </row>
    <row r="18" spans="1:12" s="184" customFormat="1" ht="15" x14ac:dyDescent="0.25">
      <c r="A18" s="197" t="s">
        <v>251</v>
      </c>
      <c r="B18" s="198">
        <f t="shared" ref="B18:H18" si="3">B16+B17</f>
        <v>1377</v>
      </c>
      <c r="C18" s="198">
        <f t="shared" si="3"/>
        <v>55</v>
      </c>
      <c r="D18" s="198">
        <f t="shared" si="3"/>
        <v>-372</v>
      </c>
      <c r="E18" s="198">
        <f t="shared" si="3"/>
        <v>-4562</v>
      </c>
      <c r="F18" s="198">
        <f t="shared" si="3"/>
        <v>-2360</v>
      </c>
      <c r="G18" s="198">
        <f t="shared" si="3"/>
        <v>-1264</v>
      </c>
      <c r="H18" s="198">
        <f t="shared" si="3"/>
        <v>-10367</v>
      </c>
      <c r="I18" s="203" t="s">
        <v>235</v>
      </c>
      <c r="J18" s="295" t="s">
        <v>235</v>
      </c>
    </row>
    <row r="19" spans="1:12" x14ac:dyDescent="0.2">
      <c r="A19" s="43" t="s">
        <v>252</v>
      </c>
      <c r="B19" s="44" t="s">
        <v>49</v>
      </c>
      <c r="C19" s="44" t="s">
        <v>49</v>
      </c>
      <c r="D19" s="44" t="s">
        <v>49</v>
      </c>
      <c r="E19" s="44" t="s">
        <v>231</v>
      </c>
      <c r="F19" s="44" t="s">
        <v>231</v>
      </c>
      <c r="G19" s="44" t="s">
        <v>231</v>
      </c>
      <c r="H19" s="44"/>
      <c r="I19" s="21"/>
      <c r="J19" s="26"/>
    </row>
    <row r="20" spans="1:12" x14ac:dyDescent="0.2">
      <c r="A20" s="43" t="s">
        <v>253</v>
      </c>
      <c r="B20" s="44" t="s">
        <v>49</v>
      </c>
      <c r="C20" s="44" t="s">
        <v>49</v>
      </c>
      <c r="D20" s="44" t="s">
        <v>49</v>
      </c>
      <c r="E20" s="44" t="s">
        <v>231</v>
      </c>
      <c r="F20" s="44" t="s">
        <v>231</v>
      </c>
      <c r="G20" s="44" t="s">
        <v>231</v>
      </c>
      <c r="H20" s="44"/>
      <c r="I20" s="21"/>
      <c r="J20" s="26"/>
    </row>
    <row r="21" spans="1:12" x14ac:dyDescent="0.2">
      <c r="A21" s="36" t="s">
        <v>118</v>
      </c>
      <c r="B21" s="45" t="s">
        <v>51</v>
      </c>
      <c r="C21" s="45" t="s">
        <v>51</v>
      </c>
      <c r="D21" s="45" t="s">
        <v>51</v>
      </c>
      <c r="E21" s="45" t="s">
        <v>80</v>
      </c>
      <c r="F21" s="45" t="s">
        <v>117</v>
      </c>
      <c r="G21" s="45" t="s">
        <v>81</v>
      </c>
      <c r="H21" s="45"/>
      <c r="I21" s="21"/>
      <c r="J21" s="18"/>
    </row>
    <row r="22" spans="1:12" x14ac:dyDescent="0.2">
      <c r="A22" s="43" t="s">
        <v>254</v>
      </c>
      <c r="B22" s="44">
        <v>-25585</v>
      </c>
      <c r="C22" s="44">
        <v>-33905</v>
      </c>
      <c r="D22" s="44">
        <v>-33053</v>
      </c>
      <c r="E22" s="44">
        <v>-35359</v>
      </c>
      <c r="F22" s="44">
        <v>-26376</v>
      </c>
      <c r="G22" s="44">
        <v>-30436</v>
      </c>
      <c r="H22" s="44"/>
      <c r="I22" s="21"/>
      <c r="J22" s="18"/>
    </row>
    <row r="23" spans="1:12" x14ac:dyDescent="0.2">
      <c r="A23" s="43" t="s">
        <v>255</v>
      </c>
      <c r="B23" s="44">
        <v>-2091</v>
      </c>
      <c r="C23" s="44">
        <v>-2471</v>
      </c>
      <c r="D23" s="44">
        <v>-2467</v>
      </c>
      <c r="E23" s="44">
        <v>-4348</v>
      </c>
      <c r="F23" s="44">
        <v>-4115</v>
      </c>
      <c r="G23" s="44">
        <v>-4424</v>
      </c>
      <c r="H23" s="44"/>
      <c r="I23" s="21"/>
      <c r="J23" s="18"/>
    </row>
    <row r="24" spans="1:12" x14ac:dyDescent="0.2">
      <c r="A24" s="37" t="s">
        <v>257</v>
      </c>
      <c r="B24" s="45">
        <f t="shared" ref="B24:G24" si="4">B22-B23</f>
        <v>-23494</v>
      </c>
      <c r="C24" s="45">
        <f t="shared" si="4"/>
        <v>-31434</v>
      </c>
      <c r="D24" s="45">
        <f t="shared" si="4"/>
        <v>-30586</v>
      </c>
      <c r="E24" s="45">
        <f t="shared" si="4"/>
        <v>-31011</v>
      </c>
      <c r="F24" s="45">
        <f t="shared" si="4"/>
        <v>-22261</v>
      </c>
      <c r="G24" s="45">
        <f t="shared" si="4"/>
        <v>-26012</v>
      </c>
      <c r="H24" s="45"/>
      <c r="I24" s="21"/>
      <c r="J24" s="18"/>
    </row>
    <row r="25" spans="1:12" s="184" customFormat="1" ht="15" x14ac:dyDescent="0.25">
      <c r="A25" s="182" t="s">
        <v>258</v>
      </c>
      <c r="B25" s="183">
        <f t="shared" ref="B25:G25" si="5">B16/B8</f>
        <v>8.6728186660664716E-2</v>
      </c>
      <c r="C25" s="183">
        <f t="shared" si="5"/>
        <v>0.10005527915975677</v>
      </c>
      <c r="D25" s="183">
        <f t="shared" si="5"/>
        <v>0.10577968822828733</v>
      </c>
      <c r="E25" s="183">
        <f t="shared" si="5"/>
        <v>7.5545487572927575E-2</v>
      </c>
      <c r="F25" s="183">
        <f t="shared" si="5"/>
        <v>0.13479510140318576</v>
      </c>
      <c r="G25" s="183">
        <f t="shared" si="5"/>
        <v>0.15956456190138346</v>
      </c>
      <c r="H25" s="183"/>
      <c r="I25" s="203"/>
      <c r="J25" s="203"/>
    </row>
    <row r="26" spans="1:12" x14ac:dyDescent="0.2">
      <c r="A26" s="38" t="s">
        <v>259</v>
      </c>
      <c r="B26" s="46">
        <f t="shared" ref="B26:G26" si="6">B16/B11</f>
        <v>0.11853573503776874</v>
      </c>
      <c r="C26" s="46">
        <f t="shared" si="6"/>
        <v>0.10397219748973202</v>
      </c>
      <c r="D26" s="46">
        <f t="shared" si="6"/>
        <v>0.10954679538750335</v>
      </c>
      <c r="E26" s="46">
        <f t="shared" si="6"/>
        <v>8.5905224787363302E-2</v>
      </c>
      <c r="F26" s="46">
        <f t="shared" si="6"/>
        <v>0.14843942000491522</v>
      </c>
      <c r="G26" s="46">
        <f t="shared" si="6"/>
        <v>0.20476854354567958</v>
      </c>
      <c r="H26" s="46"/>
      <c r="I26" s="21"/>
      <c r="J26" s="21"/>
    </row>
    <row r="27" spans="1:12" x14ac:dyDescent="0.2">
      <c r="A27" s="38" t="s">
        <v>260</v>
      </c>
      <c r="B27" s="46">
        <f t="shared" ref="B27:G27" si="7">B17/B9</f>
        <v>6.6758189132239326E-2</v>
      </c>
      <c r="C27" s="46">
        <f t="shared" si="7"/>
        <v>9.4776020204705574E-2</v>
      </c>
      <c r="D27" s="46">
        <f t="shared" si="7"/>
        <v>0.123302072094503</v>
      </c>
      <c r="E27" s="46">
        <f t="shared" si="7"/>
        <v>0.19630518583169684</v>
      </c>
      <c r="F27" s="46">
        <f t="shared" si="7"/>
        <v>0.22949773437998597</v>
      </c>
      <c r="G27" s="46">
        <f t="shared" si="7"/>
        <v>0.23486467730742541</v>
      </c>
      <c r="H27" s="46"/>
      <c r="I27" s="1" t="s">
        <v>235</v>
      </c>
      <c r="J27" s="1"/>
    </row>
    <row r="28" spans="1:12" x14ac:dyDescent="0.2">
      <c r="A28" s="38" t="s">
        <v>261</v>
      </c>
      <c r="B28" s="46">
        <f t="shared" ref="B28:G28" si="8">-B18/(B9-B17)</f>
        <v>4.7107522835346034E-2</v>
      </c>
      <c r="C28" s="46">
        <f t="shared" si="8"/>
        <v>1.6152716593245229E-3</v>
      </c>
      <c r="D28" s="46">
        <f t="shared" si="8"/>
        <v>-1.1738718838750394E-2</v>
      </c>
      <c r="E28" s="46">
        <f t="shared" si="8"/>
        <v>-0.13761689291101056</v>
      </c>
      <c r="F28" s="46">
        <f t="shared" si="8"/>
        <v>-9.7738755901598612E-2</v>
      </c>
      <c r="G28" s="46">
        <f t="shared" si="8"/>
        <v>-4.5856914816427223E-2</v>
      </c>
      <c r="H28" s="46"/>
    </row>
    <row r="29" spans="1:12" s="184" customFormat="1" ht="15" x14ac:dyDescent="0.25">
      <c r="A29" s="182" t="s">
        <v>262</v>
      </c>
      <c r="B29" s="183">
        <f t="shared" ref="B29:G29" si="9">-B18/B24</f>
        <v>5.8610709117221417E-2</v>
      </c>
      <c r="C29" s="183">
        <f t="shared" si="9"/>
        <v>1.7496977794744543E-3</v>
      </c>
      <c r="D29" s="183">
        <f t="shared" si="9"/>
        <v>-1.2162427254299352E-2</v>
      </c>
      <c r="E29" s="183">
        <f t="shared" si="9"/>
        <v>-0.14710909032278868</v>
      </c>
      <c r="F29" s="183">
        <f t="shared" si="9"/>
        <v>-0.10601500381833701</v>
      </c>
      <c r="G29" s="183">
        <f t="shared" si="9"/>
        <v>-4.8592957096724586E-2</v>
      </c>
      <c r="H29" s="183"/>
    </row>
    <row r="30" spans="1:12" x14ac:dyDescent="0.2">
      <c r="A30" s="38" t="s">
        <v>119</v>
      </c>
      <c r="B30" s="46">
        <f t="shared" ref="B30:G30" si="10">B18/B16</f>
        <v>0.39705882352941174</v>
      </c>
      <c r="C30" s="46">
        <f t="shared" si="10"/>
        <v>1.5193370165745856E-2</v>
      </c>
      <c r="D30" s="46">
        <f t="shared" si="10"/>
        <v>-9.1064871481028153E-2</v>
      </c>
      <c r="E30" s="46">
        <f t="shared" si="10"/>
        <v>-1.2905233380480905</v>
      </c>
      <c r="F30" s="46">
        <f t="shared" si="10"/>
        <v>-0.48841059602649006</v>
      </c>
      <c r="G30" s="46">
        <f t="shared" si="10"/>
        <v>-0.17562873419480338</v>
      </c>
      <c r="H30" s="46"/>
    </row>
    <row r="31" spans="1:12" x14ac:dyDescent="0.2">
      <c r="A31" s="38" t="s">
        <v>263</v>
      </c>
      <c r="B31" s="45">
        <f t="shared" ref="B31:G31" si="11">B16-C16</f>
        <v>-152</v>
      </c>
      <c r="C31" s="45">
        <f t="shared" si="11"/>
        <v>-465</v>
      </c>
      <c r="D31" s="45">
        <f t="shared" si="11"/>
        <v>550</v>
      </c>
      <c r="E31" s="45">
        <f t="shared" si="11"/>
        <v>-1297</v>
      </c>
      <c r="F31" s="45">
        <f t="shared" si="11"/>
        <v>-2365</v>
      </c>
      <c r="G31" s="45">
        <f t="shared" si="11"/>
        <v>4616</v>
      </c>
      <c r="H31" s="45"/>
    </row>
    <row r="32" spans="1:12" x14ac:dyDescent="0.2">
      <c r="A32" s="38" t="s">
        <v>264</v>
      </c>
      <c r="B32" s="45">
        <f t="shared" ref="B32:G32" si="12">B18-C18</f>
        <v>1322</v>
      </c>
      <c r="C32" s="45">
        <f t="shared" si="12"/>
        <v>427</v>
      </c>
      <c r="D32" s="45">
        <f t="shared" si="12"/>
        <v>4190</v>
      </c>
      <c r="E32" s="45">
        <f t="shared" si="12"/>
        <v>-2202</v>
      </c>
      <c r="F32" s="45">
        <f t="shared" si="12"/>
        <v>-1096</v>
      </c>
      <c r="G32" s="45">
        <f t="shared" si="12"/>
        <v>9103</v>
      </c>
      <c r="H32" s="45"/>
    </row>
    <row r="33" spans="1:10" x14ac:dyDescent="0.2">
      <c r="A33" s="38" t="s">
        <v>265</v>
      </c>
      <c r="B33" s="47">
        <f t="shared" ref="B33:G33" si="13">B31/C16</f>
        <v>-4.1988950276243095E-2</v>
      </c>
      <c r="C33" s="47">
        <f t="shared" si="13"/>
        <v>-0.11383108935128519</v>
      </c>
      <c r="D33" s="47">
        <f t="shared" si="13"/>
        <v>0.15558698727015557</v>
      </c>
      <c r="E33" s="47">
        <f t="shared" si="13"/>
        <v>-0.26841887417218541</v>
      </c>
      <c r="F33" s="47">
        <f t="shared" si="13"/>
        <v>-0.32860914269834651</v>
      </c>
      <c r="G33" s="47">
        <f t="shared" si="13"/>
        <v>1.78845408756296</v>
      </c>
      <c r="H33" s="47"/>
    </row>
    <row r="34" spans="1:10" x14ac:dyDescent="0.2">
      <c r="A34" s="38" t="s">
        <v>266</v>
      </c>
      <c r="B34" s="47">
        <f t="shared" ref="B34:G34" si="14">B32/C18</f>
        <v>24.036363636363635</v>
      </c>
      <c r="C34" s="47">
        <f t="shared" si="14"/>
        <v>-1.1478494623655915</v>
      </c>
      <c r="D34" s="47">
        <f t="shared" si="14"/>
        <v>-0.91845681718544503</v>
      </c>
      <c r="E34" s="47">
        <f t="shared" si="14"/>
        <v>0.93305084745762712</v>
      </c>
      <c r="F34" s="47">
        <f t="shared" si="14"/>
        <v>0.86708860759493667</v>
      </c>
      <c r="G34" s="47">
        <f t="shared" si="14"/>
        <v>-0.87807465997877887</v>
      </c>
      <c r="H34" s="47"/>
    </row>
    <row r="35" spans="1:10" x14ac:dyDescent="0.2">
      <c r="A35" s="38" t="s">
        <v>267</v>
      </c>
      <c r="B35" s="47" t="s">
        <v>49</v>
      </c>
      <c r="C35" s="47" t="s">
        <v>49</v>
      </c>
      <c r="D35" s="47" t="s">
        <v>49</v>
      </c>
      <c r="E35" s="47" t="s">
        <v>231</v>
      </c>
      <c r="F35" s="47" t="s">
        <v>231</v>
      </c>
      <c r="G35" s="47" t="s">
        <v>231</v>
      </c>
      <c r="H35" s="47"/>
    </row>
    <row r="36" spans="1:10" x14ac:dyDescent="0.2">
      <c r="A36" s="38" t="s">
        <v>209</v>
      </c>
      <c r="B36" s="47" t="s">
        <v>49</v>
      </c>
      <c r="C36" s="47" t="s">
        <v>49</v>
      </c>
      <c r="D36" s="47" t="s">
        <v>49</v>
      </c>
      <c r="E36" s="47" t="s">
        <v>231</v>
      </c>
      <c r="F36" s="47" t="s">
        <v>231</v>
      </c>
      <c r="G36" s="47" t="s">
        <v>231</v>
      </c>
      <c r="H36" s="47"/>
    </row>
    <row r="37" spans="1:10" x14ac:dyDescent="0.2">
      <c r="A37" s="38" t="s">
        <v>210</v>
      </c>
      <c r="B37" s="47" t="s">
        <v>49</v>
      </c>
      <c r="C37" s="47" t="s">
        <v>49</v>
      </c>
      <c r="D37" s="47" t="s">
        <v>49</v>
      </c>
      <c r="E37" s="47" t="s">
        <v>231</v>
      </c>
      <c r="F37" s="47" t="s">
        <v>231</v>
      </c>
      <c r="G37" s="47" t="s">
        <v>231</v>
      </c>
      <c r="H37" s="47"/>
    </row>
    <row r="38" spans="1:10" x14ac:dyDescent="0.2">
      <c r="A38" s="38" t="s">
        <v>211</v>
      </c>
      <c r="B38" s="47" t="s">
        <v>49</v>
      </c>
      <c r="C38" s="47" t="s">
        <v>49</v>
      </c>
      <c r="D38" s="47" t="s">
        <v>49</v>
      </c>
      <c r="E38" s="47" t="s">
        <v>231</v>
      </c>
      <c r="F38" s="47" t="s">
        <v>231</v>
      </c>
      <c r="G38" s="47" t="s">
        <v>231</v>
      </c>
      <c r="H38" s="47"/>
    </row>
    <row r="39" spans="1:10" ht="15" thickBot="1" x14ac:dyDescent="0.25">
      <c r="A39" s="62" t="s">
        <v>120</v>
      </c>
      <c r="B39" s="63" t="s">
        <v>51</v>
      </c>
      <c r="C39" s="63" t="s">
        <v>51</v>
      </c>
      <c r="D39" s="63" t="s">
        <v>51</v>
      </c>
      <c r="E39" s="63" t="s">
        <v>117</v>
      </c>
      <c r="F39" s="63" t="s">
        <v>117</v>
      </c>
      <c r="G39" s="63" t="s">
        <v>82</v>
      </c>
      <c r="H39" s="63"/>
    </row>
    <row r="40" spans="1:10" x14ac:dyDescent="0.2">
      <c r="A40" s="38"/>
      <c r="B40" s="45"/>
      <c r="C40" s="45"/>
      <c r="D40" s="45"/>
      <c r="E40" s="45"/>
      <c r="F40" s="45"/>
      <c r="G40" s="45"/>
      <c r="H40" s="45"/>
    </row>
    <row r="41" spans="1:10" x14ac:dyDescent="0.2">
      <c r="A41" s="38"/>
      <c r="B41" s="45"/>
      <c r="C41" s="45"/>
      <c r="D41" s="45"/>
      <c r="E41" s="45"/>
      <c r="F41" s="45"/>
      <c r="G41" s="45"/>
      <c r="H41" s="45"/>
    </row>
    <row r="42" spans="1:10" x14ac:dyDescent="0.2">
      <c r="A42" s="43" t="s">
        <v>212</v>
      </c>
      <c r="B42" s="44">
        <v>39238</v>
      </c>
      <c r="C42" s="44">
        <v>38190</v>
      </c>
      <c r="D42" s="44">
        <v>38658</v>
      </c>
      <c r="E42" s="44">
        <v>36485</v>
      </c>
      <c r="F42" s="44">
        <v>33011</v>
      </c>
      <c r="G42" s="44">
        <v>27524</v>
      </c>
      <c r="H42" s="44"/>
      <c r="I42" s="1"/>
    </row>
    <row r="43" spans="1:10" x14ac:dyDescent="0.2">
      <c r="A43" s="43" t="s">
        <v>213</v>
      </c>
      <c r="B43" s="44">
        <v>-4072</v>
      </c>
      <c r="C43" s="44">
        <v>-4563</v>
      </c>
      <c r="D43" s="44">
        <v>-3915</v>
      </c>
      <c r="E43" s="44">
        <v>-4792</v>
      </c>
      <c r="F43" s="44">
        <v>-6695</v>
      </c>
      <c r="G43" s="44">
        <v>-5212</v>
      </c>
      <c r="H43" s="44"/>
      <c r="I43" s="1"/>
    </row>
    <row r="44" spans="1:10" x14ac:dyDescent="0.2">
      <c r="A44" s="43" t="s">
        <v>214</v>
      </c>
      <c r="B44" s="44">
        <v>-4072</v>
      </c>
      <c r="C44" s="44">
        <v>-4563</v>
      </c>
      <c r="D44" s="44">
        <v>-3915</v>
      </c>
      <c r="E44" s="44">
        <f>E43</f>
        <v>-4792</v>
      </c>
      <c r="F44" s="44">
        <f>F43</f>
        <v>-6695</v>
      </c>
      <c r="G44" s="44">
        <f>G43</f>
        <v>-5212</v>
      </c>
      <c r="H44" s="44"/>
      <c r="I44" s="1"/>
    </row>
    <row r="45" spans="1:10" x14ac:dyDescent="0.2">
      <c r="A45" s="43" t="s">
        <v>215</v>
      </c>
      <c r="B45" s="44">
        <v>129772</v>
      </c>
      <c r="C45" s="44">
        <v>111026</v>
      </c>
      <c r="D45" s="44">
        <v>112757</v>
      </c>
      <c r="E45" s="44">
        <v>107326</v>
      </c>
      <c r="F45" s="44">
        <v>96145</v>
      </c>
      <c r="G45" s="44">
        <v>88824</v>
      </c>
      <c r="H45" s="44">
        <v>81082</v>
      </c>
      <c r="I45" s="1"/>
    </row>
    <row r="46" spans="1:10" x14ac:dyDescent="0.2">
      <c r="A46" s="43" t="s">
        <v>216</v>
      </c>
      <c r="B46" s="44">
        <v>91471</v>
      </c>
      <c r="C46" s="44">
        <v>85080</v>
      </c>
      <c r="D46" s="44">
        <v>84570</v>
      </c>
      <c r="E46" s="44">
        <v>75313</v>
      </c>
      <c r="F46" s="44">
        <v>67455</v>
      </c>
      <c r="G46" s="44">
        <v>61405</v>
      </c>
      <c r="H46" s="44">
        <v>57973</v>
      </c>
      <c r="I46" s="1"/>
      <c r="J46" s="6" t="s">
        <v>235</v>
      </c>
    </row>
    <row r="47" spans="1:10" s="184" customFormat="1" ht="15" x14ac:dyDescent="0.25">
      <c r="A47" s="200" t="s">
        <v>217</v>
      </c>
      <c r="B47" s="201">
        <v>91471</v>
      </c>
      <c r="C47" s="201">
        <v>85080</v>
      </c>
      <c r="D47" s="201">
        <v>84570</v>
      </c>
      <c r="E47" s="201">
        <f>E46</f>
        <v>75313</v>
      </c>
      <c r="F47" s="201">
        <f>F46</f>
        <v>67455</v>
      </c>
      <c r="G47" s="201">
        <f>G46</f>
        <v>61405</v>
      </c>
      <c r="H47" s="201">
        <f>H46</f>
        <v>57973</v>
      </c>
      <c r="I47" s="210"/>
    </row>
    <row r="48" spans="1:10" x14ac:dyDescent="0.2">
      <c r="A48" s="43" t="s">
        <v>218</v>
      </c>
      <c r="B48" s="44">
        <v>32982</v>
      </c>
      <c r="C48" s="44">
        <v>34284</v>
      </c>
      <c r="D48" s="44">
        <v>37433</v>
      </c>
      <c r="E48" s="44">
        <v>34205</v>
      </c>
      <c r="F48" s="44">
        <v>29046</v>
      </c>
      <c r="G48" s="44">
        <v>21643</v>
      </c>
      <c r="H48" s="44"/>
    </row>
    <row r="49" spans="1:8" x14ac:dyDescent="0.2">
      <c r="A49" s="34" t="s">
        <v>219</v>
      </c>
      <c r="B49" s="48">
        <f t="shared" ref="B49:G49" si="15">B45-B46</f>
        <v>38301</v>
      </c>
      <c r="C49" s="48">
        <f t="shared" si="15"/>
        <v>25946</v>
      </c>
      <c r="D49" s="48">
        <f t="shared" si="15"/>
        <v>28187</v>
      </c>
      <c r="E49" s="48">
        <f t="shared" si="15"/>
        <v>32013</v>
      </c>
      <c r="F49" s="48">
        <f t="shared" si="15"/>
        <v>28690</v>
      </c>
      <c r="G49" s="48">
        <f t="shared" si="15"/>
        <v>27419</v>
      </c>
      <c r="H49" s="48"/>
    </row>
    <row r="50" spans="1:8" s="22" customFormat="1" x14ac:dyDescent="0.2">
      <c r="A50" s="39" t="s">
        <v>220</v>
      </c>
      <c r="B50" s="48">
        <f t="shared" ref="B50:G50" si="16">B45-C45</f>
        <v>18746</v>
      </c>
      <c r="C50" s="48">
        <f t="shared" si="16"/>
        <v>-1731</v>
      </c>
      <c r="D50" s="48">
        <f t="shared" si="16"/>
        <v>5431</v>
      </c>
      <c r="E50" s="48">
        <f t="shared" si="16"/>
        <v>11181</v>
      </c>
      <c r="F50" s="48">
        <f t="shared" si="16"/>
        <v>7321</v>
      </c>
      <c r="G50" s="48">
        <f t="shared" si="16"/>
        <v>7742</v>
      </c>
      <c r="H50" s="48"/>
    </row>
    <row r="51" spans="1:8" s="22" customFormat="1" x14ac:dyDescent="0.2">
      <c r="A51" s="39" t="s">
        <v>221</v>
      </c>
      <c r="B51" s="49">
        <f t="shared" ref="B51:G51" si="17">B50/C45</f>
        <v>0.16884333399383927</v>
      </c>
      <c r="C51" s="49">
        <f t="shared" si="17"/>
        <v>-1.5351596796651205E-2</v>
      </c>
      <c r="D51" s="49">
        <f t="shared" si="17"/>
        <v>5.0602836218623631E-2</v>
      </c>
      <c r="E51" s="49">
        <f t="shared" si="17"/>
        <v>0.11629309896510479</v>
      </c>
      <c r="F51" s="49">
        <f t="shared" si="17"/>
        <v>8.2421417634873456E-2</v>
      </c>
      <c r="G51" s="49">
        <f t="shared" si="17"/>
        <v>9.5483584519375442E-2</v>
      </c>
      <c r="H51" s="49"/>
    </row>
    <row r="52" spans="1:8" s="22" customFormat="1" x14ac:dyDescent="0.2">
      <c r="A52" s="39" t="s">
        <v>222</v>
      </c>
      <c r="B52" s="48">
        <f t="shared" ref="B52:G52" si="18">B46-C46</f>
        <v>6391</v>
      </c>
      <c r="C52" s="48">
        <f t="shared" si="18"/>
        <v>510</v>
      </c>
      <c r="D52" s="48">
        <f t="shared" si="18"/>
        <v>9257</v>
      </c>
      <c r="E52" s="48">
        <f t="shared" si="18"/>
        <v>7858</v>
      </c>
      <c r="F52" s="48">
        <f t="shared" si="18"/>
        <v>6050</v>
      </c>
      <c r="G52" s="48">
        <f t="shared" si="18"/>
        <v>3432</v>
      </c>
      <c r="H52" s="48"/>
    </row>
    <row r="53" spans="1:8" s="22" customFormat="1" x14ac:dyDescent="0.2">
      <c r="A53" s="39" t="s">
        <v>223</v>
      </c>
      <c r="B53" s="49">
        <f t="shared" ref="B53:G53" si="19">B52/C46</f>
        <v>7.5117536436295249E-2</v>
      </c>
      <c r="C53" s="49">
        <f t="shared" si="19"/>
        <v>6.0305072720822986E-3</v>
      </c>
      <c r="D53" s="49">
        <f t="shared" si="19"/>
        <v>0.12291370679696732</v>
      </c>
      <c r="E53" s="49">
        <f t="shared" si="19"/>
        <v>0.11649247646579201</v>
      </c>
      <c r="F53" s="49">
        <f t="shared" si="19"/>
        <v>9.8526178649947074E-2</v>
      </c>
      <c r="G53" s="49">
        <f t="shared" si="19"/>
        <v>5.9199972400945267E-2</v>
      </c>
      <c r="H53" s="49"/>
    </row>
    <row r="54" spans="1:8" s="22" customFormat="1" x14ac:dyDescent="0.2">
      <c r="A54" s="39" t="s">
        <v>224</v>
      </c>
      <c r="B54" s="48">
        <f t="shared" ref="B54:G54" si="20">B47-C47</f>
        <v>6391</v>
      </c>
      <c r="C54" s="48">
        <f t="shared" si="20"/>
        <v>510</v>
      </c>
      <c r="D54" s="48">
        <f t="shared" si="20"/>
        <v>9257</v>
      </c>
      <c r="E54" s="48">
        <f t="shared" si="20"/>
        <v>7858</v>
      </c>
      <c r="F54" s="48">
        <f t="shared" si="20"/>
        <v>6050</v>
      </c>
      <c r="G54" s="48">
        <f t="shared" si="20"/>
        <v>3432</v>
      </c>
      <c r="H54" s="48"/>
    </row>
    <row r="55" spans="1:8" s="22" customFormat="1" x14ac:dyDescent="0.2">
      <c r="A55" s="39" t="s">
        <v>225</v>
      </c>
      <c r="B55" s="49">
        <f t="shared" ref="B55:G55" si="21">B54/C47</f>
        <v>7.5117536436295249E-2</v>
      </c>
      <c r="C55" s="49">
        <f t="shared" si="21"/>
        <v>6.0305072720822986E-3</v>
      </c>
      <c r="D55" s="49">
        <f t="shared" si="21"/>
        <v>0.12291370679696732</v>
      </c>
      <c r="E55" s="49">
        <f t="shared" si="21"/>
        <v>0.11649247646579201</v>
      </c>
      <c r="F55" s="49">
        <f t="shared" si="21"/>
        <v>9.8526178649947074E-2</v>
      </c>
      <c r="G55" s="49">
        <f t="shared" si="21"/>
        <v>5.9199972400945267E-2</v>
      </c>
      <c r="H55" s="49"/>
    </row>
    <row r="56" spans="1:8" s="22" customFormat="1" x14ac:dyDescent="0.2">
      <c r="A56" s="39" t="s">
        <v>226</v>
      </c>
      <c r="B56" s="50">
        <f t="shared" ref="B56:G56" si="22">-B42/B43</f>
        <v>9.6360510805500983</v>
      </c>
      <c r="C56" s="50">
        <f t="shared" si="22"/>
        <v>8.3694937541091381</v>
      </c>
      <c r="D56" s="50">
        <f t="shared" si="22"/>
        <v>9.8743295019157085</v>
      </c>
      <c r="E56" s="50">
        <f t="shared" si="22"/>
        <v>7.6137312186978301</v>
      </c>
      <c r="F56" s="50">
        <f t="shared" si="22"/>
        <v>4.9306945481702762</v>
      </c>
      <c r="G56" s="50">
        <f t="shared" si="22"/>
        <v>5.2808902532617035</v>
      </c>
      <c r="H56" s="50"/>
    </row>
    <row r="57" spans="1:8" s="22" customFormat="1" x14ac:dyDescent="0.2">
      <c r="A57" s="39" t="s">
        <v>227</v>
      </c>
      <c r="B57" s="51">
        <f t="shared" ref="B57:G57" si="23">(B42+B43)/-B10</f>
        <v>13.472702892535599</v>
      </c>
      <c r="C57" s="51">
        <f t="shared" si="23"/>
        <v>10.727741592449821</v>
      </c>
      <c r="D57" s="51">
        <f t="shared" si="23"/>
        <v>11.533903228483691</v>
      </c>
      <c r="E57" s="51">
        <f t="shared" si="23"/>
        <v>9.2204523965379295</v>
      </c>
      <c r="F57" s="51">
        <f t="shared" si="23"/>
        <v>10.076967260195291</v>
      </c>
      <c r="G57" s="51">
        <f t="shared" si="23"/>
        <v>7.4321721027064536</v>
      </c>
      <c r="H57" s="51"/>
    </row>
    <row r="58" spans="1:8" x14ac:dyDescent="0.2">
      <c r="A58" s="34" t="s">
        <v>228</v>
      </c>
      <c r="B58" s="52">
        <f t="shared" ref="B58:G58" si="24">-B48/B10</f>
        <v>12.635974714258349</v>
      </c>
      <c r="C58" s="52">
        <f t="shared" si="24"/>
        <v>10.937338827595374</v>
      </c>
      <c r="D58" s="52">
        <f t="shared" si="24"/>
        <v>12.426923396132459</v>
      </c>
      <c r="E58" s="52">
        <f t="shared" si="24"/>
        <v>9.9512691832133253</v>
      </c>
      <c r="F58" s="52">
        <f t="shared" si="24"/>
        <v>11.122343480758184</v>
      </c>
      <c r="G58" s="52">
        <f t="shared" si="24"/>
        <v>7.2093268563497563</v>
      </c>
      <c r="H58" s="52"/>
    </row>
    <row r="59" spans="1:8" ht="15" thickBot="1" x14ac:dyDescent="0.25">
      <c r="A59" s="35" t="s">
        <v>290</v>
      </c>
      <c r="B59" s="53">
        <f t="shared" ref="B59:G59" si="25">B47/B8</f>
        <v>2.2875184434941356</v>
      </c>
      <c r="C59" s="53">
        <f t="shared" si="25"/>
        <v>2.3515754560530682</v>
      </c>
      <c r="D59" s="53">
        <f t="shared" si="25"/>
        <v>2.1899114402610182</v>
      </c>
      <c r="E59" s="53">
        <f t="shared" si="25"/>
        <v>1.6094928728655995</v>
      </c>
      <c r="F59" s="53">
        <f t="shared" si="25"/>
        <v>1.8817474265628924</v>
      </c>
      <c r="G59" s="53">
        <f t="shared" si="25"/>
        <v>1.3614091876551968</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1"/>
    </row>
    <row r="63" spans="1:8" x14ac:dyDescent="0.2">
      <c r="A63" s="1"/>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2:L64"/>
  <sheetViews>
    <sheetView zoomScaleNormal="100" workbookViewId="0">
      <selection activeCell="G14" sqref="G14"/>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307</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428011</v>
      </c>
      <c r="D8" s="58">
        <v>372729</v>
      </c>
      <c r="E8" s="58">
        <v>390648</v>
      </c>
      <c r="F8" s="58">
        <v>360535</v>
      </c>
      <c r="G8" s="58">
        <v>576497</v>
      </c>
      <c r="H8" s="58" t="s">
        <v>235</v>
      </c>
      <c r="I8" s="16" t="s">
        <v>235</v>
      </c>
      <c r="J8" s="16"/>
    </row>
    <row r="9" spans="1:12" x14ac:dyDescent="0.2">
      <c r="A9" s="43" t="s">
        <v>243</v>
      </c>
      <c r="B9" s="44" t="s">
        <v>182</v>
      </c>
      <c r="C9" s="44">
        <v>-435088</v>
      </c>
      <c r="D9" s="44">
        <v>-374615</v>
      </c>
      <c r="E9" s="44">
        <v>-380793</v>
      </c>
      <c r="F9" s="44">
        <v>-338179</v>
      </c>
      <c r="G9" s="44">
        <v>-617935</v>
      </c>
      <c r="H9" s="44" t="s">
        <v>235</v>
      </c>
      <c r="I9" s="21" t="s">
        <v>235</v>
      </c>
      <c r="J9" s="18"/>
    </row>
    <row r="10" spans="1:12" x14ac:dyDescent="0.2">
      <c r="A10" s="36" t="s">
        <v>244</v>
      </c>
      <c r="B10" s="45" t="s">
        <v>182</v>
      </c>
      <c r="C10" s="45">
        <f>C9/12</f>
        <v>-36257.333333333336</v>
      </c>
      <c r="D10" s="45">
        <f>D9/12</f>
        <v>-31217.916666666668</v>
      </c>
      <c r="E10" s="45">
        <f>E9/12</f>
        <v>-31732.75</v>
      </c>
      <c r="F10" s="45">
        <f>F9/12</f>
        <v>-28181.583333333332</v>
      </c>
      <c r="G10" s="45">
        <f>G9/12</f>
        <v>-51494.583333333336</v>
      </c>
      <c r="H10" s="45"/>
      <c r="I10" s="21"/>
      <c r="J10" s="18"/>
    </row>
    <row r="11" spans="1:12" x14ac:dyDescent="0.2">
      <c r="A11" s="43" t="s">
        <v>245</v>
      </c>
      <c r="B11" s="44" t="s">
        <v>182</v>
      </c>
      <c r="C11" s="44">
        <v>409418</v>
      </c>
      <c r="D11" s="44">
        <v>349169</v>
      </c>
      <c r="E11" s="44">
        <v>364525</v>
      </c>
      <c r="F11" s="44">
        <v>338725</v>
      </c>
      <c r="G11" s="44">
        <v>574497</v>
      </c>
      <c r="H11" s="44"/>
      <c r="I11" s="21"/>
      <c r="J11" s="18"/>
    </row>
    <row r="12" spans="1:12" ht="15" thickBot="1" x14ac:dyDescent="0.25">
      <c r="A12" s="59" t="s">
        <v>246</v>
      </c>
      <c r="B12" s="60" t="s">
        <v>182</v>
      </c>
      <c r="C12" s="60">
        <v>-419038</v>
      </c>
      <c r="D12" s="60">
        <v>-358565</v>
      </c>
      <c r="E12" s="60">
        <v>-351075</v>
      </c>
      <c r="F12" s="60">
        <v>-320979</v>
      </c>
      <c r="G12" s="60">
        <v>-615935</v>
      </c>
      <c r="H12" s="60"/>
      <c r="I12" s="21"/>
      <c r="J12" s="18"/>
    </row>
    <row r="13" spans="1:12" x14ac:dyDescent="0.2">
      <c r="A13" s="61"/>
      <c r="B13" s="61" t="s">
        <v>182</v>
      </c>
      <c r="C13" s="61"/>
      <c r="D13" s="61"/>
      <c r="E13" s="61"/>
      <c r="F13" s="61"/>
      <c r="G13" s="61"/>
      <c r="H13" s="61"/>
    </row>
    <row r="14" spans="1:12" s="184" customFormat="1" ht="15" x14ac:dyDescent="0.25">
      <c r="A14" s="197" t="s">
        <v>247</v>
      </c>
      <c r="B14" s="198" t="s">
        <v>182</v>
      </c>
      <c r="C14" s="198">
        <f>C8+C9</f>
        <v>-7077</v>
      </c>
      <c r="D14" s="198">
        <f>D8+D9</f>
        <v>-1886</v>
      </c>
      <c r="E14" s="198">
        <f>E8+E9</f>
        <v>9855</v>
      </c>
      <c r="F14" s="198">
        <f>F8+F9</f>
        <v>22356</v>
      </c>
      <c r="G14" s="198">
        <f>G8+G9</f>
        <v>-41438</v>
      </c>
      <c r="H14" s="198"/>
      <c r="I14" s="203"/>
      <c r="J14" s="199"/>
    </row>
    <row r="15" spans="1:12" x14ac:dyDescent="0.2">
      <c r="A15" s="36" t="s">
        <v>248</v>
      </c>
      <c r="B15" s="45" t="s">
        <v>182</v>
      </c>
      <c r="C15" s="45">
        <f>C11+C12</f>
        <v>-9620</v>
      </c>
      <c r="D15" s="45">
        <f>D11+D12</f>
        <v>-9396</v>
      </c>
      <c r="E15" s="45">
        <f>E11+E12</f>
        <v>13450</v>
      </c>
      <c r="F15" s="45">
        <f>F11+F12</f>
        <v>17746</v>
      </c>
      <c r="G15" s="45">
        <f>G11+G12</f>
        <v>-41438</v>
      </c>
      <c r="H15" s="45"/>
      <c r="I15" s="21"/>
      <c r="J15" s="18"/>
    </row>
    <row r="16" spans="1:12" s="184" customFormat="1" ht="15" x14ac:dyDescent="0.25">
      <c r="A16" s="200" t="s">
        <v>249</v>
      </c>
      <c r="B16" s="201" t="s">
        <v>182</v>
      </c>
      <c r="C16" s="201">
        <v>58423</v>
      </c>
      <c r="D16" s="201">
        <v>54273</v>
      </c>
      <c r="E16" s="201">
        <v>53510</v>
      </c>
      <c r="F16" s="201">
        <v>42698</v>
      </c>
      <c r="G16" s="201">
        <v>45413</v>
      </c>
      <c r="H16" s="201">
        <v>53856</v>
      </c>
      <c r="I16" s="202" t="s">
        <v>235</v>
      </c>
      <c r="J16" s="202"/>
    </row>
    <row r="17" spans="1:12" x14ac:dyDescent="0.2">
      <c r="A17" s="43" t="s">
        <v>250</v>
      </c>
      <c r="B17" s="44" t="s">
        <v>182</v>
      </c>
      <c r="C17" s="44">
        <v>-58465</v>
      </c>
      <c r="D17" s="44">
        <v>-58661</v>
      </c>
      <c r="E17" s="44">
        <v>-58953</v>
      </c>
      <c r="F17" s="44">
        <v>-48796</v>
      </c>
      <c r="G17" s="44">
        <v>-69249</v>
      </c>
      <c r="H17" s="44">
        <v>-57684</v>
      </c>
      <c r="I17" s="21"/>
      <c r="J17" s="21"/>
      <c r="L17" s="1" t="s">
        <v>235</v>
      </c>
    </row>
    <row r="18" spans="1:12" s="184" customFormat="1" ht="15" x14ac:dyDescent="0.25">
      <c r="A18" s="197" t="s">
        <v>251</v>
      </c>
      <c r="B18" s="198" t="s">
        <v>182</v>
      </c>
      <c r="C18" s="198">
        <f t="shared" ref="C18:H18" si="0">C16+C17</f>
        <v>-42</v>
      </c>
      <c r="D18" s="198">
        <f t="shared" si="0"/>
        <v>-4388</v>
      </c>
      <c r="E18" s="198">
        <f t="shared" si="0"/>
        <v>-5443</v>
      </c>
      <c r="F18" s="198">
        <f t="shared" si="0"/>
        <v>-6098</v>
      </c>
      <c r="G18" s="198">
        <f t="shared" si="0"/>
        <v>-23836</v>
      </c>
      <c r="H18" s="198">
        <f t="shared" si="0"/>
        <v>-3828</v>
      </c>
      <c r="I18" s="203" t="s">
        <v>235</v>
      </c>
      <c r="J18" s="295" t="s">
        <v>235</v>
      </c>
    </row>
    <row r="19" spans="1:12" x14ac:dyDescent="0.2">
      <c r="A19" s="43" t="s">
        <v>252</v>
      </c>
      <c r="B19" s="44" t="s">
        <v>182</v>
      </c>
      <c r="C19" s="44">
        <v>51336</v>
      </c>
      <c r="D19" s="44">
        <v>51232</v>
      </c>
      <c r="E19" s="44">
        <v>51923</v>
      </c>
      <c r="F19" s="44">
        <v>39583</v>
      </c>
      <c r="G19" s="44">
        <v>42920</v>
      </c>
      <c r="H19" s="44"/>
      <c r="I19" s="21"/>
      <c r="J19" s="26"/>
    </row>
    <row r="20" spans="1:12" x14ac:dyDescent="0.2">
      <c r="A20" s="43" t="s">
        <v>253</v>
      </c>
      <c r="B20" s="44" t="s">
        <v>182</v>
      </c>
      <c r="C20" s="44">
        <v>-12808</v>
      </c>
      <c r="D20" s="44">
        <v>-13440</v>
      </c>
      <c r="E20" s="44">
        <v>-11591</v>
      </c>
      <c r="F20" s="44">
        <v>-13443</v>
      </c>
      <c r="G20" s="44">
        <v>-17183</v>
      </c>
      <c r="H20" s="44"/>
      <c r="I20" s="21"/>
      <c r="J20" s="26"/>
    </row>
    <row r="21" spans="1:12" x14ac:dyDescent="0.2">
      <c r="A21" s="36" t="s">
        <v>118</v>
      </c>
      <c r="B21" s="45" t="s">
        <v>182</v>
      </c>
      <c r="C21" s="45">
        <f>C19+C20</f>
        <v>38528</v>
      </c>
      <c r="D21" s="45">
        <f>D19+D20</f>
        <v>37792</v>
      </c>
      <c r="E21" s="45">
        <f>E19+E20</f>
        <v>40332</v>
      </c>
      <c r="F21" s="45">
        <f>F19+F20</f>
        <v>26140</v>
      </c>
      <c r="G21" s="45">
        <f>G19+G20</f>
        <v>25737</v>
      </c>
      <c r="H21" s="45"/>
      <c r="I21" s="21"/>
      <c r="J21" s="18"/>
    </row>
    <row r="22" spans="1:12" x14ac:dyDescent="0.2">
      <c r="A22" s="43" t="s">
        <v>254</v>
      </c>
      <c r="B22" s="44" t="s">
        <v>182</v>
      </c>
      <c r="C22" s="44">
        <v>-365705</v>
      </c>
      <c r="D22" s="44">
        <v>-298527</v>
      </c>
      <c r="E22" s="44">
        <v>-310662</v>
      </c>
      <c r="F22" s="44">
        <v>-273865</v>
      </c>
      <c r="G22" s="44">
        <v>-563288</v>
      </c>
      <c r="H22" s="44"/>
      <c r="I22" s="21"/>
      <c r="J22" s="18"/>
    </row>
    <row r="23" spans="1:12" x14ac:dyDescent="0.2">
      <c r="A23" s="43" t="s">
        <v>255</v>
      </c>
      <c r="B23" s="44" t="s">
        <v>182</v>
      </c>
      <c r="C23" s="44">
        <v>-58465</v>
      </c>
      <c r="D23" s="44">
        <v>-58661</v>
      </c>
      <c r="E23" s="44">
        <f>E17</f>
        <v>-58953</v>
      </c>
      <c r="F23" s="44">
        <f>F17</f>
        <v>-48796</v>
      </c>
      <c r="G23" s="44">
        <f>G17</f>
        <v>-69249</v>
      </c>
      <c r="H23" s="44"/>
      <c r="I23" s="21"/>
      <c r="J23" s="18"/>
    </row>
    <row r="24" spans="1:12" x14ac:dyDescent="0.2">
      <c r="A24" s="37" t="s">
        <v>257</v>
      </c>
      <c r="B24" s="45" t="s">
        <v>182</v>
      </c>
      <c r="C24" s="45">
        <f>C22-C23</f>
        <v>-307240</v>
      </c>
      <c r="D24" s="45">
        <f>D22-D23</f>
        <v>-239866</v>
      </c>
      <c r="E24" s="45">
        <f>E22-E23</f>
        <v>-251709</v>
      </c>
      <c r="F24" s="45">
        <f>F22-F23</f>
        <v>-225069</v>
      </c>
      <c r="G24" s="45">
        <f>G22-G23</f>
        <v>-494039</v>
      </c>
      <c r="H24" s="45"/>
      <c r="I24" s="21"/>
      <c r="J24" s="18"/>
    </row>
    <row r="25" spans="1:12" s="184" customFormat="1" ht="15" x14ac:dyDescent="0.25">
      <c r="A25" s="182" t="s">
        <v>258</v>
      </c>
      <c r="B25" s="183" t="s">
        <v>182</v>
      </c>
      <c r="C25" s="183">
        <f>C16/C8</f>
        <v>0.13649882830114179</v>
      </c>
      <c r="D25" s="183">
        <f>D16/D8</f>
        <v>0.14560981302769571</v>
      </c>
      <c r="E25" s="183">
        <f>E16/E8</f>
        <v>0.13697753476275318</v>
      </c>
      <c r="F25" s="183">
        <f>F16/F8</f>
        <v>0.11842955607638649</v>
      </c>
      <c r="G25" s="183">
        <f>G16/G8</f>
        <v>7.877404392390594E-2</v>
      </c>
      <c r="H25" s="183"/>
      <c r="I25" s="203"/>
      <c r="J25" s="203"/>
    </row>
    <row r="26" spans="1:12" x14ac:dyDescent="0.2">
      <c r="A26" s="38" t="s">
        <v>259</v>
      </c>
      <c r="B26" s="46" t="s">
        <v>182</v>
      </c>
      <c r="C26" s="46">
        <f>C16/C11</f>
        <v>0.14269768305252822</v>
      </c>
      <c r="D26" s="46">
        <f>D16/D11</f>
        <v>0.15543476081782748</v>
      </c>
      <c r="E26" s="46">
        <f>E16/E11</f>
        <v>0.14679377271792057</v>
      </c>
      <c r="F26" s="46">
        <f>F16/F11</f>
        <v>0.1260550594139789</v>
      </c>
      <c r="G26" s="46">
        <f>G16/G11</f>
        <v>7.9048280495807643E-2</v>
      </c>
      <c r="H26" s="46"/>
      <c r="I26" s="21"/>
      <c r="J26" s="21"/>
    </row>
    <row r="27" spans="1:12" x14ac:dyDescent="0.2">
      <c r="A27" s="38" t="s">
        <v>260</v>
      </c>
      <c r="B27" s="46" t="s">
        <v>182</v>
      </c>
      <c r="C27" s="46">
        <f>C17/C9</f>
        <v>0.1343751149192807</v>
      </c>
      <c r="D27" s="46">
        <f>D17/D9</f>
        <v>0.15659009916847963</v>
      </c>
      <c r="E27" s="46">
        <f>E17/E9</f>
        <v>0.15481639630980612</v>
      </c>
      <c r="F27" s="46">
        <f>F17/F9</f>
        <v>0.14429044973224239</v>
      </c>
      <c r="G27" s="46">
        <f>G17/G9</f>
        <v>0.11206518484953919</v>
      </c>
      <c r="H27" s="46"/>
      <c r="I27" s="1" t="s">
        <v>235</v>
      </c>
      <c r="J27" s="1"/>
    </row>
    <row r="28" spans="1:12" x14ac:dyDescent="0.2">
      <c r="A28" s="38" t="s">
        <v>261</v>
      </c>
      <c r="B28" s="46" t="s">
        <v>182</v>
      </c>
      <c r="C28" s="46">
        <f>-C18/(C9-C17)</f>
        <v>-1.1151735289666324E-4</v>
      </c>
      <c r="D28" s="46">
        <f>-D18/(D9-D17)</f>
        <v>-1.3888097634465777E-2</v>
      </c>
      <c r="E28" s="46">
        <f>-E18/(E9-E17)</f>
        <v>-1.6912130251056427E-2</v>
      </c>
      <c r="F28" s="46">
        <f>-F18/(F9-F17)</f>
        <v>-2.1072419596175312E-2</v>
      </c>
      <c r="G28" s="46">
        <f>-G18/(G9-G17)</f>
        <v>-4.3441968630509982E-2</v>
      </c>
      <c r="H28" s="46"/>
    </row>
    <row r="29" spans="1:12" s="184" customFormat="1" ht="15" x14ac:dyDescent="0.25">
      <c r="A29" s="182" t="s">
        <v>262</v>
      </c>
      <c r="B29" s="183" t="s">
        <v>182</v>
      </c>
      <c r="C29" s="183">
        <f>-C18/C24</f>
        <v>-1.3670095039708372E-4</v>
      </c>
      <c r="D29" s="183">
        <f>-D18/D24</f>
        <v>-1.8293547230537052E-2</v>
      </c>
      <c r="E29" s="183">
        <f>-E18/E24</f>
        <v>-2.1624177125172322E-2</v>
      </c>
      <c r="F29" s="183">
        <f>-F18/F24</f>
        <v>-2.7093913422106111E-2</v>
      </c>
      <c r="G29" s="183">
        <f>-G18/G24</f>
        <v>-4.8247203156026146E-2</v>
      </c>
      <c r="H29" s="183"/>
    </row>
    <row r="30" spans="1:12" x14ac:dyDescent="0.2">
      <c r="A30" s="38" t="s">
        <v>119</v>
      </c>
      <c r="B30" s="46" t="s">
        <v>182</v>
      </c>
      <c r="C30" s="46">
        <f>C18/C16</f>
        <v>-7.1889495575372712E-4</v>
      </c>
      <c r="D30" s="46">
        <f>D18/D16</f>
        <v>-8.0850514989036906E-2</v>
      </c>
      <c r="E30" s="46">
        <f>E18/E16</f>
        <v>-0.1017193048028406</v>
      </c>
      <c r="F30" s="46">
        <f>F18/F16</f>
        <v>-0.14281699377020002</v>
      </c>
      <c r="G30" s="46">
        <f>G18/G16</f>
        <v>-0.5248717327637461</v>
      </c>
      <c r="H30" s="46"/>
    </row>
    <row r="31" spans="1:12" x14ac:dyDescent="0.2">
      <c r="A31" s="38" t="s">
        <v>263</v>
      </c>
      <c r="B31" s="45" t="s">
        <v>182</v>
      </c>
      <c r="C31" s="45">
        <f>C16-D16</f>
        <v>4150</v>
      </c>
      <c r="D31" s="45">
        <f>D16-E16</f>
        <v>763</v>
      </c>
      <c r="E31" s="45">
        <f>E16-F16</f>
        <v>10812</v>
      </c>
      <c r="F31" s="45">
        <f>F16-G16</f>
        <v>-2715</v>
      </c>
      <c r="G31" s="45">
        <f>G16-H16</f>
        <v>-8443</v>
      </c>
      <c r="H31" s="45"/>
    </row>
    <row r="32" spans="1:12" x14ac:dyDescent="0.2">
      <c r="A32" s="38" t="s">
        <v>264</v>
      </c>
      <c r="B32" s="45" t="s">
        <v>182</v>
      </c>
      <c r="C32" s="45">
        <f>C18-D18</f>
        <v>4346</v>
      </c>
      <c r="D32" s="45">
        <f>D18-E18</f>
        <v>1055</v>
      </c>
      <c r="E32" s="45">
        <f>E18-F18</f>
        <v>655</v>
      </c>
      <c r="F32" s="45">
        <f>F18-G18</f>
        <v>17738</v>
      </c>
      <c r="G32" s="45">
        <f>G18-H18</f>
        <v>-20008</v>
      </c>
      <c r="H32" s="45"/>
    </row>
    <row r="33" spans="1:9" x14ac:dyDescent="0.2">
      <c r="A33" s="38" t="s">
        <v>265</v>
      </c>
      <c r="B33" s="47" t="s">
        <v>182</v>
      </c>
      <c r="C33" s="47">
        <f>C31/D16</f>
        <v>7.646527739391594E-2</v>
      </c>
      <c r="D33" s="47">
        <f>D31/E16</f>
        <v>1.4259017006167071E-2</v>
      </c>
      <c r="E33" s="47">
        <f>E31/F16</f>
        <v>0.2532202913485409</v>
      </c>
      <c r="F33" s="47">
        <f>F31/G16</f>
        <v>-5.9784643163851764E-2</v>
      </c>
      <c r="G33" s="47">
        <f>G31/H16</f>
        <v>-0.15676990493166965</v>
      </c>
      <c r="H33" s="47"/>
    </row>
    <row r="34" spans="1:9" x14ac:dyDescent="0.2">
      <c r="A34" s="38" t="s">
        <v>266</v>
      </c>
      <c r="B34" s="47" t="s">
        <v>182</v>
      </c>
      <c r="C34" s="47">
        <f>C32/D18</f>
        <v>-0.99042844120328166</v>
      </c>
      <c r="D34" s="47">
        <f>D32/E18</f>
        <v>-0.19382693367628145</v>
      </c>
      <c r="E34" s="47">
        <f>E32/F18</f>
        <v>-0.10741226631682518</v>
      </c>
      <c r="F34" s="47">
        <f>F32/G18</f>
        <v>-0.74416848464507468</v>
      </c>
      <c r="G34" s="47">
        <f>G32/H18</f>
        <v>5.2267502612330201</v>
      </c>
      <c r="H34" s="47"/>
    </row>
    <row r="35" spans="1:9" x14ac:dyDescent="0.2">
      <c r="A35" s="38" t="s">
        <v>267</v>
      </c>
      <c r="B35" s="47" t="s">
        <v>182</v>
      </c>
      <c r="C35" s="47">
        <f>C19/C8</f>
        <v>0.11994084264189472</v>
      </c>
      <c r="D35" s="47">
        <f>D19/D8</f>
        <v>0.13745107034869838</v>
      </c>
      <c r="E35" s="47">
        <f>E19/E8</f>
        <v>0.13291505396162273</v>
      </c>
      <c r="F35" s="47">
        <f>F19/F8</f>
        <v>0.10978961820627678</v>
      </c>
      <c r="G35" s="47">
        <f>G19/G8</f>
        <v>7.444965021500545E-2</v>
      </c>
      <c r="H35" s="47"/>
    </row>
    <row r="36" spans="1:9" x14ac:dyDescent="0.2">
      <c r="A36" s="38" t="s">
        <v>209</v>
      </c>
      <c r="B36" s="47" t="s">
        <v>182</v>
      </c>
      <c r="C36" s="47">
        <f>C19/C16</f>
        <v>0.87869503448984132</v>
      </c>
      <c r="D36" s="47">
        <f>D19/D16</f>
        <v>0.94396845576990396</v>
      </c>
      <c r="E36" s="47">
        <f>E19/E16</f>
        <v>0.97034199215099981</v>
      </c>
      <c r="F36" s="47">
        <f>F19/F16</f>
        <v>0.92704576326760035</v>
      </c>
      <c r="G36" s="47">
        <f>G19/G16</f>
        <v>0.9451038248959549</v>
      </c>
      <c r="H36" s="47"/>
    </row>
    <row r="37" spans="1:9" x14ac:dyDescent="0.2">
      <c r="A37" s="38" t="s">
        <v>210</v>
      </c>
      <c r="B37" s="47" t="s">
        <v>182</v>
      </c>
      <c r="C37" s="47">
        <f>C20/C9</f>
        <v>2.9437722943404552E-2</v>
      </c>
      <c r="D37" s="47">
        <f>D20/D9</f>
        <v>3.5876833549110421E-2</v>
      </c>
      <c r="E37" s="47">
        <f>E20/E9</f>
        <v>3.0439109962630616E-2</v>
      </c>
      <c r="F37" s="47">
        <f>F20/F9</f>
        <v>3.9751137711093829E-2</v>
      </c>
      <c r="G37" s="47">
        <f>G20/G9</f>
        <v>2.7807131818071481E-2</v>
      </c>
      <c r="H37" s="47"/>
    </row>
    <row r="38" spans="1:9" x14ac:dyDescent="0.2">
      <c r="A38" s="38" t="s">
        <v>211</v>
      </c>
      <c r="B38" s="47" t="s">
        <v>182</v>
      </c>
      <c r="C38" s="47">
        <f>C20/C17</f>
        <v>0.21907123920294194</v>
      </c>
      <c r="D38" s="47">
        <f>D20/D17</f>
        <v>0.22911303932766233</v>
      </c>
      <c r="E38" s="47">
        <f>E20/E17</f>
        <v>0.19661425203127916</v>
      </c>
      <c r="F38" s="47">
        <f>F20/F17</f>
        <v>0.2754938929420444</v>
      </c>
      <c r="G38" s="47">
        <f>G20/G17</f>
        <v>0.24813354705483112</v>
      </c>
      <c r="H38" s="47"/>
    </row>
    <row r="39" spans="1:9" ht="15" thickBot="1" x14ac:dyDescent="0.25">
      <c r="A39" s="62" t="s">
        <v>120</v>
      </c>
      <c r="B39" s="63" t="s">
        <v>182</v>
      </c>
      <c r="C39" s="63">
        <f>C21/C19</f>
        <v>0.75050646719650926</v>
      </c>
      <c r="D39" s="63">
        <f>D21/D19</f>
        <v>0.73766396002498436</v>
      </c>
      <c r="E39" s="63">
        <f>E21/E19</f>
        <v>0.77676559520828925</v>
      </c>
      <c r="F39" s="63">
        <f>F21/F19</f>
        <v>0.66038450850112418</v>
      </c>
      <c r="G39" s="63">
        <f>G21/G19</f>
        <v>0.59965051258154711</v>
      </c>
      <c r="H39" s="63"/>
    </row>
    <row r="40" spans="1:9" x14ac:dyDescent="0.2">
      <c r="A40" s="38"/>
      <c r="B40" s="45" t="s">
        <v>182</v>
      </c>
      <c r="C40" s="45"/>
      <c r="D40" s="45"/>
      <c r="E40" s="45"/>
      <c r="F40" s="45"/>
      <c r="G40" s="45"/>
      <c r="H40" s="45"/>
    </row>
    <row r="41" spans="1:9" x14ac:dyDescent="0.2">
      <c r="A41" s="38"/>
      <c r="B41" s="45" t="s">
        <v>182</v>
      </c>
      <c r="C41" s="45"/>
      <c r="D41" s="45"/>
      <c r="E41" s="45"/>
      <c r="F41" s="45"/>
      <c r="G41" s="45"/>
      <c r="H41" s="45"/>
    </row>
    <row r="42" spans="1:9" x14ac:dyDescent="0.2">
      <c r="A42" s="43" t="s">
        <v>212</v>
      </c>
      <c r="B42" s="44" t="s">
        <v>182</v>
      </c>
      <c r="C42" s="44">
        <v>172007</v>
      </c>
      <c r="D42" s="44">
        <v>153242</v>
      </c>
      <c r="E42" s="44">
        <v>147777</v>
      </c>
      <c r="F42" s="44">
        <v>161222</v>
      </c>
      <c r="G42" s="44">
        <v>176535</v>
      </c>
      <c r="H42" s="44"/>
      <c r="I42" s="1"/>
    </row>
    <row r="43" spans="1:9" ht="16.5" x14ac:dyDescent="0.2">
      <c r="A43" s="43" t="s">
        <v>201</v>
      </c>
      <c r="B43" s="44" t="s">
        <v>182</v>
      </c>
      <c r="C43" s="44">
        <v>-141064</v>
      </c>
      <c r="D43" s="44">
        <v>-49801</v>
      </c>
      <c r="E43" s="44">
        <v>-34691</v>
      </c>
      <c r="F43" s="44">
        <v>-156229</v>
      </c>
      <c r="G43" s="44">
        <v>-183125</v>
      </c>
      <c r="H43" s="44"/>
      <c r="I43" s="1"/>
    </row>
    <row r="44" spans="1:9" x14ac:dyDescent="0.2">
      <c r="A44" s="43" t="s">
        <v>214</v>
      </c>
      <c r="B44" s="44" t="s">
        <v>182</v>
      </c>
      <c r="C44" s="44">
        <v>-141064</v>
      </c>
      <c r="D44" s="44">
        <v>-140224</v>
      </c>
      <c r="E44" s="44">
        <v>-144613</v>
      </c>
      <c r="F44" s="44">
        <v>-156229</v>
      </c>
      <c r="G44" s="44">
        <v>-183125</v>
      </c>
      <c r="H44" s="44"/>
      <c r="I44" s="1"/>
    </row>
    <row r="45" spans="1:9" x14ac:dyDescent="0.2">
      <c r="A45" s="43" t="s">
        <v>215</v>
      </c>
      <c r="B45" s="44" t="s">
        <v>182</v>
      </c>
      <c r="C45" s="44">
        <v>556841</v>
      </c>
      <c r="D45" s="44">
        <v>574070</v>
      </c>
      <c r="E45" s="44">
        <v>571440</v>
      </c>
      <c r="F45" s="44">
        <v>503149</v>
      </c>
      <c r="G45" s="44">
        <v>446073</v>
      </c>
      <c r="H45" s="44">
        <v>513161</v>
      </c>
      <c r="I45" s="1"/>
    </row>
    <row r="46" spans="1:9" ht="16.5" x14ac:dyDescent="0.2">
      <c r="A46" s="43" t="s">
        <v>202</v>
      </c>
      <c r="B46" s="44" t="s">
        <v>182</v>
      </c>
      <c r="C46" s="44">
        <v>541329</v>
      </c>
      <c r="D46" s="44">
        <v>561101</v>
      </c>
      <c r="E46" s="44">
        <v>565981</v>
      </c>
      <c r="F46" s="44">
        <v>494095</v>
      </c>
      <c r="G46" s="44">
        <v>441629</v>
      </c>
      <c r="H46" s="44">
        <v>508717</v>
      </c>
      <c r="I46" s="1"/>
    </row>
    <row r="47" spans="1:9" s="184" customFormat="1" ht="15" x14ac:dyDescent="0.25">
      <c r="A47" s="200" t="s">
        <v>217</v>
      </c>
      <c r="B47" s="201" t="s">
        <v>182</v>
      </c>
      <c r="C47" s="201">
        <v>541329</v>
      </c>
      <c r="D47" s="201">
        <v>561101</v>
      </c>
      <c r="E47" s="201">
        <f>E46</f>
        <v>565981</v>
      </c>
      <c r="F47" s="201">
        <f>F46</f>
        <v>494095</v>
      </c>
      <c r="G47" s="201">
        <f>G46</f>
        <v>441629</v>
      </c>
      <c r="H47" s="201">
        <v>508717</v>
      </c>
      <c r="I47" s="210"/>
    </row>
    <row r="48" spans="1:9" ht="16.5" x14ac:dyDescent="0.2">
      <c r="A48" s="43" t="s">
        <v>203</v>
      </c>
      <c r="B48" s="44" t="s">
        <v>182</v>
      </c>
      <c r="C48" s="44">
        <v>83275</v>
      </c>
      <c r="D48" s="44">
        <v>58774</v>
      </c>
      <c r="E48" s="44">
        <v>62993</v>
      </c>
      <c r="F48" s="44">
        <v>93902</v>
      </c>
      <c r="G48" s="44">
        <v>89023</v>
      </c>
      <c r="H48" s="44"/>
    </row>
    <row r="49" spans="1:8" x14ac:dyDescent="0.2">
      <c r="A49" s="34" t="s">
        <v>219</v>
      </c>
      <c r="B49" s="48" t="s">
        <v>182</v>
      </c>
      <c r="C49" s="48">
        <f>C45-C46</f>
        <v>15512</v>
      </c>
      <c r="D49" s="48">
        <f>D45-D46</f>
        <v>12969</v>
      </c>
      <c r="E49" s="48">
        <f>E45-E46</f>
        <v>5459</v>
      </c>
      <c r="F49" s="48">
        <f>F45-F46</f>
        <v>9054</v>
      </c>
      <c r="G49" s="48">
        <f>G45-G46</f>
        <v>4444</v>
      </c>
      <c r="H49" s="48"/>
    </row>
    <row r="50" spans="1:8" s="22" customFormat="1" x14ac:dyDescent="0.2">
      <c r="A50" s="39" t="s">
        <v>220</v>
      </c>
      <c r="B50" s="48" t="s">
        <v>182</v>
      </c>
      <c r="C50" s="48">
        <f>C45-D45</f>
        <v>-17229</v>
      </c>
      <c r="D50" s="48">
        <f>D45-E45</f>
        <v>2630</v>
      </c>
      <c r="E50" s="48">
        <f>E45-F45</f>
        <v>68291</v>
      </c>
      <c r="F50" s="48">
        <f>F45-G45</f>
        <v>57076</v>
      </c>
      <c r="G50" s="48">
        <f>G45-H45</f>
        <v>-67088</v>
      </c>
      <c r="H50" s="48"/>
    </row>
    <row r="51" spans="1:8" s="22" customFormat="1" x14ac:dyDescent="0.2">
      <c r="A51" s="39" t="s">
        <v>221</v>
      </c>
      <c r="B51" s="49" t="s">
        <v>182</v>
      </c>
      <c r="C51" s="49">
        <f>C50/D45</f>
        <v>-3.0012019440137962E-2</v>
      </c>
      <c r="D51" s="49">
        <f>D50/E45</f>
        <v>4.602407951840963E-3</v>
      </c>
      <c r="E51" s="49">
        <f>E50/F45</f>
        <v>0.13572719015639503</v>
      </c>
      <c r="F51" s="49">
        <f>F50/G45</f>
        <v>0.12795215132949092</v>
      </c>
      <c r="G51" s="49">
        <f>G50/H45</f>
        <v>-0.13073479863044932</v>
      </c>
      <c r="H51" s="49"/>
    </row>
    <row r="52" spans="1:8" s="22" customFormat="1" x14ac:dyDescent="0.2">
      <c r="A52" s="39" t="s">
        <v>222</v>
      </c>
      <c r="B52" s="48" t="s">
        <v>182</v>
      </c>
      <c r="C52" s="48">
        <f>C46-D46</f>
        <v>-19772</v>
      </c>
      <c r="D52" s="48">
        <f>D46-E46</f>
        <v>-4880</v>
      </c>
      <c r="E52" s="48">
        <f>E46-F46</f>
        <v>71886</v>
      </c>
      <c r="F52" s="48">
        <f>F46-G46</f>
        <v>52466</v>
      </c>
      <c r="G52" s="48">
        <f>G46-H46</f>
        <v>-67088</v>
      </c>
      <c r="H52" s="48"/>
    </row>
    <row r="53" spans="1:8" s="22" customFormat="1" x14ac:dyDescent="0.2">
      <c r="A53" s="39" t="s">
        <v>223</v>
      </c>
      <c r="B53" s="49" t="s">
        <v>182</v>
      </c>
      <c r="C53" s="49">
        <f>C52/D46</f>
        <v>-3.5237862702080375E-2</v>
      </c>
      <c r="D53" s="49">
        <f>D52/E46</f>
        <v>-8.622197564935926E-3</v>
      </c>
      <c r="E53" s="49">
        <f>E52/F46</f>
        <v>0.14549023973122577</v>
      </c>
      <c r="F53" s="49">
        <f>F52/G46</f>
        <v>0.1188010751105566</v>
      </c>
      <c r="G53" s="49">
        <f>G52/H46</f>
        <v>-0.13187685884293232</v>
      </c>
      <c r="H53" s="49"/>
    </row>
    <row r="54" spans="1:8" s="22" customFormat="1" x14ac:dyDescent="0.2">
      <c r="A54" s="39" t="s">
        <v>224</v>
      </c>
      <c r="B54" s="48" t="s">
        <v>182</v>
      </c>
      <c r="C54" s="48">
        <f>C47-D47</f>
        <v>-19772</v>
      </c>
      <c r="D54" s="48">
        <f>D47-E47</f>
        <v>-4880</v>
      </c>
      <c r="E54" s="48">
        <f>E47-F47</f>
        <v>71886</v>
      </c>
      <c r="F54" s="48">
        <f>F47-G47</f>
        <v>52466</v>
      </c>
      <c r="G54" s="48">
        <f>G47-H47</f>
        <v>-67088</v>
      </c>
      <c r="H54" s="48"/>
    </row>
    <row r="55" spans="1:8" s="22" customFormat="1" x14ac:dyDescent="0.2">
      <c r="A55" s="39" t="s">
        <v>225</v>
      </c>
      <c r="B55" s="49" t="s">
        <v>182</v>
      </c>
      <c r="C55" s="49">
        <f>C54/D47</f>
        <v>-3.5237862702080375E-2</v>
      </c>
      <c r="D55" s="49">
        <f>D54/E47</f>
        <v>-8.622197564935926E-3</v>
      </c>
      <c r="E55" s="49">
        <f>E54/F47</f>
        <v>0.14549023973122577</v>
      </c>
      <c r="F55" s="49">
        <f>F54/G47</f>
        <v>0.1188010751105566</v>
      </c>
      <c r="G55" s="49">
        <f>G54/H47</f>
        <v>-0.13187685884293232</v>
      </c>
      <c r="H55" s="49"/>
    </row>
    <row r="56" spans="1:8" s="22" customFormat="1" x14ac:dyDescent="0.2">
      <c r="A56" s="39" t="s">
        <v>226</v>
      </c>
      <c r="B56" s="50" t="s">
        <v>182</v>
      </c>
      <c r="C56" s="50">
        <f>-C42/C43</f>
        <v>1.2193543356207113</v>
      </c>
      <c r="D56" s="50">
        <f>-D42/D43</f>
        <v>3.0770868054858336</v>
      </c>
      <c r="E56" s="50">
        <f>-E42/E43</f>
        <v>4.2598080193710182</v>
      </c>
      <c r="F56" s="50">
        <f>-F42/F43</f>
        <v>1.0319594953561759</v>
      </c>
      <c r="G56" s="50">
        <f>-G42/G43</f>
        <v>0.96401365187713306</v>
      </c>
      <c r="H56" s="50"/>
    </row>
    <row r="57" spans="1:8" s="22" customFormat="1" x14ac:dyDescent="0.2">
      <c r="A57" s="39" t="s">
        <v>227</v>
      </c>
      <c r="B57" s="51" t="s">
        <v>182</v>
      </c>
      <c r="C57" s="51">
        <f>(C42+C43)/-C10</f>
        <v>0.85342735262751435</v>
      </c>
      <c r="D57" s="51">
        <f>(D42+D43)/-D10</f>
        <v>3.3135138742442241</v>
      </c>
      <c r="E57" s="51">
        <f>(E42+E43)/-E10</f>
        <v>3.5636999629720085</v>
      </c>
      <c r="F57" s="51">
        <f>(F42+F43)/-F10</f>
        <v>0.17717244417897032</v>
      </c>
      <c r="G57" s="51">
        <f>(G42+G43)/-G10</f>
        <v>-0.12797462516284075</v>
      </c>
      <c r="H57" s="51"/>
    </row>
    <row r="58" spans="1:8" x14ac:dyDescent="0.2">
      <c r="A58" s="34" t="s">
        <v>228</v>
      </c>
      <c r="B58" s="52" t="s">
        <v>182</v>
      </c>
      <c r="C58" s="52">
        <f>-C48/C10</f>
        <v>2.2967767440150038</v>
      </c>
      <c r="D58" s="52">
        <f>-D48/D10</f>
        <v>1.8827009062637641</v>
      </c>
      <c r="E58" s="52">
        <f>-E48/E10</f>
        <v>1.9851100204047869</v>
      </c>
      <c r="F58" s="52">
        <f>-F48/F10</f>
        <v>3.3320342185647247</v>
      </c>
      <c r="G58" s="52">
        <f>-G48/G10</f>
        <v>1.7287837717559289</v>
      </c>
      <c r="H58" s="52"/>
    </row>
    <row r="59" spans="1:8" ht="15" thickBot="1" x14ac:dyDescent="0.25">
      <c r="A59" s="35" t="s">
        <v>290</v>
      </c>
      <c r="B59" s="53" t="s">
        <v>182</v>
      </c>
      <c r="C59" s="53">
        <f>C47/C8</f>
        <v>1.2647548777951969</v>
      </c>
      <c r="D59" s="53">
        <f>D47/D8</f>
        <v>1.5053859506504725</v>
      </c>
      <c r="E59" s="53">
        <f>E47/E8</f>
        <v>1.4488260531219921</v>
      </c>
      <c r="F59" s="53">
        <f>F47/F8</f>
        <v>1.3704494709251529</v>
      </c>
      <c r="G59" s="53">
        <f>G47/G8</f>
        <v>0.76605602457601685</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9" t="s">
        <v>204</v>
      </c>
    </row>
    <row r="63" spans="1:8" x14ac:dyDescent="0.2">
      <c r="A63" s="7" t="s">
        <v>205</v>
      </c>
    </row>
    <row r="64" spans="1:8" x14ac:dyDescent="0.2">
      <c r="A64" s="9" t="s">
        <v>206</v>
      </c>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6"/>
  <sheetViews>
    <sheetView zoomScale="85" zoomScaleNormal="85" workbookViewId="0">
      <selection activeCell="N18" sqref="N18"/>
    </sheetView>
  </sheetViews>
  <sheetFormatPr defaultColWidth="8.85546875" defaultRowHeight="14.25" x14ac:dyDescent="0.2"/>
  <cols>
    <col min="1" max="1" width="76.42578125" style="6" bestFit="1" customWidth="1"/>
    <col min="2" max="8" width="16.42578125" style="6" customWidth="1"/>
    <col min="9" max="13" width="18.85546875" style="6" hidden="1" customWidth="1"/>
    <col min="14" max="14" width="42.42578125" style="6" customWidth="1"/>
    <col min="15" max="16384" width="8.85546875" style="6"/>
  </cols>
  <sheetData>
    <row r="1" spans="1:16" x14ac:dyDescent="0.2"/>
    <row r="2" spans="1:16" ht="15" thickBot="1" x14ac:dyDescent="0.25"/>
    <row r="3" spans="1:16" s="11" customFormat="1" ht="42.75" customHeight="1" thickBot="1" x14ac:dyDescent="0.3">
      <c r="A3" s="68" t="s">
        <v>27</v>
      </c>
      <c r="B3" s="96">
        <v>2016</v>
      </c>
      <c r="C3" s="96">
        <v>2015</v>
      </c>
      <c r="D3" s="96">
        <v>2014</v>
      </c>
      <c r="E3" s="96">
        <v>2013</v>
      </c>
      <c r="F3" s="96">
        <v>2012</v>
      </c>
      <c r="G3" s="96">
        <v>2011</v>
      </c>
      <c r="H3" s="96">
        <v>2010</v>
      </c>
      <c r="I3" s="69" t="s">
        <v>134</v>
      </c>
      <c r="J3" s="69" t="s">
        <v>0</v>
      </c>
      <c r="K3" s="69" t="s">
        <v>1</v>
      </c>
      <c r="L3" s="69" t="s">
        <v>2</v>
      </c>
      <c r="M3" s="69" t="s">
        <v>3</v>
      </c>
      <c r="P3" s="12" t="s">
        <v>235</v>
      </c>
    </row>
    <row r="4" spans="1:16" s="184" customFormat="1" ht="15" x14ac:dyDescent="0.25">
      <c r="A4" s="192" t="s">
        <v>154</v>
      </c>
      <c r="B4" s="193">
        <f>SUM('A - Society of Dairy Technology:D - Association for Scottish'!B8)</f>
        <v>232482943.91</v>
      </c>
      <c r="C4" s="193">
        <f>SUM('A - Society of Dairy Technology:D - Association for Scottish'!C8)</f>
        <v>360662568.54000002</v>
      </c>
      <c r="D4" s="193">
        <f>SUM('A - Society of Dairy Technology:D - Association for Scottish'!D8)</f>
        <v>349430694.48000002</v>
      </c>
      <c r="E4" s="193">
        <f>SUM('A - Society of Dairy Technology:D - Association for Scottish'!E8)</f>
        <v>361202227.84999996</v>
      </c>
      <c r="F4" s="193">
        <f>SUM('A - Society of Dairy Technology:D - Association for Scottish'!F8)</f>
        <v>342323306.44</v>
      </c>
      <c r="G4" s="193">
        <f>SUM('A - Society of Dairy Technology:D - Association for Scottish'!G8)</f>
        <v>320777059.94999999</v>
      </c>
      <c r="H4" s="193" t="s">
        <v>235</v>
      </c>
      <c r="I4" s="194">
        <f>SUM(J4:M4)</f>
        <v>30</v>
      </c>
      <c r="J4" s="194">
        <f>'Panel A Sum'!I4</f>
        <v>9</v>
      </c>
      <c r="K4" s="194">
        <f>'Panel B Sum'!I4</f>
        <v>6</v>
      </c>
      <c r="L4" s="194">
        <f>'Panel C Sum'!I4</f>
        <v>7</v>
      </c>
      <c r="M4" s="194">
        <f>'Panel D Sum'!I4</f>
        <v>8</v>
      </c>
      <c r="N4" s="195"/>
    </row>
    <row r="5" spans="1:16" x14ac:dyDescent="0.2">
      <c r="A5" s="43" t="s">
        <v>243</v>
      </c>
      <c r="B5" s="44">
        <f>SUM('A - Society of Dairy Technology:D - Association for Scottish'!B9)</f>
        <v>-232520800.37</v>
      </c>
      <c r="C5" s="44">
        <f>SUM('A - Society of Dairy Technology:D - Association for Scottish'!C9)</f>
        <v>-368165451.49000001</v>
      </c>
      <c r="D5" s="44">
        <f>SUM('A - Society of Dairy Technology:D - Association for Scottish'!D9)</f>
        <v>-348253347.69999999</v>
      </c>
      <c r="E5" s="44">
        <f>SUM('A - Society of Dairy Technology:D - Association for Scottish'!E9)</f>
        <v>-343811133.81</v>
      </c>
      <c r="F5" s="44">
        <f>SUM('A - Society of Dairy Technology:D - Association for Scottish'!F9)</f>
        <v>-321055033.94</v>
      </c>
      <c r="G5" s="44">
        <f>SUM('A - Society of Dairy Technology:D - Association for Scottish'!G9)</f>
        <v>-303514514.62</v>
      </c>
      <c r="H5" s="44" t="s">
        <v>235</v>
      </c>
      <c r="I5" s="145">
        <f>SUM(J5:M5)</f>
        <v>30</v>
      </c>
      <c r="J5" s="145">
        <f>'Panel A Sum'!I5</f>
        <v>9</v>
      </c>
      <c r="K5" s="145">
        <f>'Panel B Sum'!I5</f>
        <v>6</v>
      </c>
      <c r="L5" s="145">
        <f>'Panel C Sum'!I5</f>
        <v>7</v>
      </c>
      <c r="M5" s="145">
        <f>'Panel D Sum'!I5</f>
        <v>8</v>
      </c>
      <c r="N5" s="18"/>
    </row>
    <row r="6" spans="1:16" x14ac:dyDescent="0.2">
      <c r="A6" s="36" t="s">
        <v>155</v>
      </c>
      <c r="B6" s="45">
        <f t="shared" ref="B6:G6" si="0">B5/12</f>
        <v>-19376733.364166666</v>
      </c>
      <c r="C6" s="45">
        <f t="shared" si="0"/>
        <v>-30680454.290833335</v>
      </c>
      <c r="D6" s="45">
        <f t="shared" si="0"/>
        <v>-29021112.308333334</v>
      </c>
      <c r="E6" s="45">
        <f t="shared" si="0"/>
        <v>-28650927.817499999</v>
      </c>
      <c r="F6" s="45">
        <f t="shared" si="0"/>
        <v>-26754586.161666665</v>
      </c>
      <c r="G6" s="45">
        <f t="shared" si="0"/>
        <v>-25292876.218333334</v>
      </c>
      <c r="H6" s="45"/>
      <c r="I6" s="145">
        <f>SUM(J6:M6)</f>
        <v>30</v>
      </c>
      <c r="J6" s="145">
        <f>'Panel A Sum'!I6</f>
        <v>9</v>
      </c>
      <c r="K6" s="145">
        <f>'Panel B Sum'!I6</f>
        <v>6</v>
      </c>
      <c r="L6" s="145">
        <f>'Panel C Sum'!I6</f>
        <v>7</v>
      </c>
      <c r="M6" s="145">
        <f>'Panel D Sum'!I6</f>
        <v>8</v>
      </c>
      <c r="N6" s="18"/>
    </row>
    <row r="7" spans="1:16" x14ac:dyDescent="0.2">
      <c r="A7" s="43" t="s">
        <v>245</v>
      </c>
      <c r="B7" s="44">
        <f>SUM('A - Society of Dairy Technology:D - Association for Scottish'!B11)</f>
        <v>231013245.59</v>
      </c>
      <c r="C7" s="44">
        <f>SUM('A - Society of Dairy Technology:D - Association for Scottish'!C11)</f>
        <v>351734560.54000002</v>
      </c>
      <c r="D7" s="44">
        <f>SUM('A - Society of Dairy Technology:D - Association for Scottish'!D11)</f>
        <v>342615136.70000005</v>
      </c>
      <c r="E7" s="44">
        <f>SUM('A - Society of Dairy Technology:D - Association for Scottish'!E11)</f>
        <v>353791787.84999996</v>
      </c>
      <c r="F7" s="44">
        <f>SUM('A - Society of Dairy Technology:D - Association for Scottish'!F11)</f>
        <v>334231967.44</v>
      </c>
      <c r="G7" s="44">
        <f>SUM('A - Society of Dairy Technology:D - Association for Scottish'!G11)</f>
        <v>314042093.44999999</v>
      </c>
      <c r="H7" s="44"/>
      <c r="I7" s="145">
        <f>SUM(J7:M7)</f>
        <v>30</v>
      </c>
      <c r="J7" s="145">
        <f>'Panel A Sum'!I7</f>
        <v>9</v>
      </c>
      <c r="K7" s="145">
        <f>'Panel B Sum'!I7</f>
        <v>6</v>
      </c>
      <c r="L7" s="145">
        <f>'Panel C Sum'!I7</f>
        <v>7</v>
      </c>
      <c r="M7" s="145">
        <f>'Panel D Sum'!I7</f>
        <v>8</v>
      </c>
      <c r="N7" s="18"/>
    </row>
    <row r="8" spans="1:16" ht="15" thickBot="1" x14ac:dyDescent="0.25">
      <c r="A8" s="59" t="s">
        <v>246</v>
      </c>
      <c r="B8" s="60">
        <f>SUM('A - Society of Dairy Technology:D - Association for Scottish'!B12)</f>
        <v>-230311790.52000001</v>
      </c>
      <c r="C8" s="60">
        <f>SUM('A - Society of Dairy Technology:D - Association for Scottish'!C12)</f>
        <v>-360313328.79000002</v>
      </c>
      <c r="D8" s="60">
        <f>SUM('A - Society of Dairy Technology:D - Association for Scottish'!D12)</f>
        <v>-342166461.85000002</v>
      </c>
      <c r="E8" s="60">
        <f>SUM('A - Society of Dairy Technology:D - Association for Scottish'!E12)</f>
        <v>-335669515.32999998</v>
      </c>
      <c r="F8" s="60">
        <f>SUM('A - Society of Dairy Technology:D - Association for Scottish'!F12)</f>
        <v>-313217273.94</v>
      </c>
      <c r="G8" s="60">
        <f>SUM('A - Society of Dairy Technology:D - Association for Scottish'!G12)</f>
        <v>-297254589.20000005</v>
      </c>
      <c r="H8" s="60"/>
      <c r="I8" s="145">
        <f>SUM(J8:M8)</f>
        <v>30</v>
      </c>
      <c r="J8" s="145">
        <f>'Panel A Sum'!I8</f>
        <v>9</v>
      </c>
      <c r="K8" s="145">
        <f>'Panel B Sum'!I8</f>
        <v>6</v>
      </c>
      <c r="L8" s="145">
        <f>'Panel C Sum'!I8</f>
        <v>7</v>
      </c>
      <c r="M8" s="145">
        <f>'Panel D Sum'!I8</f>
        <v>8</v>
      </c>
      <c r="N8" s="18"/>
    </row>
    <row r="9" spans="1:16" x14ac:dyDescent="0.2">
      <c r="A9" s="61"/>
      <c r="B9" s="61"/>
      <c r="C9" s="61"/>
      <c r="D9" s="61"/>
      <c r="E9" s="61"/>
      <c r="F9" s="61"/>
      <c r="G9" s="61"/>
      <c r="H9" s="61"/>
      <c r="I9" s="145"/>
      <c r="J9" s="145"/>
      <c r="K9" s="145"/>
      <c r="L9" s="145"/>
      <c r="M9" s="145"/>
    </row>
    <row r="10" spans="1:16" s="184" customFormat="1" ht="15" x14ac:dyDescent="0.25">
      <c r="A10" s="197" t="s">
        <v>247</v>
      </c>
      <c r="B10" s="198">
        <f t="shared" ref="B10:G10" si="1">B4+B5</f>
        <v>-37856.460000008345</v>
      </c>
      <c r="C10" s="198">
        <f t="shared" si="1"/>
        <v>-7502882.9499999881</v>
      </c>
      <c r="D10" s="198">
        <f t="shared" si="1"/>
        <v>1177346.780000031</v>
      </c>
      <c r="E10" s="198">
        <f t="shared" si="1"/>
        <v>17391094.039999962</v>
      </c>
      <c r="F10" s="198">
        <f t="shared" si="1"/>
        <v>21268272.5</v>
      </c>
      <c r="G10" s="198">
        <f t="shared" si="1"/>
        <v>17262545.329999983</v>
      </c>
      <c r="H10" s="198"/>
      <c r="I10" s="196">
        <f>SUM('Panel A Sum'!I10,'Panel B Sum'!I10,'Panel C Sum'!I10,'Panel D Sum'!I10)</f>
        <v>30</v>
      </c>
      <c r="J10" s="196">
        <f>'Panel A Sum'!I10</f>
        <v>9</v>
      </c>
      <c r="K10" s="196">
        <f>'Panel B Sum'!I10</f>
        <v>6</v>
      </c>
      <c r="L10" s="196">
        <f>'Panel C Sum'!I10</f>
        <v>7</v>
      </c>
      <c r="M10" s="196">
        <f>'Panel D Sum'!I10</f>
        <v>8</v>
      </c>
      <c r="N10" s="199"/>
    </row>
    <row r="11" spans="1:16" x14ac:dyDescent="0.2">
      <c r="A11" s="36" t="s">
        <v>248</v>
      </c>
      <c r="B11" s="45">
        <f t="shared" ref="B11:G11" si="2">B7+B8</f>
        <v>701455.06999999285</v>
      </c>
      <c r="C11" s="45">
        <f t="shared" si="2"/>
        <v>-8578768.25</v>
      </c>
      <c r="D11" s="45">
        <f t="shared" si="2"/>
        <v>448674.85000002384</v>
      </c>
      <c r="E11" s="45">
        <f t="shared" si="2"/>
        <v>18122272.519999981</v>
      </c>
      <c r="F11" s="45">
        <f t="shared" si="2"/>
        <v>21014693.5</v>
      </c>
      <c r="G11" s="45">
        <f t="shared" si="2"/>
        <v>16787504.24999994</v>
      </c>
      <c r="H11" s="45"/>
      <c r="I11" s="145">
        <f>SUM('Panel A Sum'!I11,'Panel B Sum'!I11,'Panel C Sum'!I11,'Panel D Sum'!I11)</f>
        <v>30</v>
      </c>
      <c r="J11" s="145">
        <f>'Panel A Sum'!I11</f>
        <v>9</v>
      </c>
      <c r="K11" s="145">
        <f>'Panel B Sum'!I11</f>
        <v>6</v>
      </c>
      <c r="L11" s="145">
        <f>'Panel C Sum'!I11</f>
        <v>7</v>
      </c>
      <c r="M11" s="145">
        <f>'Panel D Sum'!I11</f>
        <v>8</v>
      </c>
      <c r="N11" s="18"/>
    </row>
    <row r="12" spans="1:16" s="184" customFormat="1" ht="15" x14ac:dyDescent="0.25">
      <c r="A12" s="200" t="s">
        <v>249</v>
      </c>
      <c r="B12" s="201">
        <f>SUM('A - Society of Dairy Technology:D - Association for Scottish'!B16)</f>
        <v>106249188.00999999</v>
      </c>
      <c r="C12" s="201">
        <f>SUM('A - Society of Dairy Technology:D - Association for Scottish'!C16)</f>
        <v>205793608.38999999</v>
      </c>
      <c r="D12" s="201">
        <f>SUM('A - Society of Dairy Technology:D - Association for Scottish'!D16)</f>
        <v>196290903.10000002</v>
      </c>
      <c r="E12" s="201">
        <f>SUM('A - Society of Dairy Technology:D - Association for Scottish'!E16)</f>
        <v>193289887.84</v>
      </c>
      <c r="F12" s="201">
        <f>SUM('A - Society of Dairy Technology:D - Association for Scottish'!F16)</f>
        <v>184970368.09</v>
      </c>
      <c r="G12" s="201">
        <f>SUM('A - Society of Dairy Technology:D - Association for Scottish'!G16)</f>
        <v>174029715.29999998</v>
      </c>
      <c r="H12" s="201">
        <f>SUM('A - Society of Dairy Technology:D - Association for Scottish'!H16)</f>
        <v>160584177.26000002</v>
      </c>
      <c r="I12" s="196">
        <f>SUM('Panel A Sum'!I12,'Panel B Sum'!I12,'Panel C Sum'!I12,'Panel D Sum'!I12)</f>
        <v>30</v>
      </c>
      <c r="J12" s="196">
        <f>'Panel A Sum'!I12</f>
        <v>9</v>
      </c>
      <c r="K12" s="196">
        <f>'Panel B Sum'!I12</f>
        <v>6</v>
      </c>
      <c r="L12" s="196">
        <f>'Panel C Sum'!I12</f>
        <v>7</v>
      </c>
      <c r="M12" s="196">
        <f>'Panel D Sum'!I12</f>
        <v>8</v>
      </c>
      <c r="N12" s="202"/>
    </row>
    <row r="13" spans="1:16" s="184" customFormat="1" ht="15" x14ac:dyDescent="0.25">
      <c r="A13" s="200" t="s">
        <v>250</v>
      </c>
      <c r="B13" s="201">
        <f>SUM('A - Society of Dairy Technology:D - Association for Scottish'!B17)</f>
        <v>-104714398.3</v>
      </c>
      <c r="C13" s="201">
        <f>SUM('A - Society of Dairy Technology:D - Association for Scottish'!C17)</f>
        <v>-186758581.75</v>
      </c>
      <c r="D13" s="201">
        <f>SUM('A - Society of Dairy Technology:D - Association for Scottish'!D17)</f>
        <v>-176581793.65000001</v>
      </c>
      <c r="E13" s="201">
        <f>SUM('A - Society of Dairy Technology:D - Association for Scottish'!E17)</f>
        <v>-170905705.91</v>
      </c>
      <c r="F13" s="201">
        <f>SUM('A - Society of Dairy Technology:D - Association for Scottish'!F17)</f>
        <v>-154994241.5</v>
      </c>
      <c r="G13" s="201">
        <f>SUM('A - Society of Dairy Technology:D - Association for Scottish'!G17)</f>
        <v>-146849238.12</v>
      </c>
      <c r="H13" s="201">
        <f>SUM('A - Society of Dairy Technology:D - Association for Scottish'!H17)</f>
        <v>-138410587.48999998</v>
      </c>
      <c r="I13" s="196">
        <f>SUM('Panel A Sum'!I13,'Panel B Sum'!I13,'Panel C Sum'!I13,'Panel D Sum'!I13)</f>
        <v>28</v>
      </c>
      <c r="J13" s="196">
        <f>'Panel A Sum'!I13</f>
        <v>8</v>
      </c>
      <c r="K13" s="196">
        <f>'Panel B Sum'!I13</f>
        <v>6</v>
      </c>
      <c r="L13" s="196">
        <f>'Panel C Sum'!I13</f>
        <v>6</v>
      </c>
      <c r="M13" s="196">
        <f>'Panel D Sum'!I13</f>
        <v>8</v>
      </c>
      <c r="N13" s="203"/>
      <c r="P13" s="210" t="s">
        <v>235</v>
      </c>
    </row>
    <row r="14" spans="1:16" s="184" customFormat="1" ht="15" x14ac:dyDescent="0.25">
      <c r="A14" s="197" t="s">
        <v>251</v>
      </c>
      <c r="B14" s="198">
        <f t="shared" ref="B14:H14" si="3">B12+B13</f>
        <v>1534789.7099999934</v>
      </c>
      <c r="C14" s="198">
        <f t="shared" si="3"/>
        <v>19035026.639999986</v>
      </c>
      <c r="D14" s="198">
        <f t="shared" si="3"/>
        <v>19709109.450000018</v>
      </c>
      <c r="E14" s="198">
        <f t="shared" si="3"/>
        <v>22384181.930000007</v>
      </c>
      <c r="F14" s="198">
        <f t="shared" si="3"/>
        <v>29976126.590000004</v>
      </c>
      <c r="G14" s="198">
        <f t="shared" si="3"/>
        <v>27180477.179999977</v>
      </c>
      <c r="H14" s="198">
        <f t="shared" si="3"/>
        <v>22173589.770000041</v>
      </c>
      <c r="I14" s="196">
        <f>SUM('Panel A Sum'!I14,'Panel B Sum'!I14,'Panel C Sum'!I14,'Panel D Sum'!I14)</f>
        <v>28</v>
      </c>
      <c r="J14" s="196">
        <f>'Panel A Sum'!I14</f>
        <v>8</v>
      </c>
      <c r="K14" s="196">
        <f>'Panel B Sum'!I14</f>
        <v>6</v>
      </c>
      <c r="L14" s="196">
        <f>'Panel C Sum'!I14</f>
        <v>6</v>
      </c>
      <c r="M14" s="196">
        <f>'Panel D Sum'!I14</f>
        <v>8</v>
      </c>
      <c r="N14" s="203"/>
    </row>
    <row r="15" spans="1:16" x14ac:dyDescent="0.2">
      <c r="A15" s="43" t="s">
        <v>156</v>
      </c>
      <c r="B15" s="44" t="s">
        <v>182</v>
      </c>
      <c r="C15" s="44" t="s">
        <v>182</v>
      </c>
      <c r="D15" s="44" t="s">
        <v>182</v>
      </c>
      <c r="E15" s="44" t="s">
        <v>182</v>
      </c>
      <c r="F15" s="44" t="s">
        <v>182</v>
      </c>
      <c r="G15" s="44" t="s">
        <v>182</v>
      </c>
      <c r="H15" s="44"/>
      <c r="I15" s="145">
        <f>SUM('Panel A Sum'!I15,'Panel B Sum'!I15,'Panel C Sum'!I15,'Panel D Sum'!I15)</f>
        <v>21</v>
      </c>
      <c r="J15" s="145">
        <f>'Panel A Sum'!I15</f>
        <v>7</v>
      </c>
      <c r="K15" s="145">
        <f>'Panel B Sum'!I15</f>
        <v>2</v>
      </c>
      <c r="L15" s="145">
        <f>'Panel C Sum'!I15</f>
        <v>5</v>
      </c>
      <c r="M15" s="145">
        <f>'Panel D Sum'!I15</f>
        <v>7</v>
      </c>
      <c r="N15" s="21"/>
    </row>
    <row r="16" spans="1:16" x14ac:dyDescent="0.2">
      <c r="A16" s="43" t="s">
        <v>157</v>
      </c>
      <c r="B16" s="44" t="s">
        <v>182</v>
      </c>
      <c r="C16" s="44" t="s">
        <v>182</v>
      </c>
      <c r="D16" s="44" t="s">
        <v>182</v>
      </c>
      <c r="E16" s="44" t="s">
        <v>182</v>
      </c>
      <c r="F16" s="44" t="s">
        <v>182</v>
      </c>
      <c r="G16" s="44" t="s">
        <v>182</v>
      </c>
      <c r="H16" s="44"/>
      <c r="I16" s="145">
        <f>SUM('Panel A Sum'!I16,'Panel B Sum'!I16,'Panel C Sum'!I16,'Panel D Sum'!I16)</f>
        <v>19</v>
      </c>
      <c r="J16" s="145">
        <f>'Panel A Sum'!I16</f>
        <v>6</v>
      </c>
      <c r="K16" s="145">
        <f>'Panel B Sum'!I16</f>
        <v>1</v>
      </c>
      <c r="L16" s="145">
        <f>'Panel C Sum'!I16</f>
        <v>5</v>
      </c>
      <c r="M16" s="145">
        <f>'Panel D Sum'!I16</f>
        <v>7</v>
      </c>
      <c r="N16" s="13"/>
    </row>
    <row r="17" spans="1:14" x14ac:dyDescent="0.2">
      <c r="A17" s="36" t="s">
        <v>118</v>
      </c>
      <c r="B17" s="45" t="s">
        <v>182</v>
      </c>
      <c r="C17" s="45" t="s">
        <v>182</v>
      </c>
      <c r="D17" s="45" t="s">
        <v>182</v>
      </c>
      <c r="E17" s="45" t="s">
        <v>182</v>
      </c>
      <c r="F17" s="45" t="s">
        <v>182</v>
      </c>
      <c r="G17" s="45" t="s">
        <v>182</v>
      </c>
      <c r="H17" s="45"/>
      <c r="I17" s="145">
        <f>SUM('Panel A Sum'!I17,'Panel B Sum'!I17,'Panel C Sum'!I17,'Panel D Sum'!I17)</f>
        <v>18</v>
      </c>
      <c r="J17" s="145">
        <f>'Panel A Sum'!I17</f>
        <v>5</v>
      </c>
      <c r="K17" s="145">
        <f>'Panel B Sum'!I17</f>
        <v>1</v>
      </c>
      <c r="L17" s="145">
        <f>'Panel C Sum'!I17</f>
        <v>5</v>
      </c>
      <c r="M17" s="145">
        <f>'Panel D Sum'!I17</f>
        <v>7</v>
      </c>
      <c r="N17" s="18"/>
    </row>
    <row r="18" spans="1:14" x14ac:dyDescent="0.2">
      <c r="A18" s="43" t="s">
        <v>158</v>
      </c>
      <c r="B18" s="44">
        <f>SUM('A - Society of Dairy Technology:D - Association for Scottish'!B22)</f>
        <v>-58859959.719999999</v>
      </c>
      <c r="C18" s="44">
        <f>SUM('A - Society of Dairy Technology:D - Association for Scottish'!C22)</f>
        <v>-193711679.66</v>
      </c>
      <c r="D18" s="44">
        <f>SUM('A - Society of Dairy Technology:D - Association for Scottish'!D22)</f>
        <v>-179155161.25</v>
      </c>
      <c r="E18" s="44">
        <f>SUM('A - Society of Dairy Technology:D - Association for Scottish'!E22)</f>
        <v>-175703117.46000001</v>
      </c>
      <c r="F18" s="44">
        <f>SUM('A - Society of Dairy Technology:D - Association for Scottish'!F22)</f>
        <v>-160964447.67999998</v>
      </c>
      <c r="G18" s="44">
        <f>SUM('A - Society of Dairy Technology:D - Association for Scottish'!G22)</f>
        <v>-152364242.34</v>
      </c>
      <c r="H18" s="44"/>
      <c r="I18" s="145">
        <f>SUM('Panel A Sum'!I18,'Panel B Sum'!I18,'Panel C Sum'!I18,'Panel D Sum'!I18)</f>
        <v>28</v>
      </c>
      <c r="J18" s="145">
        <f>'Panel A Sum'!I18</f>
        <v>8</v>
      </c>
      <c r="K18" s="145">
        <f>'Panel B Sum'!I18</f>
        <v>6</v>
      </c>
      <c r="L18" s="145">
        <f>'Panel C Sum'!I18</f>
        <v>6</v>
      </c>
      <c r="M18" s="145">
        <f>'Panel D Sum'!I18</f>
        <v>8</v>
      </c>
      <c r="N18" s="20"/>
    </row>
    <row r="19" spans="1:14" x14ac:dyDescent="0.2">
      <c r="A19" s="43" t="s">
        <v>159</v>
      </c>
      <c r="B19" s="44">
        <f>SUM('A - Society of Dairy Technology:D - Association for Scottish'!B23)</f>
        <v>-36355944.300000004</v>
      </c>
      <c r="C19" s="44">
        <f>SUM('A - Society of Dairy Technology:D - Association for Scottish'!C23)</f>
        <v>-114294246.75</v>
      </c>
      <c r="D19" s="44">
        <f>SUM('A - Society of Dairy Technology:D - Association for Scottish'!D23)</f>
        <v>-105661649.65000001</v>
      </c>
      <c r="E19" s="44">
        <f>SUM('A - Society of Dairy Technology:D - Association for Scottish'!E23)</f>
        <v>-99682725.910000011</v>
      </c>
      <c r="F19" s="44">
        <f>SUM('A - Society of Dairy Technology:D - Association for Scottish'!F23)</f>
        <v>-92243703.5</v>
      </c>
      <c r="G19" s="44">
        <f>SUM('A - Society of Dairy Technology:D - Association for Scottish'!G23)</f>
        <v>-87298794.11999999</v>
      </c>
      <c r="H19" s="44"/>
      <c r="I19" s="145">
        <f>SUM('Panel A Sum'!I19,'Panel B Sum'!I19,'Panel C Sum'!I19,'Panel D Sum'!I19)</f>
        <v>27</v>
      </c>
      <c r="J19" s="145">
        <f>'Panel A Sum'!I19</f>
        <v>7</v>
      </c>
      <c r="K19" s="145">
        <f>'Panel B Sum'!I19</f>
        <v>6</v>
      </c>
      <c r="L19" s="145">
        <f>'Panel C Sum'!I19</f>
        <v>6</v>
      </c>
      <c r="M19" s="145">
        <f>'Panel D Sum'!I19</f>
        <v>8</v>
      </c>
      <c r="N19" s="20"/>
    </row>
    <row r="20" spans="1:14" s="184" customFormat="1" ht="15" x14ac:dyDescent="0.25">
      <c r="A20" s="204" t="s">
        <v>160</v>
      </c>
      <c r="B20" s="198">
        <f t="shared" ref="B20:G20" si="4">B18-B19</f>
        <v>-22504015.419999994</v>
      </c>
      <c r="C20" s="198">
        <f t="shared" si="4"/>
        <v>-79417432.909999996</v>
      </c>
      <c r="D20" s="198">
        <f t="shared" si="4"/>
        <v>-73493511.599999994</v>
      </c>
      <c r="E20" s="198">
        <f t="shared" si="4"/>
        <v>-76020391.549999997</v>
      </c>
      <c r="F20" s="198">
        <f t="shared" si="4"/>
        <v>-68720744.179999977</v>
      </c>
      <c r="G20" s="198">
        <f t="shared" si="4"/>
        <v>-65065448.220000014</v>
      </c>
      <c r="H20" s="198"/>
      <c r="I20" s="196">
        <f>SUM('Panel A Sum'!I20,'Panel B Sum'!I20,'Panel C Sum'!I20,'Panel D Sum'!I20)</f>
        <v>27</v>
      </c>
      <c r="J20" s="196">
        <f>'Panel A Sum'!I20</f>
        <v>7</v>
      </c>
      <c r="K20" s="196">
        <f>'Panel B Sum'!I20</f>
        <v>6</v>
      </c>
      <c r="L20" s="196">
        <f>'Panel C Sum'!I20</f>
        <v>6</v>
      </c>
      <c r="M20" s="196">
        <f>'Panel D Sum'!I20</f>
        <v>8</v>
      </c>
      <c r="N20" s="202"/>
    </row>
    <row r="21" spans="1:14" s="184" customFormat="1" ht="15" x14ac:dyDescent="0.25">
      <c r="A21" s="182" t="s">
        <v>161</v>
      </c>
      <c r="B21" s="183">
        <f t="shared" ref="B21:G21" si="5">B12/B4</f>
        <v>0.45701928159999439</v>
      </c>
      <c r="C21" s="183">
        <f t="shared" si="5"/>
        <v>0.57059874337132943</v>
      </c>
      <c r="D21" s="183">
        <f t="shared" si="5"/>
        <v>0.56174487874371581</v>
      </c>
      <c r="E21" s="183">
        <f t="shared" si="5"/>
        <v>0.53512927921438347</v>
      </c>
      <c r="F21" s="183">
        <f t="shared" si="5"/>
        <v>0.54033822591165082</v>
      </c>
      <c r="G21" s="183">
        <f t="shared" si="5"/>
        <v>0.54252543909195461</v>
      </c>
      <c r="H21" s="183"/>
      <c r="I21" s="196">
        <f>SUM('Panel A Sum'!I21,'Panel B Sum'!I21,'Panel C Sum'!I21,'Panel D Sum'!I21)</f>
        <v>30</v>
      </c>
      <c r="J21" s="196">
        <f>'Panel A Sum'!I21</f>
        <v>9</v>
      </c>
      <c r="K21" s="196">
        <f>'Panel B Sum'!I21</f>
        <v>6</v>
      </c>
      <c r="L21" s="196">
        <f>'Panel C Sum'!I21</f>
        <v>7</v>
      </c>
      <c r="M21" s="196">
        <f>'Panel D Sum'!I21</f>
        <v>8</v>
      </c>
      <c r="N21" s="203"/>
    </row>
    <row r="22" spans="1:14" x14ac:dyDescent="0.2">
      <c r="A22" s="38" t="s">
        <v>162</v>
      </c>
      <c r="B22" s="46">
        <f t="shared" ref="B22:G22" si="6">B12/B7</f>
        <v>0.45992682254492884</v>
      </c>
      <c r="C22" s="46">
        <f t="shared" si="6"/>
        <v>0.58508213714926283</v>
      </c>
      <c r="D22" s="46">
        <f t="shared" si="6"/>
        <v>0.57291953003196072</v>
      </c>
      <c r="E22" s="46">
        <f t="shared" si="6"/>
        <v>0.5463379718750021</v>
      </c>
      <c r="F22" s="46">
        <f t="shared" si="6"/>
        <v>0.55341914032566364</v>
      </c>
      <c r="G22" s="46">
        <f t="shared" si="6"/>
        <v>0.55416047380192368</v>
      </c>
      <c r="H22" s="46"/>
      <c r="I22" s="145">
        <f>SUM('Panel A Sum'!I22,'Panel B Sum'!I22,'Panel C Sum'!I22,'Panel D Sum'!I22)</f>
        <v>30</v>
      </c>
      <c r="J22" s="145">
        <f>'Panel A Sum'!I22</f>
        <v>9</v>
      </c>
      <c r="K22" s="145">
        <f>'Panel B Sum'!I22</f>
        <v>6</v>
      </c>
      <c r="L22" s="145">
        <f>'Panel C Sum'!I22</f>
        <v>7</v>
      </c>
      <c r="M22" s="145">
        <f>'Panel D Sum'!I22</f>
        <v>8</v>
      </c>
      <c r="N22" s="21"/>
    </row>
    <row r="23" spans="1:14" x14ac:dyDescent="0.2">
      <c r="A23" s="38" t="s">
        <v>163</v>
      </c>
      <c r="B23" s="46">
        <f t="shared" ref="B23:G23" si="7">B13/B5</f>
        <v>0.45034421924134371</v>
      </c>
      <c r="C23" s="46">
        <f t="shared" si="7"/>
        <v>0.5072680801367172</v>
      </c>
      <c r="D23" s="46">
        <f t="shared" si="7"/>
        <v>0.50704980961766644</v>
      </c>
      <c r="E23" s="46">
        <f t="shared" si="7"/>
        <v>0.49709183066900747</v>
      </c>
      <c r="F23" s="46">
        <f t="shared" si="7"/>
        <v>0.48276533651537734</v>
      </c>
      <c r="G23" s="46">
        <f t="shared" si="7"/>
        <v>0.48382937568522932</v>
      </c>
      <c r="H23" s="46"/>
      <c r="I23" s="145">
        <f>SUM('Panel A Sum'!I23,'Panel B Sum'!I23,'Panel C Sum'!I23,'Panel D Sum'!I23)</f>
        <v>28</v>
      </c>
      <c r="J23" s="145">
        <f>'Panel A Sum'!I23</f>
        <v>8</v>
      </c>
      <c r="K23" s="145">
        <f>'Panel B Sum'!I23</f>
        <v>6</v>
      </c>
      <c r="L23" s="145">
        <f>'Panel C Sum'!I23</f>
        <v>6</v>
      </c>
      <c r="M23" s="145">
        <f>'Panel D Sum'!I23</f>
        <v>8</v>
      </c>
      <c r="N23" s="21"/>
    </row>
    <row r="24" spans="1:14" x14ac:dyDescent="0.2">
      <c r="A24" s="38" t="s">
        <v>164</v>
      </c>
      <c r="B24" s="46">
        <f t="shared" ref="B24:G24" si="8">-B14/(B5-B13)</f>
        <v>1.2008707585394539E-2</v>
      </c>
      <c r="C24" s="46">
        <f t="shared" si="8"/>
        <v>0.10493002093736467</v>
      </c>
      <c r="D24" s="46">
        <f t="shared" si="8"/>
        <v>0.1148070777308841</v>
      </c>
      <c r="E24" s="46">
        <f t="shared" si="8"/>
        <v>0.12945910490991594</v>
      </c>
      <c r="F24" s="46">
        <f t="shared" si="8"/>
        <v>0.18051296847105425</v>
      </c>
      <c r="G24" s="46">
        <f t="shared" si="8"/>
        <v>0.17349394701384246</v>
      </c>
      <c r="H24" s="46"/>
      <c r="I24" s="145">
        <f>SUM('Panel A Sum'!I24,'Panel B Sum'!I24,'Panel C Sum'!I24,'Panel D Sum'!I24)</f>
        <v>28</v>
      </c>
      <c r="J24" s="145">
        <f>'Panel A Sum'!I24</f>
        <v>8</v>
      </c>
      <c r="K24" s="145">
        <f>'Panel B Sum'!I24</f>
        <v>6</v>
      </c>
      <c r="L24" s="145">
        <f>'Panel C Sum'!I24</f>
        <v>6</v>
      </c>
      <c r="M24" s="145">
        <f>'Panel D Sum'!I24</f>
        <v>8</v>
      </c>
      <c r="N24" s="21"/>
    </row>
    <row r="25" spans="1:14" s="184" customFormat="1" ht="15" x14ac:dyDescent="0.25">
      <c r="A25" s="182" t="s">
        <v>262</v>
      </c>
      <c r="B25" s="183">
        <f t="shared" ref="B25:G25" si="9">-B14/B20</f>
        <v>6.8200704690060773E-2</v>
      </c>
      <c r="C25" s="183">
        <f t="shared" si="9"/>
        <v>0.23968322750461446</v>
      </c>
      <c r="D25" s="183">
        <f t="shared" si="9"/>
        <v>0.26817482279619387</v>
      </c>
      <c r="E25" s="183">
        <f t="shared" si="9"/>
        <v>0.29444970584343177</v>
      </c>
      <c r="F25" s="183">
        <f t="shared" si="9"/>
        <v>0.43620200781708146</v>
      </c>
      <c r="G25" s="183">
        <f t="shared" si="9"/>
        <v>0.41774056620799793</v>
      </c>
      <c r="H25" s="183"/>
      <c r="I25" s="196">
        <f>SUM('Panel A Sum'!I25,'Panel B Sum'!I25,'Panel C Sum'!I25,'Panel D Sum'!I25)</f>
        <v>27</v>
      </c>
      <c r="J25" s="196">
        <f>'Panel A Sum'!I25</f>
        <v>7</v>
      </c>
      <c r="K25" s="196">
        <f>'Panel B Sum'!I25</f>
        <v>6</v>
      </c>
      <c r="L25" s="196">
        <f>'Panel C Sum'!I25</f>
        <v>6</v>
      </c>
      <c r="M25" s="196">
        <f>'Panel D Sum'!I25</f>
        <v>8</v>
      </c>
      <c r="N25" s="203"/>
    </row>
    <row r="26" spans="1:14" s="184" customFormat="1" ht="15" x14ac:dyDescent="0.25">
      <c r="A26" s="182" t="s">
        <v>119</v>
      </c>
      <c r="B26" s="183">
        <f t="shared" ref="B26:G26" si="10">B14/B12</f>
        <v>1.4445190017410219E-2</v>
      </c>
      <c r="C26" s="183">
        <f t="shared" si="10"/>
        <v>9.2495713491386272E-2</v>
      </c>
      <c r="D26" s="183">
        <f t="shared" si="10"/>
        <v>0.10040765587572466</v>
      </c>
      <c r="E26" s="183">
        <f t="shared" si="10"/>
        <v>0.11580627512458909</v>
      </c>
      <c r="F26" s="183">
        <f t="shared" si="10"/>
        <v>0.16205907410756024</v>
      </c>
      <c r="G26" s="183">
        <f t="shared" si="10"/>
        <v>0.15618296641550605</v>
      </c>
      <c r="H26" s="183"/>
      <c r="I26" s="196">
        <f>SUM('Panel A Sum'!I26,'Panel B Sum'!I26,'Panel C Sum'!I26,'Panel D Sum'!I26)</f>
        <v>27</v>
      </c>
      <c r="J26" s="196">
        <f>'Panel A Sum'!I26</f>
        <v>8</v>
      </c>
      <c r="K26" s="196">
        <f>'Panel B Sum'!I26</f>
        <v>6</v>
      </c>
      <c r="L26" s="196">
        <f>'Panel C Sum'!I26</f>
        <v>6</v>
      </c>
      <c r="M26" s="196">
        <f>'Panel D Sum'!I26</f>
        <v>7</v>
      </c>
    </row>
    <row r="27" spans="1:14" x14ac:dyDescent="0.2">
      <c r="A27" s="38" t="s">
        <v>263</v>
      </c>
      <c r="B27" s="45">
        <f t="shared" ref="B27:G27" si="11">B12-C12</f>
        <v>-99544420.379999995</v>
      </c>
      <c r="C27" s="45">
        <f t="shared" si="11"/>
        <v>9502705.2899999619</v>
      </c>
      <c r="D27" s="45">
        <f t="shared" si="11"/>
        <v>3001015.2600000203</v>
      </c>
      <c r="E27" s="45">
        <f t="shared" si="11"/>
        <v>8319519.75</v>
      </c>
      <c r="F27" s="45">
        <f t="shared" si="11"/>
        <v>10940652.790000021</v>
      </c>
      <c r="G27" s="45">
        <f t="shared" si="11"/>
        <v>13445538.039999962</v>
      </c>
      <c r="H27" s="45"/>
      <c r="I27" s="145">
        <f>SUM('Panel A Sum'!I27,'Panel B Sum'!I27,'Panel C Sum'!I27,'Panel D Sum'!I27)</f>
        <v>30</v>
      </c>
      <c r="J27" s="145">
        <f>'Panel A Sum'!I27</f>
        <v>9</v>
      </c>
      <c r="K27" s="145">
        <f>'Panel B Sum'!I27</f>
        <v>6</v>
      </c>
      <c r="L27" s="145">
        <f>'Panel C Sum'!I27</f>
        <v>7</v>
      </c>
      <c r="M27" s="145">
        <f>'Panel D Sum'!I27</f>
        <v>8</v>
      </c>
      <c r="N27" s="20"/>
    </row>
    <row r="28" spans="1:14" x14ac:dyDescent="0.2">
      <c r="A28" s="38" t="s">
        <v>264</v>
      </c>
      <c r="B28" s="45">
        <f t="shared" ref="B28:G28" si="12">B14-C14</f>
        <v>-17500236.929999992</v>
      </c>
      <c r="C28" s="45">
        <f t="shared" si="12"/>
        <v>-674082.81000003219</v>
      </c>
      <c r="D28" s="45">
        <f t="shared" si="12"/>
        <v>-2675072.4799999893</v>
      </c>
      <c r="E28" s="45">
        <f t="shared" si="12"/>
        <v>-7591944.6599999964</v>
      </c>
      <c r="F28" s="45">
        <f t="shared" si="12"/>
        <v>2795649.4100000262</v>
      </c>
      <c r="G28" s="45">
        <f t="shared" si="12"/>
        <v>5006887.4099999368</v>
      </c>
      <c r="H28" s="45"/>
      <c r="I28" s="145">
        <f>SUM('Panel A Sum'!I28,'Panel B Sum'!I28,'Panel C Sum'!I28,'Panel D Sum'!I28)</f>
        <v>28</v>
      </c>
      <c r="J28" s="145">
        <f>'Panel A Sum'!I28</f>
        <v>8</v>
      </c>
      <c r="K28" s="145">
        <f>'Panel B Sum'!I28</f>
        <v>6</v>
      </c>
      <c r="L28" s="145">
        <f>'Panel C Sum'!I28</f>
        <v>6</v>
      </c>
      <c r="M28" s="145">
        <f>'Panel D Sum'!I28</f>
        <v>8</v>
      </c>
      <c r="N28" s="21"/>
    </row>
    <row r="29" spans="1:14" x14ac:dyDescent="0.2">
      <c r="A29" s="38" t="s">
        <v>265</v>
      </c>
      <c r="B29" s="47">
        <f t="shared" ref="B29:G29" si="13">B27/C12</f>
        <v>-0.48370997116369674</v>
      </c>
      <c r="C29" s="47">
        <f t="shared" si="13"/>
        <v>4.8411338171687086E-2</v>
      </c>
      <c r="D29" s="47">
        <f t="shared" si="13"/>
        <v>1.5525981692762827E-2</v>
      </c>
      <c r="E29" s="47">
        <f t="shared" si="13"/>
        <v>4.4977581198043667E-2</v>
      </c>
      <c r="F29" s="47">
        <f t="shared" si="13"/>
        <v>6.2866578682497121E-2</v>
      </c>
      <c r="G29" s="47">
        <f t="shared" si="13"/>
        <v>8.3728909469271334E-2</v>
      </c>
      <c r="H29" s="47"/>
      <c r="I29" s="145">
        <f>SUM('Panel A Sum'!I29,'Panel B Sum'!I29,'Panel C Sum'!I29,'Panel D Sum'!I29)</f>
        <v>29</v>
      </c>
      <c r="J29" s="145">
        <f>'Panel A Sum'!I29</f>
        <v>9</v>
      </c>
      <c r="K29" s="145">
        <f>'Panel B Sum'!I29</f>
        <v>6</v>
      </c>
      <c r="L29" s="145">
        <f>'Panel C Sum'!I29</f>
        <v>7</v>
      </c>
      <c r="M29" s="145">
        <f>'Panel D Sum'!I29</f>
        <v>7</v>
      </c>
      <c r="N29" s="20"/>
    </row>
    <row r="30" spans="1:14" x14ac:dyDescent="0.2">
      <c r="A30" s="38" t="s">
        <v>266</v>
      </c>
      <c r="B30" s="47">
        <f t="shared" ref="B30:G30" si="14">B28/C14</f>
        <v>-0.91937023577498944</v>
      </c>
      <c r="C30" s="47">
        <f t="shared" si="14"/>
        <v>-3.4201586414145745E-2</v>
      </c>
      <c r="D30" s="47">
        <f t="shared" si="14"/>
        <v>-0.11950727028423452</v>
      </c>
      <c r="E30" s="47">
        <f t="shared" si="14"/>
        <v>-0.25326636639347055</v>
      </c>
      <c r="F30" s="47">
        <f t="shared" si="14"/>
        <v>0.10285505259845584</v>
      </c>
      <c r="G30" s="47">
        <f t="shared" si="14"/>
        <v>0.22580409676262933</v>
      </c>
      <c r="H30" s="47"/>
      <c r="I30" s="145">
        <f>SUM('Panel A Sum'!I30,'Panel B Sum'!I30,'Panel C Sum'!I30,'Panel D Sum'!I30)</f>
        <v>28</v>
      </c>
      <c r="J30" s="145">
        <f>'Panel A Sum'!I30</f>
        <v>8</v>
      </c>
      <c r="K30" s="145">
        <f>'Panel B Sum'!I30</f>
        <v>6</v>
      </c>
      <c r="L30" s="145">
        <f>'Panel C Sum'!I30</f>
        <v>6</v>
      </c>
      <c r="M30" s="145">
        <f>'Panel D Sum'!I30</f>
        <v>8</v>
      </c>
      <c r="N30" s="21"/>
    </row>
    <row r="31" spans="1:14" x14ac:dyDescent="0.2">
      <c r="A31" s="38" t="s">
        <v>267</v>
      </c>
      <c r="B31" s="47" t="s">
        <v>182</v>
      </c>
      <c r="C31" s="47" t="s">
        <v>182</v>
      </c>
      <c r="D31" s="47" t="s">
        <v>182</v>
      </c>
      <c r="E31" s="47" t="s">
        <v>182</v>
      </c>
      <c r="F31" s="47" t="s">
        <v>182</v>
      </c>
      <c r="G31" s="47" t="s">
        <v>182</v>
      </c>
      <c r="H31" s="47"/>
      <c r="I31" s="145">
        <f>SUM('Panel A Sum'!I31,'Panel B Sum'!I31,'Panel C Sum'!I31,'Panel D Sum'!I31)</f>
        <v>21</v>
      </c>
      <c r="J31" s="145">
        <f>'Panel A Sum'!I31</f>
        <v>7</v>
      </c>
      <c r="K31" s="145">
        <f>'Panel B Sum'!I31</f>
        <v>2</v>
      </c>
      <c r="L31" s="145">
        <f>'Panel C Sum'!I31</f>
        <v>5</v>
      </c>
      <c r="M31" s="145">
        <f>'Panel D Sum'!I31</f>
        <v>7</v>
      </c>
      <c r="N31" s="21"/>
    </row>
    <row r="32" spans="1:14" x14ac:dyDescent="0.2">
      <c r="A32" s="38" t="s">
        <v>209</v>
      </c>
      <c r="B32" s="47" t="s">
        <v>182</v>
      </c>
      <c r="C32" s="47" t="s">
        <v>182</v>
      </c>
      <c r="D32" s="47" t="s">
        <v>182</v>
      </c>
      <c r="E32" s="47" t="s">
        <v>182</v>
      </c>
      <c r="F32" s="47" t="s">
        <v>182</v>
      </c>
      <c r="G32" s="47" t="s">
        <v>182</v>
      </c>
      <c r="H32" s="47"/>
      <c r="I32" s="145">
        <f>SUM('Panel A Sum'!I32,'Panel B Sum'!I32,'Panel C Sum'!I32,'Panel D Sum'!I32)</f>
        <v>20</v>
      </c>
      <c r="J32" s="145">
        <f>'Panel A Sum'!I32</f>
        <v>7</v>
      </c>
      <c r="K32" s="145">
        <f>'Panel B Sum'!I32</f>
        <v>2</v>
      </c>
      <c r="L32" s="145">
        <f>'Panel C Sum'!I32</f>
        <v>5</v>
      </c>
      <c r="M32" s="145">
        <f>'Panel D Sum'!I32</f>
        <v>6</v>
      </c>
      <c r="N32" s="21"/>
    </row>
    <row r="33" spans="1:14" x14ac:dyDescent="0.2">
      <c r="A33" s="38" t="s">
        <v>210</v>
      </c>
      <c r="B33" s="47" t="s">
        <v>182</v>
      </c>
      <c r="C33" s="47" t="s">
        <v>182</v>
      </c>
      <c r="D33" s="47" t="s">
        <v>182</v>
      </c>
      <c r="E33" s="47" t="s">
        <v>182</v>
      </c>
      <c r="F33" s="47" t="s">
        <v>182</v>
      </c>
      <c r="G33" s="47" t="s">
        <v>182</v>
      </c>
      <c r="H33" s="47"/>
      <c r="I33" s="145">
        <f>SUM('Panel A Sum'!I33,'Panel B Sum'!I33,'Panel C Sum'!I33,'Panel D Sum'!I33)</f>
        <v>19</v>
      </c>
      <c r="J33" s="145">
        <f>'Panel A Sum'!I33</f>
        <v>6</v>
      </c>
      <c r="K33" s="145">
        <f>'Panel B Sum'!I33</f>
        <v>1</v>
      </c>
      <c r="L33" s="145">
        <f>'Panel C Sum'!I33</f>
        <v>5</v>
      </c>
      <c r="M33" s="145">
        <f>'Panel D Sum'!I33</f>
        <v>7</v>
      </c>
      <c r="N33" s="20"/>
    </row>
    <row r="34" spans="1:14" x14ac:dyDescent="0.2">
      <c r="A34" s="38" t="s">
        <v>211</v>
      </c>
      <c r="B34" s="47" t="s">
        <v>182</v>
      </c>
      <c r="C34" s="47" t="s">
        <v>182</v>
      </c>
      <c r="D34" s="47" t="s">
        <v>182</v>
      </c>
      <c r="E34" s="47" t="s">
        <v>182</v>
      </c>
      <c r="F34" s="47" t="s">
        <v>182</v>
      </c>
      <c r="G34" s="47" t="s">
        <v>182</v>
      </c>
      <c r="H34" s="47"/>
      <c r="I34" s="145">
        <f>SUM('Panel A Sum'!I34,'Panel B Sum'!I34,'Panel C Sum'!I34,'Panel D Sum'!I34)</f>
        <v>19</v>
      </c>
      <c r="J34" s="145">
        <f>'Panel A Sum'!I34</f>
        <v>6</v>
      </c>
      <c r="K34" s="145">
        <f>'Panel B Sum'!I34</f>
        <v>1</v>
      </c>
      <c r="L34" s="145">
        <f>'Panel C Sum'!I34</f>
        <v>5</v>
      </c>
      <c r="M34" s="145">
        <f>'Panel D Sum'!I34</f>
        <v>7</v>
      </c>
      <c r="N34" s="20"/>
    </row>
    <row r="35" spans="1:14" ht="15" thickBot="1" x14ac:dyDescent="0.25">
      <c r="A35" s="62" t="s">
        <v>120</v>
      </c>
      <c r="B35" s="63" t="s">
        <v>182</v>
      </c>
      <c r="C35" s="63" t="s">
        <v>182</v>
      </c>
      <c r="D35" s="63" t="s">
        <v>182</v>
      </c>
      <c r="E35" s="63" t="s">
        <v>182</v>
      </c>
      <c r="F35" s="63" t="s">
        <v>182</v>
      </c>
      <c r="G35" s="63" t="s">
        <v>182</v>
      </c>
      <c r="H35" s="63"/>
      <c r="I35" s="145">
        <f>SUM('Panel A Sum'!I35,'Panel B Sum'!I35,'Panel C Sum'!I35,'Panel D Sum'!I35)</f>
        <v>17</v>
      </c>
      <c r="J35" s="145">
        <f>'Panel A Sum'!I35</f>
        <v>5</v>
      </c>
      <c r="K35" s="145">
        <f>'Panel B Sum'!I35</f>
        <v>1</v>
      </c>
      <c r="L35" s="145">
        <f>'Panel C Sum'!I35</f>
        <v>5</v>
      </c>
      <c r="M35" s="145">
        <f>'Panel D Sum'!I35</f>
        <v>6</v>
      </c>
    </row>
    <row r="36" spans="1:14" x14ac:dyDescent="0.2">
      <c r="A36" s="38"/>
      <c r="B36" s="45"/>
      <c r="C36" s="45"/>
      <c r="D36" s="45"/>
      <c r="E36" s="45"/>
      <c r="F36" s="45"/>
      <c r="G36" s="45"/>
      <c r="H36" s="45"/>
      <c r="I36" s="145"/>
      <c r="J36" s="145"/>
      <c r="K36" s="145"/>
      <c r="L36" s="145"/>
      <c r="M36" s="145"/>
    </row>
    <row r="37" spans="1:14" x14ac:dyDescent="0.2">
      <c r="A37" s="38"/>
      <c r="B37" s="45"/>
      <c r="C37" s="45"/>
      <c r="D37" s="45"/>
      <c r="E37" s="45"/>
      <c r="F37" s="45"/>
      <c r="G37" s="45"/>
      <c r="H37" s="45"/>
      <c r="I37" s="145"/>
      <c r="J37" s="145"/>
      <c r="K37" s="145"/>
      <c r="L37" s="145"/>
      <c r="M37" s="145"/>
    </row>
    <row r="38" spans="1:14" x14ac:dyDescent="0.2">
      <c r="A38" s="43" t="s">
        <v>137</v>
      </c>
      <c r="B38" s="44">
        <f>SUM('A - Society of Dairy Technology:D - Association for Scottish'!B42)</f>
        <v>98591665.899999991</v>
      </c>
      <c r="C38" s="44">
        <f>SUM('A - Society of Dairy Technology:D - Association for Scottish'!C42)</f>
        <v>160057645.28000003</v>
      </c>
      <c r="D38" s="44">
        <f>SUM('A - Society of Dairy Technology:D - Association for Scottish'!D42)</f>
        <v>169946161.23000002</v>
      </c>
      <c r="E38" s="44">
        <f>SUM('A - Society of Dairy Technology:D - Association for Scottish'!E42)</f>
        <v>173852045.45000002</v>
      </c>
      <c r="F38" s="44">
        <f>SUM('A - Society of Dairy Technology:D - Association for Scottish'!F42)</f>
        <v>148188791.41</v>
      </c>
      <c r="G38" s="44">
        <f>SUM('A - Society of Dairy Technology:D - Association for Scottish'!G42)</f>
        <v>170161101.94</v>
      </c>
      <c r="H38" s="44"/>
      <c r="I38" s="145">
        <f>SUM('Panel A Sum'!I38,'Panel B Sum'!I38,'Panel C Sum'!I38,'Panel D Sum'!I38)</f>
        <v>30</v>
      </c>
      <c r="J38" s="145">
        <f>'Panel A Sum'!I38</f>
        <v>9</v>
      </c>
      <c r="K38" s="145">
        <f>'Panel B Sum'!I38</f>
        <v>6</v>
      </c>
      <c r="L38" s="145">
        <f>'Panel C Sum'!I38</f>
        <v>7</v>
      </c>
      <c r="M38" s="145">
        <f>'Panel D Sum'!I38</f>
        <v>8</v>
      </c>
    </row>
    <row r="39" spans="1:14" x14ac:dyDescent="0.2">
      <c r="A39" s="43" t="s">
        <v>138</v>
      </c>
      <c r="B39" s="44">
        <f>SUM('A - Society of Dairy Technology:D - Association for Scottish'!B43)</f>
        <v>-95025263</v>
      </c>
      <c r="C39" s="44">
        <f>SUM('A - Society of Dairy Technology:D - Association for Scottish'!C43)</f>
        <v>-142479427</v>
      </c>
      <c r="D39" s="44">
        <f>SUM('A - Society of Dairy Technology:D - Association for Scottish'!D43)</f>
        <v>-139978200</v>
      </c>
      <c r="E39" s="44">
        <f>SUM('A - Society of Dairy Technology:D - Association for Scottish'!E43)</f>
        <v>-141780692</v>
      </c>
      <c r="F39" s="44">
        <f>SUM('A - Society of Dairy Technology:D - Association for Scottish'!F43)</f>
        <v>-130897752</v>
      </c>
      <c r="G39" s="44">
        <f>SUM('A - Society of Dairy Technology:D - Association for Scottish'!G43)</f>
        <v>-122609836</v>
      </c>
      <c r="H39" s="44"/>
      <c r="I39" s="145">
        <f>SUM('Panel A Sum'!I39,'Panel B Sum'!I39,'Panel C Sum'!I39,'Panel D Sum'!I39)</f>
        <v>30</v>
      </c>
      <c r="J39" s="145">
        <f>'Panel A Sum'!I39</f>
        <v>9</v>
      </c>
      <c r="K39" s="145">
        <f>'Panel B Sum'!I39</f>
        <v>6</v>
      </c>
      <c r="L39" s="145">
        <f>'Panel C Sum'!I39</f>
        <v>7</v>
      </c>
      <c r="M39" s="145">
        <f>'Panel D Sum'!I39</f>
        <v>8</v>
      </c>
    </row>
    <row r="40" spans="1:14" x14ac:dyDescent="0.2">
      <c r="A40" s="43" t="s">
        <v>139</v>
      </c>
      <c r="B40" s="44">
        <f>SUM('A - Society of Dairy Technology:D - Association for Scottish'!B44)</f>
        <v>-102514135</v>
      </c>
      <c r="C40" s="44">
        <f>SUM('A - Society of Dairy Technology:D - Association for Scottish'!C44)</f>
        <v>-185555808</v>
      </c>
      <c r="D40" s="44">
        <f>SUM('A - Society of Dairy Technology:D - Association for Scottish'!D44)</f>
        <v>-193390137</v>
      </c>
      <c r="E40" s="44">
        <f>SUM('A - Society of Dairy Technology:D - Association for Scottish'!E44)</f>
        <v>-159439721</v>
      </c>
      <c r="F40" s="44">
        <f>SUM('A - Society of Dairy Technology:D - Association for Scottish'!F44)</f>
        <v>-166725453</v>
      </c>
      <c r="G40" s="44">
        <f>SUM('A - Society of Dairy Technology:D - Association for Scottish'!G44)</f>
        <v>-163057032</v>
      </c>
      <c r="H40" s="44"/>
      <c r="I40" s="145">
        <f>SUM('Panel A Sum'!I40,'Panel B Sum'!I40,'Panel C Sum'!I40,'Panel D Sum'!I40)</f>
        <v>30</v>
      </c>
      <c r="J40" s="145">
        <f>'Panel A Sum'!I40</f>
        <v>9</v>
      </c>
      <c r="K40" s="145">
        <f>'Panel B Sum'!I40</f>
        <v>6</v>
      </c>
      <c r="L40" s="145">
        <f>'Panel C Sum'!I40</f>
        <v>7</v>
      </c>
      <c r="M40" s="145">
        <f>'Panel D Sum'!I40</f>
        <v>8</v>
      </c>
    </row>
    <row r="41" spans="1:14" s="184" customFormat="1" ht="15" x14ac:dyDescent="0.25">
      <c r="A41" s="200" t="s">
        <v>140</v>
      </c>
      <c r="B41" s="201">
        <f>SUM('A - Society of Dairy Technology:D - Association for Scottish'!B45)</f>
        <v>281495176.49000001</v>
      </c>
      <c r="C41" s="201">
        <f>SUM('A - Society of Dairy Technology:D - Association for Scottish'!C45)</f>
        <v>464865916.17000002</v>
      </c>
      <c r="D41" s="201">
        <f>SUM('A - Society of Dairy Technology:D - Association for Scottish'!D45)</f>
        <v>453921208.04000002</v>
      </c>
      <c r="E41" s="201">
        <f>SUM('A - Society of Dairy Technology:D - Association for Scottish'!E45)</f>
        <v>486200584.75999999</v>
      </c>
      <c r="F41" s="201">
        <f>SUM('A - Society of Dairy Technology:D - Association for Scottish'!F45)</f>
        <v>406885277.72999996</v>
      </c>
      <c r="G41" s="201">
        <f>SUM('A - Society of Dairy Technology:D - Association for Scottish'!G45)</f>
        <v>354050642.74000001</v>
      </c>
      <c r="H41" s="201">
        <f>SUM('A - Society of Dairy Technology:D - Association for Scottish'!H45)</f>
        <v>369297976.19999999</v>
      </c>
      <c r="I41" s="196">
        <f>SUM('Panel A Sum'!I41,'Panel B Sum'!I41,'Panel C Sum'!I41,'Panel D Sum'!I41)</f>
        <v>30</v>
      </c>
      <c r="J41" s="196">
        <f>'Panel A Sum'!I41</f>
        <v>9</v>
      </c>
      <c r="K41" s="196">
        <f>'Panel B Sum'!I41</f>
        <v>6</v>
      </c>
      <c r="L41" s="196">
        <f>'Panel C Sum'!I41</f>
        <v>7</v>
      </c>
      <c r="M41" s="196">
        <f>'Panel D Sum'!I41</f>
        <v>8</v>
      </c>
      <c r="N41" s="202"/>
    </row>
    <row r="42" spans="1:14" x14ac:dyDescent="0.2">
      <c r="A42" s="43" t="s">
        <v>216</v>
      </c>
      <c r="B42" s="44">
        <f>SUM('A - Society of Dairy Technology:D - Association for Scottish'!B46)</f>
        <v>267617814.32999998</v>
      </c>
      <c r="C42" s="44">
        <f>SUM('A - Society of Dairy Technology:D - Association for Scottish'!C46)</f>
        <v>411079824.78000003</v>
      </c>
      <c r="D42" s="44">
        <f>SUM('A - Society of Dairy Technology:D - Association for Scottish'!D46)</f>
        <v>402251298.94999999</v>
      </c>
      <c r="E42" s="44">
        <f>SUM('A - Society of Dairy Technology:D - Association for Scottish'!E46)</f>
        <v>436680445.61000001</v>
      </c>
      <c r="F42" s="44">
        <f>SUM('A - Society of Dairy Technology:D - Association for Scottish'!F46)</f>
        <v>358694271.08999997</v>
      </c>
      <c r="G42" s="44">
        <f>SUM('A - Society of Dairy Technology:D - Association for Scottish'!G46)</f>
        <v>316431291.10000002</v>
      </c>
      <c r="H42" s="44">
        <f>SUM('A - Society of Dairy Technology:D - Association for Scottish'!H46)</f>
        <v>324612060.63999999</v>
      </c>
      <c r="I42" s="145">
        <f>SUM('Panel A Sum'!I42,'Panel B Sum'!I42,'Panel C Sum'!I42,'Panel D Sum'!I42)</f>
        <v>30</v>
      </c>
      <c r="J42" s="145">
        <f>'Panel A Sum'!I42</f>
        <v>9</v>
      </c>
      <c r="K42" s="145">
        <f>'Panel B Sum'!I42</f>
        <v>6</v>
      </c>
      <c r="L42" s="145">
        <f>'Panel C Sum'!I42</f>
        <v>7</v>
      </c>
      <c r="M42" s="145">
        <f>'Panel D Sum'!I42</f>
        <v>8</v>
      </c>
      <c r="N42" s="20"/>
    </row>
    <row r="43" spans="1:14" s="184" customFormat="1" ht="15" x14ac:dyDescent="0.25">
      <c r="A43" s="200" t="s">
        <v>217</v>
      </c>
      <c r="B43" s="201">
        <f>SUM('A - Society of Dairy Technology:D - Association for Scottish'!B47)</f>
        <v>212634681.63</v>
      </c>
      <c r="C43" s="201">
        <f>SUM('A - Society of Dairy Technology:D - Association for Scottish'!C47)</f>
        <v>369600888.64000005</v>
      </c>
      <c r="D43" s="201">
        <f>SUM('A - Society of Dairy Technology:D - Association for Scottish'!D47)</f>
        <v>339590805.94999999</v>
      </c>
      <c r="E43" s="201">
        <f>SUM('A - Society of Dairy Technology:D - Association for Scottish'!E47)</f>
        <v>345841510.61000001</v>
      </c>
      <c r="F43" s="201">
        <f>SUM('A - Society of Dairy Technology:D - Association for Scottish'!F47)</f>
        <v>307592564.08999997</v>
      </c>
      <c r="G43" s="201">
        <f>SUM('A - Society of Dairy Technology:D - Association for Scottish'!G47)</f>
        <v>283599473.10000002</v>
      </c>
      <c r="H43" s="201">
        <f>SUM('A - Society of Dairy Technology:D - Association for Scottish'!H47)</f>
        <v>296017226.63999999</v>
      </c>
      <c r="I43" s="196">
        <f>SUM('Panel A Sum'!I43,'Panel B Sum'!I43,'Panel C Sum'!I43,'Panel D Sum'!I43)</f>
        <v>30</v>
      </c>
      <c r="J43" s="196">
        <f>'Panel A Sum'!I43</f>
        <v>9</v>
      </c>
      <c r="K43" s="196">
        <f>'Panel B Sum'!I43</f>
        <v>6</v>
      </c>
      <c r="L43" s="196">
        <f>'Panel C Sum'!I43</f>
        <v>7</v>
      </c>
      <c r="M43" s="196">
        <f>'Panel D Sum'!I43</f>
        <v>8</v>
      </c>
      <c r="N43" s="202"/>
    </row>
    <row r="44" spans="1:14" s="184" customFormat="1" ht="15" x14ac:dyDescent="0.25">
      <c r="A44" s="200" t="s">
        <v>218</v>
      </c>
      <c r="B44" s="201">
        <f>SUM('A - Society of Dairy Technology:D - Association for Scottish'!B48)</f>
        <v>52228741.899999999</v>
      </c>
      <c r="C44" s="201">
        <f>SUM('A - Society of Dairy Technology:D - Association for Scottish'!C48)</f>
        <v>82024611.279999986</v>
      </c>
      <c r="D44" s="201">
        <f>SUM('A - Society of Dairy Technology:D - Association for Scottish'!D48)</f>
        <v>88675571.230000004</v>
      </c>
      <c r="E44" s="201">
        <f>SUM('A - Society of Dairy Technology:D - Association for Scottish'!E48)</f>
        <v>99964984.450000003</v>
      </c>
      <c r="F44" s="201">
        <f>SUM('A - Society of Dairy Technology:D - Association for Scottish'!F48)</f>
        <v>94452888.409999996</v>
      </c>
      <c r="G44" s="201">
        <f>SUM('A - Society of Dairy Technology:D - Association for Scottish'!G48)</f>
        <v>125520156.94</v>
      </c>
      <c r="H44" s="201"/>
      <c r="I44" s="196">
        <f>SUM('Panel A Sum'!I44,'Panel B Sum'!I44,'Panel C Sum'!I44,'Panel D Sum'!I44)</f>
        <v>30</v>
      </c>
      <c r="J44" s="196">
        <f>'Panel A Sum'!I44</f>
        <v>9</v>
      </c>
      <c r="K44" s="196">
        <f>'Panel B Sum'!I44</f>
        <v>6</v>
      </c>
      <c r="L44" s="196">
        <f>'Panel C Sum'!I44</f>
        <v>7</v>
      </c>
      <c r="M44" s="196">
        <f>'Panel D Sum'!I44</f>
        <v>8</v>
      </c>
    </row>
    <row r="45" spans="1:14" x14ac:dyDescent="0.2">
      <c r="A45" s="34" t="s">
        <v>141</v>
      </c>
      <c r="B45" s="48">
        <f t="shared" ref="B45:G45" si="15">B41-B42</f>
        <v>13877362.160000026</v>
      </c>
      <c r="C45" s="48">
        <f t="shared" si="15"/>
        <v>53786091.389999986</v>
      </c>
      <c r="D45" s="48">
        <f t="shared" si="15"/>
        <v>51669909.090000033</v>
      </c>
      <c r="E45" s="48">
        <f t="shared" si="15"/>
        <v>49520139.149999976</v>
      </c>
      <c r="F45" s="48">
        <f t="shared" si="15"/>
        <v>48191006.639999986</v>
      </c>
      <c r="G45" s="48">
        <f t="shared" si="15"/>
        <v>37619351.639999986</v>
      </c>
      <c r="H45" s="48"/>
      <c r="I45" s="145">
        <f>SUM('Panel A Sum'!I45,'Panel B Sum'!I45,'Panel C Sum'!I45,'Panel D Sum'!I45)</f>
        <v>30</v>
      </c>
      <c r="J45" s="145">
        <f>'Panel A Sum'!I45</f>
        <v>9</v>
      </c>
      <c r="K45" s="145">
        <f>'Panel B Sum'!I45</f>
        <v>6</v>
      </c>
      <c r="L45" s="145">
        <f>'Panel C Sum'!I45</f>
        <v>7</v>
      </c>
      <c r="M45" s="145">
        <f>'Panel D Sum'!I45</f>
        <v>8</v>
      </c>
    </row>
    <row r="46" spans="1:14" s="22" customFormat="1" x14ac:dyDescent="0.2">
      <c r="A46" s="39" t="s">
        <v>142</v>
      </c>
      <c r="B46" s="48">
        <f t="shared" ref="B46:G46" si="16">B41-C41</f>
        <v>-183370739.68000001</v>
      </c>
      <c r="C46" s="48">
        <f t="shared" si="16"/>
        <v>10944708.129999995</v>
      </c>
      <c r="D46" s="48">
        <f t="shared" si="16"/>
        <v>-32279376.719999969</v>
      </c>
      <c r="E46" s="48">
        <f t="shared" si="16"/>
        <v>79315307.030000031</v>
      </c>
      <c r="F46" s="48">
        <f t="shared" si="16"/>
        <v>52834634.98999995</v>
      </c>
      <c r="G46" s="48">
        <f t="shared" si="16"/>
        <v>-15247333.459999979</v>
      </c>
      <c r="H46" s="48"/>
      <c r="I46" s="145">
        <f>SUM('Panel A Sum'!I46,'Panel B Sum'!I46,'Panel C Sum'!I46,'Panel D Sum'!I46)</f>
        <v>30</v>
      </c>
      <c r="J46" s="145">
        <f>'Panel A Sum'!I46</f>
        <v>9</v>
      </c>
      <c r="K46" s="145">
        <f>'Panel B Sum'!I46</f>
        <v>6</v>
      </c>
      <c r="L46" s="145">
        <f>'Panel C Sum'!I46</f>
        <v>7</v>
      </c>
      <c r="M46" s="145">
        <f>'Panel D Sum'!I46</f>
        <v>8</v>
      </c>
      <c r="N46" s="20"/>
    </row>
    <row r="47" spans="1:14" s="22" customFormat="1" x14ac:dyDescent="0.2">
      <c r="A47" s="39" t="s">
        <v>221</v>
      </c>
      <c r="B47" s="49">
        <f t="shared" ref="B47:G47" si="17">B46/C41</f>
        <v>-0.39445942002110967</v>
      </c>
      <c r="C47" s="49">
        <f t="shared" si="17"/>
        <v>2.4111471189589222E-2</v>
      </c>
      <c r="D47" s="49">
        <f t="shared" si="17"/>
        <v>-6.6391069307195155E-2</v>
      </c>
      <c r="E47" s="49">
        <f t="shared" si="17"/>
        <v>0.19493285053835718</v>
      </c>
      <c r="F47" s="49">
        <f t="shared" si="17"/>
        <v>0.14922903283302186</v>
      </c>
      <c r="G47" s="49">
        <f t="shared" si="17"/>
        <v>-4.1287346377827182E-2</v>
      </c>
      <c r="H47" s="49"/>
      <c r="I47" s="145">
        <f>SUM('Panel A Sum'!I47,'Panel B Sum'!I47,'Panel C Sum'!I47,'Panel D Sum'!I47)</f>
        <v>30</v>
      </c>
      <c r="J47" s="145">
        <f>'Panel A Sum'!I47</f>
        <v>9</v>
      </c>
      <c r="K47" s="145">
        <f>'Panel B Sum'!I47</f>
        <v>6</v>
      </c>
      <c r="L47" s="145">
        <f>'Panel C Sum'!I47</f>
        <v>7</v>
      </c>
      <c r="M47" s="145">
        <f>'Panel D Sum'!I47</f>
        <v>8</v>
      </c>
      <c r="N47" s="20"/>
    </row>
    <row r="48" spans="1:14" s="22" customFormat="1" x14ac:dyDescent="0.2">
      <c r="A48" s="39" t="s">
        <v>222</v>
      </c>
      <c r="B48" s="48">
        <f t="shared" ref="B48:G48" si="18">B42-C42</f>
        <v>-143462010.45000005</v>
      </c>
      <c r="C48" s="48">
        <f t="shared" si="18"/>
        <v>8828525.8300000429</v>
      </c>
      <c r="D48" s="48">
        <f t="shared" si="18"/>
        <v>-34429146.660000026</v>
      </c>
      <c r="E48" s="48">
        <f t="shared" si="18"/>
        <v>77986174.520000041</v>
      </c>
      <c r="F48" s="48">
        <f t="shared" si="18"/>
        <v>42262979.98999995</v>
      </c>
      <c r="G48" s="48">
        <f t="shared" si="18"/>
        <v>-8180769.5399999619</v>
      </c>
      <c r="H48" s="48"/>
      <c r="I48" s="145">
        <f>SUM('Panel A Sum'!I48,'Panel B Sum'!I48,'Panel C Sum'!I48,'Panel D Sum'!I48)</f>
        <v>30</v>
      </c>
      <c r="J48" s="145">
        <f>'Panel A Sum'!I48</f>
        <v>9</v>
      </c>
      <c r="K48" s="145">
        <f>'Panel B Sum'!I48</f>
        <v>6</v>
      </c>
      <c r="L48" s="145">
        <f>'Panel C Sum'!I48</f>
        <v>7</v>
      </c>
      <c r="M48" s="145">
        <f>'Panel D Sum'!I48</f>
        <v>8</v>
      </c>
      <c r="N48" s="20"/>
    </row>
    <row r="49" spans="1:14" s="22" customFormat="1" x14ac:dyDescent="0.2">
      <c r="A49" s="39" t="s">
        <v>223</v>
      </c>
      <c r="B49" s="49">
        <f t="shared" ref="B49:G49" si="19">B48/C42</f>
        <v>-0.34898820570135602</v>
      </c>
      <c r="C49" s="49">
        <f t="shared" si="19"/>
        <v>2.194778700042789E-2</v>
      </c>
      <c r="D49" s="49">
        <f t="shared" si="19"/>
        <v>-7.8842886156502534E-2</v>
      </c>
      <c r="E49" s="49">
        <f t="shared" si="19"/>
        <v>0.21741683881098992</v>
      </c>
      <c r="F49" s="49">
        <f t="shared" si="19"/>
        <v>0.13356131703373109</v>
      </c>
      <c r="G49" s="49">
        <f t="shared" si="19"/>
        <v>-2.5201680812077305E-2</v>
      </c>
      <c r="H49" s="49"/>
      <c r="I49" s="145">
        <f>SUM('Panel A Sum'!I49,'Panel B Sum'!I49,'Panel C Sum'!I49,'Panel D Sum'!I49)</f>
        <v>30</v>
      </c>
      <c r="J49" s="145">
        <f>'Panel A Sum'!I49</f>
        <v>9</v>
      </c>
      <c r="K49" s="145">
        <f>'Panel B Sum'!I49</f>
        <v>6</v>
      </c>
      <c r="L49" s="145">
        <f>'Panel C Sum'!I49</f>
        <v>7</v>
      </c>
      <c r="M49" s="145">
        <f>'Panel D Sum'!I49</f>
        <v>8</v>
      </c>
      <c r="N49" s="20"/>
    </row>
    <row r="50" spans="1:14" s="22" customFormat="1" x14ac:dyDescent="0.2">
      <c r="A50" s="39" t="s">
        <v>224</v>
      </c>
      <c r="B50" s="48">
        <f t="shared" ref="B50:G50" si="20">B43-C43</f>
        <v>-156966207.01000005</v>
      </c>
      <c r="C50" s="48">
        <f t="shared" si="20"/>
        <v>30010082.690000057</v>
      </c>
      <c r="D50" s="48">
        <f t="shared" si="20"/>
        <v>-6250704.6600000262</v>
      </c>
      <c r="E50" s="48">
        <f t="shared" si="20"/>
        <v>38248946.520000041</v>
      </c>
      <c r="F50" s="48">
        <f t="shared" si="20"/>
        <v>23993090.98999995</v>
      </c>
      <c r="G50" s="48">
        <f t="shared" si="20"/>
        <v>-12417753.539999962</v>
      </c>
      <c r="H50" s="48"/>
      <c r="I50" s="145">
        <f>SUM('Panel A Sum'!I50,'Panel B Sum'!I50,'Panel C Sum'!I50,'Panel D Sum'!I50)</f>
        <v>30</v>
      </c>
      <c r="J50" s="145">
        <f>'Panel A Sum'!I50</f>
        <v>9</v>
      </c>
      <c r="K50" s="145">
        <f>'Panel B Sum'!I50</f>
        <v>6</v>
      </c>
      <c r="L50" s="145">
        <f>'Panel C Sum'!I50</f>
        <v>7</v>
      </c>
      <c r="M50" s="145">
        <f>'Panel D Sum'!I50</f>
        <v>8</v>
      </c>
      <c r="N50" s="20"/>
    </row>
    <row r="51" spans="1:14" s="22" customFormat="1" x14ac:dyDescent="0.2">
      <c r="A51" s="39" t="s">
        <v>225</v>
      </c>
      <c r="B51" s="49">
        <f t="shared" ref="B51:G51" si="21">B50/C43</f>
        <v>-0.42469109743642641</v>
      </c>
      <c r="C51" s="49">
        <f t="shared" si="21"/>
        <v>8.8371305006468948E-2</v>
      </c>
      <c r="D51" s="49">
        <f t="shared" si="21"/>
        <v>-1.8073899367877927E-2</v>
      </c>
      <c r="E51" s="49">
        <f t="shared" si="21"/>
        <v>0.12434938612107865</v>
      </c>
      <c r="F51" s="49">
        <f t="shared" si="21"/>
        <v>8.4602029502148429E-2</v>
      </c>
      <c r="G51" s="49">
        <f t="shared" si="21"/>
        <v>-4.1949428690181458E-2</v>
      </c>
      <c r="H51" s="49"/>
      <c r="I51" s="145">
        <f>SUM('Panel A Sum'!I51,'Panel B Sum'!I51,'Panel C Sum'!I51,'Panel D Sum'!I51)</f>
        <v>30</v>
      </c>
      <c r="J51" s="145">
        <f>'Panel A Sum'!I51</f>
        <v>9</v>
      </c>
      <c r="K51" s="145">
        <f>'Panel B Sum'!I51</f>
        <v>6</v>
      </c>
      <c r="L51" s="145">
        <f>'Panel C Sum'!I51</f>
        <v>7</v>
      </c>
      <c r="M51" s="145">
        <f>'Panel D Sum'!I51</f>
        <v>8</v>
      </c>
      <c r="N51" s="20"/>
    </row>
    <row r="52" spans="1:14" s="208" customFormat="1" ht="15" x14ac:dyDescent="0.25">
      <c r="A52" s="205" t="s">
        <v>226</v>
      </c>
      <c r="B52" s="206">
        <f t="shared" ref="B52:G52" si="22">-B38/B39</f>
        <v>1.0375311026500393</v>
      </c>
      <c r="C52" s="206">
        <f t="shared" si="22"/>
        <v>1.1233737294577977</v>
      </c>
      <c r="D52" s="206">
        <f t="shared" si="22"/>
        <v>1.2140902028315839</v>
      </c>
      <c r="E52" s="206">
        <f t="shared" si="22"/>
        <v>1.226203956248147</v>
      </c>
      <c r="F52" s="206">
        <f t="shared" si="22"/>
        <v>1.1320957705217123</v>
      </c>
      <c r="G52" s="206">
        <f t="shared" si="22"/>
        <v>1.3878258669231072</v>
      </c>
      <c r="H52" s="206"/>
      <c r="I52" s="207">
        <f>SUM('Panel A Sum'!I52,'Panel B Sum'!I52,'Panel C Sum'!I52,'Panel D Sum'!I52)</f>
        <v>28</v>
      </c>
      <c r="J52" s="207">
        <f>'Panel A Sum'!I52</f>
        <v>9</v>
      </c>
      <c r="K52" s="207">
        <f>'Panel B Sum'!I52</f>
        <v>6</v>
      </c>
      <c r="L52" s="207">
        <f>'Panel C Sum'!I52</f>
        <v>6</v>
      </c>
      <c r="M52" s="207">
        <f>'Panel D Sum'!I52</f>
        <v>7</v>
      </c>
    </row>
    <row r="53" spans="1:14" s="208" customFormat="1" ht="15" x14ac:dyDescent="0.25">
      <c r="A53" s="205" t="s">
        <v>227</v>
      </c>
      <c r="B53" s="209">
        <f t="shared" ref="B53:G53" si="23">(B38+B39)/-B6</f>
        <v>0.18405594136911277</v>
      </c>
      <c r="C53" s="209">
        <f t="shared" si="23"/>
        <v>0.57294517588848182</v>
      </c>
      <c r="D53" s="209">
        <f t="shared" si="23"/>
        <v>1.0326262105878967</v>
      </c>
      <c r="E53" s="209">
        <f t="shared" si="23"/>
        <v>1.1193827178752243</v>
      </c>
      <c r="F53" s="209">
        <f t="shared" si="23"/>
        <v>0.64628319442197868</v>
      </c>
      <c r="G53" s="209">
        <f t="shared" si="23"/>
        <v>1.8800260409107943</v>
      </c>
      <c r="H53" s="209"/>
      <c r="I53" s="196">
        <f>SUM('Panel A Sum'!I53,'Panel B Sum'!I53,'Panel C Sum'!I53,'Panel D Sum'!I53)</f>
        <v>30</v>
      </c>
      <c r="J53" s="196">
        <f>'Panel A Sum'!I53</f>
        <v>9</v>
      </c>
      <c r="K53" s="196">
        <f>'Panel B Sum'!I53</f>
        <v>6</v>
      </c>
      <c r="L53" s="196">
        <f>'Panel C Sum'!I53</f>
        <v>7</v>
      </c>
      <c r="M53" s="196">
        <f>'Panel D Sum'!I53</f>
        <v>8</v>
      </c>
    </row>
    <row r="54" spans="1:14" x14ac:dyDescent="0.2">
      <c r="A54" s="34" t="s">
        <v>228</v>
      </c>
      <c r="B54" s="52">
        <f t="shared" ref="B54:G54" si="24">-B44/B6</f>
        <v>2.6954358569327508</v>
      </c>
      <c r="C54" s="52">
        <f t="shared" si="24"/>
        <v>2.6735135830275887</v>
      </c>
      <c r="D54" s="52">
        <f t="shared" si="24"/>
        <v>3.0555538425912454</v>
      </c>
      <c r="E54" s="52">
        <f t="shared" si="24"/>
        <v>3.4890662210576422</v>
      </c>
      <c r="F54" s="52">
        <f t="shared" si="24"/>
        <v>3.5303438385950385</v>
      </c>
      <c r="G54" s="52">
        <f t="shared" si="24"/>
        <v>4.9626683757309396</v>
      </c>
      <c r="H54" s="52"/>
      <c r="I54" s="145">
        <f>SUM('Panel A Sum'!I54,'Panel B Sum'!I54,'Panel C Sum'!I54,'Panel D Sum'!I54)</f>
        <v>30</v>
      </c>
      <c r="J54" s="145">
        <f>'Panel A Sum'!I54</f>
        <v>9</v>
      </c>
      <c r="K54" s="145">
        <f>'Panel B Sum'!I54</f>
        <v>6</v>
      </c>
      <c r="L54" s="145">
        <f>'Panel C Sum'!I54</f>
        <v>7</v>
      </c>
      <c r="M54" s="145">
        <f>'Panel D Sum'!I54</f>
        <v>8</v>
      </c>
    </row>
    <row r="55" spans="1:14" ht="15" thickBot="1" x14ac:dyDescent="0.25">
      <c r="A55" s="35" t="s">
        <v>290</v>
      </c>
      <c r="B55" s="53">
        <f t="shared" ref="B55:G55" si="25">B43/B4</f>
        <v>0.91462486689912292</v>
      </c>
      <c r="C55" s="53">
        <f t="shared" si="25"/>
        <v>1.0247830545215248</v>
      </c>
      <c r="D55" s="53">
        <f t="shared" si="25"/>
        <v>0.9718402284474662</v>
      </c>
      <c r="E55" s="53">
        <f t="shared" si="25"/>
        <v>0.95747335964279001</v>
      </c>
      <c r="F55" s="53">
        <f t="shared" si="25"/>
        <v>0.89854403221567569</v>
      </c>
      <c r="G55" s="53">
        <f t="shared" si="25"/>
        <v>0.88410147890315194</v>
      </c>
      <c r="H55" s="53"/>
      <c r="I55" s="146"/>
      <c r="J55" s="146"/>
      <c r="K55" s="146"/>
      <c r="L55" s="146"/>
      <c r="M55" s="146"/>
    </row>
    <row r="56" spans="1:14" x14ac:dyDescent="0.2">
      <c r="A56" s="4" t="s">
        <v>229</v>
      </c>
      <c r="B56" s="19"/>
      <c r="C56" s="19"/>
      <c r="D56" s="19"/>
      <c r="E56" s="19"/>
      <c r="F56" s="19"/>
      <c r="G56" s="19"/>
    </row>
    <row r="57" spans="1:14" x14ac:dyDescent="0.2">
      <c r="A57" s="23"/>
    </row>
    <row r="58" spans="1:14" x14ac:dyDescent="0.2">
      <c r="A58" s="1"/>
      <c r="E58" s="165"/>
      <c r="F58" s="165"/>
      <c r="G58" s="165"/>
    </row>
    <row r="59" spans="1:14" x14ac:dyDescent="0.2">
      <c r="E59" s="165"/>
      <c r="F59" s="165"/>
      <c r="G59" s="165"/>
    </row>
    <row r="60" spans="1:14" x14ac:dyDescent="0.2">
      <c r="E60" s="165"/>
      <c r="F60" s="165"/>
      <c r="G60" s="165"/>
    </row>
    <row r="61" spans="1:14" x14ac:dyDescent="0.2">
      <c r="E61" s="165"/>
      <c r="F61" s="165"/>
      <c r="G61" s="165"/>
    </row>
    <row r="62" spans="1:14" x14ac:dyDescent="0.2">
      <c r="E62" s="165"/>
      <c r="F62" s="165"/>
      <c r="G62" s="165"/>
    </row>
    <row r="63" spans="1:14" x14ac:dyDescent="0.2">
      <c r="E63" s="165"/>
      <c r="F63" s="165"/>
      <c r="G63" s="165"/>
    </row>
    <row r="64" spans="1:14" x14ac:dyDescent="0.2">
      <c r="E64" s="165"/>
      <c r="F64" s="165"/>
      <c r="G64" s="165"/>
    </row>
    <row r="65" spans="2:7" ht="15" x14ac:dyDescent="0.25">
      <c r="B65" s="168"/>
      <c r="C65" s="168"/>
      <c r="D65" s="162"/>
      <c r="E65" s="162"/>
      <c r="F65" s="162"/>
      <c r="G65" s="168"/>
    </row>
    <row r="66" spans="2:7" x14ac:dyDescent="0.2">
      <c r="B66" s="169"/>
      <c r="C66" s="169"/>
      <c r="D66" s="169"/>
      <c r="E66" s="169"/>
      <c r="F66" s="169"/>
      <c r="G66" s="165"/>
    </row>
    <row r="67" spans="2:7" x14ac:dyDescent="0.2">
      <c r="E67" s="166"/>
      <c r="F67" s="166"/>
      <c r="G67" s="166"/>
    </row>
    <row r="68" spans="2:7" x14ac:dyDescent="0.2">
      <c r="E68" s="165"/>
      <c r="F68" s="165"/>
      <c r="G68" s="165"/>
    </row>
    <row r="69" spans="2:7" x14ac:dyDescent="0.2">
      <c r="E69" s="166"/>
      <c r="F69" s="166"/>
      <c r="G69" s="166"/>
    </row>
    <row r="70" spans="2:7" x14ac:dyDescent="0.2">
      <c r="E70" s="165"/>
      <c r="F70" s="165"/>
      <c r="G70" s="165"/>
    </row>
    <row r="71" spans="2:7" x14ac:dyDescent="0.2">
      <c r="E71" s="166"/>
      <c r="F71" s="166"/>
      <c r="G71" s="166"/>
    </row>
    <row r="72" spans="2:7" x14ac:dyDescent="0.2">
      <c r="E72" s="167"/>
      <c r="F72" s="167"/>
      <c r="G72" s="167"/>
    </row>
    <row r="73" spans="2:7" x14ac:dyDescent="0.2">
      <c r="E73" s="163"/>
      <c r="F73" s="163"/>
      <c r="G73" s="163"/>
    </row>
    <row r="74" spans="2:7" x14ac:dyDescent="0.2">
      <c r="E74" s="163"/>
      <c r="F74" s="163"/>
      <c r="G74" s="163"/>
    </row>
    <row r="75" spans="2:7" x14ac:dyDescent="0.2">
      <c r="E75" s="164"/>
      <c r="F75" s="164"/>
      <c r="G75" s="164"/>
    </row>
    <row r="76" spans="2:7" x14ac:dyDescent="0.2">
      <c r="E76" s="15"/>
      <c r="F76" s="15"/>
      <c r="G76" s="15"/>
    </row>
  </sheetData>
  <phoneticPr fontId="9" type="noConversion"/>
  <pageMargins left="0.75" right="0.75" top="1" bottom="1" header="0.5" footer="0.5"/>
  <pageSetup paperSize="9" orientation="portrait" horizontalDpi="4294967292" verticalDpi="4294967292"/>
  <headerFooter alignWithMargins="0"/>
  <legacyDrawing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2:L63"/>
  <sheetViews>
    <sheetView zoomScaleNormal="100" workbookViewId="0">
      <selection activeCell="G14" sqref="G14"/>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308</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512210</v>
      </c>
      <c r="D8" s="58">
        <v>652553</v>
      </c>
      <c r="E8" s="58">
        <v>499386</v>
      </c>
      <c r="F8" s="58">
        <v>633036</v>
      </c>
      <c r="G8" s="58">
        <v>460478</v>
      </c>
      <c r="H8" s="58" t="s">
        <v>235</v>
      </c>
      <c r="I8" s="16" t="s">
        <v>235</v>
      </c>
      <c r="J8" s="16"/>
    </row>
    <row r="9" spans="1:12" x14ac:dyDescent="0.2">
      <c r="A9" s="43" t="s">
        <v>243</v>
      </c>
      <c r="B9" s="44" t="s">
        <v>182</v>
      </c>
      <c r="C9" s="44">
        <v>-476163</v>
      </c>
      <c r="D9" s="44">
        <v>-554157</v>
      </c>
      <c r="E9" s="44">
        <v>-493929</v>
      </c>
      <c r="F9" s="44">
        <v>-606329</v>
      </c>
      <c r="G9" s="44">
        <v>-478912</v>
      </c>
      <c r="H9" s="44" t="s">
        <v>235</v>
      </c>
      <c r="I9" s="21" t="s">
        <v>235</v>
      </c>
      <c r="J9" s="18"/>
    </row>
    <row r="10" spans="1:12" x14ac:dyDescent="0.2">
      <c r="A10" s="36" t="s">
        <v>83</v>
      </c>
      <c r="B10" s="45" t="s">
        <v>182</v>
      </c>
      <c r="C10" s="45">
        <f>C9/12</f>
        <v>-39680.25</v>
      </c>
      <c r="D10" s="45">
        <f>D9/12</f>
        <v>-46179.75</v>
      </c>
      <c r="E10" s="45">
        <f>E9/12</f>
        <v>-41160.75</v>
      </c>
      <c r="F10" s="45">
        <f>F9/12</f>
        <v>-50527.416666666664</v>
      </c>
      <c r="G10" s="45">
        <f>G9/12</f>
        <v>-39909.333333333336</v>
      </c>
      <c r="H10" s="45"/>
      <c r="I10" s="21"/>
      <c r="J10" s="18"/>
    </row>
    <row r="11" spans="1:12" x14ac:dyDescent="0.2">
      <c r="A11" s="43" t="s">
        <v>245</v>
      </c>
      <c r="B11" s="44" t="s">
        <v>182</v>
      </c>
      <c r="C11" s="44">
        <v>512092</v>
      </c>
      <c r="D11" s="44">
        <v>652417</v>
      </c>
      <c r="E11" s="44">
        <v>499254</v>
      </c>
      <c r="F11" s="44">
        <v>632809</v>
      </c>
      <c r="G11" s="44">
        <v>460322</v>
      </c>
      <c r="H11" s="44"/>
      <c r="I11" s="21"/>
      <c r="J11" s="18"/>
    </row>
    <row r="12" spans="1:12" ht="15" thickBot="1" x14ac:dyDescent="0.25">
      <c r="A12" s="59" t="s">
        <v>246</v>
      </c>
      <c r="B12" s="60" t="s">
        <v>182</v>
      </c>
      <c r="C12" s="60">
        <v>-476163</v>
      </c>
      <c r="D12" s="60">
        <v>-553006</v>
      </c>
      <c r="E12" s="60">
        <v>-493759</v>
      </c>
      <c r="F12" s="60">
        <v>-604347</v>
      </c>
      <c r="G12" s="60">
        <v>-478912</v>
      </c>
      <c r="H12" s="60"/>
      <c r="I12" s="21"/>
      <c r="J12" s="18"/>
    </row>
    <row r="13" spans="1:12" x14ac:dyDescent="0.2">
      <c r="A13" s="61"/>
      <c r="B13" s="61" t="s">
        <v>182</v>
      </c>
      <c r="C13" s="61"/>
      <c r="D13" s="61"/>
      <c r="E13" s="61"/>
      <c r="F13" s="61"/>
      <c r="G13" s="61"/>
      <c r="H13" s="61"/>
    </row>
    <row r="14" spans="1:12" s="184" customFormat="1" ht="15" x14ac:dyDescent="0.25">
      <c r="A14" s="197" t="s">
        <v>247</v>
      </c>
      <c r="B14" s="198" t="s">
        <v>182</v>
      </c>
      <c r="C14" s="198">
        <f>C8+C9</f>
        <v>36047</v>
      </c>
      <c r="D14" s="198">
        <f>D8+D9</f>
        <v>98396</v>
      </c>
      <c r="E14" s="198">
        <f>E8+E9</f>
        <v>5457</v>
      </c>
      <c r="F14" s="198">
        <f>F8+F9</f>
        <v>26707</v>
      </c>
      <c r="G14" s="198">
        <f>G8+G9</f>
        <v>-18434</v>
      </c>
      <c r="H14" s="198"/>
      <c r="I14" s="203"/>
      <c r="J14" s="199"/>
    </row>
    <row r="15" spans="1:12" x14ac:dyDescent="0.2">
      <c r="A15" s="36" t="s">
        <v>248</v>
      </c>
      <c r="B15" s="45" t="s">
        <v>182</v>
      </c>
      <c r="C15" s="45">
        <f>C11+C12</f>
        <v>35929</v>
      </c>
      <c r="D15" s="45">
        <f>D11+D12</f>
        <v>99411</v>
      </c>
      <c r="E15" s="45">
        <f>E11+E12</f>
        <v>5495</v>
      </c>
      <c r="F15" s="45">
        <f>F11+F12</f>
        <v>28462</v>
      </c>
      <c r="G15" s="45">
        <f>G11+G12</f>
        <v>-18590</v>
      </c>
      <c r="H15" s="45"/>
      <c r="I15" s="21"/>
      <c r="J15" s="18"/>
    </row>
    <row r="16" spans="1:12" s="184" customFormat="1" ht="15" x14ac:dyDescent="0.25">
      <c r="A16" s="200" t="s">
        <v>249</v>
      </c>
      <c r="B16" s="201" t="s">
        <v>182</v>
      </c>
      <c r="C16" s="201">
        <v>348758</v>
      </c>
      <c r="D16" s="201">
        <v>363020</v>
      </c>
      <c r="E16" s="201">
        <v>354700</v>
      </c>
      <c r="F16" s="201">
        <v>293649</v>
      </c>
      <c r="G16" s="201">
        <v>343894</v>
      </c>
      <c r="H16" s="201">
        <v>258921</v>
      </c>
      <c r="I16" s="202" t="s">
        <v>235</v>
      </c>
      <c r="J16" s="202"/>
    </row>
    <row r="17" spans="1:12" x14ac:dyDescent="0.2">
      <c r="A17" s="43" t="s">
        <v>250</v>
      </c>
      <c r="B17" s="44" t="s">
        <v>182</v>
      </c>
      <c r="C17" s="44">
        <v>-341828</v>
      </c>
      <c r="D17" s="44">
        <v>-280816</v>
      </c>
      <c r="E17" s="44">
        <v>-286715</v>
      </c>
      <c r="F17" s="44">
        <v>-300726</v>
      </c>
      <c r="G17" s="44">
        <v>-358672</v>
      </c>
      <c r="H17" s="44">
        <v>-334401</v>
      </c>
      <c r="I17" s="21"/>
      <c r="J17" s="21"/>
      <c r="L17" s="1" t="s">
        <v>235</v>
      </c>
    </row>
    <row r="18" spans="1:12" s="184" customFormat="1" ht="15" x14ac:dyDescent="0.25">
      <c r="A18" s="197" t="s">
        <v>251</v>
      </c>
      <c r="B18" s="198" t="s">
        <v>182</v>
      </c>
      <c r="C18" s="198">
        <f t="shared" ref="C18:H18" si="0">C16+C17</f>
        <v>6930</v>
      </c>
      <c r="D18" s="198">
        <f t="shared" si="0"/>
        <v>82204</v>
      </c>
      <c r="E18" s="198">
        <f t="shared" si="0"/>
        <v>67985</v>
      </c>
      <c r="F18" s="198">
        <f t="shared" si="0"/>
        <v>-7077</v>
      </c>
      <c r="G18" s="198">
        <f t="shared" si="0"/>
        <v>-14778</v>
      </c>
      <c r="H18" s="198">
        <f t="shared" si="0"/>
        <v>-75480</v>
      </c>
      <c r="I18" s="203" t="s">
        <v>235</v>
      </c>
      <c r="J18" s="295" t="s">
        <v>235</v>
      </c>
    </row>
    <row r="19" spans="1:12" x14ac:dyDescent="0.2">
      <c r="A19" s="43" t="s">
        <v>84</v>
      </c>
      <c r="B19" s="44" t="s">
        <v>182</v>
      </c>
      <c r="C19" s="44">
        <v>226427</v>
      </c>
      <c r="D19" s="44">
        <v>235808</v>
      </c>
      <c r="E19" s="44">
        <v>226849</v>
      </c>
      <c r="F19" s="44">
        <v>211292</v>
      </c>
      <c r="G19" s="44">
        <v>203004</v>
      </c>
      <c r="H19" s="44"/>
      <c r="I19" s="21"/>
      <c r="J19" s="26"/>
    </row>
    <row r="20" spans="1:12" x14ac:dyDescent="0.2">
      <c r="A20" s="43" t="s">
        <v>85</v>
      </c>
      <c r="B20" s="44" t="s">
        <v>182</v>
      </c>
      <c r="C20" s="44" t="s">
        <v>49</v>
      </c>
      <c r="D20" s="44" t="s">
        <v>49</v>
      </c>
      <c r="E20" s="44" t="s">
        <v>97</v>
      </c>
      <c r="F20" s="44" t="s">
        <v>97</v>
      </c>
      <c r="G20" s="44" t="s">
        <v>97</v>
      </c>
      <c r="H20" s="44"/>
      <c r="I20" s="21"/>
      <c r="J20" s="26"/>
    </row>
    <row r="21" spans="1:12" x14ac:dyDescent="0.2">
      <c r="A21" s="36" t="s">
        <v>118</v>
      </c>
      <c r="B21" s="45" t="s">
        <v>182</v>
      </c>
      <c r="C21" s="45" t="s">
        <v>51</v>
      </c>
      <c r="D21" s="45" t="s">
        <v>51</v>
      </c>
      <c r="E21" s="45" t="s">
        <v>117</v>
      </c>
      <c r="F21" s="45" t="s">
        <v>117</v>
      </c>
      <c r="G21" s="45" t="s">
        <v>121</v>
      </c>
      <c r="H21" s="45"/>
      <c r="I21" s="21"/>
      <c r="J21" s="18"/>
    </row>
    <row r="22" spans="1:12" x14ac:dyDescent="0.2">
      <c r="A22" s="43" t="s">
        <v>86</v>
      </c>
      <c r="B22" s="44" t="s">
        <v>182</v>
      </c>
      <c r="C22" s="44">
        <v>-475571</v>
      </c>
      <c r="D22" s="44">
        <v>-493667</v>
      </c>
      <c r="E22" s="44">
        <v>-439540</v>
      </c>
      <c r="F22" s="44">
        <v>-561167</v>
      </c>
      <c r="G22" s="44">
        <v>-428018</v>
      </c>
      <c r="H22" s="44"/>
      <c r="I22" s="21"/>
      <c r="J22" s="18"/>
    </row>
    <row r="23" spans="1:12" x14ac:dyDescent="0.2">
      <c r="A23" s="43" t="s">
        <v>87</v>
      </c>
      <c r="B23" s="44" t="s">
        <v>182</v>
      </c>
      <c r="C23" s="44">
        <v>-341828</v>
      </c>
      <c r="D23" s="44">
        <v>-280816</v>
      </c>
      <c r="E23" s="44">
        <f>E17</f>
        <v>-286715</v>
      </c>
      <c r="F23" s="44">
        <f>F17</f>
        <v>-300726</v>
      </c>
      <c r="G23" s="44">
        <f>G17</f>
        <v>-358672</v>
      </c>
      <c r="H23" s="44"/>
      <c r="I23" s="21"/>
      <c r="J23" s="18"/>
    </row>
    <row r="24" spans="1:12" x14ac:dyDescent="0.2">
      <c r="A24" s="37" t="s">
        <v>88</v>
      </c>
      <c r="B24" s="45" t="s">
        <v>182</v>
      </c>
      <c r="C24" s="45">
        <f>C22-C23</f>
        <v>-133743</v>
      </c>
      <c r="D24" s="45">
        <f>D22-D23</f>
        <v>-212851</v>
      </c>
      <c r="E24" s="45">
        <f>E22-E23</f>
        <v>-152825</v>
      </c>
      <c r="F24" s="45">
        <f>F22-F23</f>
        <v>-260441</v>
      </c>
      <c r="G24" s="45">
        <f>G22-G23</f>
        <v>-69346</v>
      </c>
      <c r="H24" s="45"/>
      <c r="I24" s="21"/>
      <c r="J24" s="18"/>
    </row>
    <row r="25" spans="1:12" s="184" customFormat="1" ht="15" x14ac:dyDescent="0.25">
      <c r="A25" s="182" t="s">
        <v>89</v>
      </c>
      <c r="B25" s="183" t="s">
        <v>182</v>
      </c>
      <c r="C25" s="183">
        <f>C16/C8</f>
        <v>0.68088869799496299</v>
      </c>
      <c r="D25" s="183">
        <f>D16/D8</f>
        <v>0.55630730377455928</v>
      </c>
      <c r="E25" s="183">
        <f>E16/E8</f>
        <v>0.71027221427913478</v>
      </c>
      <c r="F25" s="183">
        <f>F16/F8</f>
        <v>0.46387409246867478</v>
      </c>
      <c r="G25" s="183">
        <f>G16/G8</f>
        <v>0.7468196091887126</v>
      </c>
      <c r="H25" s="183"/>
      <c r="I25" s="203"/>
      <c r="J25" s="203"/>
    </row>
    <row r="26" spans="1:12" x14ac:dyDescent="0.2">
      <c r="A26" s="38" t="s">
        <v>90</v>
      </c>
      <c r="B26" s="46" t="s">
        <v>182</v>
      </c>
      <c r="C26" s="46">
        <f>C16/C11</f>
        <v>0.6810455933699413</v>
      </c>
      <c r="D26" s="46">
        <f>D16/D11</f>
        <v>0.55642326916680585</v>
      </c>
      <c r="E26" s="46">
        <f>E16/E11</f>
        <v>0.71046000632944351</v>
      </c>
      <c r="F26" s="46">
        <f>F16/F11</f>
        <v>0.46404049247087192</v>
      </c>
      <c r="G26" s="46">
        <f>G16/G11</f>
        <v>0.74707270128301495</v>
      </c>
      <c r="H26" s="46"/>
      <c r="I26" s="21"/>
      <c r="J26" s="21"/>
    </row>
    <row r="27" spans="1:12" x14ac:dyDescent="0.2">
      <c r="A27" s="38" t="s">
        <v>91</v>
      </c>
      <c r="B27" s="46" t="s">
        <v>182</v>
      </c>
      <c r="C27" s="46">
        <f>C17/C9</f>
        <v>0.7178802216887914</v>
      </c>
      <c r="D27" s="46">
        <f>D17/D9</f>
        <v>0.50674447855030258</v>
      </c>
      <c r="E27" s="46">
        <f>E17/E9</f>
        <v>0.58047816589023926</v>
      </c>
      <c r="F27" s="46">
        <f>F17/F9</f>
        <v>0.49597825602931744</v>
      </c>
      <c r="G27" s="46">
        <f>G17/G9</f>
        <v>0.74893091006280899</v>
      </c>
      <c r="H27" s="46"/>
      <c r="I27" s="1" t="s">
        <v>235</v>
      </c>
      <c r="J27" s="1"/>
    </row>
    <row r="28" spans="1:12" x14ac:dyDescent="0.2">
      <c r="A28" s="38" t="s">
        <v>92</v>
      </c>
      <c r="B28" s="46" t="s">
        <v>182</v>
      </c>
      <c r="C28" s="46">
        <f>-C18/(C9-C17)</f>
        <v>5.1587449287229685E-2</v>
      </c>
      <c r="D28" s="46">
        <f>-D18/(D9-D17)</f>
        <v>0.30073790613190116</v>
      </c>
      <c r="E28" s="46">
        <f>-E18/(E9-E17)</f>
        <v>0.32809076606792975</v>
      </c>
      <c r="F28" s="46">
        <f>-F18/(F9-F17)</f>
        <v>-2.3157495181657248E-2</v>
      </c>
      <c r="G28" s="46">
        <f>-G18/(G9-G17)</f>
        <v>-0.12290419161676647</v>
      </c>
      <c r="H28" s="46"/>
    </row>
    <row r="29" spans="1:12" s="184" customFormat="1" ht="15" x14ac:dyDescent="0.25">
      <c r="A29" s="182" t="s">
        <v>64</v>
      </c>
      <c r="B29" s="183" t="s">
        <v>182</v>
      </c>
      <c r="C29" s="183">
        <f>-C18/C24</f>
        <v>5.1815795966891724E-2</v>
      </c>
      <c r="D29" s="183">
        <f>-D18/D24</f>
        <v>0.38620443408769517</v>
      </c>
      <c r="E29" s="183">
        <f>-E18/E24</f>
        <v>0.44485522656633403</v>
      </c>
      <c r="F29" s="183">
        <f>-F18/F24</f>
        <v>-2.7173140941710406E-2</v>
      </c>
      <c r="G29" s="183">
        <f>-G18/G24</f>
        <v>-0.21310529807054479</v>
      </c>
      <c r="H29" s="183"/>
    </row>
    <row r="30" spans="1:12" x14ac:dyDescent="0.2">
      <c r="A30" s="38" t="s">
        <v>119</v>
      </c>
      <c r="B30" s="46" t="s">
        <v>182</v>
      </c>
      <c r="C30" s="46">
        <f>C18/C16</f>
        <v>1.9870511930909111E-2</v>
      </c>
      <c r="D30" s="46">
        <f>D18/D16</f>
        <v>0.2264448239766404</v>
      </c>
      <c r="E30" s="46">
        <f>E18/E16</f>
        <v>0.19166901606991824</v>
      </c>
      <c r="F30" s="46">
        <f>F18/F16</f>
        <v>-2.4100201260688781E-2</v>
      </c>
      <c r="G30" s="46">
        <f>G18/G16</f>
        <v>-4.2972543865260809E-2</v>
      </c>
      <c r="H30" s="46"/>
    </row>
    <row r="31" spans="1:12" x14ac:dyDescent="0.2">
      <c r="A31" s="38" t="s">
        <v>263</v>
      </c>
      <c r="B31" s="45" t="s">
        <v>182</v>
      </c>
      <c r="C31" s="45">
        <f>C16-D16</f>
        <v>-14262</v>
      </c>
      <c r="D31" s="45">
        <f>D16-E16</f>
        <v>8320</v>
      </c>
      <c r="E31" s="45">
        <f>E16-F16</f>
        <v>61051</v>
      </c>
      <c r="F31" s="45">
        <f>F16-G16</f>
        <v>-50245</v>
      </c>
      <c r="G31" s="45">
        <f>G16-H16</f>
        <v>84973</v>
      </c>
      <c r="H31" s="45"/>
    </row>
    <row r="32" spans="1:12" x14ac:dyDescent="0.2">
      <c r="A32" s="38" t="s">
        <v>264</v>
      </c>
      <c r="B32" s="45" t="s">
        <v>182</v>
      </c>
      <c r="C32" s="45">
        <f>C18-D18</f>
        <v>-75274</v>
      </c>
      <c r="D32" s="45">
        <f>D18-E18</f>
        <v>14219</v>
      </c>
      <c r="E32" s="45">
        <f>E18-F18</f>
        <v>75062</v>
      </c>
      <c r="F32" s="45">
        <f>F18-G18</f>
        <v>7701</v>
      </c>
      <c r="G32" s="45">
        <f>G18-H18</f>
        <v>60702</v>
      </c>
      <c r="H32" s="45"/>
    </row>
    <row r="33" spans="1:9" x14ac:dyDescent="0.2">
      <c r="A33" s="38" t="s">
        <v>265</v>
      </c>
      <c r="B33" s="47" t="s">
        <v>182</v>
      </c>
      <c r="C33" s="47">
        <f>C31/D16</f>
        <v>-3.9287091620296401E-2</v>
      </c>
      <c r="D33" s="47">
        <f>D31/E16</f>
        <v>2.3456442063715815E-2</v>
      </c>
      <c r="E33" s="47">
        <f>E31/F16</f>
        <v>0.20790467530963838</v>
      </c>
      <c r="F33" s="47">
        <f>F31/G16</f>
        <v>-0.1461060675673318</v>
      </c>
      <c r="G33" s="47">
        <f>G31/H16</f>
        <v>0.32818118267734175</v>
      </c>
      <c r="H33" s="47"/>
    </row>
    <row r="34" spans="1:9" x14ac:dyDescent="0.2">
      <c r="A34" s="38" t="s">
        <v>266</v>
      </c>
      <c r="B34" s="47" t="s">
        <v>182</v>
      </c>
      <c r="C34" s="47">
        <f>C32/D18</f>
        <v>-0.91569753296676559</v>
      </c>
      <c r="D34" s="47">
        <f>D32/E18</f>
        <v>0.20914907700227992</v>
      </c>
      <c r="E34" s="47">
        <f>E32/F18</f>
        <v>-10.60647166878621</v>
      </c>
      <c r="F34" s="47">
        <f>F32/G18</f>
        <v>-0.52111246447421844</v>
      </c>
      <c r="G34" s="47">
        <f>G32/H18</f>
        <v>-0.80421303656597776</v>
      </c>
      <c r="H34" s="47"/>
    </row>
    <row r="35" spans="1:9" x14ac:dyDescent="0.2">
      <c r="A35" s="38" t="s">
        <v>267</v>
      </c>
      <c r="B35" s="47" t="s">
        <v>182</v>
      </c>
      <c r="C35" s="47">
        <f>C19/C8</f>
        <v>0.44205892114562384</v>
      </c>
      <c r="D35" s="47">
        <f>D19/D8</f>
        <v>0.36136221885425396</v>
      </c>
      <c r="E35" s="47">
        <f>E19/E8</f>
        <v>0.45425582615451776</v>
      </c>
      <c r="F35" s="47">
        <f>F19/F8</f>
        <v>0.33377564625076617</v>
      </c>
      <c r="G35" s="47">
        <f>G19/G8</f>
        <v>0.44085493769517764</v>
      </c>
      <c r="H35" s="47"/>
    </row>
    <row r="36" spans="1:9" x14ac:dyDescent="0.2">
      <c r="A36" s="38" t="s">
        <v>209</v>
      </c>
      <c r="B36" s="47" t="s">
        <v>182</v>
      </c>
      <c r="C36" s="47">
        <f>C19/C16</f>
        <v>0.64923815367676152</v>
      </c>
      <c r="D36" s="47">
        <f>D19/D16</f>
        <v>0.64957302627954383</v>
      </c>
      <c r="E36" s="47">
        <f>E19/E16</f>
        <v>0.63955173385959962</v>
      </c>
      <c r="F36" s="47">
        <f>F19/F16</f>
        <v>0.71953931394283654</v>
      </c>
      <c r="G36" s="47">
        <f>G19/G16</f>
        <v>0.59030980476542194</v>
      </c>
      <c r="H36" s="47"/>
    </row>
    <row r="37" spans="1:9" x14ac:dyDescent="0.2">
      <c r="A37" s="38" t="s">
        <v>210</v>
      </c>
      <c r="B37" s="47" t="s">
        <v>182</v>
      </c>
      <c r="C37" s="47" t="s">
        <v>49</v>
      </c>
      <c r="D37" s="47" t="s">
        <v>49</v>
      </c>
      <c r="E37" s="47" t="s">
        <v>97</v>
      </c>
      <c r="F37" s="47" t="s">
        <v>97</v>
      </c>
      <c r="G37" s="47" t="s">
        <v>97</v>
      </c>
      <c r="H37" s="47"/>
    </row>
    <row r="38" spans="1:9" x14ac:dyDescent="0.2">
      <c r="A38" s="38" t="s">
        <v>211</v>
      </c>
      <c r="B38" s="47" t="s">
        <v>182</v>
      </c>
      <c r="C38" s="47" t="s">
        <v>49</v>
      </c>
      <c r="D38" s="47" t="s">
        <v>49</v>
      </c>
      <c r="E38" s="47" t="s">
        <v>97</v>
      </c>
      <c r="F38" s="47" t="s">
        <v>97</v>
      </c>
      <c r="G38" s="47" t="s">
        <v>97</v>
      </c>
      <c r="H38" s="47"/>
    </row>
    <row r="39" spans="1:9" ht="15" thickBot="1" x14ac:dyDescent="0.25">
      <c r="A39" s="62" t="s">
        <v>120</v>
      </c>
      <c r="B39" s="63" t="s">
        <v>182</v>
      </c>
      <c r="C39" s="63" t="s">
        <v>51</v>
      </c>
      <c r="D39" s="63" t="s">
        <v>51</v>
      </c>
      <c r="E39" s="63" t="s">
        <v>117</v>
      </c>
      <c r="F39" s="63" t="s">
        <v>65</v>
      </c>
      <c r="G39" s="63" t="s">
        <v>117</v>
      </c>
      <c r="H39" s="63"/>
    </row>
    <row r="40" spans="1:9" x14ac:dyDescent="0.2">
      <c r="A40" s="38"/>
      <c r="B40" s="45" t="s">
        <v>182</v>
      </c>
      <c r="C40" s="45"/>
      <c r="D40" s="45"/>
      <c r="E40" s="45"/>
      <c r="F40" s="45"/>
      <c r="G40" s="45"/>
      <c r="H40" s="45"/>
    </row>
    <row r="41" spans="1:9" x14ac:dyDescent="0.2">
      <c r="A41" s="38"/>
      <c r="B41" s="45" t="s">
        <v>182</v>
      </c>
      <c r="C41" s="45"/>
      <c r="D41" s="45"/>
      <c r="E41" s="45"/>
      <c r="F41" s="45"/>
      <c r="G41" s="45"/>
      <c r="H41" s="45"/>
    </row>
    <row r="42" spans="1:9" x14ac:dyDescent="0.2">
      <c r="A42" s="43" t="s">
        <v>166</v>
      </c>
      <c r="B42" s="44" t="s">
        <v>182</v>
      </c>
      <c r="C42" s="44">
        <v>606051</v>
      </c>
      <c r="D42" s="44">
        <v>624525</v>
      </c>
      <c r="E42" s="44">
        <v>694480</v>
      </c>
      <c r="F42" s="44">
        <v>603246</v>
      </c>
      <c r="G42" s="44">
        <v>487884</v>
      </c>
      <c r="H42" s="44"/>
      <c r="I42" s="1"/>
    </row>
    <row r="43" spans="1:9" x14ac:dyDescent="0.2">
      <c r="A43" s="43" t="s">
        <v>167</v>
      </c>
      <c r="B43" s="44" t="s">
        <v>182</v>
      </c>
      <c r="C43" s="44">
        <v>-190998</v>
      </c>
      <c r="D43" s="44">
        <v>-246827</v>
      </c>
      <c r="E43" s="44">
        <v>-316194</v>
      </c>
      <c r="F43" s="44">
        <v>-233121</v>
      </c>
      <c r="G43" s="44">
        <v>-143354</v>
      </c>
      <c r="H43" s="44"/>
      <c r="I43" s="1"/>
    </row>
    <row r="44" spans="1:9" x14ac:dyDescent="0.2">
      <c r="A44" s="43" t="s">
        <v>168</v>
      </c>
      <c r="B44" s="44" t="s">
        <v>182</v>
      </c>
      <c r="C44" s="44">
        <v>-190998</v>
      </c>
      <c r="D44" s="44">
        <v>-246827</v>
      </c>
      <c r="E44" s="44">
        <f>E43</f>
        <v>-316194</v>
      </c>
      <c r="F44" s="44">
        <f>F43</f>
        <v>-233121</v>
      </c>
      <c r="G44" s="44">
        <f>G43</f>
        <v>-143354</v>
      </c>
      <c r="H44" s="44"/>
      <c r="I44" s="1"/>
    </row>
    <row r="45" spans="1:9" x14ac:dyDescent="0.2">
      <c r="A45" s="43" t="s">
        <v>129</v>
      </c>
      <c r="B45" s="44" t="s">
        <v>182</v>
      </c>
      <c r="C45" s="44">
        <v>532441</v>
      </c>
      <c r="D45" s="44">
        <v>496744</v>
      </c>
      <c r="E45" s="44">
        <v>399540</v>
      </c>
      <c r="F45" s="44">
        <v>391063</v>
      </c>
      <c r="G45" s="44">
        <v>362971</v>
      </c>
      <c r="H45" s="44">
        <v>382170</v>
      </c>
      <c r="I45" s="1"/>
    </row>
    <row r="46" spans="1:9" x14ac:dyDescent="0.2">
      <c r="A46" s="43" t="s">
        <v>216</v>
      </c>
      <c r="B46" s="44" t="s">
        <v>182</v>
      </c>
      <c r="C46" s="44">
        <v>526376</v>
      </c>
      <c r="D46" s="44">
        <v>490797</v>
      </c>
      <c r="E46" s="44">
        <v>392578</v>
      </c>
      <c r="F46" s="44">
        <v>384063</v>
      </c>
      <c r="G46" s="44">
        <v>354609</v>
      </c>
      <c r="H46" s="44">
        <v>373964</v>
      </c>
      <c r="I46" s="1"/>
    </row>
    <row r="47" spans="1:9" s="184" customFormat="1" ht="15" x14ac:dyDescent="0.25">
      <c r="A47" s="200" t="s">
        <v>217</v>
      </c>
      <c r="B47" s="201" t="s">
        <v>182</v>
      </c>
      <c r="C47" s="201">
        <v>526376</v>
      </c>
      <c r="D47" s="201">
        <v>490797</v>
      </c>
      <c r="E47" s="201">
        <v>379894</v>
      </c>
      <c r="F47" s="201">
        <v>371379</v>
      </c>
      <c r="G47" s="201">
        <v>341925</v>
      </c>
      <c r="H47" s="201">
        <v>361280</v>
      </c>
      <c r="I47" s="210"/>
    </row>
    <row r="48" spans="1:9" ht="16.5" x14ac:dyDescent="0.2">
      <c r="A48" s="43" t="s">
        <v>234</v>
      </c>
      <c r="B48" s="44" t="s">
        <v>182</v>
      </c>
      <c r="C48" s="44">
        <v>190998</v>
      </c>
      <c r="D48" s="44">
        <v>215021</v>
      </c>
      <c r="E48" s="44">
        <v>625303</v>
      </c>
      <c r="F48" s="44">
        <v>570985</v>
      </c>
      <c r="G48" s="44">
        <v>457276</v>
      </c>
      <c r="H48" s="44"/>
    </row>
    <row r="49" spans="1:8" x14ac:dyDescent="0.2">
      <c r="A49" s="34" t="s">
        <v>130</v>
      </c>
      <c r="B49" s="48" t="s">
        <v>182</v>
      </c>
      <c r="C49" s="48">
        <f>C45-C46</f>
        <v>6065</v>
      </c>
      <c r="D49" s="48">
        <f>D45-D46</f>
        <v>5947</v>
      </c>
      <c r="E49" s="48">
        <f>E45-E46</f>
        <v>6962</v>
      </c>
      <c r="F49" s="48">
        <f>F45-F46</f>
        <v>7000</v>
      </c>
      <c r="G49" s="48">
        <f>G45-G46</f>
        <v>8362</v>
      </c>
      <c r="H49" s="48"/>
    </row>
    <row r="50" spans="1:8" s="22" customFormat="1" x14ac:dyDescent="0.2">
      <c r="A50" s="39" t="s">
        <v>131</v>
      </c>
      <c r="B50" s="48" t="s">
        <v>182</v>
      </c>
      <c r="C50" s="48">
        <f>C45-D45</f>
        <v>35697</v>
      </c>
      <c r="D50" s="48">
        <f>D45-E45</f>
        <v>97204</v>
      </c>
      <c r="E50" s="48">
        <f>E45-F45</f>
        <v>8477</v>
      </c>
      <c r="F50" s="48">
        <f>F45-G45</f>
        <v>28092</v>
      </c>
      <c r="G50" s="48">
        <f>G45-H45</f>
        <v>-19199</v>
      </c>
      <c r="H50" s="48"/>
    </row>
    <row r="51" spans="1:8" s="22" customFormat="1" x14ac:dyDescent="0.2">
      <c r="A51" s="39" t="s">
        <v>221</v>
      </c>
      <c r="B51" s="49" t="s">
        <v>182</v>
      </c>
      <c r="C51" s="49">
        <f>C50/D45</f>
        <v>7.186196511684087E-2</v>
      </c>
      <c r="D51" s="49">
        <f>D50/E45</f>
        <v>0.24328978325073836</v>
      </c>
      <c r="E51" s="49">
        <f>E50/F45</f>
        <v>2.1676814221749437E-2</v>
      </c>
      <c r="F51" s="49">
        <f>F50/G45</f>
        <v>7.7394612792757542E-2</v>
      </c>
      <c r="G51" s="49">
        <f>G50/H45</f>
        <v>-5.0236805610068817E-2</v>
      </c>
      <c r="H51" s="49"/>
    </row>
    <row r="52" spans="1:8" s="22" customFormat="1" x14ac:dyDescent="0.2">
      <c r="A52" s="39" t="s">
        <v>222</v>
      </c>
      <c r="B52" s="48" t="s">
        <v>182</v>
      </c>
      <c r="C52" s="48">
        <f>C46-D46</f>
        <v>35579</v>
      </c>
      <c r="D52" s="48">
        <f>D46-E46</f>
        <v>98219</v>
      </c>
      <c r="E52" s="48">
        <f>E46-F46</f>
        <v>8515</v>
      </c>
      <c r="F52" s="48">
        <f>F46-G46</f>
        <v>29454</v>
      </c>
      <c r="G52" s="48">
        <f>G46-H46</f>
        <v>-19355</v>
      </c>
      <c r="H52" s="48"/>
    </row>
    <row r="53" spans="1:8" s="22" customFormat="1" x14ac:dyDescent="0.2">
      <c r="A53" s="39" t="s">
        <v>223</v>
      </c>
      <c r="B53" s="49" t="s">
        <v>182</v>
      </c>
      <c r="C53" s="49">
        <f>C52/D46</f>
        <v>7.2492293147676121E-2</v>
      </c>
      <c r="D53" s="49">
        <f>D52/E46</f>
        <v>0.25018977120470326</v>
      </c>
      <c r="E53" s="49">
        <f>E52/F46</f>
        <v>2.2170841762939934E-2</v>
      </c>
      <c r="F53" s="49">
        <f>F52/G46</f>
        <v>8.3060497618503759E-2</v>
      </c>
      <c r="G53" s="49">
        <f>G52/H46</f>
        <v>-5.1756318790043963E-2</v>
      </c>
      <c r="H53" s="49"/>
    </row>
    <row r="54" spans="1:8" s="22" customFormat="1" x14ac:dyDescent="0.2">
      <c r="A54" s="39" t="s">
        <v>224</v>
      </c>
      <c r="B54" s="48" t="s">
        <v>182</v>
      </c>
      <c r="C54" s="48">
        <f>C47-D47</f>
        <v>35579</v>
      </c>
      <c r="D54" s="48">
        <f>D47-E47</f>
        <v>110903</v>
      </c>
      <c r="E54" s="48">
        <f>E47-F47</f>
        <v>8515</v>
      </c>
      <c r="F54" s="48">
        <f>F47-G47</f>
        <v>29454</v>
      </c>
      <c r="G54" s="48">
        <f>G47-H47</f>
        <v>-19355</v>
      </c>
      <c r="H54" s="48"/>
    </row>
    <row r="55" spans="1:8" s="22" customFormat="1" x14ac:dyDescent="0.2">
      <c r="A55" s="39" t="s">
        <v>225</v>
      </c>
      <c r="B55" s="49" t="s">
        <v>182</v>
      </c>
      <c r="C55" s="49">
        <f>C54/D47</f>
        <v>7.2492293147676121E-2</v>
      </c>
      <c r="D55" s="49">
        <f>D54/E47</f>
        <v>0.29193143350513562</v>
      </c>
      <c r="E55" s="49">
        <f>E54/F47</f>
        <v>2.2928060014163427E-2</v>
      </c>
      <c r="F55" s="49">
        <f>F54/G47</f>
        <v>8.6141697740732617E-2</v>
      </c>
      <c r="G55" s="49">
        <f>G54/H47</f>
        <v>-5.3573405668733393E-2</v>
      </c>
      <c r="H55" s="49"/>
    </row>
    <row r="56" spans="1:8" s="22" customFormat="1" x14ac:dyDescent="0.2">
      <c r="A56" s="39" t="s">
        <v>226</v>
      </c>
      <c r="B56" s="50" t="s">
        <v>182</v>
      </c>
      <c r="C56" s="50">
        <f>-C42/C43</f>
        <v>3.1730751107341439</v>
      </c>
      <c r="D56" s="50">
        <f>-D42/D43</f>
        <v>2.5302134693530287</v>
      </c>
      <c r="E56" s="50">
        <f>-E42/E43</f>
        <v>2.1963731127092863</v>
      </c>
      <c r="F56" s="50">
        <f>-F42/F43</f>
        <v>2.5876948022700659</v>
      </c>
      <c r="G56" s="50">
        <f>-G42/G43</f>
        <v>3.4033511447186684</v>
      </c>
      <c r="H56" s="50"/>
    </row>
    <row r="57" spans="1:8" s="22" customFormat="1" x14ac:dyDescent="0.2">
      <c r="A57" s="39" t="s">
        <v>227</v>
      </c>
      <c r="B57" s="51" t="s">
        <v>182</v>
      </c>
      <c r="C57" s="51">
        <f>(C42+C43)/-C10</f>
        <v>10.459939138488291</v>
      </c>
      <c r="D57" s="51">
        <f>(D42+D43)/-D10</f>
        <v>8.1788662779681562</v>
      </c>
      <c r="E57" s="51">
        <f>(E42+E43)/-E10</f>
        <v>9.1904544985210421</v>
      </c>
      <c r="F57" s="51">
        <f>(F42+F43)/-F10</f>
        <v>7.3252310214421543</v>
      </c>
      <c r="G57" s="51">
        <f>(G42+G43)/-G10</f>
        <v>8.6328177201657077</v>
      </c>
      <c r="H57" s="51"/>
    </row>
    <row r="58" spans="1:8" x14ac:dyDescent="0.2">
      <c r="A58" s="34" t="s">
        <v>228</v>
      </c>
      <c r="B58" s="52" t="s">
        <v>182</v>
      </c>
      <c r="C58" s="52">
        <f>-C48/C10</f>
        <v>4.8134273347572156</v>
      </c>
      <c r="D58" s="52">
        <f>-D48/D10</f>
        <v>4.6561750550836676</v>
      </c>
      <c r="E58" s="52">
        <f>-E48/E10</f>
        <v>15.191729985483743</v>
      </c>
      <c r="F58" s="52">
        <f>-F48/F10</f>
        <v>11.300498574206413</v>
      </c>
      <c r="G58" s="52">
        <f>-G48/G10</f>
        <v>11.457871174662568</v>
      </c>
      <c r="H58" s="52"/>
    </row>
    <row r="59" spans="1:8" ht="15" thickBot="1" x14ac:dyDescent="0.25">
      <c r="A59" s="35" t="s">
        <v>290</v>
      </c>
      <c r="B59" s="53" t="s">
        <v>182</v>
      </c>
      <c r="C59" s="53">
        <f>C47/C8</f>
        <v>1.0276566252123152</v>
      </c>
      <c r="D59" s="53">
        <f>D47/D8</f>
        <v>0.75211821875004792</v>
      </c>
      <c r="E59" s="53">
        <f>E47/E8</f>
        <v>0.76072216682085603</v>
      </c>
      <c r="F59" s="53">
        <f>F47/F8</f>
        <v>0.58666331772600611</v>
      </c>
      <c r="G59" s="53">
        <f>G47/G8</f>
        <v>0.74254361771897892</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9" t="s">
        <v>207</v>
      </c>
    </row>
    <row r="63" spans="1:8" x14ac:dyDescent="0.2">
      <c r="A63" s="1"/>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2:L64"/>
  <sheetViews>
    <sheetView zoomScaleNormal="100" workbookViewId="0">
      <selection activeCell="F45" sqref="E45:F45"/>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309</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56861000</v>
      </c>
      <c r="D8" s="58">
        <v>55040000</v>
      </c>
      <c r="E8" s="58">
        <v>63053000</v>
      </c>
      <c r="F8" s="58">
        <v>53149000</v>
      </c>
      <c r="G8" s="58">
        <v>49497000</v>
      </c>
      <c r="H8" s="58" t="s">
        <v>235</v>
      </c>
      <c r="I8" s="16" t="s">
        <v>235</v>
      </c>
      <c r="J8" s="16"/>
    </row>
    <row r="9" spans="1:12" x14ac:dyDescent="0.2">
      <c r="A9" s="43" t="s">
        <v>243</v>
      </c>
      <c r="B9" s="44" t="s">
        <v>182</v>
      </c>
      <c r="C9" s="44">
        <v>-53817000</v>
      </c>
      <c r="D9" s="44">
        <v>-51670000</v>
      </c>
      <c r="E9" s="44">
        <v>-52581000</v>
      </c>
      <c r="F9" s="44">
        <v>-51174000</v>
      </c>
      <c r="G9" s="44">
        <v>-47283000</v>
      </c>
      <c r="H9" s="44" t="s">
        <v>235</v>
      </c>
      <c r="I9" s="21" t="s">
        <v>235</v>
      </c>
      <c r="J9" s="18"/>
    </row>
    <row r="10" spans="1:12" x14ac:dyDescent="0.2">
      <c r="A10" s="36" t="s">
        <v>244</v>
      </c>
      <c r="B10" s="45" t="s">
        <v>182</v>
      </c>
      <c r="C10" s="45">
        <f>C9/12</f>
        <v>-4484750</v>
      </c>
      <c r="D10" s="45">
        <f>D9/12</f>
        <v>-4305833.333333333</v>
      </c>
      <c r="E10" s="45">
        <f>E9/12</f>
        <v>-4381750</v>
      </c>
      <c r="F10" s="45">
        <f>F9/12</f>
        <v>-4264500</v>
      </c>
      <c r="G10" s="45">
        <f>G9/12</f>
        <v>-3940250</v>
      </c>
      <c r="H10" s="45"/>
      <c r="I10" s="21"/>
      <c r="J10" s="18"/>
    </row>
    <row r="11" spans="1:12" x14ac:dyDescent="0.2">
      <c r="A11" s="43" t="s">
        <v>245</v>
      </c>
      <c r="B11" s="44" t="s">
        <v>182</v>
      </c>
      <c r="C11" s="44">
        <v>56060000</v>
      </c>
      <c r="D11" s="44">
        <v>54345000</v>
      </c>
      <c r="E11" s="44">
        <v>62708000</v>
      </c>
      <c r="F11" s="44">
        <v>52397000</v>
      </c>
      <c r="G11" s="44">
        <v>48570000</v>
      </c>
      <c r="H11" s="44"/>
      <c r="I11" s="21"/>
      <c r="J11" s="18"/>
    </row>
    <row r="12" spans="1:12" ht="15" thickBot="1" x14ac:dyDescent="0.25">
      <c r="A12" s="59" t="s">
        <v>246</v>
      </c>
      <c r="B12" s="60" t="s">
        <v>182</v>
      </c>
      <c r="C12" s="60">
        <v>-52959000</v>
      </c>
      <c r="D12" s="60">
        <v>-51161000</v>
      </c>
      <c r="E12" s="60">
        <v>-52091000</v>
      </c>
      <c r="F12" s="60">
        <v>-50248000</v>
      </c>
      <c r="G12" s="60">
        <v>-46395000</v>
      </c>
      <c r="H12" s="60"/>
      <c r="I12" s="21"/>
      <c r="J12" s="18"/>
    </row>
    <row r="13" spans="1:12" x14ac:dyDescent="0.2">
      <c r="A13" s="61"/>
      <c r="B13" s="61" t="s">
        <v>182</v>
      </c>
      <c r="C13" s="61"/>
      <c r="D13" s="61"/>
      <c r="E13" s="61"/>
      <c r="F13" s="61"/>
      <c r="G13" s="61"/>
      <c r="H13" s="61"/>
    </row>
    <row r="14" spans="1:12" s="184" customFormat="1" ht="15" x14ac:dyDescent="0.25">
      <c r="A14" s="197" t="s">
        <v>247</v>
      </c>
      <c r="B14" s="198" t="s">
        <v>182</v>
      </c>
      <c r="C14" s="198">
        <f>C8+C9</f>
        <v>3044000</v>
      </c>
      <c r="D14" s="198">
        <f>D8+D9</f>
        <v>3370000</v>
      </c>
      <c r="E14" s="198">
        <f>E8+E9</f>
        <v>10472000</v>
      </c>
      <c r="F14" s="198">
        <f>F8+F9</f>
        <v>1975000</v>
      </c>
      <c r="G14" s="198">
        <f>G8+G9</f>
        <v>2214000</v>
      </c>
      <c r="H14" s="198"/>
      <c r="I14" s="203"/>
      <c r="J14" s="199"/>
    </row>
    <row r="15" spans="1:12" x14ac:dyDescent="0.2">
      <c r="A15" s="36" t="s">
        <v>248</v>
      </c>
      <c r="B15" s="45" t="s">
        <v>182</v>
      </c>
      <c r="C15" s="45">
        <f>C11+C12</f>
        <v>3101000</v>
      </c>
      <c r="D15" s="45">
        <f>D11+D12</f>
        <v>3184000</v>
      </c>
      <c r="E15" s="45">
        <f>E11+E12</f>
        <v>10617000</v>
      </c>
      <c r="F15" s="45">
        <f>F11+F12</f>
        <v>2149000</v>
      </c>
      <c r="G15" s="45">
        <f>G11+G12</f>
        <v>2175000</v>
      </c>
      <c r="H15" s="45"/>
      <c r="I15" s="21"/>
      <c r="J15" s="18"/>
    </row>
    <row r="16" spans="1:12" s="184" customFormat="1" ht="15" x14ac:dyDescent="0.25">
      <c r="A16" s="200" t="s">
        <v>249</v>
      </c>
      <c r="B16" s="201" t="s">
        <v>182</v>
      </c>
      <c r="C16" s="201">
        <v>49204000</v>
      </c>
      <c r="D16" s="201">
        <v>46888000</v>
      </c>
      <c r="E16" s="201">
        <v>47716000</v>
      </c>
      <c r="F16" s="201">
        <v>44023000</v>
      </c>
      <c r="G16" s="201">
        <v>40771000</v>
      </c>
      <c r="H16" s="201">
        <v>38325000</v>
      </c>
      <c r="I16" s="202" t="s">
        <v>235</v>
      </c>
      <c r="J16" s="202"/>
    </row>
    <row r="17" spans="1:12" x14ac:dyDescent="0.2">
      <c r="A17" s="43" t="s">
        <v>250</v>
      </c>
      <c r="B17" s="44" t="s">
        <v>182</v>
      </c>
      <c r="C17" s="44">
        <v>-42505000</v>
      </c>
      <c r="D17" s="44">
        <v>-39223000</v>
      </c>
      <c r="E17" s="44">
        <v>-37032000</v>
      </c>
      <c r="F17" s="44">
        <v>-36193000</v>
      </c>
      <c r="G17" s="44">
        <v>-33814000</v>
      </c>
      <c r="H17" s="44">
        <v>-31892000</v>
      </c>
      <c r="I17" s="21"/>
      <c r="J17" s="21"/>
      <c r="L17" s="1" t="s">
        <v>235</v>
      </c>
    </row>
    <row r="18" spans="1:12" s="184" customFormat="1" ht="15" x14ac:dyDescent="0.25">
      <c r="A18" s="197" t="s">
        <v>251</v>
      </c>
      <c r="B18" s="198" t="s">
        <v>182</v>
      </c>
      <c r="C18" s="198">
        <f t="shared" ref="C18:H18" si="0">C16+C17</f>
        <v>6699000</v>
      </c>
      <c r="D18" s="198">
        <f t="shared" si="0"/>
        <v>7665000</v>
      </c>
      <c r="E18" s="198">
        <f t="shared" si="0"/>
        <v>10684000</v>
      </c>
      <c r="F18" s="198">
        <f t="shared" si="0"/>
        <v>7830000</v>
      </c>
      <c r="G18" s="198">
        <f t="shared" si="0"/>
        <v>6957000</v>
      </c>
      <c r="H18" s="198">
        <f t="shared" si="0"/>
        <v>6433000</v>
      </c>
      <c r="I18" s="203" t="s">
        <v>235</v>
      </c>
      <c r="J18" s="295" t="s">
        <v>235</v>
      </c>
    </row>
    <row r="19" spans="1:12" x14ac:dyDescent="0.2">
      <c r="A19" s="43" t="s">
        <v>252</v>
      </c>
      <c r="B19" s="44" t="s">
        <v>182</v>
      </c>
      <c r="C19" s="44" t="s">
        <v>49</v>
      </c>
      <c r="D19" s="44" t="s">
        <v>49</v>
      </c>
      <c r="E19" s="44" t="s">
        <v>231</v>
      </c>
      <c r="F19" s="44" t="s">
        <v>231</v>
      </c>
      <c r="G19" s="44" t="s">
        <v>231</v>
      </c>
      <c r="H19" s="44"/>
      <c r="I19" s="21"/>
      <c r="J19" s="26"/>
    </row>
    <row r="20" spans="1:12" x14ac:dyDescent="0.2">
      <c r="A20" s="43" t="s">
        <v>253</v>
      </c>
      <c r="B20" s="44" t="s">
        <v>182</v>
      </c>
      <c r="C20" s="44" t="s">
        <v>49</v>
      </c>
      <c r="D20" s="44" t="s">
        <v>49</v>
      </c>
      <c r="E20" s="44" t="s">
        <v>231</v>
      </c>
      <c r="F20" s="44" t="s">
        <v>231</v>
      </c>
      <c r="G20" s="44" t="s">
        <v>231</v>
      </c>
      <c r="H20" s="44"/>
      <c r="I20" s="21"/>
      <c r="J20" s="26"/>
    </row>
    <row r="21" spans="1:12" x14ac:dyDescent="0.2">
      <c r="A21" s="36" t="s">
        <v>118</v>
      </c>
      <c r="B21" s="45" t="s">
        <v>182</v>
      </c>
      <c r="C21" s="45" t="s">
        <v>51</v>
      </c>
      <c r="D21" s="45" t="s">
        <v>51</v>
      </c>
      <c r="E21" s="45" t="s">
        <v>117</v>
      </c>
      <c r="F21" s="45" t="s">
        <v>117</v>
      </c>
      <c r="G21" s="45" t="s">
        <v>117</v>
      </c>
      <c r="H21" s="45"/>
      <c r="I21" s="21"/>
      <c r="J21" s="18"/>
    </row>
    <row r="22" spans="1:12" x14ac:dyDescent="0.2">
      <c r="A22" s="43" t="s">
        <v>254</v>
      </c>
      <c r="B22" s="44" t="s">
        <v>182</v>
      </c>
      <c r="C22" s="44">
        <v>-53648000</v>
      </c>
      <c r="D22" s="44">
        <v>-51051000</v>
      </c>
      <c r="E22" s="44">
        <v>-51051000</v>
      </c>
      <c r="F22" s="44">
        <v>-49392000</v>
      </c>
      <c r="G22" s="44">
        <v>-45707000</v>
      </c>
      <c r="H22" s="44"/>
      <c r="I22" s="21"/>
      <c r="J22" s="18"/>
    </row>
    <row r="23" spans="1:12" x14ac:dyDescent="0.2">
      <c r="A23" s="43" t="s">
        <v>255</v>
      </c>
      <c r="B23" s="44" t="s">
        <v>182</v>
      </c>
      <c r="C23" s="44">
        <v>-42505000</v>
      </c>
      <c r="D23" s="44">
        <v>-39223000</v>
      </c>
      <c r="E23" s="44">
        <f>E17</f>
        <v>-37032000</v>
      </c>
      <c r="F23" s="44">
        <f>F17</f>
        <v>-36193000</v>
      </c>
      <c r="G23" s="44">
        <f>G17</f>
        <v>-33814000</v>
      </c>
      <c r="H23" s="44"/>
      <c r="I23" s="21"/>
      <c r="J23" s="18"/>
    </row>
    <row r="24" spans="1:12" x14ac:dyDescent="0.2">
      <c r="A24" s="37" t="s">
        <v>257</v>
      </c>
      <c r="B24" s="45" t="s">
        <v>182</v>
      </c>
      <c r="C24" s="45">
        <f>C22-C23</f>
        <v>-11143000</v>
      </c>
      <c r="D24" s="45">
        <f>D22-D23</f>
        <v>-11828000</v>
      </c>
      <c r="E24" s="45">
        <f>E22-E23</f>
        <v>-14019000</v>
      </c>
      <c r="F24" s="45">
        <f>F22-F23</f>
        <v>-13199000</v>
      </c>
      <c r="G24" s="45">
        <f>G22-G23</f>
        <v>-11893000</v>
      </c>
      <c r="H24" s="45"/>
      <c r="I24" s="21"/>
      <c r="J24" s="18"/>
    </row>
    <row r="25" spans="1:12" s="184" customFormat="1" ht="15" x14ac:dyDescent="0.25">
      <c r="A25" s="182" t="s">
        <v>258</v>
      </c>
      <c r="B25" s="183" t="s">
        <v>182</v>
      </c>
      <c r="C25" s="183">
        <f>C16/C8</f>
        <v>0.86533828107138455</v>
      </c>
      <c r="D25" s="183">
        <f>D16/D8</f>
        <v>0.85188953488372088</v>
      </c>
      <c r="E25" s="183">
        <f>E16/E8</f>
        <v>0.75676018587537464</v>
      </c>
      <c r="F25" s="183">
        <f>F16/F8</f>
        <v>0.82829404128017459</v>
      </c>
      <c r="G25" s="183">
        <f>G16/G8</f>
        <v>0.82370648726185425</v>
      </c>
      <c r="H25" s="183"/>
      <c r="I25" s="203"/>
      <c r="J25" s="203"/>
    </row>
    <row r="26" spans="1:12" x14ac:dyDescent="0.2">
      <c r="A26" s="38" t="s">
        <v>259</v>
      </c>
      <c r="B26" s="46" t="s">
        <v>182</v>
      </c>
      <c r="C26" s="46">
        <f>C16/C11</f>
        <v>0.87770246164823407</v>
      </c>
      <c r="D26" s="46">
        <f>D16/D11</f>
        <v>0.86278406477136815</v>
      </c>
      <c r="E26" s="46">
        <f>E16/E11</f>
        <v>0.76092364610576002</v>
      </c>
      <c r="F26" s="46">
        <f>F16/F11</f>
        <v>0.84018168979140029</v>
      </c>
      <c r="G26" s="46">
        <f>G16/G11</f>
        <v>0.83942763022441835</v>
      </c>
      <c r="H26" s="46"/>
      <c r="I26" s="21"/>
      <c r="J26" s="21"/>
    </row>
    <row r="27" spans="1:12" x14ac:dyDescent="0.2">
      <c r="A27" s="38" t="s">
        <v>260</v>
      </c>
      <c r="B27" s="46" t="s">
        <v>182</v>
      </c>
      <c r="C27" s="46">
        <f>C17/C9</f>
        <v>0.78980619506847283</v>
      </c>
      <c r="D27" s="46">
        <f>D17/D9</f>
        <v>0.75910586413779757</v>
      </c>
      <c r="E27" s="46">
        <f>E17/E9</f>
        <v>0.7042848177098191</v>
      </c>
      <c r="F27" s="46">
        <f>F17/F9</f>
        <v>0.70725368351115803</v>
      </c>
      <c r="G27" s="46">
        <f>G17/G9</f>
        <v>0.71514074826047414</v>
      </c>
      <c r="H27" s="46"/>
      <c r="I27" s="1" t="s">
        <v>235</v>
      </c>
      <c r="J27" s="1"/>
    </row>
    <row r="28" spans="1:12" x14ac:dyDescent="0.2">
      <c r="A28" s="38" t="s">
        <v>261</v>
      </c>
      <c r="B28" s="46" t="s">
        <v>182</v>
      </c>
      <c r="C28" s="46">
        <f>-C18/(C9-C17)</f>
        <v>0.59220297029702973</v>
      </c>
      <c r="D28" s="46">
        <f>-D18/(D9-D17)</f>
        <v>0.61581103880453125</v>
      </c>
      <c r="E28" s="46">
        <f>-E18/(E9-E17)</f>
        <v>0.68711814264582927</v>
      </c>
      <c r="F28" s="46">
        <f>-F18/(F9-F17)</f>
        <v>0.52266203858220417</v>
      </c>
      <c r="G28" s="46">
        <f>-G18/(G9-G17)</f>
        <v>0.51651941495285469</v>
      </c>
      <c r="H28" s="46"/>
    </row>
    <row r="29" spans="1:12" s="184" customFormat="1" ht="15" x14ac:dyDescent="0.25">
      <c r="A29" s="182" t="s">
        <v>66</v>
      </c>
      <c r="B29" s="183" t="s">
        <v>182</v>
      </c>
      <c r="C29" s="183">
        <f>-C18/C24</f>
        <v>0.60118460019743336</v>
      </c>
      <c r="D29" s="183">
        <f>-D18/D24</f>
        <v>0.64803855258708154</v>
      </c>
      <c r="E29" s="183">
        <f>-E18/E24</f>
        <v>0.76210856694486051</v>
      </c>
      <c r="F29" s="183">
        <f>-F18/F24</f>
        <v>0.5932267596030002</v>
      </c>
      <c r="G29" s="183">
        <f>-G18/G24</f>
        <v>0.58496594635499877</v>
      </c>
      <c r="H29" s="183"/>
    </row>
    <row r="30" spans="1:12" x14ac:dyDescent="0.2">
      <c r="A30" s="38" t="s">
        <v>119</v>
      </c>
      <c r="B30" s="46" t="s">
        <v>182</v>
      </c>
      <c r="C30" s="46">
        <f>C18/C16</f>
        <v>0.13614746768555402</v>
      </c>
      <c r="D30" s="46">
        <f>D18/D16</f>
        <v>0.16347466302678723</v>
      </c>
      <c r="E30" s="46">
        <f>E18/E16</f>
        <v>0.22390812306144689</v>
      </c>
      <c r="F30" s="46">
        <f>F18/F16</f>
        <v>0.17786157235990277</v>
      </c>
      <c r="G30" s="46">
        <f>G18/G16</f>
        <v>0.17063599126830345</v>
      </c>
      <c r="H30" s="46"/>
    </row>
    <row r="31" spans="1:12" x14ac:dyDescent="0.2">
      <c r="A31" s="38" t="s">
        <v>263</v>
      </c>
      <c r="B31" s="45" t="s">
        <v>182</v>
      </c>
      <c r="C31" s="45">
        <f>C16-D16</f>
        <v>2316000</v>
      </c>
      <c r="D31" s="45">
        <f>D16-E16</f>
        <v>-828000</v>
      </c>
      <c r="E31" s="45">
        <f>E16-F16</f>
        <v>3693000</v>
      </c>
      <c r="F31" s="45">
        <f>F16-G16</f>
        <v>3252000</v>
      </c>
      <c r="G31" s="45">
        <f>G16-H16</f>
        <v>2446000</v>
      </c>
      <c r="H31" s="45"/>
    </row>
    <row r="32" spans="1:12" x14ac:dyDescent="0.2">
      <c r="A32" s="38" t="s">
        <v>264</v>
      </c>
      <c r="B32" s="45" t="s">
        <v>182</v>
      </c>
      <c r="C32" s="45">
        <f>C18-D18</f>
        <v>-966000</v>
      </c>
      <c r="D32" s="45">
        <f>D18-E18</f>
        <v>-3019000</v>
      </c>
      <c r="E32" s="45">
        <f>E18-F18</f>
        <v>2854000</v>
      </c>
      <c r="F32" s="45">
        <f>F18-G18</f>
        <v>873000</v>
      </c>
      <c r="G32" s="45">
        <f>G18-H18</f>
        <v>524000</v>
      </c>
      <c r="H32" s="45"/>
    </row>
    <row r="33" spans="1:9" x14ac:dyDescent="0.2">
      <c r="A33" s="38" t="s">
        <v>265</v>
      </c>
      <c r="B33" s="47" t="s">
        <v>182</v>
      </c>
      <c r="C33" s="47">
        <f>C31/D16</f>
        <v>4.9394301313768985E-2</v>
      </c>
      <c r="D33" s="47">
        <f>D31/E16</f>
        <v>-1.735266996395339E-2</v>
      </c>
      <c r="E33" s="47">
        <f>E31/F16</f>
        <v>8.3887967653272152E-2</v>
      </c>
      <c r="F33" s="47">
        <f>F31/G16</f>
        <v>7.9762576341026709E-2</v>
      </c>
      <c r="G33" s="47">
        <f>G31/H16</f>
        <v>6.3822570123939992E-2</v>
      </c>
      <c r="H33" s="47"/>
    </row>
    <row r="34" spans="1:9" x14ac:dyDescent="0.2">
      <c r="A34" s="38" t="s">
        <v>266</v>
      </c>
      <c r="B34" s="47" t="s">
        <v>182</v>
      </c>
      <c r="C34" s="47">
        <f>C32/D18</f>
        <v>-0.12602739726027398</v>
      </c>
      <c r="D34" s="47">
        <f>D32/E18</f>
        <v>-0.28257207038562338</v>
      </c>
      <c r="E34" s="47">
        <f>E32/F18</f>
        <v>0.36449553001277141</v>
      </c>
      <c r="F34" s="47">
        <f>F32/G18</f>
        <v>0.12548512289780078</v>
      </c>
      <c r="G34" s="47">
        <f>G32/H18</f>
        <v>8.1454997668272966E-2</v>
      </c>
      <c r="H34" s="47"/>
    </row>
    <row r="35" spans="1:9" x14ac:dyDescent="0.2">
      <c r="A35" s="38" t="s">
        <v>267</v>
      </c>
      <c r="B35" s="47" t="s">
        <v>182</v>
      </c>
      <c r="C35" s="47" t="s">
        <v>49</v>
      </c>
      <c r="D35" s="47" t="s">
        <v>49</v>
      </c>
      <c r="E35" s="47" t="s">
        <v>231</v>
      </c>
      <c r="F35" s="47" t="s">
        <v>231</v>
      </c>
      <c r="G35" s="47" t="s">
        <v>231</v>
      </c>
      <c r="H35" s="47"/>
    </row>
    <row r="36" spans="1:9" x14ac:dyDescent="0.2">
      <c r="A36" s="38" t="s">
        <v>209</v>
      </c>
      <c r="B36" s="47" t="s">
        <v>182</v>
      </c>
      <c r="C36" s="47" t="s">
        <v>49</v>
      </c>
      <c r="D36" s="47" t="s">
        <v>49</v>
      </c>
      <c r="E36" s="47" t="s">
        <v>231</v>
      </c>
      <c r="F36" s="47" t="s">
        <v>231</v>
      </c>
      <c r="G36" s="47" t="s">
        <v>231</v>
      </c>
      <c r="H36" s="47"/>
    </row>
    <row r="37" spans="1:9" x14ac:dyDescent="0.2">
      <c r="A37" s="38" t="s">
        <v>210</v>
      </c>
      <c r="B37" s="47" t="s">
        <v>182</v>
      </c>
      <c r="C37" s="47" t="s">
        <v>49</v>
      </c>
      <c r="D37" s="47" t="s">
        <v>49</v>
      </c>
      <c r="E37" s="47" t="s">
        <v>231</v>
      </c>
      <c r="F37" s="47" t="s">
        <v>231</v>
      </c>
      <c r="G37" s="47" t="s">
        <v>231</v>
      </c>
      <c r="H37" s="47"/>
    </row>
    <row r="38" spans="1:9" x14ac:dyDescent="0.2">
      <c r="A38" s="38" t="s">
        <v>211</v>
      </c>
      <c r="B38" s="47" t="s">
        <v>182</v>
      </c>
      <c r="C38" s="47" t="s">
        <v>49</v>
      </c>
      <c r="D38" s="47" t="s">
        <v>49</v>
      </c>
      <c r="E38" s="47" t="s">
        <v>231</v>
      </c>
      <c r="F38" s="47" t="s">
        <v>231</v>
      </c>
      <c r="G38" s="47" t="s">
        <v>231</v>
      </c>
      <c r="H38" s="47"/>
    </row>
    <row r="39" spans="1:9" ht="15" thickBot="1" x14ac:dyDescent="0.25">
      <c r="A39" s="62" t="s">
        <v>120</v>
      </c>
      <c r="B39" s="63" t="s">
        <v>182</v>
      </c>
      <c r="C39" s="63" t="s">
        <v>51</v>
      </c>
      <c r="D39" s="63" t="s">
        <v>51</v>
      </c>
      <c r="E39" s="63" t="s">
        <v>117</v>
      </c>
      <c r="F39" s="63" t="s">
        <v>68</v>
      </c>
      <c r="G39" s="63" t="s">
        <v>117</v>
      </c>
      <c r="H39" s="63"/>
    </row>
    <row r="40" spans="1:9" x14ac:dyDescent="0.2">
      <c r="A40" s="38"/>
      <c r="B40" s="45" t="s">
        <v>182</v>
      </c>
      <c r="C40" s="45"/>
      <c r="D40" s="45"/>
      <c r="E40" s="45"/>
      <c r="F40" s="45"/>
      <c r="G40" s="45"/>
      <c r="H40" s="45"/>
    </row>
    <row r="41" spans="1:9" x14ac:dyDescent="0.2">
      <c r="A41" s="38"/>
      <c r="B41" s="45" t="s">
        <v>182</v>
      </c>
      <c r="C41" s="45"/>
      <c r="D41" s="45"/>
      <c r="E41" s="45"/>
      <c r="F41" s="45"/>
      <c r="G41" s="45"/>
      <c r="H41" s="45"/>
    </row>
    <row r="42" spans="1:9" x14ac:dyDescent="0.2">
      <c r="A42" s="43" t="s">
        <v>212</v>
      </c>
      <c r="B42" s="44" t="s">
        <v>182</v>
      </c>
      <c r="C42" s="44">
        <v>31225000</v>
      </c>
      <c r="D42" s="44">
        <v>33965000</v>
      </c>
      <c r="E42" s="44">
        <v>35471000</v>
      </c>
      <c r="F42" s="44">
        <v>23128000</v>
      </c>
      <c r="G42" s="44">
        <v>23431000</v>
      </c>
      <c r="H42" s="44"/>
      <c r="I42" s="1"/>
    </row>
    <row r="43" spans="1:9" x14ac:dyDescent="0.2">
      <c r="A43" s="43" t="s">
        <v>213</v>
      </c>
      <c r="B43" s="44" t="s">
        <v>182</v>
      </c>
      <c r="C43" s="44">
        <v>-24530000</v>
      </c>
      <c r="D43" s="44">
        <v>-22534000</v>
      </c>
      <c r="E43" s="44">
        <v>-23316000</v>
      </c>
      <c r="F43" s="44">
        <v>-21826000</v>
      </c>
      <c r="G43" s="44">
        <v>-22410000</v>
      </c>
      <c r="H43" s="44"/>
      <c r="I43" s="1"/>
    </row>
    <row r="44" spans="1:9" x14ac:dyDescent="0.2">
      <c r="A44" s="43" t="s">
        <v>214</v>
      </c>
      <c r="B44" s="44" t="s">
        <v>182</v>
      </c>
      <c r="C44" s="44">
        <v>-42930000</v>
      </c>
      <c r="D44" s="44">
        <v>-44951000</v>
      </c>
      <c r="E44" s="44">
        <v>-33021000</v>
      </c>
      <c r="F44" s="44">
        <v>-36946000</v>
      </c>
      <c r="G44" s="44">
        <v>-36507000</v>
      </c>
      <c r="H44" s="44"/>
      <c r="I44" s="1"/>
    </row>
    <row r="45" spans="1:9" x14ac:dyDescent="0.2">
      <c r="A45" s="43" t="s">
        <v>215</v>
      </c>
      <c r="B45" s="44" t="s">
        <v>182</v>
      </c>
      <c r="C45" s="44">
        <v>29940000</v>
      </c>
      <c r="D45" s="44">
        <v>27519000</v>
      </c>
      <c r="E45" s="44">
        <v>37514000</v>
      </c>
      <c r="F45" s="44">
        <v>19844000</v>
      </c>
      <c r="G45" s="44">
        <v>18625000</v>
      </c>
      <c r="H45" s="44">
        <v>15980000</v>
      </c>
      <c r="I45" s="1"/>
    </row>
    <row r="46" spans="1:9" x14ac:dyDescent="0.2">
      <c r="A46" s="43" t="s">
        <v>200</v>
      </c>
      <c r="B46" s="44" t="s">
        <v>182</v>
      </c>
      <c r="C46" s="44">
        <v>29224000</v>
      </c>
      <c r="D46" s="44">
        <v>26746000</v>
      </c>
      <c r="E46" s="44">
        <v>36927000</v>
      </c>
      <c r="F46" s="44">
        <v>19112000</v>
      </c>
      <c r="G46" s="44">
        <v>17719000</v>
      </c>
      <c r="H46" s="44">
        <v>15112000</v>
      </c>
      <c r="I46" s="1"/>
    </row>
    <row r="47" spans="1:9" s="184" customFormat="1" ht="15" x14ac:dyDescent="0.25">
      <c r="A47" s="200" t="s">
        <v>217</v>
      </c>
      <c r="B47" s="201" t="s">
        <v>182</v>
      </c>
      <c r="C47" s="201">
        <v>46908000</v>
      </c>
      <c r="D47" s="201">
        <v>48283000</v>
      </c>
      <c r="E47" s="201">
        <v>45590000</v>
      </c>
      <c r="F47" s="201">
        <v>33576000</v>
      </c>
      <c r="G47" s="201">
        <v>30628000</v>
      </c>
      <c r="H47" s="201">
        <v>28044000</v>
      </c>
      <c r="I47" s="210"/>
    </row>
    <row r="48" spans="1:9" x14ac:dyDescent="0.2">
      <c r="A48" s="43" t="s">
        <v>233</v>
      </c>
      <c r="B48" s="44" t="s">
        <v>182</v>
      </c>
      <c r="C48" s="44">
        <v>15309000</v>
      </c>
      <c r="D48" s="44">
        <v>11304000</v>
      </c>
      <c r="E48" s="44">
        <v>14015000</v>
      </c>
      <c r="F48" s="44">
        <v>14155000</v>
      </c>
      <c r="G48" s="44">
        <v>14591000</v>
      </c>
      <c r="H48" s="44"/>
    </row>
    <row r="49" spans="1:8" x14ac:dyDescent="0.2">
      <c r="A49" s="34" t="s">
        <v>219</v>
      </c>
      <c r="B49" s="48" t="s">
        <v>182</v>
      </c>
      <c r="C49" s="48">
        <f>C45-C46</f>
        <v>716000</v>
      </c>
      <c r="D49" s="48">
        <f>D45-D46</f>
        <v>773000</v>
      </c>
      <c r="E49" s="48">
        <f>E45-E46</f>
        <v>587000</v>
      </c>
      <c r="F49" s="48">
        <f>F45-F46</f>
        <v>732000</v>
      </c>
      <c r="G49" s="48">
        <f>G45-G46</f>
        <v>906000</v>
      </c>
      <c r="H49" s="48"/>
    </row>
    <row r="50" spans="1:8" s="22" customFormat="1" x14ac:dyDescent="0.2">
      <c r="A50" s="39" t="s">
        <v>220</v>
      </c>
      <c r="B50" s="48" t="s">
        <v>182</v>
      </c>
      <c r="C50" s="48">
        <f>C45-D45</f>
        <v>2421000</v>
      </c>
      <c r="D50" s="48">
        <f>D45-E45</f>
        <v>-9995000</v>
      </c>
      <c r="E50" s="48">
        <f>E45-F45</f>
        <v>17670000</v>
      </c>
      <c r="F50" s="48">
        <f>F45-G45</f>
        <v>1219000</v>
      </c>
      <c r="G50" s="48">
        <f>G45-H45</f>
        <v>2645000</v>
      </c>
      <c r="H50" s="48"/>
    </row>
    <row r="51" spans="1:8" s="22" customFormat="1" x14ac:dyDescent="0.2">
      <c r="A51" s="39" t="s">
        <v>221</v>
      </c>
      <c r="B51" s="49" t="s">
        <v>182</v>
      </c>
      <c r="C51" s="49">
        <f>C50/D45</f>
        <v>8.7975580508012644E-2</v>
      </c>
      <c r="D51" s="49">
        <f>D50/E45</f>
        <v>-0.26643386469051555</v>
      </c>
      <c r="E51" s="49">
        <f>E50/F45</f>
        <v>0.89044547470268087</v>
      </c>
      <c r="F51" s="49">
        <f>F50/G45</f>
        <v>6.5449664429530208E-2</v>
      </c>
      <c r="G51" s="49">
        <f>G50/H45</f>
        <v>0.16551939924906134</v>
      </c>
      <c r="H51" s="49"/>
    </row>
    <row r="52" spans="1:8" s="22" customFormat="1" x14ac:dyDescent="0.2">
      <c r="A52" s="39" t="s">
        <v>222</v>
      </c>
      <c r="B52" s="48" t="s">
        <v>182</v>
      </c>
      <c r="C52" s="48">
        <f>C46-D46</f>
        <v>2478000</v>
      </c>
      <c r="D52" s="48">
        <f>D46-E46</f>
        <v>-10181000</v>
      </c>
      <c r="E52" s="48">
        <f>E46-F46</f>
        <v>17815000</v>
      </c>
      <c r="F52" s="48">
        <f>F46-G46</f>
        <v>1393000</v>
      </c>
      <c r="G52" s="48">
        <f>G46-H46</f>
        <v>2607000</v>
      </c>
      <c r="H52" s="48"/>
    </row>
    <row r="53" spans="1:8" s="22" customFormat="1" x14ac:dyDescent="0.2">
      <c r="A53" s="39" t="s">
        <v>223</v>
      </c>
      <c r="B53" s="49" t="s">
        <v>182</v>
      </c>
      <c r="C53" s="49">
        <f>C52/D46</f>
        <v>9.2649368129813808E-2</v>
      </c>
      <c r="D53" s="49">
        <f>D52/E46</f>
        <v>-0.27570612289110946</v>
      </c>
      <c r="E53" s="49">
        <f>E52/F46</f>
        <v>0.93213687735454165</v>
      </c>
      <c r="F53" s="49">
        <f>F52/G46</f>
        <v>7.861617472769343E-2</v>
      </c>
      <c r="G53" s="49">
        <f>G52/H46</f>
        <v>0.17251191106405506</v>
      </c>
      <c r="H53" s="49"/>
    </row>
    <row r="54" spans="1:8" s="22" customFormat="1" x14ac:dyDescent="0.2">
      <c r="A54" s="39" t="s">
        <v>224</v>
      </c>
      <c r="B54" s="48" t="s">
        <v>182</v>
      </c>
      <c r="C54" s="48">
        <f>C47-D47</f>
        <v>-1375000</v>
      </c>
      <c r="D54" s="48">
        <f>D47-E47</f>
        <v>2693000</v>
      </c>
      <c r="E54" s="48">
        <f>E47-F47</f>
        <v>12014000</v>
      </c>
      <c r="F54" s="48">
        <f>F47-G47</f>
        <v>2948000</v>
      </c>
      <c r="G54" s="48">
        <f>G47-H47</f>
        <v>2584000</v>
      </c>
      <c r="H54" s="48"/>
    </row>
    <row r="55" spans="1:8" s="22" customFormat="1" x14ac:dyDescent="0.2">
      <c r="A55" s="39" t="s">
        <v>225</v>
      </c>
      <c r="B55" s="49" t="s">
        <v>182</v>
      </c>
      <c r="C55" s="49">
        <f>C54/D47</f>
        <v>-2.8477932191454548E-2</v>
      </c>
      <c r="D55" s="49">
        <f>D54/E47</f>
        <v>5.9069971484974775E-2</v>
      </c>
      <c r="E55" s="49">
        <f>E54/F47</f>
        <v>0.35781510602811534</v>
      </c>
      <c r="F55" s="49">
        <f>F54/G47</f>
        <v>9.6251795742457888E-2</v>
      </c>
      <c r="G55" s="49">
        <f>G54/H47</f>
        <v>9.2140921409214094E-2</v>
      </c>
      <c r="H55" s="49"/>
    </row>
    <row r="56" spans="1:8" s="22" customFormat="1" x14ac:dyDescent="0.2">
      <c r="A56" s="39" t="s">
        <v>226</v>
      </c>
      <c r="B56" s="50" t="s">
        <v>182</v>
      </c>
      <c r="C56" s="50">
        <f>-C42/C43</f>
        <v>1.2729311047696699</v>
      </c>
      <c r="D56" s="50">
        <f>-D42/D43</f>
        <v>1.5072778911866513</v>
      </c>
      <c r="E56" s="50">
        <f>-E42/E43</f>
        <v>1.5213158346200035</v>
      </c>
      <c r="F56" s="50">
        <f>-F42/F43</f>
        <v>1.0596536241180243</v>
      </c>
      <c r="G56" s="50">
        <f>-G42/G43</f>
        <v>1.0455600178491744</v>
      </c>
      <c r="H56" s="50"/>
    </row>
    <row r="57" spans="1:8" s="22" customFormat="1" x14ac:dyDescent="0.2">
      <c r="A57" s="39" t="s">
        <v>227</v>
      </c>
      <c r="B57" s="51" t="s">
        <v>182</v>
      </c>
      <c r="C57" s="51">
        <f>(C42+C43)/-C10</f>
        <v>1.4928368359440325</v>
      </c>
      <c r="D57" s="51">
        <f>(D42+D43)/-D10</f>
        <v>2.6547706599574221</v>
      </c>
      <c r="E57" s="51">
        <f>(E42+E43)/-E10</f>
        <v>2.7740058195926287</v>
      </c>
      <c r="F57" s="51">
        <f>(F42+F43)/-F10</f>
        <v>0.30531129088990505</v>
      </c>
      <c r="G57" s="51">
        <f>(G42+G43)/-G10</f>
        <v>0.25912061417422755</v>
      </c>
      <c r="H57" s="51"/>
    </row>
    <row r="58" spans="1:8" x14ac:dyDescent="0.2">
      <c r="A58" s="34" t="s">
        <v>228</v>
      </c>
      <c r="B58" s="52" t="s">
        <v>182</v>
      </c>
      <c r="C58" s="52">
        <f>-C48/C10</f>
        <v>3.4135682033558168</v>
      </c>
      <c r="D58" s="52">
        <f>-D48/D10</f>
        <v>2.6252757886587963</v>
      </c>
      <c r="E58" s="52">
        <f>-E48/E10</f>
        <v>3.198493752496149</v>
      </c>
      <c r="F58" s="52">
        <f>-F48/F10</f>
        <v>3.3192636885918629</v>
      </c>
      <c r="G58" s="52">
        <f>-G48/G10</f>
        <v>3.7030645263625406</v>
      </c>
      <c r="H58" s="52"/>
    </row>
    <row r="59" spans="1:8" ht="15" thickBot="1" x14ac:dyDescent="0.25">
      <c r="A59" s="35" t="s">
        <v>290</v>
      </c>
      <c r="B59" s="53" t="s">
        <v>182</v>
      </c>
      <c r="C59" s="53">
        <f>C47/C8</f>
        <v>0.82495911081409046</v>
      </c>
      <c r="D59" s="53">
        <f>D47/D8</f>
        <v>0.87723473837209298</v>
      </c>
      <c r="E59" s="53">
        <f>E47/E8</f>
        <v>0.72304251978494283</v>
      </c>
      <c r="F59" s="53">
        <f>F47/F8</f>
        <v>0.6317334286628159</v>
      </c>
      <c r="G59" s="53">
        <f>G47/G8</f>
        <v>0.61878497686728484</v>
      </c>
      <c r="H59" s="53"/>
    </row>
    <row r="60" spans="1:8" x14ac:dyDescent="0.2">
      <c r="A60" s="1"/>
      <c r="B60" s="19"/>
      <c r="C60" s="19"/>
      <c r="D60" s="19"/>
      <c r="E60" s="19"/>
      <c r="F60" s="19"/>
      <c r="G60" s="19"/>
    </row>
    <row r="61" spans="1:8" x14ac:dyDescent="0.2">
      <c r="A61" s="4" t="s">
        <v>229</v>
      </c>
      <c r="B61" s="19"/>
      <c r="C61" s="19"/>
      <c r="D61" s="19"/>
      <c r="E61" s="19"/>
      <c r="F61" s="19"/>
      <c r="G61" s="19"/>
    </row>
    <row r="62" spans="1:8" ht="25.5" x14ac:dyDescent="0.2">
      <c r="A62" s="5" t="s">
        <v>67</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2:L72"/>
  <sheetViews>
    <sheetView zoomScaleNormal="100" workbookViewId="0">
      <selection activeCell="E45" sqref="D45:E45"/>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310</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53989000</v>
      </c>
      <c r="D8" s="58">
        <v>53940000</v>
      </c>
      <c r="E8" s="58">
        <v>51602000</v>
      </c>
      <c r="F8" s="58">
        <v>49126000</v>
      </c>
      <c r="G8" s="58">
        <v>45102000</v>
      </c>
      <c r="H8" s="58" t="s">
        <v>235</v>
      </c>
      <c r="I8" s="16" t="s">
        <v>235</v>
      </c>
      <c r="J8" s="16"/>
    </row>
    <row r="9" spans="1:12" x14ac:dyDescent="0.2">
      <c r="A9" s="43" t="s">
        <v>243</v>
      </c>
      <c r="B9" s="44" t="s">
        <v>182</v>
      </c>
      <c r="C9" s="44">
        <v>-60106000</v>
      </c>
      <c r="D9" s="44">
        <v>-55202000</v>
      </c>
      <c r="E9" s="44">
        <v>-47491000</v>
      </c>
      <c r="F9" s="44">
        <v>-42430000</v>
      </c>
      <c r="G9" s="44">
        <v>-40099000</v>
      </c>
      <c r="H9" s="44" t="s">
        <v>235</v>
      </c>
      <c r="I9" s="21" t="s">
        <v>235</v>
      </c>
      <c r="J9" s="18"/>
    </row>
    <row r="10" spans="1:12" x14ac:dyDescent="0.2">
      <c r="A10" s="36" t="s">
        <v>244</v>
      </c>
      <c r="B10" s="45" t="s">
        <v>182</v>
      </c>
      <c r="C10" s="45">
        <f>C9/12</f>
        <v>-5008833.333333333</v>
      </c>
      <c r="D10" s="45">
        <f>D9/12</f>
        <v>-4600166.666666667</v>
      </c>
      <c r="E10" s="45">
        <f>E9/12</f>
        <v>-3957583.3333333335</v>
      </c>
      <c r="F10" s="45">
        <f>F9/12</f>
        <v>-3535833.3333333335</v>
      </c>
      <c r="G10" s="45">
        <f>G9/12</f>
        <v>-3341583.3333333335</v>
      </c>
      <c r="H10" s="45"/>
      <c r="I10" s="21"/>
      <c r="J10" s="18"/>
    </row>
    <row r="11" spans="1:12" x14ac:dyDescent="0.2">
      <c r="A11" s="43" t="s">
        <v>245</v>
      </c>
      <c r="B11" s="44" t="s">
        <v>182</v>
      </c>
      <c r="C11" s="44">
        <v>51905000</v>
      </c>
      <c r="D11" s="44">
        <v>52146000</v>
      </c>
      <c r="E11" s="44">
        <v>49451000</v>
      </c>
      <c r="F11" s="44">
        <v>46731000</v>
      </c>
      <c r="G11" s="44">
        <v>43156000</v>
      </c>
      <c r="H11" s="44"/>
      <c r="I11" s="21"/>
      <c r="J11" s="18"/>
    </row>
    <row r="12" spans="1:12" ht="15" thickBot="1" x14ac:dyDescent="0.25">
      <c r="A12" s="59" t="s">
        <v>246</v>
      </c>
      <c r="B12" s="60" t="s">
        <v>182</v>
      </c>
      <c r="C12" s="60">
        <v>-58461000</v>
      </c>
      <c r="D12" s="60">
        <v>-54118000</v>
      </c>
      <c r="E12" s="60">
        <v>-46126000</v>
      </c>
      <c r="F12" s="60">
        <v>-40617000</v>
      </c>
      <c r="G12" s="60">
        <v>-38335000</v>
      </c>
      <c r="H12" s="60"/>
      <c r="I12" s="21"/>
      <c r="J12" s="18"/>
    </row>
    <row r="13" spans="1:12" x14ac:dyDescent="0.2">
      <c r="A13" s="61"/>
      <c r="B13" s="61" t="s">
        <v>182</v>
      </c>
      <c r="C13" s="61"/>
      <c r="D13" s="61"/>
      <c r="E13" s="61"/>
      <c r="F13" s="61"/>
      <c r="G13" s="61"/>
      <c r="H13" s="61"/>
    </row>
    <row r="14" spans="1:12" s="184" customFormat="1" ht="15" x14ac:dyDescent="0.25">
      <c r="A14" s="197" t="s">
        <v>247</v>
      </c>
      <c r="B14" s="198" t="s">
        <v>182</v>
      </c>
      <c r="C14" s="198">
        <f>C8+C9</f>
        <v>-6117000</v>
      </c>
      <c r="D14" s="198">
        <f>D8+D9</f>
        <v>-1262000</v>
      </c>
      <c r="E14" s="198">
        <f>E8+E9</f>
        <v>4111000</v>
      </c>
      <c r="F14" s="198">
        <f>F8+F9</f>
        <v>6696000</v>
      </c>
      <c r="G14" s="198">
        <f>G8+G9</f>
        <v>5003000</v>
      </c>
      <c r="H14" s="198"/>
      <c r="I14" s="203"/>
      <c r="J14" s="199"/>
    </row>
    <row r="15" spans="1:12" x14ac:dyDescent="0.2">
      <c r="A15" s="36" t="s">
        <v>248</v>
      </c>
      <c r="B15" s="45" t="s">
        <v>182</v>
      </c>
      <c r="C15" s="45">
        <f>C11+C12</f>
        <v>-6556000</v>
      </c>
      <c r="D15" s="45">
        <f>D11+D12</f>
        <v>-1972000</v>
      </c>
      <c r="E15" s="45">
        <f>E11+E12</f>
        <v>3325000</v>
      </c>
      <c r="F15" s="45">
        <f>F11+F12</f>
        <v>6114000</v>
      </c>
      <c r="G15" s="45">
        <f>G11+G12</f>
        <v>4821000</v>
      </c>
      <c r="H15" s="45"/>
      <c r="I15" s="21"/>
      <c r="J15" s="18"/>
    </row>
    <row r="16" spans="1:12" s="184" customFormat="1" ht="15" x14ac:dyDescent="0.25">
      <c r="A16" s="200" t="s">
        <v>249</v>
      </c>
      <c r="B16" s="201" t="s">
        <v>182</v>
      </c>
      <c r="C16" s="201">
        <v>43132000</v>
      </c>
      <c r="D16" s="201">
        <v>40290000</v>
      </c>
      <c r="E16" s="201">
        <v>38093000</v>
      </c>
      <c r="F16" s="201">
        <v>35697000</v>
      </c>
      <c r="G16" s="201">
        <v>31771000</v>
      </c>
      <c r="H16" s="201">
        <v>28864000</v>
      </c>
      <c r="I16" s="202" t="s">
        <v>235</v>
      </c>
      <c r="J16" s="202"/>
    </row>
    <row r="17" spans="1:12" x14ac:dyDescent="0.2">
      <c r="A17" s="43" t="s">
        <v>250</v>
      </c>
      <c r="B17" s="44" t="s">
        <v>182</v>
      </c>
      <c r="C17" s="44">
        <v>-36066000</v>
      </c>
      <c r="D17" s="44">
        <v>-33024000</v>
      </c>
      <c r="E17" s="44">
        <v>-28508000</v>
      </c>
      <c r="F17" s="44">
        <v>-25823000</v>
      </c>
      <c r="G17" s="44">
        <v>-23390000</v>
      </c>
      <c r="H17" s="44">
        <v>-22479000</v>
      </c>
      <c r="I17" s="21"/>
      <c r="J17" s="21"/>
      <c r="L17" s="1" t="s">
        <v>235</v>
      </c>
    </row>
    <row r="18" spans="1:12" s="184" customFormat="1" ht="15" x14ac:dyDescent="0.25">
      <c r="A18" s="197" t="s">
        <v>251</v>
      </c>
      <c r="B18" s="198" t="s">
        <v>182</v>
      </c>
      <c r="C18" s="198">
        <f t="shared" ref="C18:H18" si="0">C16+C17</f>
        <v>7066000</v>
      </c>
      <c r="D18" s="198">
        <f t="shared" si="0"/>
        <v>7266000</v>
      </c>
      <c r="E18" s="198">
        <f t="shared" si="0"/>
        <v>9585000</v>
      </c>
      <c r="F18" s="198">
        <f t="shared" si="0"/>
        <v>9874000</v>
      </c>
      <c r="G18" s="198">
        <f t="shared" si="0"/>
        <v>8381000</v>
      </c>
      <c r="H18" s="198">
        <f t="shared" si="0"/>
        <v>6385000</v>
      </c>
      <c r="I18" s="203" t="s">
        <v>235</v>
      </c>
      <c r="J18" s="295" t="s">
        <v>235</v>
      </c>
    </row>
    <row r="19" spans="1:12" x14ac:dyDescent="0.2">
      <c r="A19" s="43" t="s">
        <v>252</v>
      </c>
      <c r="B19" s="44" t="s">
        <v>182</v>
      </c>
      <c r="C19" s="44" t="s">
        <v>49</v>
      </c>
      <c r="D19" s="44" t="s">
        <v>49</v>
      </c>
      <c r="E19" s="44" t="s">
        <v>231</v>
      </c>
      <c r="F19" s="44" t="s">
        <v>231</v>
      </c>
      <c r="G19" s="44" t="s">
        <v>231</v>
      </c>
      <c r="H19" s="44"/>
      <c r="I19" s="21"/>
      <c r="J19" s="26"/>
    </row>
    <row r="20" spans="1:12" x14ac:dyDescent="0.2">
      <c r="A20" s="43" t="s">
        <v>253</v>
      </c>
      <c r="B20" s="44" t="s">
        <v>182</v>
      </c>
      <c r="C20" s="44" t="s">
        <v>49</v>
      </c>
      <c r="D20" s="44" t="s">
        <v>49</v>
      </c>
      <c r="E20" s="44" t="s">
        <v>231</v>
      </c>
      <c r="F20" s="44" t="s">
        <v>231</v>
      </c>
      <c r="G20" s="44" t="s">
        <v>231</v>
      </c>
      <c r="H20" s="44"/>
      <c r="I20" s="21"/>
      <c r="J20" s="26"/>
    </row>
    <row r="21" spans="1:12" x14ac:dyDescent="0.2">
      <c r="A21" s="36" t="s">
        <v>118</v>
      </c>
      <c r="B21" s="45" t="s">
        <v>182</v>
      </c>
      <c r="C21" s="45" t="s">
        <v>51</v>
      </c>
      <c r="D21" s="45" t="s">
        <v>51</v>
      </c>
      <c r="E21" s="45" t="s">
        <v>117</v>
      </c>
      <c r="F21" s="45" t="s">
        <v>69</v>
      </c>
      <c r="G21" s="45" t="s">
        <v>70</v>
      </c>
      <c r="H21" s="45"/>
      <c r="I21" s="21"/>
      <c r="J21" s="18"/>
    </row>
    <row r="22" spans="1:12" x14ac:dyDescent="0.2">
      <c r="A22" s="43" t="s">
        <v>254</v>
      </c>
      <c r="B22" s="44" t="s">
        <v>182</v>
      </c>
      <c r="C22" s="44">
        <v>-59118000</v>
      </c>
      <c r="D22" s="44">
        <v>-54212000</v>
      </c>
      <c r="E22" s="44">
        <v>-46784000</v>
      </c>
      <c r="F22" s="44">
        <v>-41683000</v>
      </c>
      <c r="G22" s="44">
        <v>-39270000</v>
      </c>
      <c r="H22" s="44"/>
      <c r="I22" s="21"/>
      <c r="J22" s="18"/>
    </row>
    <row r="23" spans="1:12" x14ac:dyDescent="0.2">
      <c r="A23" s="43" t="s">
        <v>255</v>
      </c>
      <c r="B23" s="44" t="s">
        <v>182</v>
      </c>
      <c r="C23" s="44">
        <v>-36066000</v>
      </c>
      <c r="D23" s="44">
        <v>-33024000</v>
      </c>
      <c r="E23" s="44">
        <f>E17</f>
        <v>-28508000</v>
      </c>
      <c r="F23" s="44">
        <f>F17</f>
        <v>-25823000</v>
      </c>
      <c r="G23" s="44">
        <f>G17</f>
        <v>-23390000</v>
      </c>
      <c r="H23" s="44"/>
      <c r="I23" s="21"/>
      <c r="J23" s="18"/>
    </row>
    <row r="24" spans="1:12" x14ac:dyDescent="0.2">
      <c r="A24" s="37" t="s">
        <v>257</v>
      </c>
      <c r="B24" s="45" t="s">
        <v>182</v>
      </c>
      <c r="C24" s="45">
        <f>C22-C23</f>
        <v>-23052000</v>
      </c>
      <c r="D24" s="45">
        <f>D22-D23</f>
        <v>-21188000</v>
      </c>
      <c r="E24" s="45">
        <f>E22-E23</f>
        <v>-18276000</v>
      </c>
      <c r="F24" s="45">
        <f>F22-F23</f>
        <v>-15860000</v>
      </c>
      <c r="G24" s="45">
        <f>G22-G23</f>
        <v>-15880000</v>
      </c>
      <c r="H24" s="45"/>
      <c r="I24" s="21"/>
      <c r="J24" s="18"/>
    </row>
    <row r="25" spans="1:12" s="184" customFormat="1" ht="15" x14ac:dyDescent="0.25">
      <c r="A25" s="182" t="s">
        <v>258</v>
      </c>
      <c r="B25" s="183" t="s">
        <v>182</v>
      </c>
      <c r="C25" s="183">
        <f>C16/C8</f>
        <v>0.79890348033858749</v>
      </c>
      <c r="D25" s="183">
        <f>D16/D8</f>
        <v>0.74694104560622909</v>
      </c>
      <c r="E25" s="183">
        <f>E16/E8</f>
        <v>0.73820782140227126</v>
      </c>
      <c r="F25" s="183">
        <f>F16/F8</f>
        <v>0.72664169686113256</v>
      </c>
      <c r="G25" s="183">
        <f>G16/G8</f>
        <v>0.70442552436699035</v>
      </c>
      <c r="H25" s="183"/>
      <c r="I25" s="203"/>
      <c r="J25" s="203"/>
    </row>
    <row r="26" spans="1:12" x14ac:dyDescent="0.2">
      <c r="A26" s="38" t="s">
        <v>259</v>
      </c>
      <c r="B26" s="46" t="s">
        <v>182</v>
      </c>
      <c r="C26" s="46">
        <f>C16/C11</f>
        <v>0.83097967440516329</v>
      </c>
      <c r="D26" s="46">
        <f>D16/D11</f>
        <v>0.77263836152341503</v>
      </c>
      <c r="E26" s="46">
        <f>E16/E11</f>
        <v>0.77031809265737805</v>
      </c>
      <c r="F26" s="46">
        <f>F16/F11</f>
        <v>0.76388264749309875</v>
      </c>
      <c r="G26" s="46">
        <f>G16/G11</f>
        <v>0.73618963759384559</v>
      </c>
      <c r="H26" s="46"/>
      <c r="I26" s="21"/>
      <c r="J26" s="21"/>
    </row>
    <row r="27" spans="1:12" x14ac:dyDescent="0.2">
      <c r="A27" s="38" t="s">
        <v>260</v>
      </c>
      <c r="B27" s="46" t="s">
        <v>182</v>
      </c>
      <c r="C27" s="46">
        <f>C17/C9</f>
        <v>0.60003992945795759</v>
      </c>
      <c r="D27" s="46">
        <f>D17/D9</f>
        <v>0.59823919423209304</v>
      </c>
      <c r="E27" s="46">
        <f>E17/E9</f>
        <v>0.60028215872481105</v>
      </c>
      <c r="F27" s="46">
        <f>F17/F9</f>
        <v>0.60860240395946263</v>
      </c>
      <c r="G27" s="46">
        <f>G17/G9</f>
        <v>0.58330631686575729</v>
      </c>
      <c r="H27" s="46"/>
      <c r="I27" s="1" t="s">
        <v>235</v>
      </c>
      <c r="J27" s="1"/>
    </row>
    <row r="28" spans="1:12" x14ac:dyDescent="0.2">
      <c r="A28" s="38" t="s">
        <v>261</v>
      </c>
      <c r="B28" s="46" t="s">
        <v>182</v>
      </c>
      <c r="C28" s="46">
        <f>-C18/(C9-C17)</f>
        <v>0.29392678868552413</v>
      </c>
      <c r="D28" s="46">
        <f>-D18/(D9-D17)</f>
        <v>0.32762196771575436</v>
      </c>
      <c r="E28" s="46">
        <f>-E18/(E9-E17)</f>
        <v>0.50492545962176683</v>
      </c>
      <c r="F28" s="46">
        <f>-F18/(F9-F17)</f>
        <v>0.59456855542843379</v>
      </c>
      <c r="G28" s="46">
        <f>-G18/(G9-G17)</f>
        <v>0.50158597163205454</v>
      </c>
      <c r="H28" s="46"/>
    </row>
    <row r="29" spans="1:12" s="184" customFormat="1" ht="15" x14ac:dyDescent="0.25">
      <c r="A29" s="182" t="s">
        <v>262</v>
      </c>
      <c r="B29" s="183" t="s">
        <v>182</v>
      </c>
      <c r="C29" s="183">
        <f>-C18/C24</f>
        <v>0.30652437966336976</v>
      </c>
      <c r="D29" s="183">
        <f>-D18/D24</f>
        <v>0.34292996035491785</v>
      </c>
      <c r="E29" s="183">
        <f>-E18/E24</f>
        <v>0.52445830597504928</v>
      </c>
      <c r="F29" s="183">
        <f>-F18/F24</f>
        <v>0.62257250945775533</v>
      </c>
      <c r="G29" s="183">
        <f>-G18/G24</f>
        <v>0.52777078085642315</v>
      </c>
      <c r="H29" s="183"/>
    </row>
    <row r="30" spans="1:12" x14ac:dyDescent="0.2">
      <c r="A30" s="38" t="s">
        <v>119</v>
      </c>
      <c r="B30" s="46" t="s">
        <v>182</v>
      </c>
      <c r="C30" s="46">
        <f>C18/C16</f>
        <v>0.16382268385421497</v>
      </c>
      <c r="D30" s="46">
        <f>D18/D16</f>
        <v>0.18034251675353685</v>
      </c>
      <c r="E30" s="46">
        <f>E18/E16</f>
        <v>0.25162103273567321</v>
      </c>
      <c r="F30" s="46">
        <f>F18/F16</f>
        <v>0.27660587724458641</v>
      </c>
      <c r="G30" s="46">
        <f>G18/G16</f>
        <v>0.26379402599855212</v>
      </c>
      <c r="H30" s="46"/>
    </row>
    <row r="31" spans="1:12" x14ac:dyDescent="0.2">
      <c r="A31" s="38" t="s">
        <v>263</v>
      </c>
      <c r="B31" s="45" t="s">
        <v>182</v>
      </c>
      <c r="C31" s="45">
        <f>C16-D16</f>
        <v>2842000</v>
      </c>
      <c r="D31" s="45">
        <f>D16-E16</f>
        <v>2197000</v>
      </c>
      <c r="E31" s="45">
        <f>E16-F16</f>
        <v>2396000</v>
      </c>
      <c r="F31" s="45">
        <f>F16-G16</f>
        <v>3926000</v>
      </c>
      <c r="G31" s="45">
        <f>G16-H16</f>
        <v>2907000</v>
      </c>
      <c r="H31" s="45"/>
    </row>
    <row r="32" spans="1:12" x14ac:dyDescent="0.2">
      <c r="A32" s="38" t="s">
        <v>264</v>
      </c>
      <c r="B32" s="45" t="s">
        <v>182</v>
      </c>
      <c r="C32" s="45">
        <f>C18-D18</f>
        <v>-200000</v>
      </c>
      <c r="D32" s="45">
        <f>D18-E18</f>
        <v>-2319000</v>
      </c>
      <c r="E32" s="45">
        <f>E18-F18</f>
        <v>-289000</v>
      </c>
      <c r="F32" s="45">
        <f>F18-G18</f>
        <v>1493000</v>
      </c>
      <c r="G32" s="45">
        <f>G18-H18</f>
        <v>1996000</v>
      </c>
      <c r="H32" s="45"/>
    </row>
    <row r="33" spans="1:9" x14ac:dyDescent="0.2">
      <c r="A33" s="38" t="s">
        <v>265</v>
      </c>
      <c r="B33" s="47" t="s">
        <v>182</v>
      </c>
      <c r="C33" s="47">
        <f>C31/D16</f>
        <v>7.0538595184909403E-2</v>
      </c>
      <c r="D33" s="47">
        <f>D31/E16</f>
        <v>5.7674638385005118E-2</v>
      </c>
      <c r="E33" s="47">
        <f>E31/F16</f>
        <v>6.7120486315376648E-2</v>
      </c>
      <c r="F33" s="47">
        <f>F31/G16</f>
        <v>0.12357181077082874</v>
      </c>
      <c r="G33" s="47">
        <f>G31/H16</f>
        <v>0.10071369179600886</v>
      </c>
      <c r="H33" s="47"/>
    </row>
    <row r="34" spans="1:9" x14ac:dyDescent="0.2">
      <c r="A34" s="38" t="s">
        <v>266</v>
      </c>
      <c r="B34" s="47" t="s">
        <v>182</v>
      </c>
      <c r="C34" s="47">
        <f>C32/D18</f>
        <v>-2.7525461051472612E-2</v>
      </c>
      <c r="D34" s="47">
        <f>D32/E18</f>
        <v>-0.24194053208137714</v>
      </c>
      <c r="E34" s="47">
        <f>E32/F18</f>
        <v>-2.9268786712578487E-2</v>
      </c>
      <c r="F34" s="47">
        <f>F32/G18</f>
        <v>0.17814103328958358</v>
      </c>
      <c r="G34" s="47">
        <f>G32/H18</f>
        <v>0.31260767423649177</v>
      </c>
      <c r="H34" s="47"/>
    </row>
    <row r="35" spans="1:9" x14ac:dyDescent="0.2">
      <c r="A35" s="38" t="s">
        <v>267</v>
      </c>
      <c r="B35" s="47" t="s">
        <v>182</v>
      </c>
      <c r="C35" s="47" t="s">
        <v>49</v>
      </c>
      <c r="D35" s="47" t="s">
        <v>49</v>
      </c>
      <c r="E35" s="47" t="s">
        <v>231</v>
      </c>
      <c r="F35" s="47" t="s">
        <v>231</v>
      </c>
      <c r="G35" s="47" t="s">
        <v>231</v>
      </c>
      <c r="H35" s="47"/>
    </row>
    <row r="36" spans="1:9" x14ac:dyDescent="0.2">
      <c r="A36" s="38" t="s">
        <v>209</v>
      </c>
      <c r="B36" s="47" t="s">
        <v>182</v>
      </c>
      <c r="C36" s="47" t="s">
        <v>49</v>
      </c>
      <c r="D36" s="47" t="s">
        <v>49</v>
      </c>
      <c r="E36" s="47" t="s">
        <v>231</v>
      </c>
      <c r="F36" s="47" t="s">
        <v>231</v>
      </c>
      <c r="G36" s="47" t="s">
        <v>231</v>
      </c>
      <c r="H36" s="47"/>
    </row>
    <row r="37" spans="1:9" x14ac:dyDescent="0.2">
      <c r="A37" s="38" t="s">
        <v>210</v>
      </c>
      <c r="B37" s="47" t="s">
        <v>182</v>
      </c>
      <c r="C37" s="47" t="s">
        <v>49</v>
      </c>
      <c r="D37" s="47" t="s">
        <v>49</v>
      </c>
      <c r="E37" s="47" t="s">
        <v>231</v>
      </c>
      <c r="F37" s="47" t="s">
        <v>231</v>
      </c>
      <c r="G37" s="47" t="s">
        <v>231</v>
      </c>
      <c r="H37" s="47"/>
    </row>
    <row r="38" spans="1:9" x14ac:dyDescent="0.2">
      <c r="A38" s="38" t="s">
        <v>211</v>
      </c>
      <c r="B38" s="47" t="s">
        <v>182</v>
      </c>
      <c r="C38" s="47" t="s">
        <v>49</v>
      </c>
      <c r="D38" s="47" t="s">
        <v>49</v>
      </c>
      <c r="E38" s="47" t="s">
        <v>231</v>
      </c>
      <c r="F38" s="47" t="s">
        <v>231</v>
      </c>
      <c r="G38" s="47" t="s">
        <v>231</v>
      </c>
      <c r="H38" s="47"/>
    </row>
    <row r="39" spans="1:9" ht="15" thickBot="1" x14ac:dyDescent="0.25">
      <c r="A39" s="62" t="s">
        <v>120</v>
      </c>
      <c r="B39" s="63" t="s">
        <v>182</v>
      </c>
      <c r="C39" s="63" t="s">
        <v>51</v>
      </c>
      <c r="D39" s="63" t="s">
        <v>51</v>
      </c>
      <c r="E39" s="63" t="s">
        <v>71</v>
      </c>
      <c r="F39" s="63" t="s">
        <v>98</v>
      </c>
      <c r="G39" s="63" t="s">
        <v>117</v>
      </c>
      <c r="H39" s="63"/>
    </row>
    <row r="40" spans="1:9" x14ac:dyDescent="0.2">
      <c r="A40" s="38"/>
      <c r="B40" s="45" t="s">
        <v>182</v>
      </c>
      <c r="C40" s="45"/>
      <c r="D40" s="45"/>
      <c r="E40" s="45"/>
      <c r="F40" s="45"/>
      <c r="G40" s="45"/>
      <c r="H40" s="45"/>
    </row>
    <row r="41" spans="1:9" x14ac:dyDescent="0.2">
      <c r="A41" s="38"/>
      <c r="B41" s="45" t="s">
        <v>182</v>
      </c>
      <c r="C41" s="45"/>
      <c r="D41" s="45"/>
      <c r="E41" s="45"/>
      <c r="F41" s="45"/>
      <c r="G41" s="45"/>
      <c r="H41" s="45"/>
    </row>
    <row r="42" spans="1:9" x14ac:dyDescent="0.2">
      <c r="A42" s="43" t="s">
        <v>212</v>
      </c>
      <c r="B42" s="44" t="s">
        <v>182</v>
      </c>
      <c r="C42" s="44">
        <v>30440000</v>
      </c>
      <c r="D42" s="44">
        <v>27497000</v>
      </c>
      <c r="E42" s="44">
        <v>35186000</v>
      </c>
      <c r="F42" s="44">
        <v>27455000</v>
      </c>
      <c r="G42" s="44">
        <v>24786000</v>
      </c>
      <c r="H42" s="44"/>
      <c r="I42" s="1"/>
    </row>
    <row r="43" spans="1:9" x14ac:dyDescent="0.2">
      <c r="A43" s="43" t="s">
        <v>213</v>
      </c>
      <c r="B43" s="44" t="s">
        <v>182</v>
      </c>
      <c r="C43" s="44">
        <v>-27346000</v>
      </c>
      <c r="D43" s="44">
        <v>-25902000</v>
      </c>
      <c r="E43" s="44">
        <v>-29434000</v>
      </c>
      <c r="F43" s="44">
        <v>-23736000</v>
      </c>
      <c r="G43" s="44">
        <v>-19386000</v>
      </c>
      <c r="H43" s="44"/>
      <c r="I43" s="1"/>
    </row>
    <row r="44" spans="1:9" x14ac:dyDescent="0.2">
      <c r="A44" s="43" t="s">
        <v>214</v>
      </c>
      <c r="B44" s="44" t="s">
        <v>182</v>
      </c>
      <c r="C44" s="44">
        <v>-44925000</v>
      </c>
      <c r="D44" s="44">
        <v>-51464000</v>
      </c>
      <c r="E44" s="44">
        <v>-33129000</v>
      </c>
      <c r="F44" s="44">
        <v>-30761000</v>
      </c>
      <c r="G44" s="44">
        <v>-27676000</v>
      </c>
      <c r="H44" s="44"/>
      <c r="I44" s="1"/>
    </row>
    <row r="45" spans="1:9" x14ac:dyDescent="0.2">
      <c r="A45" s="43" t="s">
        <v>215</v>
      </c>
      <c r="B45" s="44" t="s">
        <v>182</v>
      </c>
      <c r="C45" s="44">
        <v>79542000</v>
      </c>
      <c r="D45" s="44">
        <v>77677000</v>
      </c>
      <c r="E45" s="44">
        <v>97014000</v>
      </c>
      <c r="F45" s="44">
        <v>86887000</v>
      </c>
      <c r="G45" s="44">
        <v>73599000</v>
      </c>
      <c r="H45" s="44">
        <v>66467000</v>
      </c>
      <c r="I45" s="1"/>
    </row>
    <row r="46" spans="1:9" ht="16.5" x14ac:dyDescent="0.2">
      <c r="A46" s="43" t="s">
        <v>208</v>
      </c>
      <c r="B46" s="44" t="s">
        <v>182</v>
      </c>
      <c r="C46" s="44">
        <v>54660000</v>
      </c>
      <c r="D46" s="44">
        <v>51033000</v>
      </c>
      <c r="E46" s="44">
        <v>72020000</v>
      </c>
      <c r="F46" s="44">
        <v>62896000</v>
      </c>
      <c r="G46" s="44">
        <v>51721000</v>
      </c>
      <c r="H46" s="44">
        <v>44823000</v>
      </c>
      <c r="I46" s="1"/>
    </row>
    <row r="47" spans="1:9" s="184" customFormat="1" ht="17.25" x14ac:dyDescent="0.25">
      <c r="A47" s="200" t="s">
        <v>358</v>
      </c>
      <c r="B47" s="201" t="s">
        <v>182</v>
      </c>
      <c r="C47" s="201">
        <v>70133000</v>
      </c>
      <c r="D47" s="201">
        <v>78074000</v>
      </c>
      <c r="E47" s="201">
        <v>77332000</v>
      </c>
      <c r="F47" s="201">
        <v>70532000</v>
      </c>
      <c r="G47" s="201">
        <v>60593000</v>
      </c>
      <c r="H47" s="201">
        <v>59848000</v>
      </c>
      <c r="I47" s="210"/>
    </row>
    <row r="48" spans="1:9" x14ac:dyDescent="0.2">
      <c r="A48" s="43" t="s">
        <v>233</v>
      </c>
      <c r="B48" s="44" t="s">
        <v>182</v>
      </c>
      <c r="C48" s="44">
        <v>14173000</v>
      </c>
      <c r="D48" s="44">
        <v>13252000</v>
      </c>
      <c r="E48" s="44">
        <v>19931000</v>
      </c>
      <c r="F48" s="44">
        <v>16655000</v>
      </c>
      <c r="G48" s="44">
        <v>20436000</v>
      </c>
      <c r="H48" s="44"/>
    </row>
    <row r="49" spans="1:8" x14ac:dyDescent="0.2">
      <c r="A49" s="34" t="s">
        <v>219</v>
      </c>
      <c r="B49" s="48" t="s">
        <v>182</v>
      </c>
      <c r="C49" s="48">
        <f>C45-C46</f>
        <v>24882000</v>
      </c>
      <c r="D49" s="48">
        <f>D45-D46</f>
        <v>26644000</v>
      </c>
      <c r="E49" s="48">
        <f>E45-E46</f>
        <v>24994000</v>
      </c>
      <c r="F49" s="48">
        <f>F45-F46</f>
        <v>23991000</v>
      </c>
      <c r="G49" s="48">
        <f>G45-G46</f>
        <v>21878000</v>
      </c>
      <c r="H49" s="48"/>
    </row>
    <row r="50" spans="1:8" s="22" customFormat="1" x14ac:dyDescent="0.2">
      <c r="A50" s="39" t="s">
        <v>220</v>
      </c>
      <c r="B50" s="48" t="s">
        <v>182</v>
      </c>
      <c r="C50" s="48">
        <f>C45-D45</f>
        <v>1865000</v>
      </c>
      <c r="D50" s="48">
        <f>D45-E45</f>
        <v>-19337000</v>
      </c>
      <c r="E50" s="48">
        <f>E45-F45</f>
        <v>10127000</v>
      </c>
      <c r="F50" s="48">
        <f>F45-G45</f>
        <v>13288000</v>
      </c>
      <c r="G50" s="48">
        <f>G45-H45</f>
        <v>7132000</v>
      </c>
      <c r="H50" s="48"/>
    </row>
    <row r="51" spans="1:8" s="22" customFormat="1" x14ac:dyDescent="0.2">
      <c r="A51" s="39" t="s">
        <v>221</v>
      </c>
      <c r="B51" s="49" t="s">
        <v>182</v>
      </c>
      <c r="C51" s="49">
        <f>C50/D45</f>
        <v>2.4009681115388083E-2</v>
      </c>
      <c r="D51" s="49">
        <f>D50/E45</f>
        <v>-0.19932174737666727</v>
      </c>
      <c r="E51" s="49">
        <f>E50/F45</f>
        <v>0.11655368467089439</v>
      </c>
      <c r="F51" s="49">
        <f>F50/G45</f>
        <v>0.18054593133058874</v>
      </c>
      <c r="G51" s="49">
        <f>G50/H45</f>
        <v>0.10730136759594987</v>
      </c>
      <c r="H51" s="49"/>
    </row>
    <row r="52" spans="1:8" s="22" customFormat="1" x14ac:dyDescent="0.2">
      <c r="A52" s="39" t="s">
        <v>222</v>
      </c>
      <c r="B52" s="48" t="s">
        <v>182</v>
      </c>
      <c r="C52" s="48">
        <f>C46-D46</f>
        <v>3627000</v>
      </c>
      <c r="D52" s="48">
        <f>D46-E46</f>
        <v>-20987000</v>
      </c>
      <c r="E52" s="48">
        <f>E46-F46</f>
        <v>9124000</v>
      </c>
      <c r="F52" s="48">
        <f>F46-G46</f>
        <v>11175000</v>
      </c>
      <c r="G52" s="48">
        <f>G46-H46</f>
        <v>6898000</v>
      </c>
      <c r="H52" s="48"/>
    </row>
    <row r="53" spans="1:8" s="22" customFormat="1" x14ac:dyDescent="0.2">
      <c r="A53" s="39" t="s">
        <v>223</v>
      </c>
      <c r="B53" s="49" t="s">
        <v>182</v>
      </c>
      <c r="C53" s="49">
        <f>C52/D46</f>
        <v>7.107165951443184E-2</v>
      </c>
      <c r="D53" s="49">
        <f>D52/E46</f>
        <v>-0.29140516523188004</v>
      </c>
      <c r="E53" s="49">
        <f>E52/F46</f>
        <v>0.14506486899007887</v>
      </c>
      <c r="F53" s="49">
        <f>F52/G46</f>
        <v>0.2160631078285416</v>
      </c>
      <c r="G53" s="49">
        <f>G52/H46</f>
        <v>0.1538942060995471</v>
      </c>
      <c r="H53" s="49"/>
    </row>
    <row r="54" spans="1:8" s="22" customFormat="1" x14ac:dyDescent="0.2">
      <c r="A54" s="39" t="s">
        <v>224</v>
      </c>
      <c r="B54" s="48" t="s">
        <v>182</v>
      </c>
      <c r="C54" s="48">
        <f>C47-D47</f>
        <v>-7941000</v>
      </c>
      <c r="D54" s="48">
        <f>D47-E47</f>
        <v>742000</v>
      </c>
      <c r="E54" s="48">
        <f>E47-F47</f>
        <v>6800000</v>
      </c>
      <c r="F54" s="48">
        <f>F47-G47</f>
        <v>9939000</v>
      </c>
      <c r="G54" s="48">
        <f>G47-H47</f>
        <v>745000</v>
      </c>
      <c r="H54" s="48"/>
    </row>
    <row r="55" spans="1:8" s="22" customFormat="1" x14ac:dyDescent="0.2">
      <c r="A55" s="39" t="s">
        <v>225</v>
      </c>
      <c r="B55" s="49" t="s">
        <v>182</v>
      </c>
      <c r="C55" s="49">
        <f>C54/D47</f>
        <v>-0.10171119706944694</v>
      </c>
      <c r="D55" s="49">
        <f>D54/E47</f>
        <v>9.5949930171209848E-3</v>
      </c>
      <c r="E55" s="49">
        <f>E54/F47</f>
        <v>9.6410140078262346E-2</v>
      </c>
      <c r="F55" s="49">
        <f>F54/G47</f>
        <v>0.16402884821679073</v>
      </c>
      <c r="G55" s="49">
        <f>G54/H47</f>
        <v>1.2448202112017109E-2</v>
      </c>
      <c r="H55" s="49"/>
    </row>
    <row r="56" spans="1:8" s="22" customFormat="1" x14ac:dyDescent="0.2">
      <c r="A56" s="39" t="s">
        <v>226</v>
      </c>
      <c r="B56" s="50" t="s">
        <v>182</v>
      </c>
      <c r="C56" s="50">
        <f>-C42/C43</f>
        <v>1.1131426899729393</v>
      </c>
      <c r="D56" s="50">
        <f>-D42/D43</f>
        <v>1.0615782565052891</v>
      </c>
      <c r="E56" s="50">
        <f>-E42/E43</f>
        <v>1.1954202622817149</v>
      </c>
      <c r="F56" s="50">
        <f>-F42/F43</f>
        <v>1.1566818335018538</v>
      </c>
      <c r="G56" s="50">
        <f>-G42/G43</f>
        <v>1.2785515320334262</v>
      </c>
      <c r="H56" s="50"/>
    </row>
    <row r="57" spans="1:8" s="22" customFormat="1" x14ac:dyDescent="0.2">
      <c r="A57" s="39" t="s">
        <v>227</v>
      </c>
      <c r="B57" s="51" t="s">
        <v>182</v>
      </c>
      <c r="C57" s="51">
        <f>(C42+C43)/-C10</f>
        <v>0.61770871460419929</v>
      </c>
      <c r="D57" s="51">
        <f>(D42+D43)/-D10</f>
        <v>0.3467265678779754</v>
      </c>
      <c r="E57" s="51">
        <f>(E42+E43)/-E10</f>
        <v>1.4534122254743003</v>
      </c>
      <c r="F57" s="51">
        <f>(F42+F43)/-F10</f>
        <v>1.0518029695969833</v>
      </c>
      <c r="G57" s="51">
        <f>(G42+G43)/-G10</f>
        <v>1.6160003990124441</v>
      </c>
      <c r="H57" s="51"/>
    </row>
    <row r="58" spans="1:8" x14ac:dyDescent="0.2">
      <c r="A58" s="34" t="s">
        <v>228</v>
      </c>
      <c r="B58" s="52" t="s">
        <v>182</v>
      </c>
      <c r="C58" s="52">
        <f>-C48/C10</f>
        <v>2.8296010381659071</v>
      </c>
      <c r="D58" s="52">
        <f>-D48/D10</f>
        <v>2.880765189667041</v>
      </c>
      <c r="E58" s="52">
        <f>-E48/E10</f>
        <v>5.036154218694068</v>
      </c>
      <c r="F58" s="52">
        <f>-F48/F10</f>
        <v>4.7103464529813808</v>
      </c>
      <c r="G58" s="52">
        <f>-G48/G10</f>
        <v>6.1156637322626493</v>
      </c>
      <c r="H58" s="52"/>
    </row>
    <row r="59" spans="1:8" ht="15" thickBot="1" x14ac:dyDescent="0.25">
      <c r="A59" s="35" t="s">
        <v>290</v>
      </c>
      <c r="B59" s="53" t="s">
        <v>182</v>
      </c>
      <c r="C59" s="53">
        <f>C47/C8</f>
        <v>1.2990238752338439</v>
      </c>
      <c r="D59" s="53">
        <f>D47/D8</f>
        <v>1.4474230626622173</v>
      </c>
      <c r="E59" s="53">
        <f>E47/E8</f>
        <v>1.4986240843378165</v>
      </c>
      <c r="F59" s="53">
        <f>F47/F8</f>
        <v>1.4357366771159874</v>
      </c>
      <c r="G59" s="53">
        <f>G47/G8</f>
        <v>1.3434659216886169</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9" t="s">
        <v>183</v>
      </c>
    </row>
    <row r="63" spans="1:8" ht="27" x14ac:dyDescent="0.2">
      <c r="A63" s="10" t="s">
        <v>184</v>
      </c>
    </row>
    <row r="64" spans="1:8" x14ac:dyDescent="0.2">
      <c r="A64" s="2"/>
    </row>
    <row r="71" spans="3:7" x14ac:dyDescent="0.2">
      <c r="C71" s="44">
        <v>14173000</v>
      </c>
      <c r="D71" s="44">
        <v>13252000</v>
      </c>
      <c r="E71" s="44">
        <v>19931000</v>
      </c>
      <c r="F71" s="44">
        <v>16655000</v>
      </c>
      <c r="G71" s="44">
        <v>20436000</v>
      </c>
    </row>
    <row r="72" spans="3:7" x14ac:dyDescent="0.2">
      <c r="C72" s="6">
        <f>C71/D71-1</f>
        <v>6.9498943555689641E-2</v>
      </c>
      <c r="D72" s="6">
        <f>D71/E71-1</f>
        <v>-0.33510611610054686</v>
      </c>
      <c r="E72" s="6">
        <f>E71/F71-1</f>
        <v>0.19669768838186741</v>
      </c>
      <c r="F72" s="6">
        <f>F71/G71-1</f>
        <v>-0.18501663730671369</v>
      </c>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L64"/>
  <sheetViews>
    <sheetView zoomScaleNormal="100" workbookViewId="0">
      <selection activeCell="E11" sqref="E11:E12"/>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311</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42094</v>
      </c>
      <c r="C5" s="40">
        <v>42094</v>
      </c>
      <c r="D5" s="40">
        <v>42094</v>
      </c>
      <c r="E5" s="40">
        <v>42094</v>
      </c>
      <c r="F5" s="40">
        <v>42094</v>
      </c>
      <c r="G5" s="40">
        <v>42094</v>
      </c>
      <c r="H5" s="40">
        <v>42094</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53307</v>
      </c>
      <c r="C8" s="58">
        <v>43360</v>
      </c>
      <c r="D8" s="58">
        <v>85419</v>
      </c>
      <c r="E8" s="58">
        <v>62475</v>
      </c>
      <c r="F8" s="58">
        <v>42841</v>
      </c>
      <c r="G8" s="58">
        <v>46479</v>
      </c>
      <c r="H8" s="58" t="s">
        <v>235</v>
      </c>
      <c r="I8" s="16" t="s">
        <v>235</v>
      </c>
      <c r="J8" s="16"/>
    </row>
    <row r="9" spans="1:12" x14ac:dyDescent="0.2">
      <c r="A9" s="43" t="s">
        <v>243</v>
      </c>
      <c r="B9" s="44">
        <v>-27494</v>
      </c>
      <c r="C9" s="44">
        <v>-36508</v>
      </c>
      <c r="D9" s="44">
        <v>-67880</v>
      </c>
      <c r="E9" s="44">
        <v>-46651</v>
      </c>
      <c r="F9" s="44">
        <v>-52973</v>
      </c>
      <c r="G9" s="44">
        <v>-41788</v>
      </c>
      <c r="H9" s="44" t="s">
        <v>235</v>
      </c>
      <c r="I9" s="21" t="s">
        <v>235</v>
      </c>
      <c r="J9" s="18"/>
    </row>
    <row r="10" spans="1:12" x14ac:dyDescent="0.2">
      <c r="A10" s="36" t="s">
        <v>146</v>
      </c>
      <c r="B10" s="45">
        <f t="shared" ref="B10:G10" si="0">B9/12</f>
        <v>-2291.1666666666665</v>
      </c>
      <c r="C10" s="45">
        <f t="shared" si="0"/>
        <v>-3042.3333333333335</v>
      </c>
      <c r="D10" s="45">
        <f t="shared" si="0"/>
        <v>-5656.666666666667</v>
      </c>
      <c r="E10" s="45">
        <f t="shared" si="0"/>
        <v>-3887.5833333333335</v>
      </c>
      <c r="F10" s="45">
        <f t="shared" si="0"/>
        <v>-4414.416666666667</v>
      </c>
      <c r="G10" s="45">
        <f t="shared" si="0"/>
        <v>-3482.3333333333335</v>
      </c>
      <c r="H10" s="45"/>
      <c r="I10" s="21"/>
      <c r="J10" s="18"/>
    </row>
    <row r="11" spans="1:12" x14ac:dyDescent="0.2">
      <c r="A11" s="43" t="s">
        <v>245</v>
      </c>
      <c r="B11" s="44">
        <v>53197</v>
      </c>
      <c r="C11" s="44">
        <v>43226</v>
      </c>
      <c r="D11" s="44">
        <v>85243</v>
      </c>
      <c r="E11" s="44">
        <f>E8</f>
        <v>62475</v>
      </c>
      <c r="F11" s="44">
        <v>32247</v>
      </c>
      <c r="G11" s="44">
        <v>46445</v>
      </c>
      <c r="H11" s="44"/>
      <c r="I11" s="21"/>
      <c r="J11" s="18"/>
    </row>
    <row r="12" spans="1:12" ht="15" thickBot="1" x14ac:dyDescent="0.25">
      <c r="A12" s="59" t="s">
        <v>246</v>
      </c>
      <c r="B12" s="60">
        <v>-27494</v>
      </c>
      <c r="C12" s="60">
        <v>-36008</v>
      </c>
      <c r="D12" s="60">
        <v>-67371</v>
      </c>
      <c r="E12" s="60">
        <f>E9</f>
        <v>-46651</v>
      </c>
      <c r="F12" s="60">
        <v>-52973</v>
      </c>
      <c r="G12" s="60">
        <v>-41788</v>
      </c>
      <c r="H12" s="60"/>
      <c r="I12" s="21"/>
      <c r="J12" s="18"/>
    </row>
    <row r="13" spans="1:12" x14ac:dyDescent="0.2">
      <c r="A13" s="61"/>
      <c r="B13" s="61"/>
      <c r="C13" s="61"/>
      <c r="D13" s="61"/>
      <c r="E13" s="61"/>
      <c r="F13" s="61"/>
      <c r="G13" s="61" t="s">
        <v>186</v>
      </c>
      <c r="H13" s="61"/>
    </row>
    <row r="14" spans="1:12" s="184" customFormat="1" ht="15" x14ac:dyDescent="0.25">
      <c r="A14" s="197" t="s">
        <v>247</v>
      </c>
      <c r="B14" s="198">
        <f t="shared" ref="B14:G14" si="1">B8+B9</f>
        <v>25813</v>
      </c>
      <c r="C14" s="198">
        <f t="shared" si="1"/>
        <v>6852</v>
      </c>
      <c r="D14" s="198">
        <f t="shared" si="1"/>
        <v>17539</v>
      </c>
      <c r="E14" s="198">
        <f t="shared" si="1"/>
        <v>15824</v>
      </c>
      <c r="F14" s="198">
        <f t="shared" si="1"/>
        <v>-10132</v>
      </c>
      <c r="G14" s="198">
        <f t="shared" si="1"/>
        <v>4691</v>
      </c>
      <c r="H14" s="198"/>
      <c r="I14" s="203"/>
      <c r="J14" s="199"/>
    </row>
    <row r="15" spans="1:12" x14ac:dyDescent="0.2">
      <c r="A15" s="36" t="s">
        <v>248</v>
      </c>
      <c r="B15" s="45">
        <f t="shared" ref="B15:G15" si="2">B11+B12</f>
        <v>25703</v>
      </c>
      <c r="C15" s="45">
        <f t="shared" si="2"/>
        <v>7218</v>
      </c>
      <c r="D15" s="45">
        <f t="shared" si="2"/>
        <v>17872</v>
      </c>
      <c r="E15" s="45">
        <f t="shared" si="2"/>
        <v>15824</v>
      </c>
      <c r="F15" s="45">
        <f t="shared" si="2"/>
        <v>-20726</v>
      </c>
      <c r="G15" s="45">
        <f t="shared" si="2"/>
        <v>4657</v>
      </c>
      <c r="H15" s="45"/>
      <c r="I15" s="21"/>
      <c r="J15" s="18"/>
    </row>
    <row r="16" spans="1:12" s="184" customFormat="1" ht="15" x14ac:dyDescent="0.25">
      <c r="A16" s="200" t="s">
        <v>249</v>
      </c>
      <c r="B16" s="201">
        <v>43051</v>
      </c>
      <c r="C16" s="201">
        <v>38924</v>
      </c>
      <c r="D16" s="201">
        <v>77180</v>
      </c>
      <c r="E16" s="201">
        <v>51217</v>
      </c>
      <c r="F16" s="201">
        <v>21174</v>
      </c>
      <c r="G16" s="201">
        <v>24693</v>
      </c>
      <c r="H16" s="201">
        <v>56451</v>
      </c>
      <c r="I16" s="202" t="s">
        <v>235</v>
      </c>
      <c r="J16" s="202"/>
    </row>
    <row r="17" spans="1:12" x14ac:dyDescent="0.2">
      <c r="A17" s="43" t="s">
        <v>250</v>
      </c>
      <c r="B17" s="44">
        <v>-12020</v>
      </c>
      <c r="C17" s="44">
        <v>-25154</v>
      </c>
      <c r="D17" s="44">
        <v>-53214</v>
      </c>
      <c r="E17" s="44">
        <v>-18720</v>
      </c>
      <c r="F17" s="44">
        <v>-33341</v>
      </c>
      <c r="G17" s="44">
        <v>-27450</v>
      </c>
      <c r="H17" s="44">
        <v>-61370</v>
      </c>
      <c r="I17" s="21"/>
      <c r="J17" s="21"/>
      <c r="L17" s="1" t="s">
        <v>235</v>
      </c>
    </row>
    <row r="18" spans="1:12" s="184" customFormat="1" ht="15" x14ac:dyDescent="0.25">
      <c r="A18" s="197" t="s">
        <v>251</v>
      </c>
      <c r="B18" s="198">
        <f t="shared" ref="B18:H18" si="3">B16+B17</f>
        <v>31031</v>
      </c>
      <c r="C18" s="198">
        <f t="shared" si="3"/>
        <v>13770</v>
      </c>
      <c r="D18" s="198">
        <f t="shared" si="3"/>
        <v>23966</v>
      </c>
      <c r="E18" s="198">
        <f t="shared" si="3"/>
        <v>32497</v>
      </c>
      <c r="F18" s="198">
        <f t="shared" si="3"/>
        <v>-12167</v>
      </c>
      <c r="G18" s="198">
        <f t="shared" si="3"/>
        <v>-2757</v>
      </c>
      <c r="H18" s="198">
        <f t="shared" si="3"/>
        <v>-4919</v>
      </c>
      <c r="I18" s="203" t="s">
        <v>235</v>
      </c>
      <c r="J18" s="295" t="s">
        <v>235</v>
      </c>
    </row>
    <row r="19" spans="1:12" x14ac:dyDescent="0.2">
      <c r="A19" s="43" t="s">
        <v>252</v>
      </c>
      <c r="B19" s="44">
        <v>38485</v>
      </c>
      <c r="C19" s="44">
        <v>22650</v>
      </c>
      <c r="D19" s="44">
        <v>28524</v>
      </c>
      <c r="E19" s="44">
        <v>27564</v>
      </c>
      <c r="F19" s="44">
        <v>10082</v>
      </c>
      <c r="G19" s="44">
        <v>19025</v>
      </c>
      <c r="H19" s="44"/>
      <c r="I19" s="21"/>
      <c r="J19" s="26"/>
    </row>
    <row r="20" spans="1:12" x14ac:dyDescent="0.2">
      <c r="A20" s="43" t="s">
        <v>253</v>
      </c>
      <c r="B20" s="44">
        <v>-1132</v>
      </c>
      <c r="C20" s="44">
        <v>-15514</v>
      </c>
      <c r="D20" s="44">
        <v>-13946</v>
      </c>
      <c r="E20" s="44">
        <v>-13874</v>
      </c>
      <c r="F20" s="44">
        <v>-13862</v>
      </c>
      <c r="G20" s="44">
        <v>-22683</v>
      </c>
      <c r="H20" s="44"/>
      <c r="I20" s="21"/>
      <c r="J20" s="26"/>
    </row>
    <row r="21" spans="1:12" x14ac:dyDescent="0.2">
      <c r="A21" s="36" t="s">
        <v>118</v>
      </c>
      <c r="B21" s="45">
        <f t="shared" ref="B21:G21" si="4">B19+B20</f>
        <v>37353</v>
      </c>
      <c r="C21" s="45">
        <f t="shared" si="4"/>
        <v>7136</v>
      </c>
      <c r="D21" s="45">
        <f t="shared" si="4"/>
        <v>14578</v>
      </c>
      <c r="E21" s="45">
        <f t="shared" si="4"/>
        <v>13690</v>
      </c>
      <c r="F21" s="45">
        <f t="shared" si="4"/>
        <v>-3780</v>
      </c>
      <c r="G21" s="45">
        <f t="shared" si="4"/>
        <v>-3658</v>
      </c>
      <c r="H21" s="45"/>
      <c r="I21" s="21"/>
      <c r="J21" s="18"/>
    </row>
    <row r="22" spans="1:12" x14ac:dyDescent="0.2">
      <c r="A22" s="43" t="s">
        <v>72</v>
      </c>
      <c r="B22" s="44">
        <v>-17451</v>
      </c>
      <c r="C22" s="44">
        <v>-30864</v>
      </c>
      <c r="D22" s="44">
        <v>-60773</v>
      </c>
      <c r="E22" s="44">
        <v>-40221</v>
      </c>
      <c r="F22" s="44">
        <v>-46444</v>
      </c>
      <c r="G22" s="44">
        <v>-35458</v>
      </c>
      <c r="H22" s="44"/>
      <c r="I22" s="21"/>
      <c r="J22" s="18"/>
    </row>
    <row r="23" spans="1:12" x14ac:dyDescent="0.2">
      <c r="A23" s="43" t="s">
        <v>73</v>
      </c>
      <c r="B23" s="44">
        <v>-12020</v>
      </c>
      <c r="C23" s="44">
        <v>-25154</v>
      </c>
      <c r="D23" s="44">
        <v>-53214</v>
      </c>
      <c r="E23" s="44">
        <f>E17</f>
        <v>-18720</v>
      </c>
      <c r="F23" s="44">
        <f>F17</f>
        <v>-33341</v>
      </c>
      <c r="G23" s="44">
        <f>G17</f>
        <v>-27450</v>
      </c>
      <c r="H23" s="44"/>
      <c r="I23" s="21"/>
      <c r="J23" s="18"/>
    </row>
    <row r="24" spans="1:12" x14ac:dyDescent="0.2">
      <c r="A24" s="37" t="s">
        <v>257</v>
      </c>
      <c r="B24" s="45">
        <f t="shared" ref="B24:G24" si="5">B22-B23</f>
        <v>-5431</v>
      </c>
      <c r="C24" s="45">
        <f t="shared" si="5"/>
        <v>-5710</v>
      </c>
      <c r="D24" s="45">
        <f t="shared" si="5"/>
        <v>-7559</v>
      </c>
      <c r="E24" s="45">
        <f t="shared" si="5"/>
        <v>-21501</v>
      </c>
      <c r="F24" s="45">
        <f t="shared" si="5"/>
        <v>-13103</v>
      </c>
      <c r="G24" s="45">
        <f t="shared" si="5"/>
        <v>-8008</v>
      </c>
      <c r="H24" s="45"/>
      <c r="I24" s="21"/>
      <c r="J24" s="18"/>
    </row>
    <row r="25" spans="1:12" ht="15" x14ac:dyDescent="0.25">
      <c r="A25" s="182" t="s">
        <v>258</v>
      </c>
      <c r="B25" s="183">
        <f>B16/B8</f>
        <v>0.80760500497120458</v>
      </c>
      <c r="C25" s="183">
        <f t="shared" ref="C25:G25" si="6">C16/C8</f>
        <v>0.89769372693726934</v>
      </c>
      <c r="D25" s="183">
        <f t="shared" si="6"/>
        <v>0.90354604947377049</v>
      </c>
      <c r="E25" s="183">
        <f t="shared" si="6"/>
        <v>0.81979991996798718</v>
      </c>
      <c r="F25" s="183">
        <f>F16/F8</f>
        <v>0.49424616605588106</v>
      </c>
      <c r="G25" s="183">
        <f t="shared" si="6"/>
        <v>0.53127218743948879</v>
      </c>
      <c r="H25" s="46"/>
      <c r="I25" s="21"/>
      <c r="J25" s="21"/>
    </row>
    <row r="26" spans="1:12" x14ac:dyDescent="0.2">
      <c r="A26" s="38" t="s">
        <v>259</v>
      </c>
      <c r="B26" s="46">
        <f t="shared" ref="B26:G26" si="7">B16/B11</f>
        <v>0.80927495911423575</v>
      </c>
      <c r="C26" s="46">
        <f t="shared" si="7"/>
        <v>0.90047656503030582</v>
      </c>
      <c r="D26" s="46">
        <f t="shared" si="7"/>
        <v>0.90541158804828548</v>
      </c>
      <c r="E26" s="46">
        <f t="shared" si="7"/>
        <v>0.81979991996798718</v>
      </c>
      <c r="F26" s="46">
        <f t="shared" si="7"/>
        <v>0.65661922039259468</v>
      </c>
      <c r="G26" s="46">
        <f t="shared" si="7"/>
        <v>0.53166110453224247</v>
      </c>
      <c r="H26" s="46"/>
      <c r="I26" s="21"/>
      <c r="J26" s="21"/>
    </row>
    <row r="27" spans="1:12" x14ac:dyDescent="0.2">
      <c r="A27" s="38" t="s">
        <v>260</v>
      </c>
      <c r="B27" s="46">
        <f t="shared" ref="B27:G27" si="8">B17/B9</f>
        <v>0.43718629519167818</v>
      </c>
      <c r="C27" s="46">
        <f t="shared" si="8"/>
        <v>0.68899967130491946</v>
      </c>
      <c r="D27" s="46">
        <f t="shared" si="8"/>
        <v>0.78394225103123161</v>
      </c>
      <c r="E27" s="46">
        <f t="shared" si="8"/>
        <v>0.40127757175623247</v>
      </c>
      <c r="F27" s="46">
        <f t="shared" si="8"/>
        <v>0.62939610745096564</v>
      </c>
      <c r="G27" s="46">
        <f t="shared" si="8"/>
        <v>0.65688714463482334</v>
      </c>
      <c r="H27" s="46"/>
      <c r="I27" s="1" t="s">
        <v>235</v>
      </c>
      <c r="J27" s="1"/>
    </row>
    <row r="28" spans="1:12" x14ac:dyDescent="0.2">
      <c r="A28" s="38" t="s">
        <v>261</v>
      </c>
      <c r="B28" s="46">
        <f t="shared" ref="B28:G28" si="9">-B18/(B9-B17)</f>
        <v>2.0053638361121884</v>
      </c>
      <c r="C28" s="46">
        <f t="shared" si="9"/>
        <v>1.2127884446010218</v>
      </c>
      <c r="D28" s="46">
        <f t="shared" si="9"/>
        <v>1.6341197327151233</v>
      </c>
      <c r="E28" s="46">
        <f t="shared" si="9"/>
        <v>1.1634742758941679</v>
      </c>
      <c r="F28" s="46">
        <f t="shared" si="9"/>
        <v>-0.61975346373268136</v>
      </c>
      <c r="G28" s="46">
        <f t="shared" si="9"/>
        <v>-0.19228623238945461</v>
      </c>
      <c r="H28" s="46"/>
    </row>
    <row r="29" spans="1:12" s="184" customFormat="1" ht="15" x14ac:dyDescent="0.25">
      <c r="A29" s="182" t="s">
        <v>262</v>
      </c>
      <c r="B29" s="183">
        <f t="shared" ref="B29:G29" si="10">-B18/B24</f>
        <v>5.7136807217823602</v>
      </c>
      <c r="C29" s="183">
        <f>-C18/C24</f>
        <v>2.4115586690017512</v>
      </c>
      <c r="D29" s="183">
        <f t="shared" si="10"/>
        <v>3.1705252017462628</v>
      </c>
      <c r="E29" s="183">
        <f t="shared" si="10"/>
        <v>1.5114180735779732</v>
      </c>
      <c r="F29" s="183">
        <f t="shared" si="10"/>
        <v>-0.92856597725711665</v>
      </c>
      <c r="G29" s="183">
        <f t="shared" si="10"/>
        <v>-0.34428071928071929</v>
      </c>
      <c r="H29" s="183"/>
    </row>
    <row r="30" spans="1:12" x14ac:dyDescent="0.2">
      <c r="A30" s="38" t="s">
        <v>119</v>
      </c>
      <c r="B30" s="46">
        <f t="shared" ref="B30:G30" si="11">B18/B16</f>
        <v>0.72079626489512438</v>
      </c>
      <c r="C30" s="46">
        <f t="shared" si="11"/>
        <v>0.35376631384235946</v>
      </c>
      <c r="D30" s="46">
        <f t="shared" si="11"/>
        <v>0.31052086032650944</v>
      </c>
      <c r="E30" s="46">
        <f t="shared" si="11"/>
        <v>0.63449635863092335</v>
      </c>
      <c r="F30" s="46">
        <f t="shared" si="11"/>
        <v>-0.57461981675639939</v>
      </c>
      <c r="G30" s="46">
        <f t="shared" si="11"/>
        <v>-0.11165107520349897</v>
      </c>
      <c r="H30" s="46"/>
    </row>
    <row r="31" spans="1:12" x14ac:dyDescent="0.2">
      <c r="A31" s="38" t="s">
        <v>263</v>
      </c>
      <c r="B31" s="45">
        <f t="shared" ref="B31:G31" si="12">B16-C16</f>
        <v>4127</v>
      </c>
      <c r="C31" s="45">
        <f t="shared" si="12"/>
        <v>-38256</v>
      </c>
      <c r="D31" s="45">
        <f t="shared" si="12"/>
        <v>25963</v>
      </c>
      <c r="E31" s="45">
        <f t="shared" si="12"/>
        <v>30043</v>
      </c>
      <c r="F31" s="45">
        <f t="shared" si="12"/>
        <v>-3519</v>
      </c>
      <c r="G31" s="45">
        <f t="shared" si="12"/>
        <v>-31758</v>
      </c>
      <c r="H31" s="45"/>
    </row>
    <row r="32" spans="1:12" x14ac:dyDescent="0.2">
      <c r="A32" s="38" t="s">
        <v>264</v>
      </c>
      <c r="B32" s="45">
        <f t="shared" ref="B32:G32" si="13">B18-C18</f>
        <v>17261</v>
      </c>
      <c r="C32" s="45">
        <f t="shared" si="13"/>
        <v>-10196</v>
      </c>
      <c r="D32" s="45">
        <f t="shared" si="13"/>
        <v>-8531</v>
      </c>
      <c r="E32" s="45">
        <f t="shared" si="13"/>
        <v>44664</v>
      </c>
      <c r="F32" s="45">
        <f t="shared" si="13"/>
        <v>-9410</v>
      </c>
      <c r="G32" s="45">
        <f t="shared" si="13"/>
        <v>2162</v>
      </c>
      <c r="H32" s="45"/>
    </row>
    <row r="33" spans="1:9" x14ac:dyDescent="0.2">
      <c r="A33" s="38" t="s">
        <v>265</v>
      </c>
      <c r="B33" s="47">
        <f t="shared" ref="B33:G33" si="14">B31/C16</f>
        <v>0.10602712979138834</v>
      </c>
      <c r="C33" s="47">
        <f t="shared" si="14"/>
        <v>-0.49567245400362786</v>
      </c>
      <c r="D33" s="47">
        <f t="shared" si="14"/>
        <v>0.50692152996075523</v>
      </c>
      <c r="E33" s="47">
        <f t="shared" si="14"/>
        <v>1.4188627562104468</v>
      </c>
      <c r="F33" s="47">
        <f t="shared" si="14"/>
        <v>-0.14251002308346494</v>
      </c>
      <c r="G33" s="47">
        <f t="shared" si="14"/>
        <v>-0.56257639368655998</v>
      </c>
      <c r="H33" s="47"/>
    </row>
    <row r="34" spans="1:9" x14ac:dyDescent="0.2">
      <c r="A34" s="38" t="s">
        <v>266</v>
      </c>
      <c r="B34" s="47">
        <f t="shared" ref="B34:G34" si="15">B32/C18</f>
        <v>1.2535221496005811</v>
      </c>
      <c r="C34" s="47">
        <f t="shared" si="15"/>
        <v>-0.42543603438204125</v>
      </c>
      <c r="D34" s="47">
        <f t="shared" si="15"/>
        <v>-0.2625165399883066</v>
      </c>
      <c r="E34" s="47">
        <f t="shared" si="15"/>
        <v>-3.67091312566779</v>
      </c>
      <c r="F34" s="47">
        <f t="shared" si="15"/>
        <v>3.4131302140007254</v>
      </c>
      <c r="G34" s="47">
        <f t="shared" si="15"/>
        <v>-0.43952022768855459</v>
      </c>
      <c r="H34" s="47"/>
    </row>
    <row r="35" spans="1:9" x14ac:dyDescent="0.2">
      <c r="A35" s="38" t="s">
        <v>267</v>
      </c>
      <c r="B35" s="47">
        <f t="shared" ref="B35:G35" si="16">B19/B8</f>
        <v>0.72195021291762806</v>
      </c>
      <c r="C35" s="47">
        <f t="shared" si="16"/>
        <v>0.52237084870848705</v>
      </c>
      <c r="D35" s="47">
        <f t="shared" si="16"/>
        <v>0.33393039019421911</v>
      </c>
      <c r="E35" s="47">
        <f t="shared" si="16"/>
        <v>0.4412004801920768</v>
      </c>
      <c r="F35" s="47">
        <f t="shared" si="16"/>
        <v>0.23533530963329521</v>
      </c>
      <c r="G35" s="47">
        <f t="shared" si="16"/>
        <v>0.40932464123582696</v>
      </c>
      <c r="H35" s="47"/>
    </row>
    <row r="36" spans="1:9" x14ac:dyDescent="0.2">
      <c r="A36" s="38" t="s">
        <v>209</v>
      </c>
      <c r="B36" s="47">
        <f t="shared" ref="B36:G36" si="17">B19/B16</f>
        <v>0.89393974588279013</v>
      </c>
      <c r="C36" s="47">
        <f t="shared" si="17"/>
        <v>0.58190319597163709</v>
      </c>
      <c r="D36" s="47">
        <f t="shared" si="17"/>
        <v>0.36957761077999479</v>
      </c>
      <c r="E36" s="47">
        <f t="shared" si="17"/>
        <v>0.53818068219536486</v>
      </c>
      <c r="F36" s="47">
        <f t="shared" si="17"/>
        <v>0.47614999527722679</v>
      </c>
      <c r="G36" s="47">
        <f t="shared" si="17"/>
        <v>0.77046126432592232</v>
      </c>
      <c r="H36" s="47"/>
    </row>
    <row r="37" spans="1:9" x14ac:dyDescent="0.2">
      <c r="A37" s="38" t="s">
        <v>210</v>
      </c>
      <c r="B37" s="47">
        <f t="shared" ref="B37:G37" si="18">B20/B9</f>
        <v>4.1172619480613952E-2</v>
      </c>
      <c r="C37" s="47">
        <f t="shared" si="18"/>
        <v>0.42494795661224938</v>
      </c>
      <c r="D37" s="47">
        <f t="shared" si="18"/>
        <v>0.20545079552150855</v>
      </c>
      <c r="E37" s="47">
        <f t="shared" si="18"/>
        <v>0.29739984137531883</v>
      </c>
      <c r="F37" s="47">
        <f t="shared" si="18"/>
        <v>0.26168047873444961</v>
      </c>
      <c r="G37" s="47">
        <f t="shared" si="18"/>
        <v>0.54281133339714749</v>
      </c>
      <c r="H37" s="47"/>
    </row>
    <row r="38" spans="1:9" x14ac:dyDescent="0.2">
      <c r="A38" s="38" t="s">
        <v>211</v>
      </c>
      <c r="B38" s="47">
        <f t="shared" ref="B38:G38" si="19">B20/B17</f>
        <v>9.4176372712146419E-2</v>
      </c>
      <c r="C38" s="47">
        <f t="shared" si="19"/>
        <v>0.61676075375685779</v>
      </c>
      <c r="D38" s="47">
        <f t="shared" si="19"/>
        <v>0.26207389032961254</v>
      </c>
      <c r="E38" s="47">
        <f t="shared" si="19"/>
        <v>0.74113247863247866</v>
      </c>
      <c r="F38" s="47">
        <f t="shared" si="19"/>
        <v>0.41576437419393542</v>
      </c>
      <c r="G38" s="47">
        <f t="shared" si="19"/>
        <v>0.8263387978142076</v>
      </c>
      <c r="H38" s="47"/>
    </row>
    <row r="39" spans="1:9" ht="15" thickBot="1" x14ac:dyDescent="0.25">
      <c r="A39" s="62" t="s">
        <v>120</v>
      </c>
      <c r="B39" s="63">
        <f t="shared" ref="B39:G39" si="20">B21/B19</f>
        <v>0.97058594257502928</v>
      </c>
      <c r="C39" s="63">
        <f t="shared" si="20"/>
        <v>0.31505518763796908</v>
      </c>
      <c r="D39" s="63">
        <f t="shared" si="20"/>
        <v>0.5110783901276118</v>
      </c>
      <c r="E39" s="63">
        <f t="shared" si="20"/>
        <v>0.49666231316209547</v>
      </c>
      <c r="F39" s="63">
        <f t="shared" si="20"/>
        <v>-0.37492560999801627</v>
      </c>
      <c r="G39" s="63">
        <f t="shared" si="20"/>
        <v>-0.19227332457293037</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v>196889</v>
      </c>
      <c r="C42" s="44">
        <v>170956</v>
      </c>
      <c r="D42" s="44">
        <v>164104</v>
      </c>
      <c r="E42" s="44">
        <v>146955</v>
      </c>
      <c r="F42" s="44">
        <v>131381</v>
      </c>
      <c r="G42" s="44">
        <v>150078</v>
      </c>
      <c r="H42" s="44"/>
      <c r="I42" s="1"/>
    </row>
    <row r="43" spans="1:9" x14ac:dyDescent="0.2">
      <c r="A43" s="43" t="s">
        <v>213</v>
      </c>
      <c r="B43" s="44">
        <v>-1200</v>
      </c>
      <c r="C43" s="44">
        <v>-1080</v>
      </c>
      <c r="D43" s="44">
        <v>-1080</v>
      </c>
      <c r="E43" s="44">
        <v>-1470</v>
      </c>
      <c r="F43" s="44">
        <v>-1720</v>
      </c>
      <c r="G43" s="44">
        <v>-10285</v>
      </c>
      <c r="H43" s="44"/>
      <c r="I43" s="1"/>
    </row>
    <row r="44" spans="1:9" x14ac:dyDescent="0.2">
      <c r="A44" s="43" t="s">
        <v>214</v>
      </c>
      <c r="B44" s="44">
        <v>-1200</v>
      </c>
      <c r="C44" s="44">
        <v>-1080</v>
      </c>
      <c r="D44" s="44">
        <v>-1080</v>
      </c>
      <c r="E44" s="44">
        <f>E43</f>
        <v>-1470</v>
      </c>
      <c r="F44" s="44">
        <f>F43</f>
        <v>-1720</v>
      </c>
      <c r="G44" s="44">
        <f>G43</f>
        <v>-10285</v>
      </c>
      <c r="H44" s="44"/>
      <c r="I44" s="1"/>
    </row>
    <row r="45" spans="1:9" x14ac:dyDescent="0.2">
      <c r="A45" s="43" t="s">
        <v>215</v>
      </c>
      <c r="B45" s="44">
        <v>195689</v>
      </c>
      <c r="C45" s="44">
        <v>169876</v>
      </c>
      <c r="D45" s="44">
        <v>163024</v>
      </c>
      <c r="E45" s="44">
        <f>E42+E43</f>
        <v>145485</v>
      </c>
      <c r="F45" s="44">
        <f>F42+F43</f>
        <v>129661</v>
      </c>
      <c r="G45" s="44">
        <f>G42+G43</f>
        <v>139793</v>
      </c>
      <c r="H45" s="44">
        <v>135102</v>
      </c>
      <c r="I45" s="1"/>
    </row>
    <row r="46" spans="1:9" x14ac:dyDescent="0.2">
      <c r="A46" s="43" t="s">
        <v>200</v>
      </c>
      <c r="B46" s="44">
        <v>175158</v>
      </c>
      <c r="C46" s="44">
        <v>149455</v>
      </c>
      <c r="D46" s="44">
        <v>142237</v>
      </c>
      <c r="E46" s="44">
        <v>124365</v>
      </c>
      <c r="F46" s="44">
        <v>98549</v>
      </c>
      <c r="G46" s="44">
        <v>119275</v>
      </c>
      <c r="H46" s="44">
        <v>114618</v>
      </c>
      <c r="I46" s="1"/>
    </row>
    <row r="47" spans="1:9" s="184" customFormat="1" ht="15" x14ac:dyDescent="0.25">
      <c r="A47" s="200" t="s">
        <v>217</v>
      </c>
      <c r="B47" s="201">
        <v>132823</v>
      </c>
      <c r="C47" s="201">
        <v>107345</v>
      </c>
      <c r="D47" s="201">
        <v>100196</v>
      </c>
      <c r="E47" s="201">
        <v>82674</v>
      </c>
      <c r="F47" s="201">
        <v>56417</v>
      </c>
      <c r="G47" s="201">
        <v>76463</v>
      </c>
      <c r="H47" s="201">
        <v>71878</v>
      </c>
      <c r="I47" s="210"/>
    </row>
    <row r="48" spans="1:9" x14ac:dyDescent="0.2">
      <c r="A48" s="43" t="s">
        <v>233</v>
      </c>
      <c r="B48" s="44">
        <v>182411</v>
      </c>
      <c r="C48" s="44">
        <v>170956</v>
      </c>
      <c r="D48" s="44">
        <v>155033</v>
      </c>
      <c r="E48" s="44">
        <v>141089</v>
      </c>
      <c r="F48" s="44">
        <v>123850</v>
      </c>
      <c r="G48" s="44">
        <v>144831</v>
      </c>
      <c r="H48" s="44"/>
    </row>
    <row r="49" spans="1:8" x14ac:dyDescent="0.2">
      <c r="A49" s="34" t="s">
        <v>219</v>
      </c>
      <c r="B49" s="48">
        <f t="shared" ref="B49:G49" si="21">B45-B46</f>
        <v>20531</v>
      </c>
      <c r="C49" s="48">
        <f t="shared" si="21"/>
        <v>20421</v>
      </c>
      <c r="D49" s="48">
        <f t="shared" si="21"/>
        <v>20787</v>
      </c>
      <c r="E49" s="48">
        <f t="shared" si="21"/>
        <v>21120</v>
      </c>
      <c r="F49" s="48">
        <f t="shared" si="21"/>
        <v>31112</v>
      </c>
      <c r="G49" s="48">
        <f t="shared" si="21"/>
        <v>20518</v>
      </c>
      <c r="H49" s="48"/>
    </row>
    <row r="50" spans="1:8" s="22" customFormat="1" x14ac:dyDescent="0.2">
      <c r="A50" s="39" t="s">
        <v>220</v>
      </c>
      <c r="B50" s="48">
        <f t="shared" ref="B50:G50" si="22">B45-C45</f>
        <v>25813</v>
      </c>
      <c r="C50" s="48">
        <f t="shared" si="22"/>
        <v>6852</v>
      </c>
      <c r="D50" s="48">
        <f t="shared" si="22"/>
        <v>17539</v>
      </c>
      <c r="E50" s="48">
        <f t="shared" si="22"/>
        <v>15824</v>
      </c>
      <c r="F50" s="48">
        <f t="shared" si="22"/>
        <v>-10132</v>
      </c>
      <c r="G50" s="48">
        <f t="shared" si="22"/>
        <v>4691</v>
      </c>
      <c r="H50" s="48"/>
    </row>
    <row r="51" spans="1:8" s="22" customFormat="1" x14ac:dyDescent="0.2">
      <c r="A51" s="39" t="s">
        <v>221</v>
      </c>
      <c r="B51" s="49">
        <f t="shared" ref="B51:G51" si="23">B50/C45</f>
        <v>0.15195201205585251</v>
      </c>
      <c r="C51" s="49">
        <f t="shared" si="23"/>
        <v>4.2030621258219651E-2</v>
      </c>
      <c r="D51" s="49">
        <f t="shared" si="23"/>
        <v>0.12055538371653435</v>
      </c>
      <c r="E51" s="49">
        <f t="shared" si="23"/>
        <v>0.12204132314265662</v>
      </c>
      <c r="F51" s="49">
        <f t="shared" si="23"/>
        <v>-7.2478593348737061E-2</v>
      </c>
      <c r="G51" s="49">
        <f t="shared" si="23"/>
        <v>3.4721913813267016E-2</v>
      </c>
      <c r="H51" s="49"/>
    </row>
    <row r="52" spans="1:8" s="22" customFormat="1" x14ac:dyDescent="0.2">
      <c r="A52" s="39" t="s">
        <v>222</v>
      </c>
      <c r="B52" s="48">
        <f t="shared" ref="B52:G52" si="24">B46-C46</f>
        <v>25703</v>
      </c>
      <c r="C52" s="48">
        <f t="shared" si="24"/>
        <v>7218</v>
      </c>
      <c r="D52" s="48">
        <f t="shared" si="24"/>
        <v>17872</v>
      </c>
      <c r="E52" s="48">
        <f t="shared" si="24"/>
        <v>25816</v>
      </c>
      <c r="F52" s="48">
        <f t="shared" si="24"/>
        <v>-20726</v>
      </c>
      <c r="G52" s="48">
        <f t="shared" si="24"/>
        <v>4657</v>
      </c>
      <c r="H52" s="48"/>
    </row>
    <row r="53" spans="1:8" s="22" customFormat="1" x14ac:dyDescent="0.2">
      <c r="A53" s="39" t="s">
        <v>223</v>
      </c>
      <c r="B53" s="49">
        <f t="shared" ref="B53:G53" si="25">B52/C46</f>
        <v>0.17197818741427184</v>
      </c>
      <c r="C53" s="49">
        <f t="shared" si="25"/>
        <v>5.0746289643341748E-2</v>
      </c>
      <c r="D53" s="49">
        <f t="shared" si="25"/>
        <v>0.14370602661520523</v>
      </c>
      <c r="E53" s="49">
        <f t="shared" si="25"/>
        <v>0.26196105490669613</v>
      </c>
      <c r="F53" s="49">
        <f t="shared" si="25"/>
        <v>-0.17376650597359045</v>
      </c>
      <c r="G53" s="49">
        <f t="shared" si="25"/>
        <v>4.063061648257691E-2</v>
      </c>
      <c r="H53" s="49"/>
    </row>
    <row r="54" spans="1:8" s="22" customFormat="1" x14ac:dyDescent="0.2">
      <c r="A54" s="39" t="s">
        <v>224</v>
      </c>
      <c r="B54" s="48">
        <f t="shared" ref="B54:G54" si="26">B47-C47</f>
        <v>25478</v>
      </c>
      <c r="C54" s="48">
        <f t="shared" si="26"/>
        <v>7149</v>
      </c>
      <c r="D54" s="48">
        <f t="shared" si="26"/>
        <v>17522</v>
      </c>
      <c r="E54" s="48">
        <f t="shared" si="26"/>
        <v>26257</v>
      </c>
      <c r="F54" s="48">
        <f t="shared" si="26"/>
        <v>-20046</v>
      </c>
      <c r="G54" s="48">
        <f t="shared" si="26"/>
        <v>4585</v>
      </c>
      <c r="H54" s="48"/>
    </row>
    <row r="55" spans="1:8" s="22" customFormat="1" x14ac:dyDescent="0.2">
      <c r="A55" s="39" t="s">
        <v>225</v>
      </c>
      <c r="B55" s="49">
        <f t="shared" ref="B55:G55" si="27">B54/C47</f>
        <v>0.23734687223438447</v>
      </c>
      <c r="C55" s="49">
        <f t="shared" si="27"/>
        <v>7.1350153698750446E-2</v>
      </c>
      <c r="D55" s="49">
        <f t="shared" si="27"/>
        <v>0.21194087621259405</v>
      </c>
      <c r="E55" s="49">
        <f t="shared" si="27"/>
        <v>0.46540936242621905</v>
      </c>
      <c r="F55" s="49">
        <f t="shared" si="27"/>
        <v>-0.26216601493532821</v>
      </c>
      <c r="G55" s="49">
        <f t="shared" si="27"/>
        <v>6.3788641865383008E-2</v>
      </c>
      <c r="H55" s="49"/>
    </row>
    <row r="56" spans="1:8" s="22" customFormat="1" x14ac:dyDescent="0.2">
      <c r="A56" s="39" t="s">
        <v>226</v>
      </c>
      <c r="B56" s="50">
        <f t="shared" ref="B56:G56" si="28">-B42/B43</f>
        <v>164.07416666666666</v>
      </c>
      <c r="C56" s="50">
        <f t="shared" si="28"/>
        <v>158.2925925925926</v>
      </c>
      <c r="D56" s="50">
        <f t="shared" si="28"/>
        <v>151.94814814814814</v>
      </c>
      <c r="E56" s="50">
        <f t="shared" si="28"/>
        <v>99.969387755102048</v>
      </c>
      <c r="F56" s="50">
        <f t="shared" si="28"/>
        <v>76.384302325581402</v>
      </c>
      <c r="G56" s="50">
        <f t="shared" si="28"/>
        <v>14.591929995138551</v>
      </c>
      <c r="H56" s="50"/>
    </row>
    <row r="57" spans="1:8" s="22" customFormat="1" x14ac:dyDescent="0.2">
      <c r="A57" s="39" t="s">
        <v>227</v>
      </c>
      <c r="B57" s="51">
        <f t="shared" ref="B57:G57" si="29">(B42+B43)/-B10</f>
        <v>85.410198588783018</v>
      </c>
      <c r="C57" s="51">
        <f t="shared" si="29"/>
        <v>55.837405500164344</v>
      </c>
      <c r="D57" s="51">
        <f t="shared" si="29"/>
        <v>28.819799646434884</v>
      </c>
      <c r="E57" s="51">
        <f t="shared" si="29"/>
        <v>37.422992004458635</v>
      </c>
      <c r="F57" s="51">
        <f t="shared" si="29"/>
        <v>29.372170728484321</v>
      </c>
      <c r="G57" s="51">
        <f t="shared" si="29"/>
        <v>40.143486168277974</v>
      </c>
      <c r="H57" s="51"/>
    </row>
    <row r="58" spans="1:8" x14ac:dyDescent="0.2">
      <c r="A58" s="34" t="s">
        <v>228</v>
      </c>
      <c r="B58" s="52">
        <f t="shared" ref="B58:G58" si="30">-B48/B10</f>
        <v>79.61489779588274</v>
      </c>
      <c r="C58" s="52">
        <f t="shared" si="30"/>
        <v>56.192396187137064</v>
      </c>
      <c r="D58" s="52">
        <f t="shared" si="30"/>
        <v>27.407130229817323</v>
      </c>
      <c r="E58" s="52">
        <f t="shared" si="30"/>
        <v>36.292212385586588</v>
      </c>
      <c r="F58" s="52">
        <f t="shared" si="30"/>
        <v>28.055802012345911</v>
      </c>
      <c r="G58" s="52">
        <f t="shared" si="30"/>
        <v>41.590217287259499</v>
      </c>
      <c r="H58" s="52"/>
    </row>
    <row r="59" spans="1:8" ht="15" thickBot="1" x14ac:dyDescent="0.25">
      <c r="A59" s="35" t="s">
        <v>290</v>
      </c>
      <c r="B59" s="53">
        <f t="shared" ref="B59:G59" si="31">B47/B8</f>
        <v>2.4916615078695106</v>
      </c>
      <c r="C59" s="53">
        <f t="shared" si="31"/>
        <v>2.4756688191881917</v>
      </c>
      <c r="D59" s="53">
        <f t="shared" si="31"/>
        <v>1.1729942986923283</v>
      </c>
      <c r="E59" s="53">
        <f t="shared" si="31"/>
        <v>1.3233133253301321</v>
      </c>
      <c r="F59" s="53">
        <f t="shared" si="31"/>
        <v>1.3168926962489205</v>
      </c>
      <c r="G59" s="53">
        <f t="shared" si="31"/>
        <v>1.6451085436433659</v>
      </c>
      <c r="H59" s="53"/>
    </row>
    <row r="60" spans="1:8" x14ac:dyDescent="0.2">
      <c r="A60" s="1"/>
      <c r="B60" s="19"/>
      <c r="C60" s="19"/>
      <c r="D60" s="19"/>
      <c r="E60" s="19"/>
      <c r="F60" s="19"/>
      <c r="G60" s="19"/>
    </row>
    <row r="61" spans="1:8" x14ac:dyDescent="0.2">
      <c r="A61" s="4" t="s">
        <v>229</v>
      </c>
      <c r="B61" s="19"/>
      <c r="C61" s="19"/>
      <c r="D61" s="19"/>
      <c r="E61" s="19"/>
      <c r="F61" s="19"/>
      <c r="G61" s="19"/>
    </row>
    <row r="62" spans="1:8" ht="25.5" x14ac:dyDescent="0.2">
      <c r="A62" s="5" t="s">
        <v>74</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L67"/>
  <sheetViews>
    <sheetView zoomScaleNormal="100" workbookViewId="0">
      <selection activeCell="G47" sqref="C47:G47"/>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312</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42185</v>
      </c>
      <c r="C5" s="40">
        <v>42185</v>
      </c>
      <c r="D5" s="40">
        <v>42185</v>
      </c>
      <c r="E5" s="40">
        <v>42185</v>
      </c>
      <c r="F5" s="40">
        <v>42185</v>
      </c>
      <c r="G5" s="40">
        <v>42185</v>
      </c>
      <c r="H5" s="40">
        <v>42185</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80297.649999999994</v>
      </c>
      <c r="C8" s="58">
        <v>125661.29</v>
      </c>
      <c r="D8" s="58">
        <v>88207.44</v>
      </c>
      <c r="E8" s="58">
        <v>139767.70000000001</v>
      </c>
      <c r="F8" s="58">
        <v>71390.62</v>
      </c>
      <c r="G8" s="58">
        <v>77551.09</v>
      </c>
      <c r="H8" s="58" t="s">
        <v>235</v>
      </c>
      <c r="I8" s="16" t="s">
        <v>235</v>
      </c>
      <c r="J8" s="16"/>
    </row>
    <row r="9" spans="1:12" x14ac:dyDescent="0.2">
      <c r="A9" s="43" t="s">
        <v>243</v>
      </c>
      <c r="B9" s="44">
        <v>-97763.25</v>
      </c>
      <c r="C9" s="44">
        <v>-178840.68</v>
      </c>
      <c r="D9" s="44">
        <v>-85498.78</v>
      </c>
      <c r="E9" s="44">
        <v>-184527.57</v>
      </c>
      <c r="F9" s="44">
        <v>-68941.009999999995</v>
      </c>
      <c r="G9" s="44">
        <v>-68453.509999999995</v>
      </c>
      <c r="H9" s="44" t="s">
        <v>235</v>
      </c>
      <c r="I9" s="21" t="s">
        <v>235</v>
      </c>
      <c r="J9" s="18"/>
    </row>
    <row r="10" spans="1:12" x14ac:dyDescent="0.2">
      <c r="A10" s="36" t="s">
        <v>244</v>
      </c>
      <c r="B10" s="45">
        <f t="shared" ref="B10:G10" si="0">B9/12</f>
        <v>-8146.9375</v>
      </c>
      <c r="C10" s="45">
        <f t="shared" si="0"/>
        <v>-14903.39</v>
      </c>
      <c r="D10" s="45">
        <f t="shared" si="0"/>
        <v>-7124.8983333333335</v>
      </c>
      <c r="E10" s="45">
        <f t="shared" si="0"/>
        <v>-15377.297500000001</v>
      </c>
      <c r="F10" s="45">
        <f t="shared" si="0"/>
        <v>-5745.0841666666665</v>
      </c>
      <c r="G10" s="45">
        <f t="shared" si="0"/>
        <v>-5704.4591666666665</v>
      </c>
      <c r="H10" s="45"/>
      <c r="I10" s="21"/>
      <c r="J10" s="18"/>
    </row>
    <row r="11" spans="1:12" x14ac:dyDescent="0.2">
      <c r="A11" s="43" t="s">
        <v>245</v>
      </c>
      <c r="B11" s="44">
        <v>73703.33</v>
      </c>
      <c r="C11" s="44">
        <v>124776.29</v>
      </c>
      <c r="D11" s="44">
        <v>81959.66</v>
      </c>
      <c r="E11" s="44">
        <v>134257.70000000001</v>
      </c>
      <c r="F11" s="44">
        <v>69400.62</v>
      </c>
      <c r="G11" s="44">
        <v>73123.59</v>
      </c>
      <c r="H11" s="44"/>
      <c r="I11" s="21"/>
      <c r="J11" s="18"/>
    </row>
    <row r="12" spans="1:12" ht="15" thickBot="1" x14ac:dyDescent="0.25">
      <c r="A12" s="59" t="s">
        <v>246</v>
      </c>
      <c r="B12" s="60">
        <v>-93464.4</v>
      </c>
      <c r="C12" s="60">
        <v>-172755.98</v>
      </c>
      <c r="D12" s="60">
        <v>-80519.929999999993</v>
      </c>
      <c r="E12" s="60">
        <v>-168346.09</v>
      </c>
      <c r="F12" s="60">
        <v>-67445.009999999995</v>
      </c>
      <c r="G12" s="60">
        <v>-64729.09</v>
      </c>
      <c r="H12" s="60"/>
      <c r="I12" s="21"/>
      <c r="J12" s="18"/>
    </row>
    <row r="13" spans="1:12" x14ac:dyDescent="0.2">
      <c r="A13" s="61"/>
      <c r="B13" s="61"/>
      <c r="C13" s="61"/>
      <c r="D13" s="61"/>
      <c r="E13" s="61"/>
      <c r="F13" s="61"/>
      <c r="G13" s="61" t="s">
        <v>186</v>
      </c>
      <c r="H13" s="61"/>
    </row>
    <row r="14" spans="1:12" s="184" customFormat="1" ht="15" x14ac:dyDescent="0.25">
      <c r="A14" s="197" t="s">
        <v>247</v>
      </c>
      <c r="B14" s="198">
        <f t="shared" ref="B14:G14" si="1">B8+B9</f>
        <v>-17465.600000000006</v>
      </c>
      <c r="C14" s="198">
        <f t="shared" si="1"/>
        <v>-53179.39</v>
      </c>
      <c r="D14" s="198">
        <f t="shared" si="1"/>
        <v>2708.6600000000035</v>
      </c>
      <c r="E14" s="198">
        <f t="shared" si="1"/>
        <v>-44759.869999999995</v>
      </c>
      <c r="F14" s="198">
        <f t="shared" si="1"/>
        <v>2449.6100000000006</v>
      </c>
      <c r="G14" s="198">
        <f t="shared" si="1"/>
        <v>9097.5800000000017</v>
      </c>
      <c r="H14" s="198"/>
      <c r="I14" s="203"/>
      <c r="J14" s="199"/>
    </row>
    <row r="15" spans="1:12" x14ac:dyDescent="0.2">
      <c r="A15" s="36" t="s">
        <v>248</v>
      </c>
      <c r="B15" s="45">
        <f t="shared" ref="B15:G15" si="2">B11+B12</f>
        <v>-19761.069999999992</v>
      </c>
      <c r="C15" s="45">
        <f t="shared" si="2"/>
        <v>-47979.690000000017</v>
      </c>
      <c r="D15" s="45">
        <f t="shared" si="2"/>
        <v>1439.7300000000105</v>
      </c>
      <c r="E15" s="45">
        <f t="shared" si="2"/>
        <v>-34088.389999999985</v>
      </c>
      <c r="F15" s="45">
        <f t="shared" si="2"/>
        <v>1955.6100000000006</v>
      </c>
      <c r="G15" s="45">
        <f t="shared" si="2"/>
        <v>8394.5</v>
      </c>
      <c r="H15" s="45"/>
      <c r="I15" s="21"/>
      <c r="J15" s="18"/>
    </row>
    <row r="16" spans="1:12" s="184" customFormat="1" ht="15" x14ac:dyDescent="0.25">
      <c r="A16" s="200" t="s">
        <v>249</v>
      </c>
      <c r="B16" s="201">
        <v>24498.13</v>
      </c>
      <c r="C16" s="201">
        <v>26587.63</v>
      </c>
      <c r="D16" s="201">
        <v>28840.3</v>
      </c>
      <c r="E16" s="201">
        <v>25342.46</v>
      </c>
      <c r="F16" s="201">
        <v>25406.73</v>
      </c>
      <c r="G16" s="201">
        <v>24301.45</v>
      </c>
      <c r="H16" s="201">
        <v>27303.46</v>
      </c>
      <c r="I16" s="202" t="s">
        <v>235</v>
      </c>
      <c r="J16" s="202"/>
    </row>
    <row r="17" spans="1:12" x14ac:dyDescent="0.2">
      <c r="A17" s="43" t="s">
        <v>250</v>
      </c>
      <c r="B17" s="44">
        <v>-32123.53</v>
      </c>
      <c r="C17" s="44">
        <v>-21894.03</v>
      </c>
      <c r="D17" s="44">
        <v>-27019.9</v>
      </c>
      <c r="E17" s="44">
        <v>-32048.79</v>
      </c>
      <c r="F17" s="44">
        <v>-26476.55</v>
      </c>
      <c r="G17" s="44">
        <v>-22473.13</v>
      </c>
      <c r="H17" s="44">
        <v>-23759.26</v>
      </c>
      <c r="I17" s="21"/>
      <c r="J17" s="21"/>
      <c r="L17" s="1" t="s">
        <v>235</v>
      </c>
    </row>
    <row r="18" spans="1:12" s="184" customFormat="1" ht="15" x14ac:dyDescent="0.25">
      <c r="A18" s="197" t="s">
        <v>251</v>
      </c>
      <c r="B18" s="198">
        <f t="shared" ref="B18:H18" si="3">B16+B17</f>
        <v>-7625.3999999999978</v>
      </c>
      <c r="C18" s="198">
        <f t="shared" si="3"/>
        <v>4693.6000000000022</v>
      </c>
      <c r="D18" s="198">
        <f t="shared" si="3"/>
        <v>1820.3999999999978</v>
      </c>
      <c r="E18" s="198">
        <f t="shared" si="3"/>
        <v>-6706.3300000000017</v>
      </c>
      <c r="F18" s="198">
        <f t="shared" si="3"/>
        <v>-1069.8199999999997</v>
      </c>
      <c r="G18" s="198">
        <f t="shared" si="3"/>
        <v>1828.3199999999997</v>
      </c>
      <c r="H18" s="198">
        <f t="shared" si="3"/>
        <v>3544.2000000000007</v>
      </c>
      <c r="I18" s="203" t="s">
        <v>235</v>
      </c>
      <c r="J18" s="295" t="s">
        <v>235</v>
      </c>
    </row>
    <row r="19" spans="1:12" x14ac:dyDescent="0.2">
      <c r="A19" s="43" t="s">
        <v>252</v>
      </c>
      <c r="B19" s="44">
        <v>23338.3</v>
      </c>
      <c r="C19" s="44">
        <v>23591.55</v>
      </c>
      <c r="D19" s="44">
        <v>23539.24</v>
      </c>
      <c r="E19" s="44">
        <v>23412.19</v>
      </c>
      <c r="F19" s="44">
        <v>23771.87</v>
      </c>
      <c r="G19" s="44">
        <v>23033.5</v>
      </c>
      <c r="H19" s="44"/>
      <c r="I19" s="21"/>
      <c r="J19" s="26"/>
    </row>
    <row r="20" spans="1:12" x14ac:dyDescent="0.2">
      <c r="A20" s="43" t="s">
        <v>253</v>
      </c>
      <c r="B20" s="44">
        <v>-14704.73</v>
      </c>
      <c r="C20" s="44">
        <v>-19932.689999999999</v>
      </c>
      <c r="D20" s="44">
        <v>-18602</v>
      </c>
      <c r="E20" s="44">
        <v>-19084.990000000002</v>
      </c>
      <c r="F20" s="44">
        <v>-17745.95</v>
      </c>
      <c r="G20" s="44">
        <v>-14521.36</v>
      </c>
      <c r="H20" s="44"/>
      <c r="I20" s="21"/>
      <c r="J20" s="26"/>
    </row>
    <row r="21" spans="1:12" x14ac:dyDescent="0.2">
      <c r="A21" s="36" t="s">
        <v>118</v>
      </c>
      <c r="B21" s="45">
        <f t="shared" ref="B21:G21" si="4">B19+B20</f>
        <v>8633.57</v>
      </c>
      <c r="C21" s="45">
        <f t="shared" si="4"/>
        <v>3658.8600000000006</v>
      </c>
      <c r="D21" s="45">
        <f t="shared" si="4"/>
        <v>4937.2400000000016</v>
      </c>
      <c r="E21" s="45">
        <f t="shared" si="4"/>
        <v>4327.1999999999971</v>
      </c>
      <c r="F21" s="45">
        <f t="shared" si="4"/>
        <v>6025.9199999999983</v>
      </c>
      <c r="G21" s="45">
        <f t="shared" si="4"/>
        <v>8512.14</v>
      </c>
      <c r="H21" s="45"/>
      <c r="I21" s="21"/>
      <c r="J21" s="18"/>
    </row>
    <row r="22" spans="1:12" ht="16.5" x14ac:dyDescent="0.2">
      <c r="A22" s="43" t="s">
        <v>187</v>
      </c>
      <c r="B22" s="44">
        <v>-41598.76</v>
      </c>
      <c r="C22" s="44">
        <v>-50408.56</v>
      </c>
      <c r="D22" s="44">
        <v>-49636.5</v>
      </c>
      <c r="E22" s="44">
        <v>-59786.34</v>
      </c>
      <c r="F22" s="44">
        <v>-45063.73</v>
      </c>
      <c r="G22" s="44">
        <v>-39312.35</v>
      </c>
      <c r="H22" s="44"/>
      <c r="I22" s="21"/>
      <c r="J22" s="18"/>
    </row>
    <row r="23" spans="1:12" x14ac:dyDescent="0.2">
      <c r="A23" s="43" t="s">
        <v>255</v>
      </c>
      <c r="B23" s="44">
        <v>-32123.53</v>
      </c>
      <c r="C23" s="44">
        <v>-21894.03</v>
      </c>
      <c r="D23" s="44">
        <v>-27019.9</v>
      </c>
      <c r="E23" s="44">
        <f>E17</f>
        <v>-32048.79</v>
      </c>
      <c r="F23" s="44">
        <f>F17</f>
        <v>-26476.55</v>
      </c>
      <c r="G23" s="44">
        <f>G17</f>
        <v>-22473.13</v>
      </c>
      <c r="H23" s="44"/>
      <c r="I23" s="21"/>
      <c r="J23" s="18"/>
    </row>
    <row r="24" spans="1:12" x14ac:dyDescent="0.2">
      <c r="A24" s="37" t="s">
        <v>257</v>
      </c>
      <c r="B24" s="45">
        <f t="shared" ref="B24:G24" si="5">B22-B23</f>
        <v>-9475.2300000000032</v>
      </c>
      <c r="C24" s="45">
        <f t="shared" si="5"/>
        <v>-28514.53</v>
      </c>
      <c r="D24" s="45">
        <f t="shared" si="5"/>
        <v>-22616.6</v>
      </c>
      <c r="E24" s="45">
        <f t="shared" si="5"/>
        <v>-27737.549999999996</v>
      </c>
      <c r="F24" s="45">
        <f t="shared" si="5"/>
        <v>-18587.180000000004</v>
      </c>
      <c r="G24" s="45">
        <f t="shared" si="5"/>
        <v>-16839.219999999998</v>
      </c>
      <c r="H24" s="45"/>
      <c r="I24" s="21"/>
      <c r="J24" s="18"/>
    </row>
    <row r="25" spans="1:12" ht="15" x14ac:dyDescent="0.25">
      <c r="A25" s="182" t="s">
        <v>258</v>
      </c>
      <c r="B25" s="183">
        <f t="shared" ref="B25:G25" si="6">B16/B8</f>
        <v>0.30509149396028407</v>
      </c>
      <c r="C25" s="183">
        <f t="shared" si="6"/>
        <v>0.21158170507401286</v>
      </c>
      <c r="D25" s="183">
        <f t="shared" si="6"/>
        <v>0.32695994804973366</v>
      </c>
      <c r="E25" s="183">
        <f t="shared" si="6"/>
        <v>0.18131843051005345</v>
      </c>
      <c r="F25" s="183">
        <f t="shared" si="6"/>
        <v>0.35588330791916362</v>
      </c>
      <c r="G25" s="183">
        <f t="shared" si="6"/>
        <v>0.31336052143174264</v>
      </c>
      <c r="H25" s="46"/>
      <c r="I25" s="21"/>
      <c r="J25" s="21"/>
    </row>
    <row r="26" spans="1:12" x14ac:dyDescent="0.2">
      <c r="A26" s="38" t="s">
        <v>259</v>
      </c>
      <c r="B26" s="46">
        <f t="shared" ref="B26:G26" si="7">B16/B11</f>
        <v>0.33238837376818658</v>
      </c>
      <c r="C26" s="46">
        <f t="shared" si="7"/>
        <v>0.21308238929046538</v>
      </c>
      <c r="D26" s="46">
        <f t="shared" si="7"/>
        <v>0.35188408541470279</v>
      </c>
      <c r="E26" s="46">
        <f t="shared" si="7"/>
        <v>0.18875982532100577</v>
      </c>
      <c r="F26" s="46">
        <f t="shared" si="7"/>
        <v>0.36608793984837601</v>
      </c>
      <c r="G26" s="46">
        <f t="shared" si="7"/>
        <v>0.33233392944739176</v>
      </c>
      <c r="H26" s="46"/>
      <c r="I26" s="21"/>
      <c r="J26" s="21"/>
    </row>
    <row r="27" spans="1:12" x14ac:dyDescent="0.2">
      <c r="A27" s="38" t="s">
        <v>260</v>
      </c>
      <c r="B27" s="46">
        <f t="shared" ref="B27:G27" si="8">B17/B9</f>
        <v>0.32858492327127015</v>
      </c>
      <c r="C27" s="46">
        <f t="shared" si="8"/>
        <v>0.12242197916044605</v>
      </c>
      <c r="D27" s="46">
        <f t="shared" si="8"/>
        <v>0.31602673160950367</v>
      </c>
      <c r="E27" s="46">
        <f t="shared" si="8"/>
        <v>0.17368022567034291</v>
      </c>
      <c r="F27" s="46">
        <f t="shared" si="8"/>
        <v>0.38404644782546704</v>
      </c>
      <c r="G27" s="46">
        <f t="shared" si="8"/>
        <v>0.32829770160799648</v>
      </c>
      <c r="H27" s="46"/>
      <c r="I27" s="1" t="s">
        <v>235</v>
      </c>
      <c r="J27" s="1"/>
    </row>
    <row r="28" spans="1:12" x14ac:dyDescent="0.2">
      <c r="A28" s="38" t="s">
        <v>261</v>
      </c>
      <c r="B28" s="46">
        <f t="shared" ref="B28:G28" si="9">-B18/(B9-B17)</f>
        <v>-0.1161705138291266</v>
      </c>
      <c r="C28" s="46">
        <f t="shared" si="9"/>
        <v>2.9905703626041093E-2</v>
      </c>
      <c r="D28" s="46">
        <f t="shared" si="9"/>
        <v>3.1129187152695092E-2</v>
      </c>
      <c r="E28" s="46">
        <f t="shared" si="9"/>
        <v>-4.3982054420949601E-2</v>
      </c>
      <c r="F28" s="46">
        <f t="shared" si="9"/>
        <v>-2.5193302823113727E-2</v>
      </c>
      <c r="G28" s="46">
        <f t="shared" si="9"/>
        <v>3.9763046760379103E-2</v>
      </c>
      <c r="H28" s="46"/>
    </row>
    <row r="29" spans="1:12" s="184" customFormat="1" ht="15" x14ac:dyDescent="0.25">
      <c r="A29" s="182" t="s">
        <v>262</v>
      </c>
      <c r="B29" s="183">
        <f t="shared" ref="B29:G29" si="10">-B18/B24</f>
        <v>-0.80477202136518011</v>
      </c>
      <c r="C29" s="183">
        <f t="shared" si="10"/>
        <v>0.16460380023798402</v>
      </c>
      <c r="D29" s="183">
        <f t="shared" si="10"/>
        <v>8.0489551922039479E-2</v>
      </c>
      <c r="E29" s="183">
        <f t="shared" si="10"/>
        <v>-0.24177802293281139</v>
      </c>
      <c r="F29" s="183">
        <f t="shared" si="10"/>
        <v>-5.7556875222599634E-2</v>
      </c>
      <c r="G29" s="183">
        <f t="shared" si="10"/>
        <v>0.10857510027186532</v>
      </c>
      <c r="H29" s="183"/>
    </row>
    <row r="30" spans="1:12" x14ac:dyDescent="0.2">
      <c r="A30" s="38" t="s">
        <v>119</v>
      </c>
      <c r="B30" s="46">
        <f t="shared" ref="B30:G30" si="11">B18/B16</f>
        <v>-0.31126457407157188</v>
      </c>
      <c r="C30" s="46">
        <f t="shared" si="11"/>
        <v>0.17653322240455438</v>
      </c>
      <c r="D30" s="46">
        <f t="shared" si="11"/>
        <v>6.3120009153857543E-2</v>
      </c>
      <c r="E30" s="46">
        <f t="shared" si="11"/>
        <v>-0.26462821683451415</v>
      </c>
      <c r="F30" s="46">
        <f t="shared" si="11"/>
        <v>-4.2107740744283098E-2</v>
      </c>
      <c r="G30" s="46">
        <f t="shared" si="11"/>
        <v>7.5235016840558888E-2</v>
      </c>
      <c r="H30" s="46"/>
    </row>
    <row r="31" spans="1:12" x14ac:dyDescent="0.2">
      <c r="A31" s="38" t="s">
        <v>263</v>
      </c>
      <c r="B31" s="45">
        <f t="shared" ref="B31:G31" si="12">B16-C16</f>
        <v>-2089.5</v>
      </c>
      <c r="C31" s="45">
        <f t="shared" si="12"/>
        <v>-2252.6699999999983</v>
      </c>
      <c r="D31" s="45">
        <f t="shared" si="12"/>
        <v>3497.84</v>
      </c>
      <c r="E31" s="45">
        <f t="shared" si="12"/>
        <v>-64.270000000000437</v>
      </c>
      <c r="F31" s="45">
        <f t="shared" si="12"/>
        <v>1105.2799999999988</v>
      </c>
      <c r="G31" s="45">
        <f t="shared" si="12"/>
        <v>-3002.0099999999984</v>
      </c>
      <c r="H31" s="45"/>
    </row>
    <row r="32" spans="1:12" x14ac:dyDescent="0.2">
      <c r="A32" s="38" t="s">
        <v>264</v>
      </c>
      <c r="B32" s="45">
        <f t="shared" ref="B32:G32" si="13">B18-C18</f>
        <v>-12319</v>
      </c>
      <c r="C32" s="45">
        <f t="shared" si="13"/>
        <v>2873.2000000000044</v>
      </c>
      <c r="D32" s="45">
        <f t="shared" si="13"/>
        <v>8526.73</v>
      </c>
      <c r="E32" s="45">
        <f t="shared" si="13"/>
        <v>-5636.510000000002</v>
      </c>
      <c r="F32" s="45">
        <f t="shared" si="13"/>
        <v>-2898.1399999999994</v>
      </c>
      <c r="G32" s="45">
        <f t="shared" si="13"/>
        <v>-1715.880000000001</v>
      </c>
      <c r="H32" s="45"/>
    </row>
    <row r="33" spans="1:9" x14ac:dyDescent="0.2">
      <c r="A33" s="38" t="s">
        <v>265</v>
      </c>
      <c r="B33" s="47">
        <f t="shared" ref="B33:G33" si="14">B31/C16</f>
        <v>-7.858917850143092E-2</v>
      </c>
      <c r="C33" s="47">
        <f t="shared" si="14"/>
        <v>-7.8108410800164993E-2</v>
      </c>
      <c r="D33" s="47">
        <f t="shared" si="14"/>
        <v>0.13802290701060593</v>
      </c>
      <c r="E33" s="47">
        <f t="shared" si="14"/>
        <v>-2.5296447043755901E-3</v>
      </c>
      <c r="F33" s="47">
        <f t="shared" si="14"/>
        <v>4.5482059712486242E-2</v>
      </c>
      <c r="G33" s="47">
        <f t="shared" si="14"/>
        <v>-0.10994980123398275</v>
      </c>
      <c r="H33" s="47"/>
    </row>
    <row r="34" spans="1:9" x14ac:dyDescent="0.2">
      <c r="A34" s="38" t="s">
        <v>266</v>
      </c>
      <c r="B34" s="47">
        <f t="shared" ref="B34:G34" si="15">B32/C18</f>
        <v>-2.6246378046701881</v>
      </c>
      <c r="C34" s="47">
        <f t="shared" si="15"/>
        <v>1.5783344319929729</v>
      </c>
      <c r="D34" s="47">
        <f t="shared" si="15"/>
        <v>-1.2714450377479183</v>
      </c>
      <c r="E34" s="47">
        <f t="shared" si="15"/>
        <v>5.2686526705427115</v>
      </c>
      <c r="F34" s="47">
        <f t="shared" si="15"/>
        <v>-1.5851382690119891</v>
      </c>
      <c r="G34" s="47">
        <f t="shared" si="15"/>
        <v>-0.48413746402573238</v>
      </c>
      <c r="H34" s="47"/>
    </row>
    <row r="35" spans="1:9" x14ac:dyDescent="0.2">
      <c r="A35" s="38" t="s">
        <v>267</v>
      </c>
      <c r="B35" s="47">
        <f t="shared" ref="B35:G35" si="16">B19/B8</f>
        <v>0.29064736016558396</v>
      </c>
      <c r="C35" s="47">
        <f t="shared" si="16"/>
        <v>0.18773919955779542</v>
      </c>
      <c r="D35" s="47">
        <f t="shared" si="16"/>
        <v>0.26686229642306819</v>
      </c>
      <c r="E35" s="47">
        <f t="shared" si="16"/>
        <v>0.16750787199045269</v>
      </c>
      <c r="F35" s="47">
        <f t="shared" si="16"/>
        <v>0.33298310058100072</v>
      </c>
      <c r="G35" s="47">
        <f t="shared" si="16"/>
        <v>0.29701065452464953</v>
      </c>
      <c r="H35" s="47"/>
    </row>
    <row r="36" spans="1:9" x14ac:dyDescent="0.2">
      <c r="A36" s="38" t="s">
        <v>209</v>
      </c>
      <c r="B36" s="47">
        <f t="shared" ref="B36:G36" si="17">B19/B16</f>
        <v>0.95265638642622918</v>
      </c>
      <c r="C36" s="47">
        <f t="shared" si="17"/>
        <v>0.88731300984706041</v>
      </c>
      <c r="D36" s="47">
        <f t="shared" si="17"/>
        <v>0.81619261935555465</v>
      </c>
      <c r="E36" s="47">
        <f t="shared" si="17"/>
        <v>0.92383257189712442</v>
      </c>
      <c r="F36" s="47">
        <f t="shared" si="17"/>
        <v>0.93565248262960243</v>
      </c>
      <c r="G36" s="47">
        <f t="shared" si="17"/>
        <v>0.94782410103100845</v>
      </c>
      <c r="H36" s="47"/>
    </row>
    <row r="37" spans="1:9" x14ac:dyDescent="0.2">
      <c r="A37" s="38" t="s">
        <v>210</v>
      </c>
      <c r="B37" s="47">
        <f t="shared" ref="B37:G37" si="18">B20/B9</f>
        <v>0.15041163218284989</v>
      </c>
      <c r="C37" s="47">
        <f t="shared" si="18"/>
        <v>0.1114550112424086</v>
      </c>
      <c r="D37" s="47">
        <f t="shared" si="18"/>
        <v>0.21757035597467006</v>
      </c>
      <c r="E37" s="47">
        <f t="shared" si="18"/>
        <v>0.10342622514348399</v>
      </c>
      <c r="F37" s="47">
        <f t="shared" si="18"/>
        <v>0.25740774612962591</v>
      </c>
      <c r="G37" s="47">
        <f t="shared" si="18"/>
        <v>0.21213462976551534</v>
      </c>
      <c r="H37" s="47"/>
    </row>
    <row r="38" spans="1:9" x14ac:dyDescent="0.2">
      <c r="A38" s="38" t="s">
        <v>211</v>
      </c>
      <c r="B38" s="47">
        <f t="shared" ref="B38:G38" si="19">B20/B17</f>
        <v>0.45775573232456085</v>
      </c>
      <c r="C38" s="47">
        <f t="shared" si="19"/>
        <v>0.91041667523064507</v>
      </c>
      <c r="D38" s="47">
        <f t="shared" si="19"/>
        <v>0.6884555457274083</v>
      </c>
      <c r="E38" s="47">
        <f t="shared" si="19"/>
        <v>0.59549798915965313</v>
      </c>
      <c r="F38" s="47">
        <f t="shared" si="19"/>
        <v>0.67025160000075545</v>
      </c>
      <c r="G38" s="47">
        <f t="shared" si="19"/>
        <v>0.64616544290893163</v>
      </c>
      <c r="H38" s="47"/>
    </row>
    <row r="39" spans="1:9" ht="15" thickBot="1" x14ac:dyDescent="0.25">
      <c r="A39" s="62" t="s">
        <v>120</v>
      </c>
      <c r="B39" s="63">
        <f t="shared" ref="B39:G39" si="20">B21/B19</f>
        <v>0.36993140031621841</v>
      </c>
      <c r="C39" s="63">
        <f t="shared" si="20"/>
        <v>0.15509197148979192</v>
      </c>
      <c r="D39" s="63">
        <f t="shared" si="20"/>
        <v>0.20974508947612588</v>
      </c>
      <c r="E39" s="63">
        <f t="shared" si="20"/>
        <v>0.18482679322182152</v>
      </c>
      <c r="F39" s="63">
        <f t="shared" si="20"/>
        <v>0.25348952354190052</v>
      </c>
      <c r="G39" s="63">
        <f t="shared" si="20"/>
        <v>0.36955477890898036</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v>61229.02</v>
      </c>
      <c r="C42" s="44">
        <v>69170.539999999994</v>
      </c>
      <c r="D42" s="44">
        <v>123231.93</v>
      </c>
      <c r="E42" s="44">
        <v>120523.27</v>
      </c>
      <c r="F42" s="44">
        <v>165283.14000000001</v>
      </c>
      <c r="G42" s="44">
        <v>161973.56</v>
      </c>
      <c r="H42" s="44"/>
      <c r="I42" s="1"/>
    </row>
    <row r="43" spans="1:9" x14ac:dyDescent="0.2">
      <c r="A43" s="43" t="s">
        <v>213</v>
      </c>
      <c r="B43" s="44">
        <v>0</v>
      </c>
      <c r="C43" s="44">
        <v>0</v>
      </c>
      <c r="D43" s="44">
        <v>0</v>
      </c>
      <c r="E43" s="44">
        <v>0</v>
      </c>
      <c r="F43" s="44">
        <v>0</v>
      </c>
      <c r="G43" s="44">
        <v>0</v>
      </c>
      <c r="H43" s="44"/>
      <c r="I43" s="1"/>
    </row>
    <row r="44" spans="1:9" x14ac:dyDescent="0.2">
      <c r="A44" s="43" t="s">
        <v>214</v>
      </c>
      <c r="B44" s="44">
        <v>0</v>
      </c>
      <c r="C44" s="44">
        <v>0</v>
      </c>
      <c r="D44" s="44">
        <v>0</v>
      </c>
      <c r="E44" s="44">
        <v>0</v>
      </c>
      <c r="F44" s="44">
        <v>0</v>
      </c>
      <c r="G44" s="44">
        <v>0</v>
      </c>
      <c r="H44" s="44"/>
      <c r="I44" s="1"/>
    </row>
    <row r="45" spans="1:9" x14ac:dyDescent="0.2">
      <c r="A45" s="43" t="s">
        <v>215</v>
      </c>
      <c r="B45" s="44">
        <v>174475.61</v>
      </c>
      <c r="C45" s="44">
        <v>189499.43</v>
      </c>
      <c r="D45" s="44">
        <v>198438.74</v>
      </c>
      <c r="E45" s="44">
        <v>190475.58</v>
      </c>
      <c r="F45" s="44">
        <v>185365.46</v>
      </c>
      <c r="G45" s="44">
        <v>183151.35999999999</v>
      </c>
      <c r="H45" s="44">
        <v>171080.57</v>
      </c>
      <c r="I45" s="1"/>
    </row>
    <row r="46" spans="1:9" ht="16.5" x14ac:dyDescent="0.2">
      <c r="A46" s="43" t="s">
        <v>202</v>
      </c>
      <c r="B46" s="44">
        <v>169039.45</v>
      </c>
      <c r="C46" s="44">
        <v>186339.04</v>
      </c>
      <c r="D46" s="44">
        <v>189196.65</v>
      </c>
      <c r="E46" s="44">
        <v>182502.43</v>
      </c>
      <c r="F46" s="44">
        <v>166720.82</v>
      </c>
      <c r="G46" s="44">
        <v>165000.72</v>
      </c>
      <c r="H46" s="44">
        <v>153633.01</v>
      </c>
      <c r="I46" s="1"/>
    </row>
    <row r="47" spans="1:9" s="184" customFormat="1" ht="15" x14ac:dyDescent="0.25">
      <c r="A47" s="200" t="s">
        <v>217</v>
      </c>
      <c r="B47" s="201">
        <v>169039.45</v>
      </c>
      <c r="C47" s="201">
        <v>186339.04</v>
      </c>
      <c r="D47" s="201">
        <v>189196.65</v>
      </c>
      <c r="E47" s="201">
        <f>E46</f>
        <v>182502.43</v>
      </c>
      <c r="F47" s="201">
        <f>F46</f>
        <v>166720.82</v>
      </c>
      <c r="G47" s="201">
        <f>G46</f>
        <v>165000.72</v>
      </c>
      <c r="H47" s="201">
        <f>H46</f>
        <v>153633.01</v>
      </c>
      <c r="I47" s="210"/>
    </row>
    <row r="48" spans="1:9" x14ac:dyDescent="0.2">
      <c r="A48" s="43" t="s">
        <v>233</v>
      </c>
      <c r="B48" s="44">
        <v>61229.02</v>
      </c>
      <c r="C48" s="44">
        <v>69170.539999999994</v>
      </c>
      <c r="D48" s="44">
        <v>123231.93</v>
      </c>
      <c r="E48" s="44">
        <f>E42</f>
        <v>120523.27</v>
      </c>
      <c r="F48" s="44">
        <f>F42</f>
        <v>165283.14000000001</v>
      </c>
      <c r="G48" s="44">
        <f>G42</f>
        <v>161973.56</v>
      </c>
      <c r="H48" s="44"/>
    </row>
    <row r="49" spans="1:8" x14ac:dyDescent="0.2">
      <c r="A49" s="34" t="s">
        <v>219</v>
      </c>
      <c r="B49" s="48">
        <f t="shared" ref="B49:G49" si="21">B45-B46</f>
        <v>5436.1599999999744</v>
      </c>
      <c r="C49" s="48">
        <f t="shared" si="21"/>
        <v>3160.3899999999849</v>
      </c>
      <c r="D49" s="48">
        <f t="shared" si="21"/>
        <v>9242.0899999999965</v>
      </c>
      <c r="E49" s="48">
        <f t="shared" si="21"/>
        <v>7973.1499999999942</v>
      </c>
      <c r="F49" s="48">
        <f t="shared" si="21"/>
        <v>18644.639999999985</v>
      </c>
      <c r="G49" s="48">
        <f t="shared" si="21"/>
        <v>18150.639999999985</v>
      </c>
      <c r="H49" s="48"/>
    </row>
    <row r="50" spans="1:8" s="22" customFormat="1" x14ac:dyDescent="0.2">
      <c r="A50" s="39" t="s">
        <v>220</v>
      </c>
      <c r="B50" s="48">
        <f t="shared" ref="B50:G50" si="22">B45-C45</f>
        <v>-15023.820000000007</v>
      </c>
      <c r="C50" s="48">
        <f t="shared" si="22"/>
        <v>-8939.3099999999977</v>
      </c>
      <c r="D50" s="48">
        <f t="shared" si="22"/>
        <v>7963.1600000000035</v>
      </c>
      <c r="E50" s="48">
        <f t="shared" si="22"/>
        <v>5110.1199999999953</v>
      </c>
      <c r="F50" s="48">
        <f t="shared" si="22"/>
        <v>2214.1000000000058</v>
      </c>
      <c r="G50" s="48">
        <f t="shared" si="22"/>
        <v>12070.789999999979</v>
      </c>
      <c r="H50" s="48"/>
    </row>
    <row r="51" spans="1:8" s="22" customFormat="1" x14ac:dyDescent="0.2">
      <c r="A51" s="39" t="s">
        <v>221</v>
      </c>
      <c r="B51" s="49">
        <f t="shared" ref="B51:G51" si="23">B50/C45</f>
        <v>-7.9281610504052746E-2</v>
      </c>
      <c r="C51" s="49">
        <f t="shared" si="23"/>
        <v>-4.5048209840477714E-2</v>
      </c>
      <c r="D51" s="49">
        <f t="shared" si="23"/>
        <v>4.180672399055041E-2</v>
      </c>
      <c r="E51" s="49">
        <f t="shared" si="23"/>
        <v>2.7567811176904239E-2</v>
      </c>
      <c r="F51" s="49">
        <f t="shared" si="23"/>
        <v>1.2088908321510721E-2</v>
      </c>
      <c r="G51" s="49">
        <f t="shared" si="23"/>
        <v>7.0556171282337779E-2</v>
      </c>
      <c r="H51" s="49"/>
    </row>
    <row r="52" spans="1:8" s="22" customFormat="1" x14ac:dyDescent="0.2">
      <c r="A52" s="39" t="s">
        <v>222</v>
      </c>
      <c r="B52" s="48">
        <f t="shared" ref="B52:G52" si="24">B46-C46</f>
        <v>-17299.589999999997</v>
      </c>
      <c r="C52" s="48">
        <f t="shared" si="24"/>
        <v>-2857.609999999986</v>
      </c>
      <c r="D52" s="48">
        <f t="shared" si="24"/>
        <v>6694.2200000000012</v>
      </c>
      <c r="E52" s="48">
        <f t="shared" si="24"/>
        <v>15781.609999999986</v>
      </c>
      <c r="F52" s="48">
        <f t="shared" si="24"/>
        <v>1720.1000000000058</v>
      </c>
      <c r="G52" s="48">
        <f t="shared" si="24"/>
        <v>11367.709999999992</v>
      </c>
      <c r="H52" s="48"/>
    </row>
    <row r="53" spans="1:8" s="22" customFormat="1" x14ac:dyDescent="0.2">
      <c r="A53" s="39" t="s">
        <v>223</v>
      </c>
      <c r="B53" s="49">
        <f t="shared" ref="B53:G53" si="25">B52/C46</f>
        <v>-9.2839321271591807E-2</v>
      </c>
      <c r="C53" s="49">
        <f t="shared" si="25"/>
        <v>-1.510391436634838E-2</v>
      </c>
      <c r="D53" s="49">
        <f t="shared" si="25"/>
        <v>3.6680169135282208E-2</v>
      </c>
      <c r="E53" s="49">
        <f t="shared" si="25"/>
        <v>9.4658903429097732E-2</v>
      </c>
      <c r="F53" s="49">
        <f t="shared" si="25"/>
        <v>1.0424802994799089E-2</v>
      </c>
      <c r="G53" s="49">
        <f t="shared" si="25"/>
        <v>7.3992626975153269E-2</v>
      </c>
      <c r="H53" s="49"/>
    </row>
    <row r="54" spans="1:8" s="22" customFormat="1" x14ac:dyDescent="0.2">
      <c r="A54" s="39" t="s">
        <v>224</v>
      </c>
      <c r="B54" s="48">
        <f t="shared" ref="B54:G54" si="26">B47-C47</f>
        <v>-17299.589999999997</v>
      </c>
      <c r="C54" s="48">
        <f t="shared" si="26"/>
        <v>-2857.609999999986</v>
      </c>
      <c r="D54" s="48">
        <f t="shared" si="26"/>
        <v>6694.2200000000012</v>
      </c>
      <c r="E54" s="48">
        <f t="shared" si="26"/>
        <v>15781.609999999986</v>
      </c>
      <c r="F54" s="48">
        <f t="shared" si="26"/>
        <v>1720.1000000000058</v>
      </c>
      <c r="G54" s="48">
        <f t="shared" si="26"/>
        <v>11367.709999999992</v>
      </c>
      <c r="H54" s="48"/>
    </row>
    <row r="55" spans="1:8" s="22" customFormat="1" x14ac:dyDescent="0.2">
      <c r="A55" s="39" t="s">
        <v>225</v>
      </c>
      <c r="B55" s="49">
        <f t="shared" ref="B55:G55" si="27">B54/C47</f>
        <v>-9.2839321271591807E-2</v>
      </c>
      <c r="C55" s="49">
        <f t="shared" si="27"/>
        <v>-1.510391436634838E-2</v>
      </c>
      <c r="D55" s="49">
        <f t="shared" si="27"/>
        <v>3.6680169135282208E-2</v>
      </c>
      <c r="E55" s="49">
        <f t="shared" si="27"/>
        <v>9.4658903429097732E-2</v>
      </c>
      <c r="F55" s="49">
        <f t="shared" si="27"/>
        <v>1.0424802994799089E-2</v>
      </c>
      <c r="G55" s="49">
        <f t="shared" si="27"/>
        <v>7.3992626975153269E-2</v>
      </c>
      <c r="H55" s="49"/>
    </row>
    <row r="56" spans="1:8" s="22" customFormat="1" x14ac:dyDescent="0.2">
      <c r="A56" s="39" t="s">
        <v>226</v>
      </c>
      <c r="B56" s="50" t="s">
        <v>49</v>
      </c>
      <c r="C56" s="50" t="s">
        <v>182</v>
      </c>
      <c r="D56" s="50" t="s">
        <v>49</v>
      </c>
      <c r="E56" s="50" t="s">
        <v>231</v>
      </c>
      <c r="F56" s="50" t="s">
        <v>231</v>
      </c>
      <c r="G56" s="50" t="s">
        <v>182</v>
      </c>
      <c r="H56" s="50"/>
    </row>
    <row r="57" spans="1:8" s="22" customFormat="1" x14ac:dyDescent="0.2">
      <c r="A57" s="39" t="s">
        <v>227</v>
      </c>
      <c r="B57" s="51">
        <f t="shared" ref="B57:G57" si="28">(B42+B43)/-B10</f>
        <v>7.5155872989083319</v>
      </c>
      <c r="C57" s="51">
        <f t="shared" si="28"/>
        <v>4.6412621557914004</v>
      </c>
      <c r="D57" s="51">
        <f t="shared" si="28"/>
        <v>17.295956269785368</v>
      </c>
      <c r="E57" s="51">
        <f t="shared" si="28"/>
        <v>7.8377406693211213</v>
      </c>
      <c r="F57" s="51">
        <f t="shared" si="28"/>
        <v>28.769489742027282</v>
      </c>
      <c r="G57" s="51">
        <f t="shared" si="28"/>
        <v>28.394200969387839</v>
      </c>
      <c r="H57" s="51"/>
    </row>
    <row r="58" spans="1:8" x14ac:dyDescent="0.2">
      <c r="A58" s="34" t="s">
        <v>228</v>
      </c>
      <c r="B58" s="52">
        <f t="shared" ref="B58:G58" si="29">-B48/B10</f>
        <v>7.5155872989083319</v>
      </c>
      <c r="C58" s="52">
        <f t="shared" si="29"/>
        <v>4.6412621557914004</v>
      </c>
      <c r="D58" s="52">
        <f t="shared" si="29"/>
        <v>17.295956269785368</v>
      </c>
      <c r="E58" s="52">
        <f t="shared" si="29"/>
        <v>7.8377406693211213</v>
      </c>
      <c r="F58" s="52">
        <f t="shared" si="29"/>
        <v>28.769489742027282</v>
      </c>
      <c r="G58" s="52">
        <f t="shared" si="29"/>
        <v>28.394200969387839</v>
      </c>
      <c r="H58" s="52"/>
    </row>
    <row r="59" spans="1:8" ht="15" thickBot="1" x14ac:dyDescent="0.25">
      <c r="A59" s="35" t="s">
        <v>290</v>
      </c>
      <c r="B59" s="53">
        <f t="shared" ref="B59:G59" si="30">B47/B8</f>
        <v>2.1051606117987265</v>
      </c>
      <c r="C59" s="53">
        <f t="shared" si="30"/>
        <v>1.4828674765315557</v>
      </c>
      <c r="D59" s="53">
        <f t="shared" si="30"/>
        <v>2.1449058038641637</v>
      </c>
      <c r="E59" s="53">
        <f t="shared" si="30"/>
        <v>1.3057554070074844</v>
      </c>
      <c r="F59" s="53">
        <f t="shared" si="30"/>
        <v>2.3353322887516597</v>
      </c>
      <c r="G59" s="53">
        <f t="shared" si="30"/>
        <v>2.1276389538818861</v>
      </c>
      <c r="H59" s="53"/>
    </row>
    <row r="60" spans="1:8" x14ac:dyDescent="0.2">
      <c r="A60" s="1"/>
      <c r="B60" s="19"/>
      <c r="C60" s="19"/>
      <c r="D60" s="19"/>
      <c r="E60" s="19"/>
      <c r="F60" s="19"/>
      <c r="G60" s="19"/>
    </row>
    <row r="61" spans="1:8" x14ac:dyDescent="0.2">
      <c r="A61" s="4" t="s">
        <v>229</v>
      </c>
      <c r="B61" s="19"/>
      <c r="C61" s="19"/>
      <c r="D61" s="19"/>
      <c r="E61" s="19"/>
      <c r="F61" s="19"/>
      <c r="G61" s="19"/>
    </row>
    <row r="62" spans="1:8" ht="25.5" x14ac:dyDescent="0.2">
      <c r="A62" s="5" t="s">
        <v>75</v>
      </c>
    </row>
    <row r="63" spans="1:8" ht="27" x14ac:dyDescent="0.2">
      <c r="A63" s="10" t="s">
        <v>188</v>
      </c>
    </row>
    <row r="64" spans="1:8" ht="39.75" x14ac:dyDescent="0.2">
      <c r="A64" s="8" t="s">
        <v>189</v>
      </c>
    </row>
    <row r="65" spans="1:1" x14ac:dyDescent="0.2">
      <c r="A65" s="29"/>
    </row>
    <row r="67" spans="1:1" x14ac:dyDescent="0.2">
      <c r="A67" s="30"/>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L64"/>
  <sheetViews>
    <sheetView zoomScaleNormal="100" workbookViewId="0">
      <selection activeCell="C25" sqref="C25"/>
    </sheetView>
  </sheetViews>
  <sheetFormatPr defaultColWidth="8.85546875" defaultRowHeight="14.25" x14ac:dyDescent="0.2"/>
  <cols>
    <col min="1" max="1" width="78.1406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338</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42277</v>
      </c>
      <c r="C5" s="40">
        <v>42277</v>
      </c>
      <c r="D5" s="40">
        <v>42277</v>
      </c>
      <c r="E5" s="40">
        <v>42277</v>
      </c>
      <c r="F5" s="40">
        <v>42277</v>
      </c>
      <c r="G5" s="40">
        <v>42277</v>
      </c>
      <c r="H5" s="40">
        <v>42277</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347983</v>
      </c>
      <c r="D8" s="58">
        <v>365755</v>
      </c>
      <c r="E8" s="58">
        <v>353184</v>
      </c>
      <c r="F8" s="58">
        <v>320320</v>
      </c>
      <c r="G8" s="58">
        <v>370295</v>
      </c>
      <c r="H8" s="58" t="s">
        <v>235</v>
      </c>
      <c r="I8" s="16" t="s">
        <v>235</v>
      </c>
      <c r="J8" s="16"/>
    </row>
    <row r="9" spans="1:12" x14ac:dyDescent="0.2">
      <c r="A9" s="43" t="s">
        <v>243</v>
      </c>
      <c r="B9" s="44" t="s">
        <v>182</v>
      </c>
      <c r="C9" s="44">
        <v>-738167</v>
      </c>
      <c r="D9" s="44">
        <v>-345295</v>
      </c>
      <c r="E9" s="44">
        <v>-344665</v>
      </c>
      <c r="F9" s="44">
        <v>-291161</v>
      </c>
      <c r="G9" s="44">
        <v>-354762</v>
      </c>
      <c r="H9" s="44" t="s">
        <v>235</v>
      </c>
      <c r="I9" s="21" t="s">
        <v>235</v>
      </c>
      <c r="J9" s="18"/>
    </row>
    <row r="10" spans="1:12" x14ac:dyDescent="0.2">
      <c r="A10" s="36" t="s">
        <v>244</v>
      </c>
      <c r="B10" s="45" t="s">
        <v>182</v>
      </c>
      <c r="C10" s="45">
        <f>C9/12</f>
        <v>-61513.916666666664</v>
      </c>
      <c r="D10" s="45">
        <f>D9/12</f>
        <v>-28774.583333333332</v>
      </c>
      <c r="E10" s="45">
        <f>E9/12</f>
        <v>-28722.083333333332</v>
      </c>
      <c r="F10" s="45">
        <f>F9/12</f>
        <v>-24263.416666666668</v>
      </c>
      <c r="G10" s="45">
        <f>G9/12</f>
        <v>-29563.5</v>
      </c>
      <c r="H10" s="45"/>
      <c r="I10" s="21"/>
      <c r="J10" s="18"/>
    </row>
    <row r="11" spans="1:12" x14ac:dyDescent="0.2">
      <c r="A11" s="43" t="s">
        <v>245</v>
      </c>
      <c r="B11" s="44" t="s">
        <v>182</v>
      </c>
      <c r="C11" s="44">
        <v>347983</v>
      </c>
      <c r="D11" s="44">
        <v>365755</v>
      </c>
      <c r="E11" s="44">
        <v>315475</v>
      </c>
      <c r="F11" s="44">
        <f>F8</f>
        <v>320320</v>
      </c>
      <c r="G11" s="44">
        <v>319635</v>
      </c>
      <c r="H11" s="44"/>
      <c r="I11" s="21"/>
      <c r="J11" s="18"/>
    </row>
    <row r="12" spans="1:12" ht="15" thickBot="1" x14ac:dyDescent="0.25">
      <c r="A12" s="59" t="s">
        <v>246</v>
      </c>
      <c r="B12" s="60" t="s">
        <v>182</v>
      </c>
      <c r="C12" s="60">
        <v>-738167</v>
      </c>
      <c r="D12" s="60">
        <v>-345295</v>
      </c>
      <c r="E12" s="60">
        <v>-306956</v>
      </c>
      <c r="F12" s="60">
        <f>F9</f>
        <v>-291161</v>
      </c>
      <c r="G12" s="60">
        <v>-304102</v>
      </c>
      <c r="H12" s="60"/>
      <c r="I12" s="21"/>
      <c r="J12" s="18"/>
    </row>
    <row r="13" spans="1:12" x14ac:dyDescent="0.2">
      <c r="A13" s="61"/>
      <c r="B13" s="61"/>
      <c r="C13" s="61"/>
      <c r="D13" s="61"/>
      <c r="E13" s="61"/>
      <c r="F13" s="61"/>
      <c r="G13" s="61" t="s">
        <v>186</v>
      </c>
      <c r="H13" s="61"/>
    </row>
    <row r="14" spans="1:12" s="184" customFormat="1" ht="15" x14ac:dyDescent="0.25">
      <c r="A14" s="197" t="s">
        <v>247</v>
      </c>
      <c r="B14" s="198" t="s">
        <v>182</v>
      </c>
      <c r="C14" s="198">
        <f>C8+C9</f>
        <v>-390184</v>
      </c>
      <c r="D14" s="198">
        <f>D8+D9</f>
        <v>20460</v>
      </c>
      <c r="E14" s="198">
        <f>E8+E9</f>
        <v>8519</v>
      </c>
      <c r="F14" s="198">
        <f>F8+F9</f>
        <v>29159</v>
      </c>
      <c r="G14" s="198">
        <f>G8+G9</f>
        <v>15533</v>
      </c>
      <c r="H14" s="198"/>
      <c r="I14" s="203"/>
      <c r="J14" s="199"/>
    </row>
    <row r="15" spans="1:12" x14ac:dyDescent="0.2">
      <c r="A15" s="36" t="s">
        <v>248</v>
      </c>
      <c r="B15" s="45" t="s">
        <v>182</v>
      </c>
      <c r="C15" s="45">
        <f>C11+C12</f>
        <v>-390184</v>
      </c>
      <c r="D15" s="45">
        <f>D11+D12</f>
        <v>20460</v>
      </c>
      <c r="E15" s="45">
        <f>E11+E12</f>
        <v>8519</v>
      </c>
      <c r="F15" s="45">
        <f>F11+F12</f>
        <v>29159</v>
      </c>
      <c r="G15" s="45">
        <f>G11+G12</f>
        <v>15533</v>
      </c>
      <c r="H15" s="45"/>
      <c r="I15" s="21"/>
      <c r="J15" s="18"/>
    </row>
    <row r="16" spans="1:12" s="184" customFormat="1" ht="15" x14ac:dyDescent="0.25">
      <c r="A16" s="200" t="s">
        <v>249</v>
      </c>
      <c r="B16" s="201" t="s">
        <v>182</v>
      </c>
      <c r="C16" s="201">
        <v>198849</v>
      </c>
      <c r="D16" s="201">
        <v>205868</v>
      </c>
      <c r="E16" s="201">
        <v>214382</v>
      </c>
      <c r="F16" s="201">
        <v>209757</v>
      </c>
      <c r="G16" s="201">
        <v>214890</v>
      </c>
      <c r="H16" s="201">
        <v>218980</v>
      </c>
      <c r="I16" s="202" t="s">
        <v>235</v>
      </c>
      <c r="J16" s="202"/>
    </row>
    <row r="17" spans="1:12" x14ac:dyDescent="0.2">
      <c r="A17" s="43" t="s">
        <v>250</v>
      </c>
      <c r="B17" s="44" t="s">
        <v>182</v>
      </c>
      <c r="C17" s="44">
        <v>-20907</v>
      </c>
      <c r="D17" s="44">
        <v>-19747</v>
      </c>
      <c r="E17" s="44">
        <v>-18238</v>
      </c>
      <c r="F17" s="44">
        <v>-16703</v>
      </c>
      <c r="G17" s="44">
        <v>-21107</v>
      </c>
      <c r="H17" s="44">
        <v>-12508</v>
      </c>
      <c r="I17" s="21"/>
      <c r="J17" s="21"/>
      <c r="L17" s="1" t="s">
        <v>235</v>
      </c>
    </row>
    <row r="18" spans="1:12" s="184" customFormat="1" ht="15" x14ac:dyDescent="0.25">
      <c r="A18" s="197" t="s">
        <v>251</v>
      </c>
      <c r="B18" s="198" t="s">
        <v>182</v>
      </c>
      <c r="C18" s="198">
        <f t="shared" ref="C18:H18" si="0">C16+C17</f>
        <v>177942</v>
      </c>
      <c r="D18" s="198">
        <f t="shared" si="0"/>
        <v>186121</v>
      </c>
      <c r="E18" s="198">
        <f t="shared" si="0"/>
        <v>196144</v>
      </c>
      <c r="F18" s="198">
        <f t="shared" si="0"/>
        <v>193054</v>
      </c>
      <c r="G18" s="198">
        <f t="shared" si="0"/>
        <v>193783</v>
      </c>
      <c r="H18" s="198">
        <f t="shared" si="0"/>
        <v>206472</v>
      </c>
      <c r="I18" s="203" t="s">
        <v>235</v>
      </c>
      <c r="J18" s="295" t="s">
        <v>235</v>
      </c>
    </row>
    <row r="19" spans="1:12" x14ac:dyDescent="0.2">
      <c r="A19" s="43" t="s">
        <v>252</v>
      </c>
      <c r="B19" s="44" t="s">
        <v>182</v>
      </c>
      <c r="C19" s="44" t="s">
        <v>49</v>
      </c>
      <c r="D19" s="44" t="s">
        <v>49</v>
      </c>
      <c r="E19" s="44" t="s">
        <v>231</v>
      </c>
      <c r="F19" s="44" t="s">
        <v>231</v>
      </c>
      <c r="G19" s="44" t="s">
        <v>231</v>
      </c>
      <c r="H19" s="44"/>
      <c r="I19" s="21"/>
      <c r="J19" s="26"/>
    </row>
    <row r="20" spans="1:12" x14ac:dyDescent="0.2">
      <c r="A20" s="43" t="s">
        <v>253</v>
      </c>
      <c r="B20" s="44" t="s">
        <v>182</v>
      </c>
      <c r="C20" s="44" t="s">
        <v>49</v>
      </c>
      <c r="D20" s="44" t="s">
        <v>49</v>
      </c>
      <c r="E20" s="44" t="s">
        <v>231</v>
      </c>
      <c r="F20" s="44" t="s">
        <v>231</v>
      </c>
      <c r="G20" s="44" t="s">
        <v>231</v>
      </c>
      <c r="H20" s="44"/>
      <c r="I20" s="21"/>
      <c r="J20" s="26"/>
    </row>
    <row r="21" spans="1:12" x14ac:dyDescent="0.2">
      <c r="A21" s="36" t="s">
        <v>118</v>
      </c>
      <c r="B21" s="45" t="s">
        <v>182</v>
      </c>
      <c r="C21" s="45" t="s">
        <v>51</v>
      </c>
      <c r="D21" s="45" t="s">
        <v>51</v>
      </c>
      <c r="E21" s="45" t="s">
        <v>101</v>
      </c>
      <c r="F21" s="45" t="s">
        <v>71</v>
      </c>
      <c r="G21" s="45" t="s">
        <v>98</v>
      </c>
      <c r="H21" s="45"/>
      <c r="I21" s="21"/>
      <c r="J21" s="18"/>
    </row>
    <row r="22" spans="1:12" x14ac:dyDescent="0.2">
      <c r="A22" s="43" t="s">
        <v>254</v>
      </c>
      <c r="B22" s="44" t="s">
        <v>182</v>
      </c>
      <c r="C22" s="44">
        <v>-128625</v>
      </c>
      <c r="D22" s="44">
        <v>-132011</v>
      </c>
      <c r="E22" s="44">
        <v>-150427</v>
      </c>
      <c r="F22" s="44">
        <v>-114043</v>
      </c>
      <c r="G22" s="44">
        <v>-165547</v>
      </c>
      <c r="H22" s="44"/>
      <c r="I22" s="21"/>
      <c r="J22" s="18"/>
    </row>
    <row r="23" spans="1:12" x14ac:dyDescent="0.2">
      <c r="A23" s="43" t="s">
        <v>255</v>
      </c>
      <c r="B23" s="44" t="s">
        <v>182</v>
      </c>
      <c r="C23" s="44">
        <v>-20907</v>
      </c>
      <c r="D23" s="44">
        <v>-19747</v>
      </c>
      <c r="E23" s="44">
        <f>E17</f>
        <v>-18238</v>
      </c>
      <c r="F23" s="44">
        <f>F17</f>
        <v>-16703</v>
      </c>
      <c r="G23" s="44">
        <f>G17</f>
        <v>-21107</v>
      </c>
      <c r="H23" s="44"/>
      <c r="I23" s="21"/>
      <c r="J23" s="18"/>
    </row>
    <row r="24" spans="1:12" x14ac:dyDescent="0.2">
      <c r="A24" s="37" t="s">
        <v>257</v>
      </c>
      <c r="B24" s="45" t="s">
        <v>182</v>
      </c>
      <c r="C24" s="45">
        <f>C22-C23</f>
        <v>-107718</v>
      </c>
      <c r="D24" s="45">
        <f>D22-D23</f>
        <v>-112264</v>
      </c>
      <c r="E24" s="45">
        <f>E22-E23</f>
        <v>-132189</v>
      </c>
      <c r="F24" s="45">
        <f>F22-F23</f>
        <v>-97340</v>
      </c>
      <c r="G24" s="45">
        <f>G22-G23</f>
        <v>-144440</v>
      </c>
      <c r="H24" s="45"/>
      <c r="I24" s="21"/>
      <c r="J24" s="18"/>
    </row>
    <row r="25" spans="1:12" ht="15" x14ac:dyDescent="0.25">
      <c r="A25" s="182" t="s">
        <v>258</v>
      </c>
      <c r="B25" s="183" t="s">
        <v>182</v>
      </c>
      <c r="C25" s="183">
        <f>C16/C8</f>
        <v>0.57143308724851505</v>
      </c>
      <c r="D25" s="183">
        <f>D16/D8</f>
        <v>0.56285765061311532</v>
      </c>
      <c r="E25" s="183">
        <f>E16/E8</f>
        <v>0.60699805200688595</v>
      </c>
      <c r="F25" s="183">
        <f>F16/F8</f>
        <v>0.65483578921078922</v>
      </c>
      <c r="G25" s="183">
        <f>G16/G8</f>
        <v>0.58032109534290233</v>
      </c>
      <c r="H25" s="46"/>
      <c r="I25" s="21"/>
      <c r="J25" s="21"/>
    </row>
    <row r="26" spans="1:12" x14ac:dyDescent="0.2">
      <c r="A26" s="38" t="s">
        <v>259</v>
      </c>
      <c r="B26" s="46" t="s">
        <v>182</v>
      </c>
      <c r="C26" s="46">
        <f>C16/C11</f>
        <v>0.57143308724851505</v>
      </c>
      <c r="D26" s="46">
        <f>D16/D11</f>
        <v>0.56285765061311532</v>
      </c>
      <c r="E26" s="46">
        <f>E16/E11</f>
        <v>0.67955305491718832</v>
      </c>
      <c r="F26" s="46">
        <f>F16/F11</f>
        <v>0.65483578921078922</v>
      </c>
      <c r="G26" s="46">
        <f>G16/G11</f>
        <v>0.67229809000891638</v>
      </c>
      <c r="H26" s="46"/>
      <c r="I26" s="21"/>
      <c r="J26" s="21"/>
    </row>
    <row r="27" spans="1:12" x14ac:dyDescent="0.2">
      <c r="A27" s="38" t="s">
        <v>260</v>
      </c>
      <c r="B27" s="46" t="s">
        <v>182</v>
      </c>
      <c r="C27" s="46">
        <f>C17/C9</f>
        <v>2.8322859190400004E-2</v>
      </c>
      <c r="D27" s="46">
        <f>D17/D9</f>
        <v>5.7188780607886014E-2</v>
      </c>
      <c r="E27" s="46">
        <f>E17/E9</f>
        <v>5.2915149492985945E-2</v>
      </c>
      <c r="F27" s="46">
        <f>F17/F9</f>
        <v>5.7366886361841042E-2</v>
      </c>
      <c r="G27" s="46">
        <f>G17/G9</f>
        <v>5.9496225638597147E-2</v>
      </c>
      <c r="H27" s="46"/>
      <c r="I27" s="1" t="s">
        <v>235</v>
      </c>
      <c r="J27" s="1"/>
    </row>
    <row r="28" spans="1:12" x14ac:dyDescent="0.2">
      <c r="A28" s="38" t="s">
        <v>261</v>
      </c>
      <c r="B28" s="46" t="s">
        <v>182</v>
      </c>
      <c r="C28" s="46">
        <f>-C18/(C9-C17)</f>
        <v>0.24808577085017985</v>
      </c>
      <c r="D28" s="46">
        <f>-D18/(D9-D17)</f>
        <v>0.57171599886959834</v>
      </c>
      <c r="E28" s="46">
        <f>-E18/(E9-E17)</f>
        <v>0.60088166726404368</v>
      </c>
      <c r="F28" s="46">
        <f>-F18/(F9-F17)</f>
        <v>0.70340088465266093</v>
      </c>
      <c r="G28" s="46">
        <f>-G18/(G9-G17)</f>
        <v>0.58078853905980732</v>
      </c>
      <c r="H28" s="46"/>
    </row>
    <row r="29" spans="1:12" s="184" customFormat="1" ht="15" x14ac:dyDescent="0.25">
      <c r="A29" s="182" t="s">
        <v>262</v>
      </c>
      <c r="B29" s="183" t="s">
        <v>182</v>
      </c>
      <c r="C29" s="183">
        <f>-C18/C24</f>
        <v>1.6519244694480031</v>
      </c>
      <c r="D29" s="183">
        <f>-D18/D24</f>
        <v>1.6578867669065773</v>
      </c>
      <c r="E29" s="183">
        <f>-E18/E24</f>
        <v>1.4838148408717822</v>
      </c>
      <c r="F29" s="183">
        <f>-F18/F24</f>
        <v>1.9832956646805013</v>
      </c>
      <c r="G29" s="183">
        <f>-G18/G24</f>
        <v>1.3416158958737192</v>
      </c>
      <c r="H29" s="183"/>
    </row>
    <row r="30" spans="1:12" x14ac:dyDescent="0.2">
      <c r="A30" s="38" t="s">
        <v>119</v>
      </c>
      <c r="B30" s="46" t="s">
        <v>182</v>
      </c>
      <c r="C30" s="46">
        <f>C18/C16</f>
        <v>0.89485991883288329</v>
      </c>
      <c r="D30" s="46">
        <f>D18/D16</f>
        <v>0.90407931295781763</v>
      </c>
      <c r="E30" s="46">
        <f>E18/E16</f>
        <v>0.91492755921672531</v>
      </c>
      <c r="F30" s="46">
        <f>F18/F16</f>
        <v>0.92036976119986458</v>
      </c>
      <c r="G30" s="46">
        <f>G18/G16</f>
        <v>0.90177765368327978</v>
      </c>
      <c r="H30" s="46"/>
    </row>
    <row r="31" spans="1:12" x14ac:dyDescent="0.2">
      <c r="A31" s="38" t="s">
        <v>263</v>
      </c>
      <c r="B31" s="45" t="s">
        <v>182</v>
      </c>
      <c r="C31" s="45">
        <f>C16-D16</f>
        <v>-7019</v>
      </c>
      <c r="D31" s="45">
        <f>D16-E16</f>
        <v>-8514</v>
      </c>
      <c r="E31" s="45">
        <f>E16-F16</f>
        <v>4625</v>
      </c>
      <c r="F31" s="45">
        <f>F16-G16</f>
        <v>-5133</v>
      </c>
      <c r="G31" s="45">
        <f>G16-H16</f>
        <v>-4090</v>
      </c>
      <c r="H31" s="45"/>
    </row>
    <row r="32" spans="1:12" x14ac:dyDescent="0.2">
      <c r="A32" s="38" t="s">
        <v>264</v>
      </c>
      <c r="B32" s="45" t="s">
        <v>182</v>
      </c>
      <c r="C32" s="45">
        <f>C18-D18</f>
        <v>-8179</v>
      </c>
      <c r="D32" s="45">
        <f>D18-E18</f>
        <v>-10023</v>
      </c>
      <c r="E32" s="45">
        <f>E18-F18</f>
        <v>3090</v>
      </c>
      <c r="F32" s="45">
        <f>F18-G18</f>
        <v>-729</v>
      </c>
      <c r="G32" s="45">
        <f>G18-H18</f>
        <v>-12689</v>
      </c>
      <c r="H32" s="45"/>
    </row>
    <row r="33" spans="1:9" x14ac:dyDescent="0.2">
      <c r="A33" s="38" t="s">
        <v>265</v>
      </c>
      <c r="B33" s="47" t="s">
        <v>182</v>
      </c>
      <c r="C33" s="47">
        <f>C31/D16</f>
        <v>-3.4094662599335496E-2</v>
      </c>
      <c r="D33" s="47">
        <f>D31/E16</f>
        <v>-3.9714155106305569E-2</v>
      </c>
      <c r="E33" s="47">
        <f>E31/F16</f>
        <v>2.2049323741281577E-2</v>
      </c>
      <c r="F33" s="47">
        <f>F31/G16</f>
        <v>-2.3886639676113361E-2</v>
      </c>
      <c r="G33" s="47">
        <f>G31/H16</f>
        <v>-1.8677504794958444E-2</v>
      </c>
      <c r="H33" s="47"/>
    </row>
    <row r="34" spans="1:9" x14ac:dyDescent="0.2">
      <c r="A34" s="38" t="s">
        <v>266</v>
      </c>
      <c r="B34" s="47" t="s">
        <v>182</v>
      </c>
      <c r="C34" s="47">
        <f>C32/D18</f>
        <v>-4.394453070851758E-2</v>
      </c>
      <c r="D34" s="47">
        <f>D32/E18</f>
        <v>-5.1100212089077411E-2</v>
      </c>
      <c r="E34" s="47">
        <f>E32/F18</f>
        <v>1.6005884363960343E-2</v>
      </c>
      <c r="F34" s="47">
        <f>F32/G18</f>
        <v>-3.7619399018489754E-3</v>
      </c>
      <c r="G34" s="47">
        <f>G32/H18</f>
        <v>-6.1456274942849394E-2</v>
      </c>
      <c r="H34" s="47"/>
    </row>
    <row r="35" spans="1:9" x14ac:dyDescent="0.2">
      <c r="A35" s="38" t="s">
        <v>267</v>
      </c>
      <c r="B35" s="47" t="s">
        <v>182</v>
      </c>
      <c r="C35" s="47" t="s">
        <v>49</v>
      </c>
      <c r="D35" s="47" t="s">
        <v>49</v>
      </c>
      <c r="E35" s="47" t="s">
        <v>231</v>
      </c>
      <c r="F35" s="47" t="s">
        <v>231</v>
      </c>
      <c r="G35" s="47" t="s">
        <v>231</v>
      </c>
      <c r="H35" s="47"/>
    </row>
    <row r="36" spans="1:9" x14ac:dyDescent="0.2">
      <c r="A36" s="38" t="s">
        <v>209</v>
      </c>
      <c r="B36" s="47" t="s">
        <v>182</v>
      </c>
      <c r="C36" s="47" t="s">
        <v>49</v>
      </c>
      <c r="D36" s="47" t="s">
        <v>49</v>
      </c>
      <c r="E36" s="47" t="s">
        <v>231</v>
      </c>
      <c r="F36" s="47" t="s">
        <v>231</v>
      </c>
      <c r="G36" s="47" t="s">
        <v>231</v>
      </c>
      <c r="H36" s="47"/>
    </row>
    <row r="37" spans="1:9" x14ac:dyDescent="0.2">
      <c r="A37" s="38" t="s">
        <v>210</v>
      </c>
      <c r="B37" s="47" t="s">
        <v>182</v>
      </c>
      <c r="C37" s="47" t="s">
        <v>49</v>
      </c>
      <c r="D37" s="47" t="s">
        <v>49</v>
      </c>
      <c r="E37" s="47" t="s">
        <v>231</v>
      </c>
      <c r="F37" s="47" t="s">
        <v>231</v>
      </c>
      <c r="G37" s="47" t="s">
        <v>231</v>
      </c>
      <c r="H37" s="47"/>
    </row>
    <row r="38" spans="1:9" x14ac:dyDescent="0.2">
      <c r="A38" s="38" t="s">
        <v>211</v>
      </c>
      <c r="B38" s="47" t="s">
        <v>182</v>
      </c>
      <c r="C38" s="47" t="s">
        <v>49</v>
      </c>
      <c r="D38" s="47" t="s">
        <v>49</v>
      </c>
      <c r="E38" s="47" t="s">
        <v>231</v>
      </c>
      <c r="F38" s="47" t="s">
        <v>231</v>
      </c>
      <c r="G38" s="47" t="s">
        <v>231</v>
      </c>
      <c r="H38" s="47"/>
    </row>
    <row r="39" spans="1:9" ht="15" thickBot="1" x14ac:dyDescent="0.25">
      <c r="A39" s="62" t="s">
        <v>120</v>
      </c>
      <c r="B39" s="63" t="s">
        <v>182</v>
      </c>
      <c r="C39" s="63" t="s">
        <v>76</v>
      </c>
      <c r="D39" s="63" t="s">
        <v>76</v>
      </c>
      <c r="E39" s="63" t="s">
        <v>76</v>
      </c>
      <c r="F39" s="63" t="s">
        <v>117</v>
      </c>
      <c r="G39" s="63" t="s">
        <v>117</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t="s">
        <v>182</v>
      </c>
      <c r="C42" s="44">
        <v>192349</v>
      </c>
      <c r="D42" s="44">
        <v>533586</v>
      </c>
      <c r="E42" s="44">
        <v>562595</v>
      </c>
      <c r="F42" s="44">
        <v>532923</v>
      </c>
      <c r="G42" s="44">
        <v>462264</v>
      </c>
      <c r="H42" s="44"/>
      <c r="I42" s="1"/>
    </row>
    <row r="43" spans="1:9" x14ac:dyDescent="0.2">
      <c r="A43" s="43" t="s">
        <v>213</v>
      </c>
      <c r="B43" s="44" t="s">
        <v>182</v>
      </c>
      <c r="C43" s="44">
        <v>-91409</v>
      </c>
      <c r="D43" s="44">
        <v>-47099</v>
      </c>
      <c r="E43" s="44">
        <v>-98130</v>
      </c>
      <c r="F43" s="44">
        <v>-74679</v>
      </c>
      <c r="G43" s="44">
        <v>-32300</v>
      </c>
      <c r="H43" s="44"/>
      <c r="I43" s="1"/>
    </row>
    <row r="44" spans="1:9" x14ac:dyDescent="0.2">
      <c r="A44" s="43" t="s">
        <v>214</v>
      </c>
      <c r="B44" s="44" t="s">
        <v>182</v>
      </c>
      <c r="C44" s="44">
        <v>-91409</v>
      </c>
      <c r="D44" s="44">
        <v>-47099</v>
      </c>
      <c r="E44" s="44">
        <f>E43</f>
        <v>-98130</v>
      </c>
      <c r="F44" s="44">
        <f>F43</f>
        <v>-74679</v>
      </c>
      <c r="G44" s="44">
        <f>G43</f>
        <v>-32300</v>
      </c>
      <c r="H44" s="44"/>
      <c r="I44" s="1"/>
    </row>
    <row r="45" spans="1:9" x14ac:dyDescent="0.2">
      <c r="A45" s="43" t="s">
        <v>215</v>
      </c>
      <c r="B45" s="44" t="s">
        <v>182</v>
      </c>
      <c r="C45" s="44">
        <v>219267</v>
      </c>
      <c r="D45" s="44">
        <v>606443</v>
      </c>
      <c r="E45" s="44">
        <v>579315</v>
      </c>
      <c r="F45" s="44">
        <v>563219</v>
      </c>
      <c r="G45" s="44">
        <v>529131</v>
      </c>
      <c r="H45" s="44">
        <v>515974</v>
      </c>
      <c r="I45" s="1"/>
    </row>
    <row r="46" spans="1:9" x14ac:dyDescent="0.2">
      <c r="A46" s="43" t="s">
        <v>200</v>
      </c>
      <c r="B46" s="44" t="s">
        <v>182</v>
      </c>
      <c r="C46" s="151">
        <v>219267</v>
      </c>
      <c r="D46" s="151">
        <v>606443</v>
      </c>
      <c r="E46" s="44">
        <f t="shared" ref="E46:H47" si="1">E45</f>
        <v>579315</v>
      </c>
      <c r="F46" s="44">
        <f t="shared" si="1"/>
        <v>563219</v>
      </c>
      <c r="G46" s="44">
        <f t="shared" si="1"/>
        <v>529131</v>
      </c>
      <c r="H46" s="44">
        <f t="shared" si="1"/>
        <v>515974</v>
      </c>
      <c r="I46" s="1"/>
    </row>
    <row r="47" spans="1:9" s="184" customFormat="1" ht="15" x14ac:dyDescent="0.25">
      <c r="A47" s="200" t="s">
        <v>217</v>
      </c>
      <c r="B47" s="201" t="s">
        <v>182</v>
      </c>
      <c r="C47" s="296">
        <v>219267</v>
      </c>
      <c r="D47" s="296">
        <v>606443</v>
      </c>
      <c r="E47" s="201">
        <f t="shared" si="1"/>
        <v>579315</v>
      </c>
      <c r="F47" s="201">
        <f t="shared" si="1"/>
        <v>563219</v>
      </c>
      <c r="G47" s="201">
        <f t="shared" si="1"/>
        <v>529131</v>
      </c>
      <c r="H47" s="201">
        <f t="shared" si="1"/>
        <v>515974</v>
      </c>
      <c r="I47" s="210"/>
    </row>
    <row r="48" spans="1:9" x14ac:dyDescent="0.2">
      <c r="A48" s="43" t="s">
        <v>233</v>
      </c>
      <c r="B48" s="44" t="s">
        <v>182</v>
      </c>
      <c r="C48" s="44">
        <v>36463</v>
      </c>
      <c r="D48" s="44">
        <v>293056</v>
      </c>
      <c r="E48" s="44">
        <v>309442</v>
      </c>
      <c r="F48" s="44">
        <v>292064</v>
      </c>
      <c r="G48" s="44">
        <v>214204</v>
      </c>
      <c r="H48" s="44"/>
    </row>
    <row r="49" spans="1:8" x14ac:dyDescent="0.2">
      <c r="A49" s="34" t="s">
        <v>219</v>
      </c>
      <c r="B49" s="48" t="s">
        <v>182</v>
      </c>
      <c r="C49" s="48">
        <f>C45-C46</f>
        <v>0</v>
      </c>
      <c r="D49" s="48">
        <f>D45-D46</f>
        <v>0</v>
      </c>
      <c r="E49" s="48">
        <f>E45-E46</f>
        <v>0</v>
      </c>
      <c r="F49" s="48">
        <f>F45-F46</f>
        <v>0</v>
      </c>
      <c r="G49" s="48">
        <f>G45-G46</f>
        <v>0</v>
      </c>
      <c r="H49" s="48"/>
    </row>
    <row r="50" spans="1:8" s="22" customFormat="1" x14ac:dyDescent="0.2">
      <c r="A50" s="39" t="s">
        <v>220</v>
      </c>
      <c r="B50" s="48" t="s">
        <v>182</v>
      </c>
      <c r="C50" s="48">
        <f>C45-D45</f>
        <v>-387176</v>
      </c>
      <c r="D50" s="48">
        <f>D45-E45</f>
        <v>27128</v>
      </c>
      <c r="E50" s="48">
        <f>E45-F45</f>
        <v>16096</v>
      </c>
      <c r="F50" s="48">
        <f>F45-G45</f>
        <v>34088</v>
      </c>
      <c r="G50" s="48">
        <f>G45-H45</f>
        <v>13157</v>
      </c>
      <c r="H50" s="48"/>
    </row>
    <row r="51" spans="1:8" s="22" customFormat="1" x14ac:dyDescent="0.2">
      <c r="A51" s="39" t="s">
        <v>221</v>
      </c>
      <c r="B51" s="49" t="s">
        <v>182</v>
      </c>
      <c r="C51" s="49">
        <f>C50/D45</f>
        <v>-0.63843757781028065</v>
      </c>
      <c r="D51" s="49">
        <f>D50/E45</f>
        <v>4.6827718943925151E-2</v>
      </c>
      <c r="E51" s="49">
        <f>E50/F45</f>
        <v>2.8578581333371211E-2</v>
      </c>
      <c r="F51" s="49">
        <f>F50/G45</f>
        <v>6.4422609901895744E-2</v>
      </c>
      <c r="G51" s="49">
        <f>G50/H45</f>
        <v>2.549934686631497E-2</v>
      </c>
      <c r="H51" s="49"/>
    </row>
    <row r="52" spans="1:8" s="22" customFormat="1" x14ac:dyDescent="0.2">
      <c r="A52" s="39" t="s">
        <v>222</v>
      </c>
      <c r="B52" s="48" t="s">
        <v>182</v>
      </c>
      <c r="C52" s="48">
        <f>C46-D46</f>
        <v>-387176</v>
      </c>
      <c r="D52" s="48">
        <f>D46-E46</f>
        <v>27128</v>
      </c>
      <c r="E52" s="48">
        <f>E46-F46</f>
        <v>16096</v>
      </c>
      <c r="F52" s="48">
        <f>F46-G46</f>
        <v>34088</v>
      </c>
      <c r="G52" s="48">
        <f>G46-H46</f>
        <v>13157</v>
      </c>
      <c r="H52" s="48"/>
    </row>
    <row r="53" spans="1:8" s="22" customFormat="1" x14ac:dyDescent="0.2">
      <c r="A53" s="39" t="s">
        <v>223</v>
      </c>
      <c r="B53" s="49" t="s">
        <v>182</v>
      </c>
      <c r="C53" s="49">
        <f>C52/D46</f>
        <v>-0.63843757781028065</v>
      </c>
      <c r="D53" s="49">
        <f>D52/E46</f>
        <v>4.6827718943925151E-2</v>
      </c>
      <c r="E53" s="49">
        <f>E52/F46</f>
        <v>2.8578581333371211E-2</v>
      </c>
      <c r="F53" s="49">
        <f>F52/G46</f>
        <v>6.4422609901895744E-2</v>
      </c>
      <c r="G53" s="49">
        <f>G52/H46</f>
        <v>2.549934686631497E-2</v>
      </c>
      <c r="H53" s="49"/>
    </row>
    <row r="54" spans="1:8" s="22" customFormat="1" x14ac:dyDescent="0.2">
      <c r="A54" s="39" t="s">
        <v>224</v>
      </c>
      <c r="B54" s="48" t="s">
        <v>182</v>
      </c>
      <c r="C54" s="48">
        <f>C47-D47</f>
        <v>-387176</v>
      </c>
      <c r="D54" s="48">
        <f>D47-E47</f>
        <v>27128</v>
      </c>
      <c r="E54" s="48">
        <f>E47-F47</f>
        <v>16096</v>
      </c>
      <c r="F54" s="48">
        <f>F47-G47</f>
        <v>34088</v>
      </c>
      <c r="G54" s="48">
        <f>G47-H47</f>
        <v>13157</v>
      </c>
      <c r="H54" s="48"/>
    </row>
    <row r="55" spans="1:8" s="22" customFormat="1" x14ac:dyDescent="0.2">
      <c r="A55" s="39" t="s">
        <v>225</v>
      </c>
      <c r="B55" s="49" t="s">
        <v>182</v>
      </c>
      <c r="C55" s="49">
        <f>C54/D47</f>
        <v>-0.63843757781028065</v>
      </c>
      <c r="D55" s="49">
        <f>D54/E47</f>
        <v>4.6827718943925151E-2</v>
      </c>
      <c r="E55" s="49">
        <f>E54/F47</f>
        <v>2.8578581333371211E-2</v>
      </c>
      <c r="F55" s="49">
        <f>F54/G47</f>
        <v>6.4422609901895744E-2</v>
      </c>
      <c r="G55" s="49">
        <f>G54/H47</f>
        <v>2.549934686631497E-2</v>
      </c>
      <c r="H55" s="49"/>
    </row>
    <row r="56" spans="1:8" s="22" customFormat="1" x14ac:dyDescent="0.2">
      <c r="A56" s="39" t="s">
        <v>226</v>
      </c>
      <c r="B56" s="50" t="s">
        <v>182</v>
      </c>
      <c r="C56" s="50">
        <f>-C42/C43</f>
        <v>2.1042676322900369</v>
      </c>
      <c r="D56" s="50">
        <f>-D42/D43</f>
        <v>11.329030340346929</v>
      </c>
      <c r="E56" s="50">
        <f>-E42/E43</f>
        <v>5.7331600937531846</v>
      </c>
      <c r="F56" s="50">
        <f>-F42/F43</f>
        <v>7.1361828626521513</v>
      </c>
      <c r="G56" s="50">
        <f>-G42/G43</f>
        <v>14.311578947368421</v>
      </c>
      <c r="H56" s="50"/>
    </row>
    <row r="57" spans="1:8" s="22" customFormat="1" x14ac:dyDescent="0.2">
      <c r="A57" s="39" t="s">
        <v>227</v>
      </c>
      <c r="B57" s="51" t="s">
        <v>182</v>
      </c>
      <c r="C57" s="51">
        <f>(C42+C43)/-C10</f>
        <v>1.6409294915649169</v>
      </c>
      <c r="D57" s="51">
        <f>(D42+D43)/-D10</f>
        <v>16.906830391404451</v>
      </c>
      <c r="E57" s="51">
        <f>(E42+E43)/-E10</f>
        <v>16.171006629625868</v>
      </c>
      <c r="F57" s="51">
        <f>(F42+F43)/-F10</f>
        <v>18.886210721903002</v>
      </c>
      <c r="G57" s="51">
        <f>(G42+G43)/-G10</f>
        <v>14.54374482047119</v>
      </c>
      <c r="H57" s="51"/>
    </row>
    <row r="58" spans="1:8" x14ac:dyDescent="0.2">
      <c r="A58" s="34" t="s">
        <v>228</v>
      </c>
      <c r="B58" s="52" t="s">
        <v>182</v>
      </c>
      <c r="C58" s="52">
        <f>-C48/C10</f>
        <v>0.59276017486557919</v>
      </c>
      <c r="D58" s="52">
        <f>-D48/D10</f>
        <v>10.184543651080959</v>
      </c>
      <c r="E58" s="52">
        <f>-E48/E10</f>
        <v>10.773661381341302</v>
      </c>
      <c r="F58" s="52">
        <f>-F48/F10</f>
        <v>12.037216522817273</v>
      </c>
      <c r="G58" s="52">
        <f>-G48/G10</f>
        <v>7.2455561756896172</v>
      </c>
      <c r="H58" s="52"/>
    </row>
    <row r="59" spans="1:8" ht="15" thickBot="1" x14ac:dyDescent="0.25">
      <c r="A59" s="35" t="s">
        <v>290</v>
      </c>
      <c r="B59" s="53" t="s">
        <v>182</v>
      </c>
      <c r="C59" s="53">
        <f>C47/C8</f>
        <v>0.63010836736277342</v>
      </c>
      <c r="D59" s="53">
        <f>D47/D8</f>
        <v>1.6580579896378724</v>
      </c>
      <c r="E59" s="53">
        <f>E47/E8</f>
        <v>1.6402639983691221</v>
      </c>
      <c r="F59" s="53">
        <f>F47/F8</f>
        <v>1.7583010739260738</v>
      </c>
      <c r="G59" s="53">
        <f>G47/G8</f>
        <v>1.4289444902037565</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1"/>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L66"/>
  <sheetViews>
    <sheetView zoomScaleNormal="100" workbookViewId="0">
      <selection activeCell="C45" sqref="C45:D45"/>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313</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42429</v>
      </c>
      <c r="C5" s="40">
        <v>42063</v>
      </c>
      <c r="D5" s="40">
        <v>41698</v>
      </c>
      <c r="E5" s="40">
        <v>42063</v>
      </c>
      <c r="F5" s="40">
        <v>40968</v>
      </c>
      <c r="G5" s="40">
        <v>42063</v>
      </c>
      <c r="H5" s="40">
        <v>42063</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32927000</v>
      </c>
      <c r="C8" s="58">
        <v>31483000</v>
      </c>
      <c r="D8" s="58">
        <v>30332000</v>
      </c>
      <c r="E8" s="58">
        <v>29692000</v>
      </c>
      <c r="F8" s="58">
        <v>28400000</v>
      </c>
      <c r="G8" s="58">
        <v>25723000</v>
      </c>
      <c r="H8" s="58" t="s">
        <v>235</v>
      </c>
      <c r="I8" s="16" t="s">
        <v>235</v>
      </c>
      <c r="J8" s="16"/>
    </row>
    <row r="9" spans="1:12" x14ac:dyDescent="0.2">
      <c r="A9" s="43" t="s">
        <v>243</v>
      </c>
      <c r="B9" s="44">
        <v>-34339000</v>
      </c>
      <c r="C9" s="44">
        <v>-33228000</v>
      </c>
      <c r="D9" s="44">
        <v>-32030000</v>
      </c>
      <c r="E9" s="44">
        <v>-28094000</v>
      </c>
      <c r="F9" s="44">
        <v>-27104000</v>
      </c>
      <c r="G9" s="44">
        <v>-25196000</v>
      </c>
      <c r="H9" s="44" t="s">
        <v>235</v>
      </c>
      <c r="I9" s="21" t="s">
        <v>235</v>
      </c>
      <c r="J9" s="18"/>
    </row>
    <row r="10" spans="1:12" x14ac:dyDescent="0.2">
      <c r="A10" s="36" t="s">
        <v>244</v>
      </c>
      <c r="B10" s="45">
        <f t="shared" ref="B10:G10" si="0">B9/12</f>
        <v>-2861583.3333333335</v>
      </c>
      <c r="C10" s="45">
        <f t="shared" si="0"/>
        <v>-2769000</v>
      </c>
      <c r="D10" s="45">
        <f t="shared" si="0"/>
        <v>-2669166.6666666665</v>
      </c>
      <c r="E10" s="45">
        <f t="shared" si="0"/>
        <v>-2341166.6666666665</v>
      </c>
      <c r="F10" s="45">
        <f t="shared" si="0"/>
        <v>-2258666.6666666665</v>
      </c>
      <c r="G10" s="45">
        <f t="shared" si="0"/>
        <v>-2099666.6666666665</v>
      </c>
      <c r="H10" s="45"/>
      <c r="I10" s="21"/>
      <c r="J10" s="18"/>
    </row>
    <row r="11" spans="1:12" x14ac:dyDescent="0.2">
      <c r="A11" s="43" t="s">
        <v>245</v>
      </c>
      <c r="B11" s="44">
        <v>32927000</v>
      </c>
      <c r="C11" s="44">
        <v>31483000</v>
      </c>
      <c r="D11" s="44">
        <v>30332000</v>
      </c>
      <c r="E11" s="44">
        <f t="shared" ref="E11:G12" si="1">E8</f>
        <v>29692000</v>
      </c>
      <c r="F11" s="44">
        <f t="shared" si="1"/>
        <v>28400000</v>
      </c>
      <c r="G11" s="44">
        <f t="shared" si="1"/>
        <v>25723000</v>
      </c>
      <c r="H11" s="44"/>
      <c r="I11" s="21"/>
      <c r="J11" s="18"/>
    </row>
    <row r="12" spans="1:12" ht="15" thickBot="1" x14ac:dyDescent="0.25">
      <c r="A12" s="59" t="s">
        <v>246</v>
      </c>
      <c r="B12" s="60">
        <v>-34339000</v>
      </c>
      <c r="C12" s="60">
        <v>-33228000</v>
      </c>
      <c r="D12" s="60">
        <v>-32030000</v>
      </c>
      <c r="E12" s="60">
        <f t="shared" si="1"/>
        <v>-28094000</v>
      </c>
      <c r="F12" s="60">
        <f t="shared" si="1"/>
        <v>-27104000</v>
      </c>
      <c r="G12" s="60">
        <f t="shared" si="1"/>
        <v>-25196000</v>
      </c>
      <c r="H12" s="60"/>
      <c r="I12" s="21"/>
      <c r="J12" s="18"/>
    </row>
    <row r="13" spans="1:12" x14ac:dyDescent="0.2">
      <c r="A13" s="61"/>
      <c r="B13" s="61"/>
      <c r="C13" s="61"/>
      <c r="D13" s="61"/>
      <c r="E13" s="61"/>
      <c r="F13" s="61"/>
      <c r="G13" s="61" t="s">
        <v>186</v>
      </c>
      <c r="H13" s="61"/>
    </row>
    <row r="14" spans="1:12" s="184" customFormat="1" ht="15" x14ac:dyDescent="0.25">
      <c r="A14" s="197" t="s">
        <v>247</v>
      </c>
      <c r="B14" s="198">
        <f t="shared" ref="B14:G14" si="2">B8+B9</f>
        <v>-1412000</v>
      </c>
      <c r="C14" s="198">
        <f t="shared" si="2"/>
        <v>-1745000</v>
      </c>
      <c r="D14" s="198">
        <f t="shared" si="2"/>
        <v>-1698000</v>
      </c>
      <c r="E14" s="198">
        <f t="shared" si="2"/>
        <v>1598000</v>
      </c>
      <c r="F14" s="198">
        <f t="shared" si="2"/>
        <v>1296000</v>
      </c>
      <c r="G14" s="198">
        <f t="shared" si="2"/>
        <v>527000</v>
      </c>
      <c r="H14" s="198"/>
      <c r="I14" s="203"/>
      <c r="J14" s="199"/>
    </row>
    <row r="15" spans="1:12" x14ac:dyDescent="0.2">
      <c r="A15" s="36" t="s">
        <v>248</v>
      </c>
      <c r="B15" s="45">
        <f t="shared" ref="B15:G15" si="3">B11+B12</f>
        <v>-1412000</v>
      </c>
      <c r="C15" s="45">
        <f t="shared" si="3"/>
        <v>-1745000</v>
      </c>
      <c r="D15" s="45">
        <f t="shared" si="3"/>
        <v>-1698000</v>
      </c>
      <c r="E15" s="45">
        <f t="shared" si="3"/>
        <v>1598000</v>
      </c>
      <c r="F15" s="45">
        <f t="shared" si="3"/>
        <v>1296000</v>
      </c>
      <c r="G15" s="45">
        <f t="shared" si="3"/>
        <v>527000</v>
      </c>
      <c r="H15" s="45"/>
      <c r="I15" s="21"/>
      <c r="J15" s="18"/>
    </row>
    <row r="16" spans="1:12" s="184" customFormat="1" ht="17.25" x14ac:dyDescent="0.25">
      <c r="A16" s="200" t="s">
        <v>359</v>
      </c>
      <c r="B16" s="201">
        <v>1000</v>
      </c>
      <c r="C16" s="201">
        <v>0</v>
      </c>
      <c r="D16" s="201">
        <v>13000</v>
      </c>
      <c r="E16" s="201">
        <v>63000</v>
      </c>
      <c r="F16" s="201">
        <v>131000</v>
      </c>
      <c r="G16" s="201">
        <v>58000</v>
      </c>
      <c r="H16" s="201">
        <v>56000</v>
      </c>
      <c r="I16" s="202" t="s">
        <v>235</v>
      </c>
      <c r="J16" s="202"/>
    </row>
    <row r="17" spans="1:12" x14ac:dyDescent="0.2">
      <c r="A17" s="43" t="s">
        <v>250</v>
      </c>
      <c r="B17" s="44" t="s">
        <v>182</v>
      </c>
      <c r="C17" s="44" t="s">
        <v>182</v>
      </c>
      <c r="D17" s="44" t="s">
        <v>182</v>
      </c>
      <c r="E17" s="44" t="s">
        <v>182</v>
      </c>
      <c r="F17" s="44" t="s">
        <v>182</v>
      </c>
      <c r="G17" s="44" t="s">
        <v>182</v>
      </c>
      <c r="H17" s="44" t="s">
        <v>182</v>
      </c>
      <c r="I17" s="21"/>
      <c r="J17" s="21"/>
      <c r="L17" s="1" t="s">
        <v>235</v>
      </c>
    </row>
    <row r="18" spans="1:12" s="184" customFormat="1" ht="15" x14ac:dyDescent="0.25">
      <c r="A18" s="197" t="s">
        <v>251</v>
      </c>
      <c r="B18" s="198" t="s">
        <v>182</v>
      </c>
      <c r="C18" s="198" t="s">
        <v>182</v>
      </c>
      <c r="D18" s="198" t="s">
        <v>182</v>
      </c>
      <c r="E18" s="198" t="s">
        <v>182</v>
      </c>
      <c r="F18" s="198" t="s">
        <v>182</v>
      </c>
      <c r="G18" s="198" t="s">
        <v>182</v>
      </c>
      <c r="H18" s="198" t="s">
        <v>182</v>
      </c>
      <c r="I18" s="203" t="s">
        <v>235</v>
      </c>
      <c r="J18" s="295" t="s">
        <v>235</v>
      </c>
    </row>
    <row r="19" spans="1:12" x14ac:dyDescent="0.2">
      <c r="A19" s="43" t="s">
        <v>252</v>
      </c>
      <c r="B19" s="44" t="s">
        <v>182</v>
      </c>
      <c r="C19" s="44" t="s">
        <v>182</v>
      </c>
      <c r="D19" s="44" t="s">
        <v>182</v>
      </c>
      <c r="E19" s="44" t="s">
        <v>182</v>
      </c>
      <c r="F19" s="44" t="s">
        <v>182</v>
      </c>
      <c r="G19" s="44" t="s">
        <v>182</v>
      </c>
      <c r="H19" s="44"/>
      <c r="I19" s="21"/>
      <c r="J19" s="26"/>
    </row>
    <row r="20" spans="1:12" x14ac:dyDescent="0.2">
      <c r="A20" s="43" t="s">
        <v>253</v>
      </c>
      <c r="B20" s="44" t="s">
        <v>182</v>
      </c>
      <c r="C20" s="44" t="s">
        <v>182</v>
      </c>
      <c r="D20" s="44" t="s">
        <v>182</v>
      </c>
      <c r="E20" s="44" t="s">
        <v>182</v>
      </c>
      <c r="F20" s="44" t="s">
        <v>182</v>
      </c>
      <c r="G20" s="44" t="s">
        <v>182</v>
      </c>
      <c r="H20" s="44"/>
      <c r="I20" s="21"/>
      <c r="J20" s="26"/>
    </row>
    <row r="21" spans="1:12" x14ac:dyDescent="0.2">
      <c r="A21" s="36" t="s">
        <v>118</v>
      </c>
      <c r="B21" s="45" t="s">
        <v>182</v>
      </c>
      <c r="C21" s="45" t="s">
        <v>182</v>
      </c>
      <c r="D21" s="45" t="s">
        <v>182</v>
      </c>
      <c r="E21" s="45" t="s">
        <v>182</v>
      </c>
      <c r="F21" s="45" t="s">
        <v>182</v>
      </c>
      <c r="G21" s="45" t="s">
        <v>182</v>
      </c>
      <c r="H21" s="45"/>
      <c r="I21" s="21"/>
      <c r="J21" s="18"/>
    </row>
    <row r="22" spans="1:12" x14ac:dyDescent="0.2">
      <c r="A22" s="43" t="s">
        <v>254</v>
      </c>
      <c r="B22" s="44" t="s">
        <v>182</v>
      </c>
      <c r="C22" s="44" t="s">
        <v>182</v>
      </c>
      <c r="D22" s="44" t="s">
        <v>182</v>
      </c>
      <c r="E22" s="44" t="s">
        <v>182</v>
      </c>
      <c r="F22" s="44" t="s">
        <v>182</v>
      </c>
      <c r="G22" s="44" t="s">
        <v>182</v>
      </c>
      <c r="H22" s="44"/>
      <c r="I22" s="21"/>
      <c r="J22" s="18"/>
    </row>
    <row r="23" spans="1:12" x14ac:dyDescent="0.2">
      <c r="A23" s="43" t="s">
        <v>255</v>
      </c>
      <c r="B23" s="44" t="s">
        <v>182</v>
      </c>
      <c r="C23" s="44" t="s">
        <v>182</v>
      </c>
      <c r="D23" s="44" t="s">
        <v>182</v>
      </c>
      <c r="E23" s="44" t="s">
        <v>182</v>
      </c>
      <c r="F23" s="44" t="s">
        <v>182</v>
      </c>
      <c r="G23" s="44" t="s">
        <v>182</v>
      </c>
      <c r="H23" s="44"/>
      <c r="I23" s="21"/>
      <c r="J23" s="18"/>
    </row>
    <row r="24" spans="1:12" x14ac:dyDescent="0.2">
      <c r="A24" s="37" t="s">
        <v>257</v>
      </c>
      <c r="B24" s="45" t="s">
        <v>182</v>
      </c>
      <c r="C24" s="45" t="s">
        <v>182</v>
      </c>
      <c r="D24" s="45" t="s">
        <v>182</v>
      </c>
      <c r="E24" s="45" t="s">
        <v>182</v>
      </c>
      <c r="F24" s="45" t="s">
        <v>182</v>
      </c>
      <c r="G24" s="45" t="s">
        <v>182</v>
      </c>
      <c r="H24" s="45"/>
      <c r="I24" s="21"/>
      <c r="J24" s="18"/>
    </row>
    <row r="25" spans="1:12" ht="15" x14ac:dyDescent="0.25">
      <c r="A25" s="182" t="s">
        <v>258</v>
      </c>
      <c r="B25" s="183">
        <f t="shared" ref="B25:G25" si="4">B16/B8</f>
        <v>3.0370212895192397E-5</v>
      </c>
      <c r="C25" s="183">
        <f>C16/C8</f>
        <v>0</v>
      </c>
      <c r="D25" s="183">
        <f t="shared" si="4"/>
        <v>4.2859026770407491E-4</v>
      </c>
      <c r="E25" s="183">
        <f t="shared" si="4"/>
        <v>2.1217836454263776E-3</v>
      </c>
      <c r="F25" s="183">
        <f t="shared" si="4"/>
        <v>4.6126760563380284E-3</v>
      </c>
      <c r="G25" s="183">
        <f t="shared" si="4"/>
        <v>2.2547914317925591E-3</v>
      </c>
      <c r="H25" s="46"/>
      <c r="I25" s="21"/>
      <c r="J25" s="21"/>
    </row>
    <row r="26" spans="1:12" x14ac:dyDescent="0.2">
      <c r="A26" s="38" t="s">
        <v>259</v>
      </c>
      <c r="B26" s="46">
        <f t="shared" ref="B26:G26" si="5">B16/B11</f>
        <v>3.0370212895192397E-5</v>
      </c>
      <c r="C26" s="46">
        <f t="shared" si="5"/>
        <v>0</v>
      </c>
      <c r="D26" s="46">
        <f t="shared" si="5"/>
        <v>4.2859026770407491E-4</v>
      </c>
      <c r="E26" s="46">
        <f t="shared" si="5"/>
        <v>2.1217836454263776E-3</v>
      </c>
      <c r="F26" s="46">
        <f t="shared" si="5"/>
        <v>4.6126760563380284E-3</v>
      </c>
      <c r="G26" s="46">
        <f t="shared" si="5"/>
        <v>2.2547914317925591E-3</v>
      </c>
      <c r="H26" s="46"/>
      <c r="I26" s="21"/>
      <c r="J26" s="21"/>
    </row>
    <row r="27" spans="1:12" x14ac:dyDescent="0.2">
      <c r="A27" s="38" t="s">
        <v>260</v>
      </c>
      <c r="B27" s="46" t="s">
        <v>182</v>
      </c>
      <c r="C27" s="46" t="s">
        <v>182</v>
      </c>
      <c r="D27" s="46" t="s">
        <v>182</v>
      </c>
      <c r="E27" s="46" t="s">
        <v>182</v>
      </c>
      <c r="F27" s="46" t="s">
        <v>182</v>
      </c>
      <c r="G27" s="46" t="s">
        <v>182</v>
      </c>
      <c r="H27" s="46"/>
      <c r="I27" s="1" t="s">
        <v>235</v>
      </c>
      <c r="J27" s="1"/>
    </row>
    <row r="28" spans="1:12" x14ac:dyDescent="0.2">
      <c r="A28" s="38" t="s">
        <v>261</v>
      </c>
      <c r="B28" s="46" t="s">
        <v>182</v>
      </c>
      <c r="C28" s="46" t="s">
        <v>182</v>
      </c>
      <c r="D28" s="46" t="s">
        <v>182</v>
      </c>
      <c r="E28" s="46" t="s">
        <v>182</v>
      </c>
      <c r="F28" s="46" t="s">
        <v>182</v>
      </c>
      <c r="G28" s="46" t="s">
        <v>182</v>
      </c>
      <c r="H28" s="46"/>
    </row>
    <row r="29" spans="1:12" s="184" customFormat="1" ht="15" x14ac:dyDescent="0.25">
      <c r="A29" s="182" t="s">
        <v>66</v>
      </c>
      <c r="B29" s="183" t="s">
        <v>182</v>
      </c>
      <c r="C29" s="183" t="s">
        <v>182</v>
      </c>
      <c r="D29" s="183" t="s">
        <v>182</v>
      </c>
      <c r="E29" s="183" t="s">
        <v>182</v>
      </c>
      <c r="F29" s="183" t="s">
        <v>182</v>
      </c>
      <c r="G29" s="183" t="s">
        <v>182</v>
      </c>
      <c r="H29" s="183"/>
    </row>
    <row r="30" spans="1:12" x14ac:dyDescent="0.2">
      <c r="A30" s="38" t="s">
        <v>273</v>
      </c>
      <c r="B30" s="46" t="s">
        <v>182</v>
      </c>
      <c r="C30" s="46" t="s">
        <v>182</v>
      </c>
      <c r="D30" s="46" t="s">
        <v>182</v>
      </c>
      <c r="E30" s="46" t="s">
        <v>182</v>
      </c>
      <c r="F30" s="46" t="s">
        <v>182</v>
      </c>
      <c r="G30" s="46" t="s">
        <v>182</v>
      </c>
      <c r="H30" s="46"/>
    </row>
    <row r="31" spans="1:12" x14ac:dyDescent="0.2">
      <c r="A31" s="38" t="s">
        <v>263</v>
      </c>
      <c r="B31" s="45">
        <f t="shared" ref="B31:G31" si="6">B16-C16</f>
        <v>1000</v>
      </c>
      <c r="C31" s="45">
        <f t="shared" si="6"/>
        <v>-13000</v>
      </c>
      <c r="D31" s="45">
        <f t="shared" si="6"/>
        <v>-50000</v>
      </c>
      <c r="E31" s="45">
        <f t="shared" si="6"/>
        <v>-68000</v>
      </c>
      <c r="F31" s="45">
        <f t="shared" si="6"/>
        <v>73000</v>
      </c>
      <c r="G31" s="45">
        <f t="shared" si="6"/>
        <v>2000</v>
      </c>
      <c r="H31" s="45"/>
    </row>
    <row r="32" spans="1:12" x14ac:dyDescent="0.2">
      <c r="A32" s="38" t="s">
        <v>271</v>
      </c>
      <c r="B32" s="45" t="s">
        <v>182</v>
      </c>
      <c r="C32" s="45" t="s">
        <v>182</v>
      </c>
      <c r="D32" s="45" t="s">
        <v>182</v>
      </c>
      <c r="E32" s="45" t="s">
        <v>182</v>
      </c>
      <c r="F32" s="45" t="s">
        <v>182</v>
      </c>
      <c r="G32" s="45" t="s">
        <v>182</v>
      </c>
      <c r="H32" s="45"/>
    </row>
    <row r="33" spans="1:9" x14ac:dyDescent="0.2">
      <c r="A33" s="38" t="s">
        <v>265</v>
      </c>
      <c r="B33" s="47" t="s">
        <v>182</v>
      </c>
      <c r="C33" s="47">
        <f>C31/D16</f>
        <v>-1</v>
      </c>
      <c r="D33" s="47">
        <f>D31/E16</f>
        <v>-0.79365079365079361</v>
      </c>
      <c r="E33" s="47">
        <f>E31/F16</f>
        <v>-0.51908396946564883</v>
      </c>
      <c r="F33" s="47">
        <f>F31/G16</f>
        <v>1.2586206896551724</v>
      </c>
      <c r="G33" s="47">
        <f>G31/H16</f>
        <v>3.5714285714285712E-2</v>
      </c>
      <c r="H33" s="47"/>
    </row>
    <row r="34" spans="1:9" x14ac:dyDescent="0.2">
      <c r="A34" s="38" t="s">
        <v>266</v>
      </c>
      <c r="B34" s="47" t="s">
        <v>182</v>
      </c>
      <c r="C34" s="47" t="s">
        <v>182</v>
      </c>
      <c r="D34" s="47" t="s">
        <v>182</v>
      </c>
      <c r="E34" s="47" t="s">
        <v>182</v>
      </c>
      <c r="F34" s="47" t="s">
        <v>182</v>
      </c>
      <c r="G34" s="47" t="s">
        <v>182</v>
      </c>
      <c r="H34" s="47"/>
    </row>
    <row r="35" spans="1:9" x14ac:dyDescent="0.2">
      <c r="A35" s="38" t="s">
        <v>267</v>
      </c>
      <c r="B35" s="47" t="s">
        <v>182</v>
      </c>
      <c r="C35" s="47" t="s">
        <v>182</v>
      </c>
      <c r="D35" s="47" t="s">
        <v>182</v>
      </c>
      <c r="E35" s="47" t="s">
        <v>182</v>
      </c>
      <c r="F35" s="47" t="s">
        <v>182</v>
      </c>
      <c r="G35" s="47" t="s">
        <v>182</v>
      </c>
      <c r="H35" s="47"/>
    </row>
    <row r="36" spans="1:9" x14ac:dyDescent="0.2">
      <c r="A36" s="38" t="s">
        <v>209</v>
      </c>
      <c r="B36" s="47" t="s">
        <v>182</v>
      </c>
      <c r="C36" s="47" t="s">
        <v>182</v>
      </c>
      <c r="D36" s="47" t="s">
        <v>182</v>
      </c>
      <c r="E36" s="47" t="s">
        <v>182</v>
      </c>
      <c r="F36" s="47" t="s">
        <v>182</v>
      </c>
      <c r="G36" s="47" t="s">
        <v>182</v>
      </c>
      <c r="H36" s="47"/>
    </row>
    <row r="37" spans="1:9" x14ac:dyDescent="0.2">
      <c r="A37" s="38" t="s">
        <v>210</v>
      </c>
      <c r="B37" s="47" t="s">
        <v>182</v>
      </c>
      <c r="C37" s="47" t="s">
        <v>182</v>
      </c>
      <c r="D37" s="47" t="s">
        <v>182</v>
      </c>
      <c r="E37" s="47" t="s">
        <v>182</v>
      </c>
      <c r="F37" s="47" t="s">
        <v>182</v>
      </c>
      <c r="G37" s="47" t="s">
        <v>182</v>
      </c>
      <c r="H37" s="47"/>
    </row>
    <row r="38" spans="1:9" x14ac:dyDescent="0.2">
      <c r="A38" s="38" t="s">
        <v>211</v>
      </c>
      <c r="B38" s="47" t="s">
        <v>182</v>
      </c>
      <c r="C38" s="47" t="s">
        <v>182</v>
      </c>
      <c r="D38" s="47" t="s">
        <v>182</v>
      </c>
      <c r="E38" s="47" t="s">
        <v>182</v>
      </c>
      <c r="F38" s="47" t="s">
        <v>182</v>
      </c>
      <c r="G38" s="47" t="s">
        <v>182</v>
      </c>
      <c r="H38" s="47"/>
    </row>
    <row r="39" spans="1:9" ht="15" thickBot="1" x14ac:dyDescent="0.25">
      <c r="A39" s="62" t="s">
        <v>120</v>
      </c>
      <c r="B39" s="63" t="s">
        <v>182</v>
      </c>
      <c r="C39" s="63" t="s">
        <v>182</v>
      </c>
      <c r="D39" s="63" t="s">
        <v>182</v>
      </c>
      <c r="E39" s="63" t="s">
        <v>182</v>
      </c>
      <c r="F39" s="63" t="s">
        <v>182</v>
      </c>
      <c r="G39" s="63" t="s">
        <v>182</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v>22626000</v>
      </c>
      <c r="C42" s="44">
        <v>22406000</v>
      </c>
      <c r="D42" s="44">
        <v>24124000</v>
      </c>
      <c r="E42" s="44">
        <v>26166000</v>
      </c>
      <c r="F42" s="44">
        <v>25933000</v>
      </c>
      <c r="G42" s="44">
        <v>25827000</v>
      </c>
      <c r="H42" s="44"/>
      <c r="I42" s="1"/>
    </row>
    <row r="43" spans="1:9" ht="16.5" x14ac:dyDescent="0.2">
      <c r="A43" s="43" t="s">
        <v>268</v>
      </c>
      <c r="B43" s="44">
        <v>-15520000</v>
      </c>
      <c r="C43" s="44">
        <v>-13834000</v>
      </c>
      <c r="D43" s="44">
        <v>-13993000</v>
      </c>
      <c r="E43" s="44">
        <v>-12431000</v>
      </c>
      <c r="F43" s="44">
        <v>-12043000</v>
      </c>
      <c r="G43" s="44">
        <v>-11941000</v>
      </c>
      <c r="H43" s="44"/>
      <c r="I43" s="1"/>
    </row>
    <row r="44" spans="1:9" x14ac:dyDescent="0.2">
      <c r="A44" s="43" t="s">
        <v>214</v>
      </c>
      <c r="B44" s="44">
        <v>-16566000</v>
      </c>
      <c r="C44" s="44">
        <v>-14671000</v>
      </c>
      <c r="D44" s="44">
        <v>-14396000</v>
      </c>
      <c r="E44" s="44">
        <v>-12518000</v>
      </c>
      <c r="F44" s="44">
        <f>F43</f>
        <v>-12043000</v>
      </c>
      <c r="G44" s="44">
        <f>G43</f>
        <v>-11941000</v>
      </c>
      <c r="H44" s="44"/>
      <c r="I44" s="1"/>
    </row>
    <row r="45" spans="1:9" x14ac:dyDescent="0.2">
      <c r="A45" s="43" t="s">
        <v>272</v>
      </c>
      <c r="B45" s="44">
        <v>14438000</v>
      </c>
      <c r="C45" s="44">
        <v>15940000</v>
      </c>
      <c r="D45" s="44">
        <v>16634000</v>
      </c>
      <c r="E45" s="44">
        <v>25078000</v>
      </c>
      <c r="F45" s="44">
        <v>23719000</v>
      </c>
      <c r="G45" s="44">
        <v>19327000</v>
      </c>
      <c r="H45" s="44">
        <v>15223000</v>
      </c>
      <c r="I45" s="1"/>
    </row>
    <row r="46" spans="1:9" x14ac:dyDescent="0.2">
      <c r="A46" s="43" t="s">
        <v>200</v>
      </c>
      <c r="B46" s="44">
        <v>14438000</v>
      </c>
      <c r="C46" s="44">
        <v>15940000</v>
      </c>
      <c r="D46" s="44">
        <v>16635000</v>
      </c>
      <c r="E46" s="44">
        <f>E45</f>
        <v>25078000</v>
      </c>
      <c r="F46" s="44">
        <f>F45</f>
        <v>23719000</v>
      </c>
      <c r="G46" s="44">
        <f>G45</f>
        <v>19327000</v>
      </c>
      <c r="H46" s="44">
        <f>H45</f>
        <v>15223000</v>
      </c>
      <c r="I46" s="1"/>
    </row>
    <row r="47" spans="1:9" s="184" customFormat="1" ht="15" x14ac:dyDescent="0.25">
      <c r="A47" s="200" t="s">
        <v>217</v>
      </c>
      <c r="B47" s="201">
        <v>13179000</v>
      </c>
      <c r="C47" s="201">
        <v>14641000</v>
      </c>
      <c r="D47" s="201">
        <v>15516000</v>
      </c>
      <c r="E47" s="201">
        <v>24062000</v>
      </c>
      <c r="F47" s="201">
        <v>22788000</v>
      </c>
      <c r="G47" s="201">
        <v>18350000</v>
      </c>
      <c r="H47" s="201">
        <v>14324000</v>
      </c>
      <c r="I47" s="210"/>
    </row>
    <row r="48" spans="1:9" x14ac:dyDescent="0.2">
      <c r="A48" s="43" t="s">
        <v>233</v>
      </c>
      <c r="B48" s="44">
        <v>19147000</v>
      </c>
      <c r="C48" s="44">
        <v>18574000</v>
      </c>
      <c r="D48" s="44">
        <v>20556000</v>
      </c>
      <c r="E48" s="44">
        <v>23239000</v>
      </c>
      <c r="F48" s="44">
        <v>23301000</v>
      </c>
      <c r="G48" s="44">
        <v>23028000</v>
      </c>
      <c r="H48" s="44"/>
    </row>
    <row r="49" spans="1:8" x14ac:dyDescent="0.2">
      <c r="A49" s="34" t="s">
        <v>219</v>
      </c>
      <c r="B49" s="48">
        <f t="shared" ref="B49:G49" si="7">B45-B46</f>
        <v>0</v>
      </c>
      <c r="C49" s="48">
        <f t="shared" si="7"/>
        <v>0</v>
      </c>
      <c r="D49" s="48">
        <f t="shared" si="7"/>
        <v>-1000</v>
      </c>
      <c r="E49" s="48">
        <f t="shared" si="7"/>
        <v>0</v>
      </c>
      <c r="F49" s="48">
        <f t="shared" si="7"/>
        <v>0</v>
      </c>
      <c r="G49" s="48">
        <f t="shared" si="7"/>
        <v>0</v>
      </c>
      <c r="H49" s="48"/>
    </row>
    <row r="50" spans="1:8" s="22" customFormat="1" x14ac:dyDescent="0.2">
      <c r="A50" s="39" t="s">
        <v>220</v>
      </c>
      <c r="B50" s="48">
        <f t="shared" ref="B50:G50" si="8">B45-C45</f>
        <v>-1502000</v>
      </c>
      <c r="C50" s="48">
        <f t="shared" si="8"/>
        <v>-694000</v>
      </c>
      <c r="D50" s="48">
        <f t="shared" si="8"/>
        <v>-8444000</v>
      </c>
      <c r="E50" s="48">
        <f t="shared" si="8"/>
        <v>1359000</v>
      </c>
      <c r="F50" s="48">
        <f t="shared" si="8"/>
        <v>4392000</v>
      </c>
      <c r="G50" s="48">
        <f t="shared" si="8"/>
        <v>4104000</v>
      </c>
      <c r="H50" s="48"/>
    </row>
    <row r="51" spans="1:8" s="22" customFormat="1" x14ac:dyDescent="0.2">
      <c r="A51" s="39" t="s">
        <v>190</v>
      </c>
      <c r="B51" s="49">
        <f t="shared" ref="B51:G51" si="9">B50/C45</f>
        <v>-9.4228356336260977E-2</v>
      </c>
      <c r="C51" s="49">
        <f t="shared" si="9"/>
        <v>-4.1721774678369607E-2</v>
      </c>
      <c r="D51" s="49">
        <f t="shared" si="9"/>
        <v>-0.33670946646463035</v>
      </c>
      <c r="E51" s="49">
        <f t="shared" si="9"/>
        <v>5.7295838779037905E-2</v>
      </c>
      <c r="F51" s="49">
        <f t="shared" si="9"/>
        <v>0.22724685672892844</v>
      </c>
      <c r="G51" s="49">
        <f t="shared" si="9"/>
        <v>0.26959206463903307</v>
      </c>
      <c r="H51" s="49"/>
    </row>
    <row r="52" spans="1:8" s="22" customFormat="1" x14ac:dyDescent="0.2">
      <c r="A52" s="39" t="s">
        <v>222</v>
      </c>
      <c r="B52" s="48">
        <f t="shared" ref="B52:G52" si="10">B46-C46</f>
        <v>-1502000</v>
      </c>
      <c r="C52" s="48">
        <f t="shared" si="10"/>
        <v>-695000</v>
      </c>
      <c r="D52" s="48">
        <f t="shared" si="10"/>
        <v>-8443000</v>
      </c>
      <c r="E52" s="48">
        <f t="shared" si="10"/>
        <v>1359000</v>
      </c>
      <c r="F52" s="48">
        <f t="shared" si="10"/>
        <v>4392000</v>
      </c>
      <c r="G52" s="48">
        <f t="shared" si="10"/>
        <v>4104000</v>
      </c>
      <c r="H52" s="48"/>
    </row>
    <row r="53" spans="1:8" s="22" customFormat="1" x14ac:dyDescent="0.2">
      <c r="A53" s="39" t="s">
        <v>223</v>
      </c>
      <c r="B53" s="49">
        <f t="shared" ref="B53:G53" si="11">B52/C46</f>
        <v>-9.4228356336260977E-2</v>
      </c>
      <c r="C53" s="49">
        <f t="shared" si="11"/>
        <v>-4.177938082356477E-2</v>
      </c>
      <c r="D53" s="49">
        <f t="shared" si="11"/>
        <v>-0.33666959087646542</v>
      </c>
      <c r="E53" s="49">
        <f t="shared" si="11"/>
        <v>5.7295838779037905E-2</v>
      </c>
      <c r="F53" s="49">
        <f t="shared" si="11"/>
        <v>0.22724685672892844</v>
      </c>
      <c r="G53" s="49">
        <f t="shared" si="11"/>
        <v>0.26959206463903307</v>
      </c>
      <c r="H53" s="49"/>
    </row>
    <row r="54" spans="1:8" s="22" customFormat="1" x14ac:dyDescent="0.2">
      <c r="A54" s="39" t="s">
        <v>224</v>
      </c>
      <c r="B54" s="48">
        <f t="shared" ref="B54:G54" si="12">B47-C47</f>
        <v>-1462000</v>
      </c>
      <c r="C54" s="48">
        <f t="shared" si="12"/>
        <v>-875000</v>
      </c>
      <c r="D54" s="48">
        <f t="shared" si="12"/>
        <v>-8546000</v>
      </c>
      <c r="E54" s="48">
        <f t="shared" si="12"/>
        <v>1274000</v>
      </c>
      <c r="F54" s="48">
        <f t="shared" si="12"/>
        <v>4438000</v>
      </c>
      <c r="G54" s="48">
        <f t="shared" si="12"/>
        <v>4026000</v>
      </c>
      <c r="H54" s="48"/>
    </row>
    <row r="55" spans="1:8" s="22" customFormat="1" x14ac:dyDescent="0.2">
      <c r="A55" s="39" t="s">
        <v>225</v>
      </c>
      <c r="B55" s="49">
        <f t="shared" ref="B55:G55" si="13">B54/C47</f>
        <v>-9.9856567174373329E-2</v>
      </c>
      <c r="C55" s="49">
        <f t="shared" si="13"/>
        <v>-5.6393400360917764E-2</v>
      </c>
      <c r="D55" s="49">
        <f t="shared" si="13"/>
        <v>-0.35516582162746241</v>
      </c>
      <c r="E55" s="49">
        <f t="shared" si="13"/>
        <v>5.5906617517991926E-2</v>
      </c>
      <c r="F55" s="49">
        <f t="shared" si="13"/>
        <v>0.24185286103542233</v>
      </c>
      <c r="G55" s="49">
        <f t="shared" si="13"/>
        <v>0.28106674113376151</v>
      </c>
      <c r="H55" s="49"/>
    </row>
    <row r="56" spans="1:8" s="22" customFormat="1" x14ac:dyDescent="0.2">
      <c r="A56" s="39" t="s">
        <v>226</v>
      </c>
      <c r="B56" s="50">
        <f t="shared" ref="B56:G56" si="14">-B42/B43</f>
        <v>1.457860824742268</v>
      </c>
      <c r="C56" s="50">
        <f t="shared" si="14"/>
        <v>1.6196327887812636</v>
      </c>
      <c r="D56" s="50">
        <f t="shared" si="14"/>
        <v>1.7240048595726434</v>
      </c>
      <c r="E56" s="50">
        <f t="shared" si="14"/>
        <v>2.104899042715791</v>
      </c>
      <c r="F56" s="50">
        <f t="shared" si="14"/>
        <v>2.1533671012206259</v>
      </c>
      <c r="G56" s="50">
        <f t="shared" si="14"/>
        <v>2.1628841805543924</v>
      </c>
      <c r="H56" s="50"/>
    </row>
    <row r="57" spans="1:8" s="22" customFormat="1" x14ac:dyDescent="0.2">
      <c r="A57" s="39" t="s">
        <v>227</v>
      </c>
      <c r="B57" s="51">
        <f t="shared" ref="B57:G57" si="15">(B42+B43)/-B10</f>
        <v>2.4832406301872507</v>
      </c>
      <c r="C57" s="51">
        <f t="shared" si="15"/>
        <v>3.0957024196460816</v>
      </c>
      <c r="D57" s="51">
        <f t="shared" si="15"/>
        <v>3.7955666562597568</v>
      </c>
      <c r="E57" s="51">
        <f t="shared" si="15"/>
        <v>5.8667331102726568</v>
      </c>
      <c r="F57" s="51">
        <f t="shared" si="15"/>
        <v>6.1496458087367181</v>
      </c>
      <c r="G57" s="51">
        <f t="shared" si="15"/>
        <v>6.6134307032862365</v>
      </c>
      <c r="H57" s="51"/>
    </row>
    <row r="58" spans="1:8" x14ac:dyDescent="0.2">
      <c r="A58" s="34" t="s">
        <v>228</v>
      </c>
      <c r="B58" s="52">
        <f t="shared" ref="B58:G58" si="16">-B48/B10</f>
        <v>6.6910509915839134</v>
      </c>
      <c r="C58" s="52">
        <f t="shared" si="16"/>
        <v>6.7078367641747922</v>
      </c>
      <c r="D58" s="52">
        <f t="shared" si="16"/>
        <v>7.7012800499531693</v>
      </c>
      <c r="E58" s="52">
        <f t="shared" si="16"/>
        <v>9.9262475973517486</v>
      </c>
      <c r="F58" s="52">
        <f t="shared" si="16"/>
        <v>10.316263282172374</v>
      </c>
      <c r="G58" s="52">
        <f t="shared" si="16"/>
        <v>10.967455151611368</v>
      </c>
      <c r="H58" s="52"/>
    </row>
    <row r="59" spans="1:8" ht="15" thickBot="1" x14ac:dyDescent="0.25">
      <c r="A59" s="35" t="s">
        <v>290</v>
      </c>
      <c r="B59" s="53">
        <f t="shared" ref="B59:G59" si="17">B47/B8</f>
        <v>0.40024903574574056</v>
      </c>
      <c r="C59" s="53">
        <f t="shared" si="17"/>
        <v>0.46504462725915574</v>
      </c>
      <c r="D59" s="53">
        <f t="shared" si="17"/>
        <v>0.5115389687458789</v>
      </c>
      <c r="E59" s="53">
        <f t="shared" si="17"/>
        <v>0.81038663613094442</v>
      </c>
      <c r="F59" s="53">
        <f t="shared" si="17"/>
        <v>0.80239436619718307</v>
      </c>
      <c r="G59" s="53">
        <f t="shared" si="17"/>
        <v>0.71336935816195624</v>
      </c>
      <c r="H59" s="53"/>
    </row>
    <row r="60" spans="1:8" x14ac:dyDescent="0.2">
      <c r="A60" s="1"/>
      <c r="B60" s="19"/>
      <c r="C60" s="19"/>
      <c r="D60" s="19"/>
      <c r="E60" s="19"/>
      <c r="F60" s="19"/>
      <c r="G60" s="19"/>
    </row>
    <row r="61" spans="1:8" x14ac:dyDescent="0.2">
      <c r="A61" s="4" t="s">
        <v>229</v>
      </c>
      <c r="B61" s="19"/>
      <c r="C61" s="19"/>
      <c r="D61" s="19"/>
      <c r="E61" s="19"/>
      <c r="F61" s="19"/>
      <c r="G61" s="19"/>
    </row>
    <row r="62" spans="1:8" ht="25.5" x14ac:dyDescent="0.2">
      <c r="A62" s="5" t="s">
        <v>61</v>
      </c>
      <c r="B62" s="19"/>
      <c r="C62" s="19"/>
      <c r="D62" s="19"/>
      <c r="E62" s="19"/>
      <c r="F62" s="19"/>
      <c r="G62" s="19"/>
    </row>
    <row r="63" spans="1:8" ht="65.25" x14ac:dyDescent="0.2">
      <c r="A63" s="10" t="s">
        <v>191</v>
      </c>
      <c r="B63" s="19"/>
      <c r="C63" s="19"/>
      <c r="D63" s="19"/>
      <c r="E63" s="19"/>
      <c r="F63" s="19"/>
      <c r="G63" s="19"/>
    </row>
    <row r="64" spans="1:8" ht="27" x14ac:dyDescent="0.2">
      <c r="A64" s="8" t="s">
        <v>274</v>
      </c>
    </row>
    <row r="65" spans="1:1" ht="52.5" x14ac:dyDescent="0.2">
      <c r="A65" s="10" t="s">
        <v>269</v>
      </c>
    </row>
    <row r="66" spans="1:1" x14ac:dyDescent="0.2">
      <c r="A66"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r:id="rId1"/>
  <headerFooter alignWithMargins="0"/>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V64"/>
  <sheetViews>
    <sheetView zoomScaleNormal="100" workbookViewId="0">
      <selection activeCell="M11" sqref="M11:V24"/>
    </sheetView>
  </sheetViews>
  <sheetFormatPr defaultColWidth="8.85546875" defaultRowHeight="14.25" x14ac:dyDescent="0.2"/>
  <cols>
    <col min="1" max="1" width="76.42578125" style="6" bestFit="1" customWidth="1"/>
    <col min="2" max="7" width="16.42578125" style="6" customWidth="1"/>
    <col min="8" max="8" width="15.85546875" style="6" customWidth="1"/>
    <col min="9" max="14" width="8.85546875" style="6"/>
    <col min="15" max="19" width="10.140625" style="6" bestFit="1" customWidth="1"/>
    <col min="20" max="16384" width="8.85546875" style="6"/>
  </cols>
  <sheetData>
    <row r="2" spans="1:22" ht="15" thickBot="1" x14ac:dyDescent="0.25"/>
    <row r="3" spans="1:22" x14ac:dyDescent="0.2">
      <c r="A3" s="651" t="s">
        <v>314</v>
      </c>
      <c r="B3" s="649">
        <v>2016</v>
      </c>
      <c r="C3" s="649">
        <v>2015</v>
      </c>
      <c r="D3" s="649">
        <v>2014</v>
      </c>
      <c r="E3" s="649">
        <v>2013</v>
      </c>
      <c r="F3" s="649">
        <v>2012</v>
      </c>
      <c r="G3" s="649">
        <v>2011</v>
      </c>
      <c r="H3" s="649">
        <v>2010</v>
      </c>
      <c r="J3" s="25" t="s">
        <v>235</v>
      </c>
      <c r="L3" s="21" t="s">
        <v>235</v>
      </c>
    </row>
    <row r="4" spans="1:22" ht="15" thickBot="1" x14ac:dyDescent="0.25">
      <c r="A4" s="654"/>
      <c r="B4" s="653"/>
      <c r="C4" s="653"/>
      <c r="D4" s="653"/>
      <c r="E4" s="653"/>
      <c r="F4" s="653"/>
      <c r="G4" s="653"/>
      <c r="H4" s="653"/>
      <c r="J4" s="25"/>
      <c r="L4" s="21"/>
    </row>
    <row r="5" spans="1:22" x14ac:dyDescent="0.2">
      <c r="A5" s="34" t="s">
        <v>236</v>
      </c>
      <c r="B5" s="40">
        <v>42369</v>
      </c>
      <c r="C5" s="40">
        <v>42369</v>
      </c>
      <c r="D5" s="40">
        <v>42369</v>
      </c>
      <c r="E5" s="40">
        <v>42369</v>
      </c>
      <c r="F5" s="40">
        <v>42369</v>
      </c>
      <c r="G5" s="40">
        <v>42369</v>
      </c>
      <c r="H5" s="40">
        <v>42369</v>
      </c>
    </row>
    <row r="6" spans="1:22" x14ac:dyDescent="0.2">
      <c r="A6" s="34" t="s">
        <v>237</v>
      </c>
      <c r="B6" s="41" t="s">
        <v>238</v>
      </c>
      <c r="C6" s="41" t="s">
        <v>238</v>
      </c>
      <c r="D6" s="41" t="s">
        <v>238</v>
      </c>
      <c r="E6" s="41" t="s">
        <v>238</v>
      </c>
      <c r="F6" s="41" t="s">
        <v>238</v>
      </c>
      <c r="G6" s="41" t="s">
        <v>238</v>
      </c>
      <c r="H6" s="41" t="s">
        <v>238</v>
      </c>
    </row>
    <row r="7" spans="1:22" ht="15" thickBot="1" x14ac:dyDescent="0.25">
      <c r="A7" s="35" t="s">
        <v>240</v>
      </c>
      <c r="B7" s="42" t="s">
        <v>153</v>
      </c>
      <c r="C7" s="42" t="s">
        <v>153</v>
      </c>
      <c r="D7" s="42" t="s">
        <v>153</v>
      </c>
      <c r="E7" s="42" t="s">
        <v>153</v>
      </c>
      <c r="F7" s="42" t="s">
        <v>153</v>
      </c>
      <c r="G7" s="42" t="s">
        <v>153</v>
      </c>
      <c r="H7" s="42" t="s">
        <v>153</v>
      </c>
      <c r="I7" s="16" t="s">
        <v>235</v>
      </c>
      <c r="J7" s="16" t="s">
        <v>235</v>
      </c>
    </row>
    <row r="8" spans="1:22" x14ac:dyDescent="0.2">
      <c r="A8" s="57" t="s">
        <v>230</v>
      </c>
      <c r="B8" s="58" t="s">
        <v>182</v>
      </c>
      <c r="C8" s="58">
        <v>1141689</v>
      </c>
      <c r="D8" s="58">
        <v>1163985</v>
      </c>
      <c r="E8" s="58">
        <v>1191201</v>
      </c>
      <c r="F8" s="58">
        <v>1230020</v>
      </c>
      <c r="G8" s="58">
        <v>1228839</v>
      </c>
      <c r="H8" s="58" t="s">
        <v>235</v>
      </c>
      <c r="I8" s="16" t="s">
        <v>235</v>
      </c>
      <c r="J8" s="16"/>
    </row>
    <row r="9" spans="1:22" x14ac:dyDescent="0.2">
      <c r="A9" s="43" t="s">
        <v>243</v>
      </c>
      <c r="B9" s="44" t="s">
        <v>182</v>
      </c>
      <c r="C9" s="44">
        <v>-1295556</v>
      </c>
      <c r="D9" s="44">
        <v>-1261525</v>
      </c>
      <c r="E9" s="44">
        <v>-1264836</v>
      </c>
      <c r="F9" s="44">
        <v>-1275962</v>
      </c>
      <c r="G9" s="44">
        <v>-1127019</v>
      </c>
      <c r="H9" s="44" t="s">
        <v>235</v>
      </c>
      <c r="I9" s="21" t="s">
        <v>235</v>
      </c>
      <c r="J9" s="18"/>
    </row>
    <row r="10" spans="1:22" x14ac:dyDescent="0.2">
      <c r="A10" s="36" t="s">
        <v>244</v>
      </c>
      <c r="B10" s="45" t="s">
        <v>182</v>
      </c>
      <c r="C10" s="45">
        <f>C9/12</f>
        <v>-107963</v>
      </c>
      <c r="D10" s="45">
        <f>D9/12</f>
        <v>-105127.08333333333</v>
      </c>
      <c r="E10" s="45">
        <f>E9/12</f>
        <v>-105403</v>
      </c>
      <c r="F10" s="45">
        <f>F9/12</f>
        <v>-106330.16666666667</v>
      </c>
      <c r="G10" s="45">
        <f>G9/12</f>
        <v>-93918.25</v>
      </c>
      <c r="H10" s="45"/>
      <c r="I10" s="21"/>
      <c r="J10" s="18"/>
    </row>
    <row r="11" spans="1:22" x14ac:dyDescent="0.2">
      <c r="A11" s="43" t="s">
        <v>245</v>
      </c>
      <c r="B11" s="44" t="s">
        <v>182</v>
      </c>
      <c r="C11" s="44">
        <v>1141689</v>
      </c>
      <c r="D11" s="44">
        <v>1163985</v>
      </c>
      <c r="E11" s="44">
        <f t="shared" ref="E11:G12" si="0">E8</f>
        <v>1191201</v>
      </c>
      <c r="F11" s="44">
        <f t="shared" si="0"/>
        <v>1230020</v>
      </c>
      <c r="G11" s="44">
        <f t="shared" si="0"/>
        <v>1228839</v>
      </c>
      <c r="H11" s="44"/>
      <c r="I11" s="21"/>
      <c r="J11" s="18"/>
      <c r="M11" s="15"/>
      <c r="N11" s="15"/>
      <c r="O11" s="15"/>
      <c r="P11" s="15"/>
      <c r="Q11" s="15"/>
      <c r="R11" s="15"/>
      <c r="S11" s="15"/>
      <c r="T11" s="15"/>
      <c r="U11" s="15"/>
      <c r="V11" s="15"/>
    </row>
    <row r="12" spans="1:22" ht="15" thickBot="1" x14ac:dyDescent="0.25">
      <c r="A12" s="59" t="s">
        <v>246</v>
      </c>
      <c r="B12" s="60" t="s">
        <v>182</v>
      </c>
      <c r="C12" s="60">
        <v>-1295556</v>
      </c>
      <c r="D12" s="60">
        <v>-1261525</v>
      </c>
      <c r="E12" s="60">
        <f t="shared" si="0"/>
        <v>-1264836</v>
      </c>
      <c r="F12" s="60">
        <f t="shared" si="0"/>
        <v>-1275962</v>
      </c>
      <c r="G12" s="60">
        <f t="shared" si="0"/>
        <v>-1127019</v>
      </c>
      <c r="H12" s="60"/>
      <c r="I12" s="21"/>
      <c r="J12" s="18"/>
      <c r="M12" s="15"/>
      <c r="N12" s="15"/>
      <c r="O12" s="15"/>
      <c r="P12" s="15"/>
      <c r="Q12" s="15"/>
      <c r="R12" s="15"/>
      <c r="S12" s="15"/>
      <c r="T12" s="15"/>
      <c r="U12" s="15"/>
      <c r="V12" s="15"/>
    </row>
    <row r="13" spans="1:22" x14ac:dyDescent="0.2">
      <c r="A13" s="61"/>
      <c r="B13" s="61"/>
      <c r="C13" s="61"/>
      <c r="D13" s="61"/>
      <c r="E13" s="61"/>
      <c r="F13" s="61"/>
      <c r="G13" s="61" t="s">
        <v>186</v>
      </c>
      <c r="H13" s="61"/>
      <c r="M13" s="15"/>
      <c r="N13" s="15"/>
      <c r="O13" s="15"/>
      <c r="P13" s="15"/>
      <c r="Q13" s="15"/>
      <c r="R13" s="15"/>
      <c r="S13" s="15"/>
      <c r="T13" s="15"/>
      <c r="U13" s="15"/>
      <c r="V13" s="15"/>
    </row>
    <row r="14" spans="1:22" s="184" customFormat="1" ht="15" x14ac:dyDescent="0.25">
      <c r="A14" s="197" t="s">
        <v>247</v>
      </c>
      <c r="B14" s="198" t="s">
        <v>182</v>
      </c>
      <c r="C14" s="198">
        <f>C8+C9</f>
        <v>-153867</v>
      </c>
      <c r="D14" s="198">
        <f>D8+D9</f>
        <v>-97540</v>
      </c>
      <c r="E14" s="198">
        <f>E8+E9</f>
        <v>-73635</v>
      </c>
      <c r="F14" s="198">
        <f>F8+F9</f>
        <v>-45942</v>
      </c>
      <c r="G14" s="198">
        <f>G8+G9</f>
        <v>101820</v>
      </c>
      <c r="H14" s="198"/>
      <c r="I14" s="203"/>
      <c r="J14" s="199"/>
      <c r="M14" s="505"/>
      <c r="N14" s="505"/>
      <c r="O14" s="505"/>
      <c r="P14" s="505"/>
      <c r="Q14" s="505"/>
      <c r="R14" s="505"/>
      <c r="S14" s="505"/>
      <c r="T14" s="505"/>
      <c r="U14" s="505"/>
      <c r="V14" s="505"/>
    </row>
    <row r="15" spans="1:22" x14ac:dyDescent="0.2">
      <c r="A15" s="36" t="s">
        <v>248</v>
      </c>
      <c r="B15" s="45" t="s">
        <v>182</v>
      </c>
      <c r="C15" s="45">
        <f>C11+C12</f>
        <v>-153867</v>
      </c>
      <c r="D15" s="45">
        <f>D11+D12</f>
        <v>-97540</v>
      </c>
      <c r="E15" s="45">
        <f>E11+E12</f>
        <v>-73635</v>
      </c>
      <c r="F15" s="45">
        <f>F11+F12</f>
        <v>-45942</v>
      </c>
      <c r="G15" s="45">
        <f>G11+G12</f>
        <v>101820</v>
      </c>
      <c r="H15" s="45"/>
      <c r="I15" s="21"/>
      <c r="J15" s="18"/>
      <c r="M15" s="15"/>
      <c r="N15" s="15"/>
      <c r="O15" s="165"/>
      <c r="P15" s="165"/>
      <c r="Q15" s="165"/>
      <c r="R15" s="165"/>
      <c r="S15" s="165"/>
      <c r="T15" s="15"/>
      <c r="U15" s="15"/>
      <c r="V15" s="15"/>
    </row>
    <row r="16" spans="1:22" s="184" customFormat="1" ht="15" x14ac:dyDescent="0.25">
      <c r="A16" s="200" t="s">
        <v>249</v>
      </c>
      <c r="B16" s="201" t="s">
        <v>182</v>
      </c>
      <c r="C16" s="201">
        <v>777127</v>
      </c>
      <c r="D16" s="201">
        <v>757922</v>
      </c>
      <c r="E16" s="201">
        <v>764718</v>
      </c>
      <c r="F16" s="201">
        <v>784076</v>
      </c>
      <c r="G16" s="201">
        <v>815193</v>
      </c>
      <c r="H16" s="201">
        <v>844812</v>
      </c>
      <c r="I16" s="202" t="s">
        <v>235</v>
      </c>
      <c r="J16" s="202"/>
      <c r="M16" s="505"/>
      <c r="N16" s="505"/>
      <c r="O16" s="507"/>
      <c r="P16" s="507"/>
      <c r="Q16" s="507"/>
      <c r="R16" s="507"/>
      <c r="S16" s="505"/>
      <c r="T16" s="505"/>
      <c r="U16" s="505"/>
      <c r="V16" s="505"/>
    </row>
    <row r="17" spans="1:22" ht="16.5" x14ac:dyDescent="0.2">
      <c r="A17" s="43" t="s">
        <v>194</v>
      </c>
      <c r="B17" s="44" t="s">
        <v>182</v>
      </c>
      <c r="C17" s="44">
        <v>-522445</v>
      </c>
      <c r="D17" s="44">
        <v>-509861</v>
      </c>
      <c r="E17" s="44">
        <v>-511980</v>
      </c>
      <c r="F17" s="44">
        <v>-506288</v>
      </c>
      <c r="G17" s="44">
        <v>-544080</v>
      </c>
      <c r="H17" s="44">
        <v>-550750</v>
      </c>
      <c r="I17" s="21"/>
      <c r="J17" s="21"/>
      <c r="L17" s="1" t="s">
        <v>235</v>
      </c>
      <c r="M17" s="15"/>
      <c r="N17" s="15"/>
      <c r="O17" s="15"/>
      <c r="P17" s="15"/>
      <c r="Q17" s="15"/>
      <c r="R17" s="15"/>
      <c r="S17" s="15"/>
      <c r="T17" s="15"/>
      <c r="U17" s="15"/>
      <c r="V17" s="15"/>
    </row>
    <row r="18" spans="1:22" s="184" customFormat="1" ht="15" x14ac:dyDescent="0.25">
      <c r="A18" s="197" t="s">
        <v>251</v>
      </c>
      <c r="B18" s="198" t="s">
        <v>182</v>
      </c>
      <c r="C18" s="198">
        <f t="shared" ref="C18:H18" si="1">C16+C17</f>
        <v>254682</v>
      </c>
      <c r="D18" s="198">
        <f t="shared" si="1"/>
        <v>248061</v>
      </c>
      <c r="E18" s="198">
        <f t="shared" si="1"/>
        <v>252738</v>
      </c>
      <c r="F18" s="198">
        <f t="shared" si="1"/>
        <v>277788</v>
      </c>
      <c r="G18" s="198">
        <f t="shared" si="1"/>
        <v>271113</v>
      </c>
      <c r="H18" s="198">
        <f t="shared" si="1"/>
        <v>294062</v>
      </c>
      <c r="I18" s="203" t="s">
        <v>235</v>
      </c>
      <c r="J18" s="295" t="s">
        <v>235</v>
      </c>
      <c r="M18" s="505"/>
      <c r="N18" s="505"/>
      <c r="O18" s="505"/>
      <c r="P18" s="505"/>
      <c r="Q18" s="505"/>
      <c r="R18" s="505"/>
      <c r="S18" s="505"/>
      <c r="T18" s="505"/>
      <c r="U18" s="505"/>
      <c r="V18" s="505"/>
    </row>
    <row r="19" spans="1:22" x14ac:dyDescent="0.2">
      <c r="A19" s="43" t="s">
        <v>252</v>
      </c>
      <c r="B19" s="44" t="s">
        <v>182</v>
      </c>
      <c r="C19" s="44">
        <v>768854</v>
      </c>
      <c r="D19" s="44">
        <v>730502</v>
      </c>
      <c r="E19" s="44">
        <v>748815</v>
      </c>
      <c r="F19" s="44">
        <v>767268</v>
      </c>
      <c r="G19" s="44">
        <v>789950</v>
      </c>
      <c r="H19" s="44"/>
      <c r="I19" s="21"/>
      <c r="J19" s="26"/>
      <c r="M19" s="15"/>
      <c r="N19" s="15"/>
      <c r="O19" s="15"/>
      <c r="P19" s="15"/>
      <c r="Q19" s="15"/>
      <c r="R19" s="15"/>
      <c r="S19" s="15"/>
      <c r="T19" s="15"/>
      <c r="U19" s="15"/>
      <c r="V19" s="15"/>
    </row>
    <row r="20" spans="1:22" x14ac:dyDescent="0.2">
      <c r="A20" s="43" t="s">
        <v>253</v>
      </c>
      <c r="B20" s="44" t="s">
        <v>182</v>
      </c>
      <c r="C20" s="44">
        <v>-503217</v>
      </c>
      <c r="D20" s="44">
        <v>-509861</v>
      </c>
      <c r="E20" s="44">
        <v>-499618</v>
      </c>
      <c r="F20" s="44">
        <v>-486509</v>
      </c>
      <c r="G20" s="44">
        <v>-525924</v>
      </c>
      <c r="H20" s="44"/>
      <c r="I20" s="21"/>
      <c r="J20" s="26"/>
      <c r="M20" s="15"/>
      <c r="N20" s="15"/>
      <c r="O20" s="15"/>
      <c r="P20" s="15"/>
      <c r="Q20" s="15"/>
      <c r="R20" s="15"/>
      <c r="S20" s="15"/>
      <c r="T20" s="15"/>
      <c r="U20" s="15"/>
      <c r="V20" s="15"/>
    </row>
    <row r="21" spans="1:22" x14ac:dyDescent="0.2">
      <c r="A21" s="36" t="s">
        <v>118</v>
      </c>
      <c r="B21" s="45" t="s">
        <v>182</v>
      </c>
      <c r="C21" s="45">
        <f>C19+C20</f>
        <v>265637</v>
      </c>
      <c r="D21" s="45">
        <f>D19+D20</f>
        <v>220641</v>
      </c>
      <c r="E21" s="45">
        <f>E19+E20</f>
        <v>249197</v>
      </c>
      <c r="F21" s="45">
        <f>F19+F20</f>
        <v>280759</v>
      </c>
      <c r="G21" s="45">
        <f>G19+G20</f>
        <v>264026</v>
      </c>
      <c r="H21" s="45"/>
      <c r="I21" s="21"/>
      <c r="J21" s="18"/>
      <c r="M21" s="15"/>
      <c r="N21" s="15"/>
      <c r="O21" s="15"/>
      <c r="P21" s="15"/>
      <c r="Q21" s="15"/>
      <c r="R21" s="15"/>
      <c r="S21" s="15"/>
      <c r="T21" s="15"/>
      <c r="U21" s="15"/>
      <c r="V21" s="15"/>
    </row>
    <row r="22" spans="1:22" x14ac:dyDescent="0.2">
      <c r="A22" s="43" t="s">
        <v>254</v>
      </c>
      <c r="B22" s="44" t="s">
        <v>182</v>
      </c>
      <c r="C22" s="44">
        <v>-1284439</v>
      </c>
      <c r="D22" s="44">
        <v>-1241164</v>
      </c>
      <c r="E22" s="44">
        <v>-1238932</v>
      </c>
      <c r="F22" s="44">
        <v>-1252066</v>
      </c>
      <c r="G22" s="44">
        <v>-1098970</v>
      </c>
      <c r="H22" s="44"/>
      <c r="I22" s="21"/>
      <c r="J22" s="18"/>
      <c r="M22" s="15"/>
      <c r="N22" s="15"/>
      <c r="O22" s="15"/>
      <c r="P22" s="15"/>
      <c r="Q22" s="15"/>
      <c r="R22" s="15"/>
      <c r="S22" s="15"/>
      <c r="T22" s="15"/>
      <c r="U22" s="15"/>
      <c r="V22" s="15"/>
    </row>
    <row r="23" spans="1:22" x14ac:dyDescent="0.2">
      <c r="A23" s="43" t="s">
        <v>255</v>
      </c>
      <c r="B23" s="44" t="s">
        <v>182</v>
      </c>
      <c r="C23" s="44">
        <v>-522445</v>
      </c>
      <c r="D23" s="44">
        <v>-509861</v>
      </c>
      <c r="E23" s="44">
        <f>E17</f>
        <v>-511980</v>
      </c>
      <c r="F23" s="44">
        <f>F17</f>
        <v>-506288</v>
      </c>
      <c r="G23" s="44">
        <f>G17</f>
        <v>-544080</v>
      </c>
      <c r="H23" s="44"/>
      <c r="I23" s="21"/>
      <c r="J23" s="18"/>
      <c r="M23" s="15"/>
      <c r="N23" s="15"/>
      <c r="O23" s="15"/>
      <c r="P23" s="15"/>
      <c r="Q23" s="15"/>
      <c r="R23" s="15"/>
      <c r="S23" s="15"/>
      <c r="T23" s="15"/>
      <c r="U23" s="15"/>
      <c r="V23" s="15"/>
    </row>
    <row r="24" spans="1:22" x14ac:dyDescent="0.2">
      <c r="A24" s="37" t="s">
        <v>257</v>
      </c>
      <c r="B24" s="45" t="s">
        <v>182</v>
      </c>
      <c r="C24" s="45">
        <f>C22-C23</f>
        <v>-761994</v>
      </c>
      <c r="D24" s="45">
        <f>D22-D23</f>
        <v>-731303</v>
      </c>
      <c r="E24" s="45">
        <f>E22-E23</f>
        <v>-726952</v>
      </c>
      <c r="F24" s="45">
        <f>F22-F23</f>
        <v>-745778</v>
      </c>
      <c r="G24" s="45">
        <f>G22-G23</f>
        <v>-554890</v>
      </c>
      <c r="H24" s="45"/>
      <c r="I24" s="21"/>
      <c r="J24" s="18"/>
      <c r="M24" s="15"/>
      <c r="N24" s="15"/>
      <c r="O24" s="15"/>
      <c r="P24" s="15"/>
      <c r="Q24" s="15"/>
      <c r="R24" s="15"/>
      <c r="S24" s="15"/>
      <c r="T24" s="15"/>
      <c r="U24" s="15"/>
      <c r="V24" s="15"/>
    </row>
    <row r="25" spans="1:22" ht="15" x14ac:dyDescent="0.25">
      <c r="A25" s="182" t="s">
        <v>258</v>
      </c>
      <c r="B25" s="183" t="s">
        <v>182</v>
      </c>
      <c r="C25" s="183">
        <f>C16/C8</f>
        <v>0.68068186695325961</v>
      </c>
      <c r="D25" s="183">
        <f>D16/D8</f>
        <v>0.65114412986421644</v>
      </c>
      <c r="E25" s="183">
        <f>E16/E8</f>
        <v>0.64197226160824239</v>
      </c>
      <c r="F25" s="183">
        <f>F16/F8</f>
        <v>0.63744979756426723</v>
      </c>
      <c r="G25" s="183">
        <f>G16/G8</f>
        <v>0.6633847070283414</v>
      </c>
      <c r="H25" s="46"/>
      <c r="I25" s="21"/>
      <c r="J25" s="21"/>
    </row>
    <row r="26" spans="1:22" x14ac:dyDescent="0.2">
      <c r="A26" s="38" t="s">
        <v>259</v>
      </c>
      <c r="B26" s="46" t="s">
        <v>182</v>
      </c>
      <c r="C26" s="46">
        <f>C16/C11</f>
        <v>0.68068186695325961</v>
      </c>
      <c r="D26" s="46">
        <f>D16/D11</f>
        <v>0.65114412986421644</v>
      </c>
      <c r="E26" s="46">
        <f>E16/E11</f>
        <v>0.64197226160824239</v>
      </c>
      <c r="F26" s="46">
        <f>F16/F11</f>
        <v>0.63744979756426723</v>
      </c>
      <c r="G26" s="46">
        <f>G16/G11</f>
        <v>0.6633847070283414</v>
      </c>
      <c r="H26" s="46"/>
      <c r="I26" s="21"/>
      <c r="J26" s="21"/>
    </row>
    <row r="27" spans="1:22" x14ac:dyDescent="0.2">
      <c r="A27" s="38" t="s">
        <v>260</v>
      </c>
      <c r="B27" s="46" t="s">
        <v>182</v>
      </c>
      <c r="C27" s="46">
        <f>C17/C9</f>
        <v>0.40325929562288315</v>
      </c>
      <c r="D27" s="46">
        <f>D17/D9</f>
        <v>0.40416242246487388</v>
      </c>
      <c r="E27" s="46">
        <f>E17/E9</f>
        <v>0.40477975010198952</v>
      </c>
      <c r="F27" s="46">
        <f>F17/F9</f>
        <v>0.39678924607472638</v>
      </c>
      <c r="G27" s="46">
        <f>G17/G9</f>
        <v>0.48276027289690771</v>
      </c>
      <c r="H27" s="46"/>
      <c r="I27" s="1" t="s">
        <v>235</v>
      </c>
      <c r="J27" s="1"/>
    </row>
    <row r="28" spans="1:22" x14ac:dyDescent="0.2">
      <c r="A28" s="38" t="s">
        <v>261</v>
      </c>
      <c r="B28" s="46" t="s">
        <v>182</v>
      </c>
      <c r="C28" s="46">
        <f>-C18/(C9-C17)</f>
        <v>0.32942488206738746</v>
      </c>
      <c r="D28" s="46">
        <f>-D18/(D9-D17)</f>
        <v>0.33001580493411953</v>
      </c>
      <c r="E28" s="46">
        <f>-E18/(E9-E17)</f>
        <v>0.33570563294972744</v>
      </c>
      <c r="F28" s="46">
        <f>-F18/(F9-F17)</f>
        <v>0.36091643994730238</v>
      </c>
      <c r="G28" s="46">
        <f>-G18/(G9-G17)</f>
        <v>0.46507953662390061</v>
      </c>
      <c r="H28" s="46"/>
    </row>
    <row r="29" spans="1:22" s="184" customFormat="1" ht="15" x14ac:dyDescent="0.25">
      <c r="A29" s="182" t="s">
        <v>262</v>
      </c>
      <c r="B29" s="183" t="s">
        <v>182</v>
      </c>
      <c r="C29" s="183">
        <f>-C18/C24</f>
        <v>0.33423097819667874</v>
      </c>
      <c r="D29" s="183">
        <f>-D18/D24</f>
        <v>0.33920413289703449</v>
      </c>
      <c r="E29" s="183">
        <f>-E18/E24</f>
        <v>0.34766807161958424</v>
      </c>
      <c r="F29" s="183">
        <f>-F18/F24</f>
        <v>0.37248081868867144</v>
      </c>
      <c r="G29" s="183">
        <f>-G18/G24</f>
        <v>0.48858872929769864</v>
      </c>
      <c r="H29" s="183"/>
    </row>
    <row r="30" spans="1:22" x14ac:dyDescent="0.2">
      <c r="A30" s="38" t="s">
        <v>119</v>
      </c>
      <c r="B30" s="46" t="s">
        <v>182</v>
      </c>
      <c r="C30" s="46">
        <f>C18/C16</f>
        <v>0.32772249580827845</v>
      </c>
      <c r="D30" s="46">
        <f>D18/D16</f>
        <v>0.32729093495108996</v>
      </c>
      <c r="E30" s="46">
        <f>E18/E16</f>
        <v>0.33049830133460961</v>
      </c>
      <c r="F30" s="46">
        <f>F18/F16</f>
        <v>0.35428708441528628</v>
      </c>
      <c r="G30" s="46">
        <f>G18/G16</f>
        <v>0.33257523065090105</v>
      </c>
      <c r="H30" s="46"/>
    </row>
    <row r="31" spans="1:22" x14ac:dyDescent="0.2">
      <c r="A31" s="38" t="s">
        <v>263</v>
      </c>
      <c r="B31" s="45" t="s">
        <v>182</v>
      </c>
      <c r="C31" s="45">
        <f>C16-D16</f>
        <v>19205</v>
      </c>
      <c r="D31" s="45">
        <f>D16-E16</f>
        <v>-6796</v>
      </c>
      <c r="E31" s="45">
        <f>E16-F16</f>
        <v>-19358</v>
      </c>
      <c r="F31" s="45">
        <f>F16-G16</f>
        <v>-31117</v>
      </c>
      <c r="G31" s="45">
        <f>G16-H16</f>
        <v>-29619</v>
      </c>
      <c r="H31" s="45"/>
    </row>
    <row r="32" spans="1:22" x14ac:dyDescent="0.2">
      <c r="A32" s="38" t="s">
        <v>264</v>
      </c>
      <c r="B32" s="45" t="s">
        <v>182</v>
      </c>
      <c r="C32" s="45">
        <f>C18-D18</f>
        <v>6621</v>
      </c>
      <c r="D32" s="45">
        <f>D18-E18</f>
        <v>-4677</v>
      </c>
      <c r="E32" s="45">
        <f>E18-F18</f>
        <v>-25050</v>
      </c>
      <c r="F32" s="45">
        <f>F18-G18</f>
        <v>6675</v>
      </c>
      <c r="G32" s="45">
        <f>G18-H18</f>
        <v>-22949</v>
      </c>
      <c r="H32" s="45"/>
    </row>
    <row r="33" spans="1:9" x14ac:dyDescent="0.2">
      <c r="A33" s="38" t="s">
        <v>265</v>
      </c>
      <c r="B33" s="47" t="s">
        <v>182</v>
      </c>
      <c r="C33" s="47">
        <f>C31/D16</f>
        <v>2.5339019054731227E-2</v>
      </c>
      <c r="D33" s="47">
        <f>D31/E16</f>
        <v>-8.8869360993202723E-3</v>
      </c>
      <c r="E33" s="47">
        <f>E31/F16</f>
        <v>-2.4688933215657665E-2</v>
      </c>
      <c r="F33" s="47">
        <f>F31/G16</f>
        <v>-3.8171328752822954E-2</v>
      </c>
      <c r="G33" s="47">
        <f>G31/H16</f>
        <v>-3.5059871308646184E-2</v>
      </c>
      <c r="H33" s="47"/>
    </row>
    <row r="34" spans="1:9" x14ac:dyDescent="0.2">
      <c r="A34" s="38" t="s">
        <v>266</v>
      </c>
      <c r="B34" s="47" t="s">
        <v>182</v>
      </c>
      <c r="C34" s="47">
        <f>C32/D18</f>
        <v>2.6691015516344771E-2</v>
      </c>
      <c r="D34" s="47">
        <f>D32/E18</f>
        <v>-1.8505329629893406E-2</v>
      </c>
      <c r="E34" s="47">
        <f>E32/F18</f>
        <v>-9.0176681498120873E-2</v>
      </c>
      <c r="F34" s="47">
        <f>F32/G18</f>
        <v>2.4620730101470603E-2</v>
      </c>
      <c r="G34" s="47">
        <f>G32/H18</f>
        <v>-7.804136542633866E-2</v>
      </c>
      <c r="H34" s="47"/>
    </row>
    <row r="35" spans="1:9" x14ac:dyDescent="0.2">
      <c r="A35" s="38" t="s">
        <v>267</v>
      </c>
      <c r="B35" s="47" t="s">
        <v>182</v>
      </c>
      <c r="C35" s="47">
        <f>C19/C8</f>
        <v>0.67343558534767345</v>
      </c>
      <c r="D35" s="47">
        <f>D19/D8</f>
        <v>0.62758712526364169</v>
      </c>
      <c r="E35" s="47">
        <f>E19/E8</f>
        <v>0.62862186986075397</v>
      </c>
      <c r="F35" s="47">
        <f>F19/F8</f>
        <v>0.62378497910603081</v>
      </c>
      <c r="G35" s="47">
        <f>G19/G8</f>
        <v>0.64284255301141968</v>
      </c>
      <c r="H35" s="47"/>
    </row>
    <row r="36" spans="1:9" x14ac:dyDescent="0.2">
      <c r="A36" s="38" t="s">
        <v>209</v>
      </c>
      <c r="B36" s="47" t="s">
        <v>182</v>
      </c>
      <c r="C36" s="47">
        <f>C19/C16</f>
        <v>0.98935437837058804</v>
      </c>
      <c r="D36" s="47">
        <f>D19/D16</f>
        <v>0.96382213473154232</v>
      </c>
      <c r="E36" s="47">
        <f>E19/E16</f>
        <v>0.9792040987658196</v>
      </c>
      <c r="F36" s="47">
        <f>F19/F16</f>
        <v>0.97856330253699897</v>
      </c>
      <c r="G36" s="47">
        <f>G19/G16</f>
        <v>0.96903432684039237</v>
      </c>
      <c r="H36" s="47"/>
    </row>
    <row r="37" spans="1:9" x14ac:dyDescent="0.2">
      <c r="A37" s="38" t="s">
        <v>210</v>
      </c>
      <c r="B37" s="47" t="s">
        <v>182</v>
      </c>
      <c r="C37" s="47">
        <f>C20/C9</f>
        <v>0.38841779128034604</v>
      </c>
      <c r="D37" s="47">
        <f>D20/D9</f>
        <v>0.40416242246487388</v>
      </c>
      <c r="E37" s="47">
        <f>E20/E9</f>
        <v>0.39500615099506969</v>
      </c>
      <c r="F37" s="47">
        <f>F20/F9</f>
        <v>0.38128800073983393</v>
      </c>
      <c r="G37" s="47">
        <f>G20/G9</f>
        <v>0.46665051787059492</v>
      </c>
      <c r="H37" s="47"/>
    </row>
    <row r="38" spans="1:9" x14ac:dyDescent="0.2">
      <c r="A38" s="38" t="s">
        <v>211</v>
      </c>
      <c r="B38" s="47" t="s">
        <v>182</v>
      </c>
      <c r="C38" s="47">
        <f>C20/C17</f>
        <v>0.96319612590799031</v>
      </c>
      <c r="D38" s="47">
        <f>D20/D17</f>
        <v>1</v>
      </c>
      <c r="E38" s="47">
        <f>E20/E17</f>
        <v>0.97585452556740493</v>
      </c>
      <c r="F38" s="47">
        <f>F20/F17</f>
        <v>0.96093330278418609</v>
      </c>
      <c r="G38" s="47">
        <f>G20/G17</f>
        <v>0.96662990736656373</v>
      </c>
      <c r="H38" s="47"/>
    </row>
    <row r="39" spans="1:9" ht="15" thickBot="1" x14ac:dyDescent="0.25">
      <c r="A39" s="62" t="s">
        <v>120</v>
      </c>
      <c r="B39" s="63" t="s">
        <v>182</v>
      </c>
      <c r="C39" s="63">
        <f>C21/C19</f>
        <v>0.34549732458958399</v>
      </c>
      <c r="D39" s="63">
        <f>D21/D19</f>
        <v>0.30204024082069592</v>
      </c>
      <c r="E39" s="63">
        <f>E21/E19</f>
        <v>0.33278847245314264</v>
      </c>
      <c r="F39" s="63">
        <f>F21/F19</f>
        <v>0.36592038244785396</v>
      </c>
      <c r="G39" s="63">
        <f>G21/G19</f>
        <v>0.33423128046078865</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t="s">
        <v>182</v>
      </c>
      <c r="C42" s="44">
        <v>277611</v>
      </c>
      <c r="D42" s="44">
        <v>247484</v>
      </c>
      <c r="E42" s="44">
        <v>209429</v>
      </c>
      <c r="F42" s="44">
        <v>319306</v>
      </c>
      <c r="G42" s="44">
        <v>319075</v>
      </c>
      <c r="H42" s="44"/>
      <c r="I42" s="1"/>
    </row>
    <row r="43" spans="1:9" x14ac:dyDescent="0.2">
      <c r="A43" s="43" t="s">
        <v>213</v>
      </c>
      <c r="B43" s="44" t="s">
        <v>182</v>
      </c>
      <c r="C43" s="44">
        <v>-157179</v>
      </c>
      <c r="D43" s="44">
        <v>-90950</v>
      </c>
      <c r="E43" s="44">
        <v>-123251</v>
      </c>
      <c r="F43" s="44">
        <v>-170918</v>
      </c>
      <c r="G43" s="44">
        <v>-134730</v>
      </c>
      <c r="H43" s="44"/>
      <c r="I43" s="1"/>
    </row>
    <row r="44" spans="1:9" x14ac:dyDescent="0.2">
      <c r="A44" s="43" t="s">
        <v>214</v>
      </c>
      <c r="B44" s="44" t="s">
        <v>182</v>
      </c>
      <c r="C44" s="44">
        <v>-163591</v>
      </c>
      <c r="D44" s="44">
        <v>-90950</v>
      </c>
      <c r="E44" s="44">
        <f>E43</f>
        <v>-123251</v>
      </c>
      <c r="F44" s="44">
        <f>F43</f>
        <v>-170918</v>
      </c>
      <c r="G44" s="44">
        <f>G43</f>
        <v>-134730</v>
      </c>
      <c r="H44" s="44"/>
      <c r="I44" s="1"/>
    </row>
    <row r="45" spans="1:9" x14ac:dyDescent="0.2">
      <c r="A45" s="43" t="s">
        <v>215</v>
      </c>
      <c r="B45" s="44" t="s">
        <v>182</v>
      </c>
      <c r="C45" s="44">
        <v>5504756</v>
      </c>
      <c r="D45" s="44">
        <v>5629975</v>
      </c>
      <c r="E45" s="44">
        <v>5579306</v>
      </c>
      <c r="F45" s="44">
        <v>5018499</v>
      </c>
      <c r="G45" s="44">
        <v>4736955</v>
      </c>
      <c r="H45" s="44">
        <v>4929818</v>
      </c>
      <c r="I45" s="1"/>
    </row>
    <row r="46" spans="1:9" x14ac:dyDescent="0.2">
      <c r="A46" s="43" t="s">
        <v>200</v>
      </c>
      <c r="B46" s="44" t="s">
        <v>182</v>
      </c>
      <c r="C46" s="44">
        <v>5504756</v>
      </c>
      <c r="D46" s="44">
        <v>5629975</v>
      </c>
      <c r="E46" s="44">
        <f>E45</f>
        <v>5579306</v>
      </c>
      <c r="F46" s="44">
        <f>F45</f>
        <v>5018499</v>
      </c>
      <c r="G46" s="44">
        <f>G45</f>
        <v>4736955</v>
      </c>
      <c r="H46" s="44">
        <f>H45</f>
        <v>4929818</v>
      </c>
      <c r="I46" s="1"/>
    </row>
    <row r="47" spans="1:9" s="184" customFormat="1" ht="15" x14ac:dyDescent="0.25">
      <c r="A47" s="200" t="s">
        <v>217</v>
      </c>
      <c r="B47" s="201" t="s">
        <v>182</v>
      </c>
      <c r="C47" s="201">
        <v>1238569</v>
      </c>
      <c r="D47" s="201">
        <v>1392436</v>
      </c>
      <c r="E47" s="201">
        <v>1489976</v>
      </c>
      <c r="F47" s="201">
        <v>1563611</v>
      </c>
      <c r="G47" s="201">
        <v>1609553</v>
      </c>
      <c r="H47" s="201">
        <v>1507733</v>
      </c>
      <c r="I47" s="210"/>
    </row>
    <row r="48" spans="1:9" x14ac:dyDescent="0.2">
      <c r="A48" s="43" t="s">
        <v>233</v>
      </c>
      <c r="B48" s="44" t="s">
        <v>182</v>
      </c>
      <c r="C48" s="44">
        <v>175516</v>
      </c>
      <c r="D48" s="44">
        <v>126058</v>
      </c>
      <c r="E48" s="44">
        <v>116921</v>
      </c>
      <c r="F48" s="44">
        <v>216755</v>
      </c>
      <c r="G48" s="44">
        <v>167230</v>
      </c>
      <c r="H48" s="44"/>
    </row>
    <row r="49" spans="1:8" x14ac:dyDescent="0.2">
      <c r="A49" s="34" t="s">
        <v>219</v>
      </c>
      <c r="B49" s="48" t="s">
        <v>182</v>
      </c>
      <c r="C49" s="48">
        <f>C45-C46</f>
        <v>0</v>
      </c>
      <c r="D49" s="48">
        <f>D45-D46</f>
        <v>0</v>
      </c>
      <c r="E49" s="48">
        <f>E45-E46</f>
        <v>0</v>
      </c>
      <c r="F49" s="48">
        <f>F45-F46</f>
        <v>0</v>
      </c>
      <c r="G49" s="48">
        <f>G45-G46</f>
        <v>0</v>
      </c>
      <c r="H49" s="48"/>
    </row>
    <row r="50" spans="1:8" s="22" customFormat="1" x14ac:dyDescent="0.2">
      <c r="A50" s="39" t="s">
        <v>220</v>
      </c>
      <c r="B50" s="48" t="s">
        <v>182</v>
      </c>
      <c r="C50" s="48">
        <f>C45-D45</f>
        <v>-125219</v>
      </c>
      <c r="D50" s="48">
        <f>D45-E45</f>
        <v>50669</v>
      </c>
      <c r="E50" s="48">
        <f>E45-F45</f>
        <v>560807</v>
      </c>
      <c r="F50" s="48">
        <f>F45-G45</f>
        <v>281544</v>
      </c>
      <c r="G50" s="48">
        <f>G45-H45</f>
        <v>-192863</v>
      </c>
      <c r="H50" s="48"/>
    </row>
    <row r="51" spans="1:8" s="22" customFormat="1" x14ac:dyDescent="0.2">
      <c r="A51" s="39" t="s">
        <v>221</v>
      </c>
      <c r="B51" s="49" t="s">
        <v>182</v>
      </c>
      <c r="C51" s="49">
        <f>C50/D45</f>
        <v>-2.2241484198420064E-2</v>
      </c>
      <c r="D51" s="49">
        <f>D50/E45</f>
        <v>9.0815954529111682E-3</v>
      </c>
      <c r="E51" s="49">
        <f>E50/F45</f>
        <v>0.1117479549164003</v>
      </c>
      <c r="F51" s="49">
        <f>F50/G45</f>
        <v>5.9435650117005544E-2</v>
      </c>
      <c r="G51" s="49">
        <f>G50/H45</f>
        <v>-3.912172822607244E-2</v>
      </c>
      <c r="H51" s="49"/>
    </row>
    <row r="52" spans="1:8" s="22" customFormat="1" x14ac:dyDescent="0.2">
      <c r="A52" s="39" t="s">
        <v>222</v>
      </c>
      <c r="B52" s="48" t="s">
        <v>182</v>
      </c>
      <c r="C52" s="48">
        <f>C46-D46</f>
        <v>-125219</v>
      </c>
      <c r="D52" s="48">
        <f>D46-E46</f>
        <v>50669</v>
      </c>
      <c r="E52" s="48">
        <f>E46-F46</f>
        <v>560807</v>
      </c>
      <c r="F52" s="48">
        <f>F46-G46</f>
        <v>281544</v>
      </c>
      <c r="G52" s="48">
        <f>G46-H46</f>
        <v>-192863</v>
      </c>
      <c r="H52" s="48"/>
    </row>
    <row r="53" spans="1:8" s="22" customFormat="1" x14ac:dyDescent="0.2">
      <c r="A53" s="39" t="s">
        <v>223</v>
      </c>
      <c r="B53" s="49" t="s">
        <v>182</v>
      </c>
      <c r="C53" s="49">
        <f>C52/D46</f>
        <v>-2.2241484198420064E-2</v>
      </c>
      <c r="D53" s="49">
        <f>D52/E46</f>
        <v>9.0815954529111682E-3</v>
      </c>
      <c r="E53" s="49">
        <f>E52/F46</f>
        <v>0.1117479549164003</v>
      </c>
      <c r="F53" s="49">
        <f>F52/G46</f>
        <v>5.9435650117005544E-2</v>
      </c>
      <c r="G53" s="49">
        <f>G52/H46</f>
        <v>-3.912172822607244E-2</v>
      </c>
      <c r="H53" s="49"/>
    </row>
    <row r="54" spans="1:8" s="22" customFormat="1" x14ac:dyDescent="0.2">
      <c r="A54" s="39" t="s">
        <v>224</v>
      </c>
      <c r="B54" s="48" t="s">
        <v>182</v>
      </c>
      <c r="C54" s="48">
        <f>C47-D47</f>
        <v>-153867</v>
      </c>
      <c r="D54" s="48">
        <f>D47-E47</f>
        <v>-97540</v>
      </c>
      <c r="E54" s="48">
        <f>E47-F47</f>
        <v>-73635</v>
      </c>
      <c r="F54" s="48">
        <f>F47-G47</f>
        <v>-45942</v>
      </c>
      <c r="G54" s="48">
        <f>G47-H47</f>
        <v>101820</v>
      </c>
      <c r="H54" s="48"/>
    </row>
    <row r="55" spans="1:8" s="22" customFormat="1" x14ac:dyDescent="0.2">
      <c r="A55" s="39" t="s">
        <v>225</v>
      </c>
      <c r="B55" s="49" t="s">
        <v>182</v>
      </c>
      <c r="C55" s="49">
        <f>C54/D47</f>
        <v>-0.11050202666406211</v>
      </c>
      <c r="D55" s="49">
        <f>D54/E47</f>
        <v>-6.5464141704295903E-2</v>
      </c>
      <c r="E55" s="49">
        <f>E54/F47</f>
        <v>-4.7092915053680233E-2</v>
      </c>
      <c r="F55" s="49">
        <f>F54/G47</f>
        <v>-2.8543328489338344E-2</v>
      </c>
      <c r="G55" s="49">
        <f>G54/H47</f>
        <v>6.7531850798516715E-2</v>
      </c>
      <c r="H55" s="49"/>
    </row>
    <row r="56" spans="1:8" s="22" customFormat="1" x14ac:dyDescent="0.2">
      <c r="A56" s="39" t="s">
        <v>226</v>
      </c>
      <c r="B56" s="50" t="s">
        <v>182</v>
      </c>
      <c r="C56" s="50">
        <f>-C42/C43</f>
        <v>1.7662092264233771</v>
      </c>
      <c r="D56" s="50">
        <f>-D42/D43</f>
        <v>2.7210995052226497</v>
      </c>
      <c r="E56" s="50">
        <f>-E42/E43</f>
        <v>1.6992073086628101</v>
      </c>
      <c r="F56" s="50">
        <f>-F42/F43</f>
        <v>1.8681824032577026</v>
      </c>
      <c r="G56" s="50">
        <f>-G42/G43</f>
        <v>2.3682550285756698</v>
      </c>
      <c r="H56" s="50"/>
    </row>
    <row r="57" spans="1:8" s="22" customFormat="1" x14ac:dyDescent="0.2">
      <c r="A57" s="39" t="s">
        <v>227</v>
      </c>
      <c r="B57" s="51" t="s">
        <v>182</v>
      </c>
      <c r="C57" s="51">
        <f>(C42+C43)/-C10</f>
        <v>1.1154932708427887</v>
      </c>
      <c r="D57" s="51">
        <f>(D42+D43)/-D10</f>
        <v>1.4889978399159747</v>
      </c>
      <c r="E57" s="51">
        <f>(E42+E43)/-E10</f>
        <v>0.81760481200724833</v>
      </c>
      <c r="F57" s="51">
        <f>(F42+F43)/-F10</f>
        <v>1.3955399925703116</v>
      </c>
      <c r="G57" s="51">
        <f>(G42+G43)/-G10</f>
        <v>1.9628240517684263</v>
      </c>
      <c r="H57" s="51"/>
    </row>
    <row r="58" spans="1:8" x14ac:dyDescent="0.2">
      <c r="A58" s="34" t="s">
        <v>228</v>
      </c>
      <c r="B58" s="52" t="s">
        <v>182</v>
      </c>
      <c r="C58" s="52">
        <f>-C48/C10</f>
        <v>1.6257051026740643</v>
      </c>
      <c r="D58" s="52">
        <f>-D48/D10</f>
        <v>1.1991010879689266</v>
      </c>
      <c r="E58" s="52">
        <f>-E48/E10</f>
        <v>1.1092758270637457</v>
      </c>
      <c r="F58" s="52">
        <f>-F48/F10</f>
        <v>2.0385089838098627</v>
      </c>
      <c r="G58" s="52">
        <f>-G48/G10</f>
        <v>1.7805910991740157</v>
      </c>
      <c r="H58" s="52"/>
    </row>
    <row r="59" spans="1:8" ht="15" thickBot="1" x14ac:dyDescent="0.25">
      <c r="A59" s="35" t="s">
        <v>290</v>
      </c>
      <c r="B59" s="53" t="s">
        <v>182</v>
      </c>
      <c r="C59" s="53">
        <f>C47/C8</f>
        <v>1.0848567341894333</v>
      </c>
      <c r="D59" s="53">
        <f>D47/D8</f>
        <v>1.1962662749090409</v>
      </c>
      <c r="E59" s="53">
        <f>E47/E8</f>
        <v>1.2508182917912258</v>
      </c>
      <c r="F59" s="53">
        <f>F47/F8</f>
        <v>1.2712077852392645</v>
      </c>
      <c r="G59" s="53">
        <f>G47/G8</f>
        <v>1.3098160133263999</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9" t="s">
        <v>169</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L64"/>
  <sheetViews>
    <sheetView zoomScaleNormal="100" workbookViewId="0">
      <selection activeCell="A34" sqref="A34"/>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315</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136</v>
      </c>
      <c r="C6" s="41" t="s">
        <v>136</v>
      </c>
      <c r="D6" s="41" t="s">
        <v>136</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959687</v>
      </c>
      <c r="D8" s="58">
        <v>959113</v>
      </c>
      <c r="E8" s="58">
        <v>964932</v>
      </c>
      <c r="F8" s="58">
        <v>886730</v>
      </c>
      <c r="G8" s="58">
        <v>812049</v>
      </c>
      <c r="H8" s="58" t="s">
        <v>235</v>
      </c>
      <c r="I8" s="16" t="s">
        <v>235</v>
      </c>
      <c r="J8" s="16"/>
    </row>
    <row r="9" spans="1:12" x14ac:dyDescent="0.2">
      <c r="A9" s="43" t="s">
        <v>243</v>
      </c>
      <c r="B9" s="44" t="s">
        <v>182</v>
      </c>
      <c r="C9" s="44">
        <v>-861374</v>
      </c>
      <c r="D9" s="44">
        <v>-859946</v>
      </c>
      <c r="E9" s="44">
        <v>-813875</v>
      </c>
      <c r="F9" s="44">
        <v>-768754</v>
      </c>
      <c r="G9" s="44">
        <v>-785880</v>
      </c>
      <c r="H9" s="44" t="s">
        <v>235</v>
      </c>
      <c r="I9" s="21" t="s">
        <v>235</v>
      </c>
      <c r="J9" s="18"/>
    </row>
    <row r="10" spans="1:12" x14ac:dyDescent="0.2">
      <c r="A10" s="36" t="s">
        <v>244</v>
      </c>
      <c r="B10" s="45" t="s">
        <v>182</v>
      </c>
      <c r="C10" s="45">
        <f>C9/12</f>
        <v>-71781.166666666672</v>
      </c>
      <c r="D10" s="45">
        <f>D9/12</f>
        <v>-71662.166666666672</v>
      </c>
      <c r="E10" s="45">
        <f>E9/12</f>
        <v>-67822.916666666672</v>
      </c>
      <c r="F10" s="45">
        <f>F9/12</f>
        <v>-64062.833333333336</v>
      </c>
      <c r="G10" s="45">
        <f>G9/12</f>
        <v>-65490</v>
      </c>
      <c r="H10" s="45"/>
      <c r="I10" s="21"/>
      <c r="J10" s="18"/>
    </row>
    <row r="11" spans="1:12" x14ac:dyDescent="0.2">
      <c r="A11" s="43" t="s">
        <v>245</v>
      </c>
      <c r="B11" s="44" t="s">
        <v>182</v>
      </c>
      <c r="C11" s="44">
        <v>845487</v>
      </c>
      <c r="D11" s="44">
        <v>886139</v>
      </c>
      <c r="E11" s="44">
        <v>866742</v>
      </c>
      <c r="F11" s="44">
        <v>820357</v>
      </c>
      <c r="G11" s="44">
        <v>753762</v>
      </c>
      <c r="H11" s="44"/>
      <c r="I11" s="21"/>
      <c r="J11" s="18"/>
    </row>
    <row r="12" spans="1:12" ht="15" thickBot="1" x14ac:dyDescent="0.25">
      <c r="A12" s="59" t="s">
        <v>246</v>
      </c>
      <c r="B12" s="60" t="s">
        <v>182</v>
      </c>
      <c r="C12" s="60">
        <v>-721211</v>
      </c>
      <c r="D12" s="60">
        <v>-783179</v>
      </c>
      <c r="E12" s="60">
        <v>-733680</v>
      </c>
      <c r="F12" s="60">
        <v>-713876</v>
      </c>
      <c r="G12" s="60">
        <v>-732809</v>
      </c>
      <c r="H12" s="60"/>
      <c r="I12" s="21"/>
      <c r="J12" s="18"/>
    </row>
    <row r="13" spans="1:12" x14ac:dyDescent="0.2">
      <c r="A13" s="61"/>
      <c r="B13" s="61" t="s">
        <v>182</v>
      </c>
      <c r="C13" s="61"/>
      <c r="D13" s="61"/>
      <c r="E13" s="61"/>
      <c r="F13" s="61"/>
      <c r="G13" s="61" t="s">
        <v>186</v>
      </c>
      <c r="H13" s="61"/>
    </row>
    <row r="14" spans="1:12" s="184" customFormat="1" ht="15" x14ac:dyDescent="0.25">
      <c r="A14" s="197" t="s">
        <v>247</v>
      </c>
      <c r="B14" s="198" t="s">
        <v>182</v>
      </c>
      <c r="C14" s="198">
        <f>C8+C9</f>
        <v>98313</v>
      </c>
      <c r="D14" s="198">
        <f>D8+D9</f>
        <v>99167</v>
      </c>
      <c r="E14" s="198">
        <f>E8+E9</f>
        <v>151057</v>
      </c>
      <c r="F14" s="198">
        <f>F8+F9</f>
        <v>117976</v>
      </c>
      <c r="G14" s="198">
        <f>G8+G9</f>
        <v>26169</v>
      </c>
      <c r="H14" s="198"/>
      <c r="I14" s="203"/>
      <c r="J14" s="199"/>
    </row>
    <row r="15" spans="1:12" x14ac:dyDescent="0.2">
      <c r="A15" s="36" t="s">
        <v>248</v>
      </c>
      <c r="B15" s="45" t="s">
        <v>182</v>
      </c>
      <c r="C15" s="45">
        <f>C11+C12</f>
        <v>124276</v>
      </c>
      <c r="D15" s="45">
        <f>D11+D12</f>
        <v>102960</v>
      </c>
      <c r="E15" s="45">
        <f>E11+E12</f>
        <v>133062</v>
      </c>
      <c r="F15" s="45">
        <f>F11+F12</f>
        <v>106481</v>
      </c>
      <c r="G15" s="45">
        <f>G11+G12</f>
        <v>20953</v>
      </c>
      <c r="H15" s="45"/>
      <c r="I15" s="21"/>
      <c r="J15" s="18"/>
    </row>
    <row r="16" spans="1:12" s="184" customFormat="1" ht="15" x14ac:dyDescent="0.25">
      <c r="A16" s="200" t="s">
        <v>249</v>
      </c>
      <c r="B16" s="201" t="s">
        <v>182</v>
      </c>
      <c r="C16" s="201">
        <v>591291</v>
      </c>
      <c r="D16" s="201">
        <v>581004</v>
      </c>
      <c r="E16" s="201">
        <v>577679</v>
      </c>
      <c r="F16" s="201">
        <v>530126</v>
      </c>
      <c r="G16" s="201">
        <v>528763</v>
      </c>
      <c r="H16" s="201">
        <v>542985</v>
      </c>
      <c r="I16" s="202" t="s">
        <v>235</v>
      </c>
      <c r="J16" s="202"/>
    </row>
    <row r="17" spans="1:12" x14ac:dyDescent="0.2">
      <c r="A17" s="43" t="s">
        <v>170</v>
      </c>
      <c r="B17" s="44" t="s">
        <v>182</v>
      </c>
      <c r="C17" s="44">
        <v>-317595</v>
      </c>
      <c r="D17" s="44">
        <v>-329446</v>
      </c>
      <c r="E17" s="44">
        <v>-312531</v>
      </c>
      <c r="F17" s="44">
        <v>-348586</v>
      </c>
      <c r="G17" s="44">
        <v>-374802</v>
      </c>
      <c r="H17" s="44">
        <v>-385314</v>
      </c>
      <c r="I17" s="21"/>
      <c r="J17" s="21"/>
      <c r="L17" s="1" t="s">
        <v>235</v>
      </c>
    </row>
    <row r="18" spans="1:12" s="184" customFormat="1" ht="15" x14ac:dyDescent="0.25">
      <c r="A18" s="197" t="s">
        <v>251</v>
      </c>
      <c r="B18" s="198" t="s">
        <v>182</v>
      </c>
      <c r="C18" s="198">
        <f t="shared" ref="C18:H18" si="0">C16+C17</f>
        <v>273696</v>
      </c>
      <c r="D18" s="198">
        <f t="shared" si="0"/>
        <v>251558</v>
      </c>
      <c r="E18" s="198">
        <f t="shared" si="0"/>
        <v>265148</v>
      </c>
      <c r="F18" s="198">
        <f t="shared" si="0"/>
        <v>181540</v>
      </c>
      <c r="G18" s="198">
        <f t="shared" si="0"/>
        <v>153961</v>
      </c>
      <c r="H18" s="198">
        <f t="shared" si="0"/>
        <v>157671</v>
      </c>
      <c r="I18" s="203" t="s">
        <v>235</v>
      </c>
      <c r="J18" s="295" t="s">
        <v>235</v>
      </c>
    </row>
    <row r="19" spans="1:12" ht="16.5" x14ac:dyDescent="0.2">
      <c r="A19" s="43" t="s">
        <v>171</v>
      </c>
      <c r="B19" s="44" t="s">
        <v>182</v>
      </c>
      <c r="C19" s="44">
        <v>405679</v>
      </c>
      <c r="D19" s="44">
        <v>407377</v>
      </c>
      <c r="E19" s="44">
        <v>408989</v>
      </c>
      <c r="F19" s="44">
        <v>412930</v>
      </c>
      <c r="G19" s="44">
        <v>426776</v>
      </c>
      <c r="H19" s="44"/>
      <c r="I19" s="21"/>
      <c r="J19" s="26"/>
    </row>
    <row r="20" spans="1:12" x14ac:dyDescent="0.2">
      <c r="A20" s="43" t="s">
        <v>253</v>
      </c>
      <c r="B20" s="44" t="s">
        <v>182</v>
      </c>
      <c r="C20" s="44">
        <v>-193073</v>
      </c>
      <c r="D20" s="44">
        <v>-233945</v>
      </c>
      <c r="E20" s="44">
        <v>-228857</v>
      </c>
      <c r="F20" s="44">
        <v>-273512</v>
      </c>
      <c r="G20" s="44">
        <v>-291678</v>
      </c>
      <c r="H20" s="44"/>
      <c r="I20" s="21"/>
      <c r="J20" s="26"/>
    </row>
    <row r="21" spans="1:12" x14ac:dyDescent="0.2">
      <c r="A21" s="36" t="s">
        <v>118</v>
      </c>
      <c r="B21" s="45" t="s">
        <v>182</v>
      </c>
      <c r="C21" s="45">
        <f>C19+C20</f>
        <v>212606</v>
      </c>
      <c r="D21" s="45">
        <f>D19+D20</f>
        <v>173432</v>
      </c>
      <c r="E21" s="45">
        <f>E19+E20</f>
        <v>180132</v>
      </c>
      <c r="F21" s="45">
        <f>F19+F20</f>
        <v>139418</v>
      </c>
      <c r="G21" s="45">
        <f>G19+G20</f>
        <v>135098</v>
      </c>
      <c r="H21" s="45"/>
      <c r="I21" s="21"/>
      <c r="J21" s="18"/>
    </row>
    <row r="22" spans="1:12" x14ac:dyDescent="0.2">
      <c r="A22" s="43" t="s">
        <v>254</v>
      </c>
      <c r="B22" s="44" t="s">
        <v>182</v>
      </c>
      <c r="C22" s="44">
        <v>-861374</v>
      </c>
      <c r="D22" s="44">
        <v>-841558</v>
      </c>
      <c r="E22" s="44">
        <v>-796994</v>
      </c>
      <c r="F22" s="44">
        <v>-754059</v>
      </c>
      <c r="G22" s="44">
        <v>-771669</v>
      </c>
      <c r="H22" s="44"/>
      <c r="I22" s="21"/>
      <c r="J22" s="18"/>
    </row>
    <row r="23" spans="1:12" x14ac:dyDescent="0.2">
      <c r="A23" s="43" t="s">
        <v>255</v>
      </c>
      <c r="B23" s="44" t="s">
        <v>182</v>
      </c>
      <c r="C23" s="44">
        <v>-317595</v>
      </c>
      <c r="D23" s="44">
        <v>-329446</v>
      </c>
      <c r="E23" s="44">
        <f>E17</f>
        <v>-312531</v>
      </c>
      <c r="F23" s="44">
        <f>F17</f>
        <v>-348586</v>
      </c>
      <c r="G23" s="44">
        <f>G17</f>
        <v>-374802</v>
      </c>
      <c r="H23" s="44"/>
      <c r="I23" s="21"/>
      <c r="J23" s="18"/>
    </row>
    <row r="24" spans="1:12" x14ac:dyDescent="0.2">
      <c r="A24" s="37" t="s">
        <v>257</v>
      </c>
      <c r="B24" s="45" t="s">
        <v>182</v>
      </c>
      <c r="C24" s="45">
        <f>C22-C23</f>
        <v>-543779</v>
      </c>
      <c r="D24" s="45">
        <f>D22-D23</f>
        <v>-512112</v>
      </c>
      <c r="E24" s="45">
        <f>E22-E23</f>
        <v>-484463</v>
      </c>
      <c r="F24" s="45">
        <f>F22-F23</f>
        <v>-405473</v>
      </c>
      <c r="G24" s="45">
        <f>G22-G23</f>
        <v>-396867</v>
      </c>
      <c r="H24" s="45"/>
      <c r="I24" s="21"/>
      <c r="J24" s="18"/>
    </row>
    <row r="25" spans="1:12" ht="15" x14ac:dyDescent="0.25">
      <c r="A25" s="182" t="s">
        <v>62</v>
      </c>
      <c r="B25" s="183" t="s">
        <v>182</v>
      </c>
      <c r="C25" s="183">
        <f>C16/C8</f>
        <v>0.61612900872888765</v>
      </c>
      <c r="D25" s="183">
        <f>D16/D8</f>
        <v>0.60577220827994194</v>
      </c>
      <c r="E25" s="183">
        <f>E16/E8</f>
        <v>0.59867327438617435</v>
      </c>
      <c r="F25" s="183">
        <f>F16/F8</f>
        <v>0.59784376303948217</v>
      </c>
      <c r="G25" s="183">
        <f>G16/G8</f>
        <v>0.65114666725776404</v>
      </c>
      <c r="H25" s="46"/>
      <c r="I25" s="21"/>
      <c r="J25" s="21"/>
    </row>
    <row r="26" spans="1:12" x14ac:dyDescent="0.2">
      <c r="A26" s="38" t="s">
        <v>63</v>
      </c>
      <c r="B26" s="46" t="s">
        <v>182</v>
      </c>
      <c r="C26" s="46">
        <f>C16/C11</f>
        <v>0.69934960561191362</v>
      </c>
      <c r="D26" s="46">
        <f>D16/D11</f>
        <v>0.65565785954573719</v>
      </c>
      <c r="E26" s="46">
        <f>E16/E11</f>
        <v>0.6664947585325276</v>
      </c>
      <c r="F26" s="46">
        <f>F16/F11</f>
        <v>0.6462137825361397</v>
      </c>
      <c r="G26" s="46">
        <f>G16/G11</f>
        <v>0.70149861627410248</v>
      </c>
      <c r="H26" s="46"/>
      <c r="I26" s="21"/>
      <c r="J26" s="21"/>
    </row>
    <row r="27" spans="1:12" x14ac:dyDescent="0.2">
      <c r="A27" s="38" t="s">
        <v>260</v>
      </c>
      <c r="B27" s="46" t="s">
        <v>182</v>
      </c>
      <c r="C27" s="46">
        <f>C17/C9</f>
        <v>0.3687074371875631</v>
      </c>
      <c r="D27" s="46">
        <f>D17/D9</f>
        <v>0.38310079935251751</v>
      </c>
      <c r="E27" s="46">
        <f>E17/E9</f>
        <v>0.38400368606972818</v>
      </c>
      <c r="F27" s="46">
        <f>F17/F9</f>
        <v>0.45344284387463352</v>
      </c>
      <c r="G27" s="46">
        <f>G17/G9</f>
        <v>0.47692014047946252</v>
      </c>
      <c r="H27" s="46"/>
      <c r="I27" s="1" t="s">
        <v>235</v>
      </c>
      <c r="J27" s="1"/>
    </row>
    <row r="28" spans="1:12" x14ac:dyDescent="0.2">
      <c r="A28" s="38" t="s">
        <v>261</v>
      </c>
      <c r="B28" s="46" t="s">
        <v>182</v>
      </c>
      <c r="C28" s="46">
        <f>-C18/(C9-C17)</f>
        <v>0.5033221216707523</v>
      </c>
      <c r="D28" s="46">
        <f>-D18/(D9-D17)</f>
        <v>0.47419038642789824</v>
      </c>
      <c r="E28" s="46">
        <f>-E18/(E9-E17)</f>
        <v>0.52887438565136913</v>
      </c>
      <c r="F28" s="46">
        <f>-F18/(F9-F17)</f>
        <v>0.43206526913044307</v>
      </c>
      <c r="G28" s="46">
        <f>-G18/(G9-G17)</f>
        <v>0.374529894569887</v>
      </c>
      <c r="H28" s="46"/>
    </row>
    <row r="29" spans="1:12" s="184" customFormat="1" ht="15" x14ac:dyDescent="0.25">
      <c r="A29" s="182" t="s">
        <v>262</v>
      </c>
      <c r="B29" s="183" t="s">
        <v>182</v>
      </c>
      <c r="C29" s="183">
        <f>-C18/C24</f>
        <v>0.5033221216707523</v>
      </c>
      <c r="D29" s="183">
        <f>-D18/D24</f>
        <v>0.49121676508263817</v>
      </c>
      <c r="E29" s="183">
        <f>-E18/E24</f>
        <v>0.5473028900039838</v>
      </c>
      <c r="F29" s="183">
        <f>-F18/F24</f>
        <v>0.44772401614904073</v>
      </c>
      <c r="G29" s="183">
        <f>-G18/G24</f>
        <v>0.38794104826050035</v>
      </c>
      <c r="H29" s="183"/>
    </row>
    <row r="30" spans="1:12" x14ac:dyDescent="0.2">
      <c r="A30" s="38" t="s">
        <v>119</v>
      </c>
      <c r="B30" s="46" t="s">
        <v>182</v>
      </c>
      <c r="C30" s="46">
        <f>C18/C16</f>
        <v>0.46287868409970723</v>
      </c>
      <c r="D30" s="46">
        <f>D18/D16</f>
        <v>0.4329712015752043</v>
      </c>
      <c r="E30" s="46">
        <f>E18/E16</f>
        <v>0.45898846937486043</v>
      </c>
      <c r="F30" s="46">
        <f>F18/F16</f>
        <v>0.34244688998464518</v>
      </c>
      <c r="G30" s="46">
        <f>G18/G16</f>
        <v>0.29117203737780445</v>
      </c>
      <c r="H30" s="46"/>
    </row>
    <row r="31" spans="1:12" x14ac:dyDescent="0.2">
      <c r="A31" s="38" t="s">
        <v>263</v>
      </c>
      <c r="B31" s="45" t="s">
        <v>182</v>
      </c>
      <c r="C31" s="45">
        <f>C16-D16</f>
        <v>10287</v>
      </c>
      <c r="D31" s="45">
        <f>D16-E16</f>
        <v>3325</v>
      </c>
      <c r="E31" s="45">
        <f>E16-F16</f>
        <v>47553</v>
      </c>
      <c r="F31" s="45">
        <f>F16-G16</f>
        <v>1363</v>
      </c>
      <c r="G31" s="45">
        <f>G16-H16</f>
        <v>-14222</v>
      </c>
      <c r="H31" s="45"/>
    </row>
    <row r="32" spans="1:12" x14ac:dyDescent="0.2">
      <c r="A32" s="38" t="s">
        <v>264</v>
      </c>
      <c r="B32" s="45" t="s">
        <v>182</v>
      </c>
      <c r="C32" s="45">
        <f>C18-D18</f>
        <v>22138</v>
      </c>
      <c r="D32" s="45">
        <f>D18-E18</f>
        <v>-13590</v>
      </c>
      <c r="E32" s="45">
        <f>E18-F18</f>
        <v>83608</v>
      </c>
      <c r="F32" s="45">
        <f>F18-G18</f>
        <v>27579</v>
      </c>
      <c r="G32" s="45">
        <f>G18-H18</f>
        <v>-3710</v>
      </c>
      <c r="H32" s="45"/>
    </row>
    <row r="33" spans="1:9" x14ac:dyDescent="0.2">
      <c r="A33" s="38" t="s">
        <v>265</v>
      </c>
      <c r="B33" s="47" t="s">
        <v>182</v>
      </c>
      <c r="C33" s="47">
        <f>C31/D16</f>
        <v>1.7705557965177521E-2</v>
      </c>
      <c r="D33" s="47">
        <f>D31/E16</f>
        <v>5.7557917113137229E-3</v>
      </c>
      <c r="E33" s="47">
        <f>E31/F16</f>
        <v>8.970131629084406E-2</v>
      </c>
      <c r="F33" s="47">
        <f>F31/G16</f>
        <v>2.5777144013480521E-3</v>
      </c>
      <c r="G33" s="47">
        <f>G31/H16</f>
        <v>-2.6192252087995065E-2</v>
      </c>
      <c r="H33" s="47"/>
    </row>
    <row r="34" spans="1:9" x14ac:dyDescent="0.2">
      <c r="A34" s="38" t="s">
        <v>266</v>
      </c>
      <c r="B34" s="47" t="s">
        <v>182</v>
      </c>
      <c r="C34" s="47">
        <f>C32/D18</f>
        <v>8.8003561802844674E-2</v>
      </c>
      <c r="D34" s="47">
        <f>D32/E18</f>
        <v>-5.1254393772534587E-2</v>
      </c>
      <c r="E34" s="47">
        <f>E32/F18</f>
        <v>0.46054863941831004</v>
      </c>
      <c r="F34" s="47">
        <f>F32/G18</f>
        <v>0.17912977961951404</v>
      </c>
      <c r="G34" s="47">
        <f>G32/H18</f>
        <v>-2.3530008688978948E-2</v>
      </c>
      <c r="H34" s="47"/>
    </row>
    <row r="35" spans="1:9" x14ac:dyDescent="0.2">
      <c r="A35" s="38" t="s">
        <v>267</v>
      </c>
      <c r="B35" s="47" t="s">
        <v>182</v>
      </c>
      <c r="C35" s="47">
        <f>C19/C8</f>
        <v>0.42272011603783316</v>
      </c>
      <c r="D35" s="47">
        <f>D19/D8</f>
        <v>0.42474348695096409</v>
      </c>
      <c r="E35" s="47">
        <f>E19/E8</f>
        <v>0.42385266526553167</v>
      </c>
      <c r="F35" s="47">
        <f>F19/F8</f>
        <v>0.46567726365409989</v>
      </c>
      <c r="G35" s="47">
        <f>G19/G8</f>
        <v>0.52555449240132057</v>
      </c>
      <c r="H35" s="47"/>
    </row>
    <row r="36" spans="1:9" x14ac:dyDescent="0.2">
      <c r="A36" s="38" t="s">
        <v>209</v>
      </c>
      <c r="B36" s="47" t="s">
        <v>182</v>
      </c>
      <c r="C36" s="47">
        <f>C19/C16</f>
        <v>0.6860902668905835</v>
      </c>
      <c r="D36" s="47">
        <f>D19/D16</f>
        <v>0.70116040509187549</v>
      </c>
      <c r="E36" s="47">
        <f>E19/E16</f>
        <v>0.70798661540405661</v>
      </c>
      <c r="F36" s="47">
        <f>F19/F16</f>
        <v>0.77892802843097675</v>
      </c>
      <c r="G36" s="47">
        <f>G19/G16</f>
        <v>0.80712152703574191</v>
      </c>
      <c r="H36" s="47"/>
    </row>
    <row r="37" spans="1:9" x14ac:dyDescent="0.2">
      <c r="A37" s="38" t="s">
        <v>210</v>
      </c>
      <c r="B37" s="47" t="s">
        <v>182</v>
      </c>
      <c r="C37" s="47">
        <f>C20/C9</f>
        <v>0.22414537703715226</v>
      </c>
      <c r="D37" s="47">
        <f>D20/D9</f>
        <v>0.27204615173510893</v>
      </c>
      <c r="E37" s="47">
        <f>E20/E9</f>
        <v>0.28119428659192136</v>
      </c>
      <c r="F37" s="47">
        <f>F20/F9</f>
        <v>0.35578611623484235</v>
      </c>
      <c r="G37" s="47">
        <f>G20/G9</f>
        <v>0.3711482669109788</v>
      </c>
      <c r="H37" s="47"/>
    </row>
    <row r="38" spans="1:9" x14ac:dyDescent="0.2">
      <c r="A38" s="38" t="s">
        <v>211</v>
      </c>
      <c r="B38" s="47" t="s">
        <v>182</v>
      </c>
      <c r="C38" s="47">
        <f>C20/C17</f>
        <v>0.60792203907492248</v>
      </c>
      <c r="D38" s="47">
        <f>D20/D17</f>
        <v>0.71011637719079912</v>
      </c>
      <c r="E38" s="47">
        <f>E20/E17</f>
        <v>0.73226975883992307</v>
      </c>
      <c r="F38" s="47">
        <f>F20/F17</f>
        <v>0.78463277354799099</v>
      </c>
      <c r="G38" s="47">
        <f>G20/G17</f>
        <v>0.77821889957897772</v>
      </c>
      <c r="H38" s="47"/>
    </row>
    <row r="39" spans="1:9" ht="15" thickBot="1" x14ac:dyDescent="0.25">
      <c r="A39" s="62" t="s">
        <v>120</v>
      </c>
      <c r="B39" s="63" t="s">
        <v>182</v>
      </c>
      <c r="C39" s="63">
        <f>C21/C19</f>
        <v>0.52407445295418298</v>
      </c>
      <c r="D39" s="63">
        <f>D21/D19</f>
        <v>0.42572850210002039</v>
      </c>
      <c r="E39" s="63">
        <f>E21/E19</f>
        <v>0.44043238326703166</v>
      </c>
      <c r="F39" s="63">
        <f>F21/F19</f>
        <v>0.33763107548494903</v>
      </c>
      <c r="G39" s="63">
        <f>G21/G19</f>
        <v>0.31655482032729115</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t="s">
        <v>182</v>
      </c>
      <c r="C42" s="44">
        <v>802350</v>
      </c>
      <c r="D42" s="44">
        <v>652456</v>
      </c>
      <c r="E42" s="44">
        <v>519971</v>
      </c>
      <c r="F42" s="44">
        <v>859550</v>
      </c>
      <c r="G42" s="44">
        <v>1086835</v>
      </c>
      <c r="H42" s="44"/>
      <c r="I42" s="1"/>
    </row>
    <row r="43" spans="1:9" x14ac:dyDescent="0.2">
      <c r="A43" s="43" t="s">
        <v>213</v>
      </c>
      <c r="B43" s="44" t="s">
        <v>182</v>
      </c>
      <c r="C43" s="44">
        <v>-295210</v>
      </c>
      <c r="D43" s="44">
        <v>-243444</v>
      </c>
      <c r="E43" s="44">
        <v>-223615</v>
      </c>
      <c r="F43" s="44">
        <v>-365417</v>
      </c>
      <c r="G43" s="44">
        <v>-710473</v>
      </c>
      <c r="H43" s="44"/>
      <c r="I43" s="1"/>
    </row>
    <row r="44" spans="1:9" x14ac:dyDescent="0.2">
      <c r="A44" s="43" t="s">
        <v>214</v>
      </c>
      <c r="B44" s="44" t="s">
        <v>182</v>
      </c>
      <c r="C44" s="44">
        <v>-295210</v>
      </c>
      <c r="D44" s="44">
        <v>-243444</v>
      </c>
      <c r="E44" s="44">
        <f>E43</f>
        <v>-223615</v>
      </c>
      <c r="F44" s="44">
        <f>F43</f>
        <v>-365417</v>
      </c>
      <c r="G44" s="44">
        <f>G43</f>
        <v>-710473</v>
      </c>
      <c r="H44" s="44"/>
      <c r="I44" s="1"/>
    </row>
    <row r="45" spans="1:9" x14ac:dyDescent="0.2">
      <c r="A45" s="43" t="s">
        <v>215</v>
      </c>
      <c r="B45" s="44" t="s">
        <v>182</v>
      </c>
      <c r="C45" s="44">
        <v>1962430</v>
      </c>
      <c r="D45" s="44">
        <v>1865896</v>
      </c>
      <c r="E45" s="44">
        <v>1759048</v>
      </c>
      <c r="F45" s="44">
        <v>1561498</v>
      </c>
      <c r="G45" s="44">
        <v>1419940</v>
      </c>
      <c r="H45" s="44">
        <v>1386394</v>
      </c>
      <c r="I45" s="1"/>
    </row>
    <row r="46" spans="1:9" x14ac:dyDescent="0.2">
      <c r="A46" s="43" t="s">
        <v>200</v>
      </c>
      <c r="B46" s="44" t="s">
        <v>182</v>
      </c>
      <c r="C46" s="44">
        <v>1630898</v>
      </c>
      <c r="D46" s="44">
        <v>1510455</v>
      </c>
      <c r="E46" s="44">
        <v>1400624</v>
      </c>
      <c r="F46" s="44">
        <v>1229703</v>
      </c>
      <c r="G46" s="44">
        <v>1105922</v>
      </c>
      <c r="H46" s="44">
        <v>1077938</v>
      </c>
      <c r="I46" s="1"/>
    </row>
    <row r="47" spans="1:9" s="184" customFormat="1" ht="15" x14ac:dyDescent="0.25">
      <c r="A47" s="200" t="s">
        <v>217</v>
      </c>
      <c r="B47" s="201" t="s">
        <v>182</v>
      </c>
      <c r="C47" s="201">
        <v>569782</v>
      </c>
      <c r="D47" s="201">
        <v>475495</v>
      </c>
      <c r="E47" s="201">
        <v>305382</v>
      </c>
      <c r="F47" s="201">
        <v>471405</v>
      </c>
      <c r="G47" s="201">
        <v>347349</v>
      </c>
      <c r="H47" s="201">
        <v>319798</v>
      </c>
      <c r="I47" s="210"/>
    </row>
    <row r="48" spans="1:9" x14ac:dyDescent="0.2">
      <c r="A48" s="43" t="s">
        <v>233</v>
      </c>
      <c r="B48" s="44" t="s">
        <v>182</v>
      </c>
      <c r="C48" s="44">
        <v>639640</v>
      </c>
      <c r="D48" s="44">
        <v>517943</v>
      </c>
      <c r="E48" s="44">
        <v>387448</v>
      </c>
      <c r="F48" s="44">
        <v>656323</v>
      </c>
      <c r="G48" s="44">
        <v>899160</v>
      </c>
      <c r="H48" s="44"/>
    </row>
    <row r="49" spans="1:8" x14ac:dyDescent="0.2">
      <c r="A49" s="34" t="s">
        <v>219</v>
      </c>
      <c r="B49" s="48" t="s">
        <v>182</v>
      </c>
      <c r="C49" s="48">
        <f>C45-C46</f>
        <v>331532</v>
      </c>
      <c r="D49" s="48">
        <f>D45-D46</f>
        <v>355441</v>
      </c>
      <c r="E49" s="48">
        <f>E45-E46</f>
        <v>358424</v>
      </c>
      <c r="F49" s="48">
        <f>F45-F46</f>
        <v>331795</v>
      </c>
      <c r="G49" s="48">
        <f>G45-G46</f>
        <v>314018</v>
      </c>
      <c r="H49" s="48"/>
    </row>
    <row r="50" spans="1:8" s="22" customFormat="1" x14ac:dyDescent="0.2">
      <c r="A50" s="39" t="s">
        <v>220</v>
      </c>
      <c r="B50" s="48" t="s">
        <v>182</v>
      </c>
      <c r="C50" s="48">
        <f>C45-D45</f>
        <v>96534</v>
      </c>
      <c r="D50" s="48">
        <f>D45-E45</f>
        <v>106848</v>
      </c>
      <c r="E50" s="48">
        <f>E45-F45</f>
        <v>197550</v>
      </c>
      <c r="F50" s="48">
        <f>F45-G45</f>
        <v>141558</v>
      </c>
      <c r="G50" s="48">
        <f>G45-H45</f>
        <v>33546</v>
      </c>
      <c r="H50" s="48"/>
    </row>
    <row r="51" spans="1:8" s="22" customFormat="1" x14ac:dyDescent="0.2">
      <c r="A51" s="39" t="s">
        <v>221</v>
      </c>
      <c r="B51" s="49" t="s">
        <v>182</v>
      </c>
      <c r="C51" s="49">
        <f>C50/D45</f>
        <v>5.173600243529114E-2</v>
      </c>
      <c r="D51" s="49">
        <f>D50/E45</f>
        <v>6.0741946780303889E-2</v>
      </c>
      <c r="E51" s="49">
        <f>E50/F45</f>
        <v>0.12651313034022457</v>
      </c>
      <c r="F51" s="49">
        <f>F50/G45</f>
        <v>9.9692944772314329E-2</v>
      </c>
      <c r="G51" s="49">
        <f>G50/H45</f>
        <v>2.4196584809224507E-2</v>
      </c>
      <c r="H51" s="49"/>
    </row>
    <row r="52" spans="1:8" s="22" customFormat="1" x14ac:dyDescent="0.2">
      <c r="A52" s="39" t="s">
        <v>222</v>
      </c>
      <c r="B52" s="48" t="s">
        <v>182</v>
      </c>
      <c r="C52" s="48">
        <f>C46-D46</f>
        <v>120443</v>
      </c>
      <c r="D52" s="48">
        <f>D46-E46</f>
        <v>109831</v>
      </c>
      <c r="E52" s="48">
        <f>E46-F46</f>
        <v>170921</v>
      </c>
      <c r="F52" s="48">
        <f>F46-G46</f>
        <v>123781</v>
      </c>
      <c r="G52" s="48">
        <f>G46-H46</f>
        <v>27984</v>
      </c>
      <c r="H52" s="48"/>
    </row>
    <row r="53" spans="1:8" s="22" customFormat="1" x14ac:dyDescent="0.2">
      <c r="A53" s="39" t="s">
        <v>223</v>
      </c>
      <c r="B53" s="49" t="s">
        <v>182</v>
      </c>
      <c r="C53" s="49">
        <f>C52/D46</f>
        <v>7.9739548679040428E-2</v>
      </c>
      <c r="D53" s="49">
        <f>D52/E46</f>
        <v>7.8415763259804205E-2</v>
      </c>
      <c r="E53" s="49">
        <f>E52/F46</f>
        <v>0.13899372450095673</v>
      </c>
      <c r="F53" s="49">
        <f>F52/G46</f>
        <v>0.11192561500720666</v>
      </c>
      <c r="G53" s="49">
        <f>G52/H46</f>
        <v>2.5960676773617776E-2</v>
      </c>
      <c r="H53" s="49"/>
    </row>
    <row r="54" spans="1:8" s="22" customFormat="1" x14ac:dyDescent="0.2">
      <c r="A54" s="39" t="s">
        <v>224</v>
      </c>
      <c r="B54" s="48" t="s">
        <v>182</v>
      </c>
      <c r="C54" s="48">
        <f>C47-D47</f>
        <v>94287</v>
      </c>
      <c r="D54" s="48">
        <f>D47-E47</f>
        <v>170113</v>
      </c>
      <c r="E54" s="48">
        <f>E47-F47</f>
        <v>-166023</v>
      </c>
      <c r="F54" s="48">
        <f>F47-G47</f>
        <v>124056</v>
      </c>
      <c r="G54" s="48">
        <f>G47-H47</f>
        <v>27551</v>
      </c>
      <c r="H54" s="48"/>
    </row>
    <row r="55" spans="1:8" s="22" customFormat="1" x14ac:dyDescent="0.2">
      <c r="A55" s="39" t="s">
        <v>225</v>
      </c>
      <c r="B55" s="49" t="s">
        <v>182</v>
      </c>
      <c r="C55" s="49">
        <f>C54/D47</f>
        <v>0.19829230591278563</v>
      </c>
      <c r="D55" s="49">
        <f>D54/E47</f>
        <v>0.55704985886529002</v>
      </c>
      <c r="E55" s="49">
        <f>E54/F47</f>
        <v>-0.352187609380469</v>
      </c>
      <c r="F55" s="49">
        <f>F54/G47</f>
        <v>0.35715087707176357</v>
      </c>
      <c r="G55" s="49">
        <f>G54/H47</f>
        <v>8.6151257981600879E-2</v>
      </c>
      <c r="H55" s="49"/>
    </row>
    <row r="56" spans="1:8" s="22" customFormat="1" x14ac:dyDescent="0.2">
      <c r="A56" s="39" t="s">
        <v>226</v>
      </c>
      <c r="B56" s="50" t="s">
        <v>182</v>
      </c>
      <c r="C56" s="50">
        <f>-C42/C43</f>
        <v>2.7178957352393214</v>
      </c>
      <c r="D56" s="50">
        <f>-D42/D43</f>
        <v>2.6801071293603456</v>
      </c>
      <c r="E56" s="50">
        <f>-E42/E43</f>
        <v>2.3252957091429467</v>
      </c>
      <c r="F56" s="50">
        <f>-F42/F43</f>
        <v>2.3522441484659993</v>
      </c>
      <c r="G56" s="50">
        <f>-G42/G43</f>
        <v>1.5297344163676874</v>
      </c>
      <c r="H56" s="50"/>
    </row>
    <row r="57" spans="1:8" s="22" customFormat="1" x14ac:dyDescent="0.2">
      <c r="A57" s="39" t="s">
        <v>227</v>
      </c>
      <c r="B57" s="51" t="s">
        <v>182</v>
      </c>
      <c r="C57" s="51">
        <f>(C42+C43)/-C10</f>
        <v>7.0650843884305763</v>
      </c>
      <c r="D57" s="51">
        <f>(D42+D43)/-D10</f>
        <v>5.7075025641144901</v>
      </c>
      <c r="E57" s="51">
        <f>(E42+E43)/-E10</f>
        <v>4.3695555214252799</v>
      </c>
      <c r="F57" s="51">
        <f>(F42+F43)/-F10</f>
        <v>7.7132554757438658</v>
      </c>
      <c r="G57" s="51">
        <f>(G42+G43)/-G10</f>
        <v>5.7468621163536415</v>
      </c>
      <c r="H57" s="51"/>
    </row>
    <row r="58" spans="1:8" x14ac:dyDescent="0.2">
      <c r="A58" s="34" t="s">
        <v>228</v>
      </c>
      <c r="B58" s="52" t="s">
        <v>182</v>
      </c>
      <c r="C58" s="52">
        <f>-C48/C10</f>
        <v>8.9109724695660653</v>
      </c>
      <c r="D58" s="52">
        <f>-D48/D10</f>
        <v>7.227565451784181</v>
      </c>
      <c r="E58" s="52">
        <f>-E48/E10</f>
        <v>5.712641376132698</v>
      </c>
      <c r="F58" s="52">
        <f>-F48/F10</f>
        <v>10.244988643961527</v>
      </c>
      <c r="G58" s="52">
        <f>-G48/G10</f>
        <v>13.72972972972973</v>
      </c>
      <c r="H58" s="52"/>
    </row>
    <row r="59" spans="1:8" ht="15" thickBot="1" x14ac:dyDescent="0.25">
      <c r="A59" s="35" t="s">
        <v>290</v>
      </c>
      <c r="B59" s="53" t="s">
        <v>182</v>
      </c>
      <c r="C59" s="53">
        <f>C47/C8</f>
        <v>0.59371649298156581</v>
      </c>
      <c r="D59" s="53">
        <f>D47/D8</f>
        <v>0.49576535820075424</v>
      </c>
      <c r="E59" s="53">
        <f>E47/E8</f>
        <v>0.3164803322928455</v>
      </c>
      <c r="F59" s="53">
        <f>F47/F8</f>
        <v>0.53162180145027238</v>
      </c>
      <c r="G59" s="53">
        <f>G47/G8</f>
        <v>0.4277438923020655</v>
      </c>
      <c r="H59" s="53"/>
    </row>
    <row r="60" spans="1:8" x14ac:dyDescent="0.2">
      <c r="A60" s="1"/>
      <c r="B60" s="19"/>
      <c r="C60" s="19"/>
      <c r="D60" s="19"/>
      <c r="E60" s="19"/>
      <c r="F60" s="19"/>
      <c r="G60" s="19"/>
    </row>
    <row r="61" spans="1:8" x14ac:dyDescent="0.2">
      <c r="A61" s="4" t="s">
        <v>229</v>
      </c>
      <c r="B61" s="19"/>
      <c r="C61" s="19"/>
      <c r="D61" s="19"/>
      <c r="E61" s="19"/>
      <c r="F61" s="19"/>
      <c r="G61" s="19"/>
    </row>
    <row r="62" spans="1:8" ht="27" x14ac:dyDescent="0.2">
      <c r="A62" s="10" t="s">
        <v>172</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L64"/>
  <sheetViews>
    <sheetView zoomScaleNormal="100" workbookViewId="0">
      <selection activeCell="G47" sqref="C47:G47"/>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316</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43099</v>
      </c>
      <c r="C5" s="40">
        <v>43100</v>
      </c>
      <c r="D5" s="40">
        <v>43100</v>
      </c>
      <c r="E5" s="40">
        <v>42277</v>
      </c>
      <c r="F5" s="40">
        <v>42277</v>
      </c>
      <c r="G5" s="40">
        <v>42277</v>
      </c>
      <c r="H5" s="40">
        <v>42277</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1220546</v>
      </c>
      <c r="D8" s="58">
        <v>1419276</v>
      </c>
      <c r="E8" s="58">
        <v>1246366</v>
      </c>
      <c r="F8" s="58">
        <v>1096611</v>
      </c>
      <c r="G8" s="58">
        <v>1107662</v>
      </c>
      <c r="H8" s="58" t="s">
        <v>235</v>
      </c>
      <c r="I8" s="16" t="s">
        <v>235</v>
      </c>
      <c r="J8" s="16"/>
    </row>
    <row r="9" spans="1:12" ht="16.5" x14ac:dyDescent="0.2">
      <c r="A9" s="43" t="s">
        <v>173</v>
      </c>
      <c r="B9" s="44" t="s">
        <v>182</v>
      </c>
      <c r="C9" s="44">
        <v>-1127187</v>
      </c>
      <c r="D9" s="44">
        <v>-1209671</v>
      </c>
      <c r="E9" s="44">
        <v>-1246125</v>
      </c>
      <c r="F9" s="44">
        <v>-973126</v>
      </c>
      <c r="G9" s="44">
        <v>-930309</v>
      </c>
      <c r="H9" s="44" t="s">
        <v>235</v>
      </c>
      <c r="I9" s="21" t="s">
        <v>235</v>
      </c>
      <c r="J9" s="18"/>
    </row>
    <row r="10" spans="1:12" x14ac:dyDescent="0.2">
      <c r="A10" s="36" t="s">
        <v>244</v>
      </c>
      <c r="B10" s="45" t="s">
        <v>182</v>
      </c>
      <c r="C10" s="45">
        <f>C9/12</f>
        <v>-93932.25</v>
      </c>
      <c r="D10" s="45">
        <f>D9/12</f>
        <v>-100805.91666666667</v>
      </c>
      <c r="E10" s="45">
        <f>E9/12</f>
        <v>-103843.75</v>
      </c>
      <c r="F10" s="45">
        <f>F9/12</f>
        <v>-81093.833333333328</v>
      </c>
      <c r="G10" s="45">
        <f>G9/12</f>
        <v>-77525.75</v>
      </c>
      <c r="H10" s="45"/>
      <c r="I10" s="21"/>
      <c r="J10" s="18"/>
    </row>
    <row r="11" spans="1:12" x14ac:dyDescent="0.2">
      <c r="A11" s="43" t="s">
        <v>245</v>
      </c>
      <c r="B11" s="44" t="s">
        <v>182</v>
      </c>
      <c r="C11" s="44">
        <v>1024994</v>
      </c>
      <c r="D11" s="44">
        <v>1222927</v>
      </c>
      <c r="E11" s="44">
        <v>1072129</v>
      </c>
      <c r="F11" s="44">
        <f>F8</f>
        <v>1096611</v>
      </c>
      <c r="G11" s="44">
        <v>1097662</v>
      </c>
      <c r="H11" s="44"/>
      <c r="I11" s="21"/>
      <c r="J11" s="18"/>
    </row>
    <row r="12" spans="1:12" ht="15" thickBot="1" x14ac:dyDescent="0.25">
      <c r="A12" s="59" t="s">
        <v>246</v>
      </c>
      <c r="B12" s="60" t="s">
        <v>182</v>
      </c>
      <c r="C12" s="60">
        <v>-892020</v>
      </c>
      <c r="D12" s="60">
        <v>-986641</v>
      </c>
      <c r="E12" s="60">
        <v>-1018462</v>
      </c>
      <c r="F12" s="60">
        <v>-968126</v>
      </c>
      <c r="G12" s="60">
        <f>G9</f>
        <v>-930309</v>
      </c>
      <c r="H12" s="60"/>
      <c r="I12" s="21"/>
      <c r="J12" s="18"/>
    </row>
    <row r="13" spans="1:12" x14ac:dyDescent="0.2">
      <c r="A13" s="61"/>
      <c r="B13" s="61" t="s">
        <v>182</v>
      </c>
      <c r="C13" s="61"/>
      <c r="D13" s="61"/>
      <c r="E13" s="61"/>
      <c r="F13" s="61"/>
      <c r="G13" s="61" t="s">
        <v>186</v>
      </c>
      <c r="H13" s="61"/>
    </row>
    <row r="14" spans="1:12" s="184" customFormat="1" ht="15" x14ac:dyDescent="0.25">
      <c r="A14" s="197" t="s">
        <v>247</v>
      </c>
      <c r="B14" s="198" t="s">
        <v>182</v>
      </c>
      <c r="C14" s="198">
        <f>C8+C9</f>
        <v>93359</v>
      </c>
      <c r="D14" s="198">
        <f>D8+D9</f>
        <v>209605</v>
      </c>
      <c r="E14" s="198">
        <f>E8+E9</f>
        <v>241</v>
      </c>
      <c r="F14" s="198">
        <f>F8+F9</f>
        <v>123485</v>
      </c>
      <c r="G14" s="198">
        <f>G8+G9</f>
        <v>177353</v>
      </c>
      <c r="H14" s="198"/>
      <c r="I14" s="203"/>
      <c r="J14" s="199"/>
    </row>
    <row r="15" spans="1:12" x14ac:dyDescent="0.2">
      <c r="A15" s="36" t="s">
        <v>248</v>
      </c>
      <c r="B15" s="45" t="s">
        <v>182</v>
      </c>
      <c r="C15" s="45">
        <f>C11+C12</f>
        <v>132974</v>
      </c>
      <c r="D15" s="45">
        <f>D11+D12</f>
        <v>236286</v>
      </c>
      <c r="E15" s="45">
        <f>E11+E12</f>
        <v>53667</v>
      </c>
      <c r="F15" s="45">
        <f>F11+F12</f>
        <v>128485</v>
      </c>
      <c r="G15" s="45">
        <f>G11+G12</f>
        <v>167353</v>
      </c>
      <c r="H15" s="45"/>
      <c r="I15" s="21"/>
      <c r="J15" s="18"/>
    </row>
    <row r="16" spans="1:12" s="184" customFormat="1" ht="15" x14ac:dyDescent="0.25">
      <c r="A16" s="200" t="s">
        <v>249</v>
      </c>
      <c r="B16" s="201" t="s">
        <v>182</v>
      </c>
      <c r="C16" s="201">
        <v>556536</v>
      </c>
      <c r="D16" s="201">
        <v>677303</v>
      </c>
      <c r="E16" s="201">
        <v>498126</v>
      </c>
      <c r="F16" s="201">
        <v>512442</v>
      </c>
      <c r="G16" s="201">
        <v>450312</v>
      </c>
      <c r="H16" s="201">
        <v>425231</v>
      </c>
      <c r="I16" s="202" t="s">
        <v>235</v>
      </c>
      <c r="J16" s="202"/>
    </row>
    <row r="17" spans="1:12" x14ac:dyDescent="0.2">
      <c r="A17" s="43" t="s">
        <v>170</v>
      </c>
      <c r="B17" s="44" t="s">
        <v>182</v>
      </c>
      <c r="C17" s="44">
        <v>-172347</v>
      </c>
      <c r="D17" s="44">
        <v>-184655</v>
      </c>
      <c r="E17" s="44">
        <v>-160895</v>
      </c>
      <c r="F17" s="44">
        <v>-156805</v>
      </c>
      <c r="G17" s="44">
        <v>-146375</v>
      </c>
      <c r="H17" s="44">
        <v>-141339</v>
      </c>
      <c r="I17" s="21"/>
      <c r="J17" s="21"/>
      <c r="L17" s="1" t="s">
        <v>235</v>
      </c>
    </row>
    <row r="18" spans="1:12" s="184" customFormat="1" ht="15" x14ac:dyDescent="0.25">
      <c r="A18" s="197" t="s">
        <v>251</v>
      </c>
      <c r="B18" s="198" t="s">
        <v>182</v>
      </c>
      <c r="C18" s="198">
        <f t="shared" ref="C18:H18" si="0">C16+C17</f>
        <v>384189</v>
      </c>
      <c r="D18" s="198">
        <f t="shared" si="0"/>
        <v>492648</v>
      </c>
      <c r="E18" s="198">
        <f t="shared" si="0"/>
        <v>337231</v>
      </c>
      <c r="F18" s="198">
        <f t="shared" si="0"/>
        <v>355637</v>
      </c>
      <c r="G18" s="198">
        <f t="shared" si="0"/>
        <v>303937</v>
      </c>
      <c r="H18" s="198">
        <f t="shared" si="0"/>
        <v>283892</v>
      </c>
      <c r="I18" s="203" t="s">
        <v>235</v>
      </c>
      <c r="J18" s="295" t="s">
        <v>235</v>
      </c>
    </row>
    <row r="19" spans="1:12" x14ac:dyDescent="0.2">
      <c r="A19" s="43" t="s">
        <v>174</v>
      </c>
      <c r="B19" s="44" t="s">
        <v>182</v>
      </c>
      <c r="C19" s="44">
        <v>556536</v>
      </c>
      <c r="D19" s="44">
        <v>677303</v>
      </c>
      <c r="E19" s="44">
        <f t="shared" ref="E19:G20" si="1">E16</f>
        <v>498126</v>
      </c>
      <c r="F19" s="44">
        <f t="shared" si="1"/>
        <v>512442</v>
      </c>
      <c r="G19" s="44">
        <f t="shared" si="1"/>
        <v>450312</v>
      </c>
      <c r="H19" s="44"/>
      <c r="I19" s="21"/>
      <c r="J19" s="26"/>
    </row>
    <row r="20" spans="1:12" x14ac:dyDescent="0.2">
      <c r="A20" s="43" t="s">
        <v>253</v>
      </c>
      <c r="B20" s="44" t="s">
        <v>182</v>
      </c>
      <c r="C20" s="44">
        <v>-172347</v>
      </c>
      <c r="D20" s="44">
        <v>-184655</v>
      </c>
      <c r="E20" s="44">
        <f t="shared" si="1"/>
        <v>-160895</v>
      </c>
      <c r="F20" s="44">
        <f t="shared" si="1"/>
        <v>-156805</v>
      </c>
      <c r="G20" s="44">
        <f t="shared" si="1"/>
        <v>-146375</v>
      </c>
      <c r="H20" s="44"/>
      <c r="I20" s="21"/>
      <c r="J20" s="26"/>
    </row>
    <row r="21" spans="1:12" x14ac:dyDescent="0.2">
      <c r="A21" s="36" t="s">
        <v>118</v>
      </c>
      <c r="B21" s="45" t="s">
        <v>182</v>
      </c>
      <c r="C21" s="45">
        <f>C19+C20</f>
        <v>384189</v>
      </c>
      <c r="D21" s="45">
        <f>D19+D20</f>
        <v>492648</v>
      </c>
      <c r="E21" s="45">
        <f>E19+E20</f>
        <v>337231</v>
      </c>
      <c r="F21" s="45">
        <f>F19+F20</f>
        <v>355637</v>
      </c>
      <c r="G21" s="45">
        <f>G19+G20</f>
        <v>303937</v>
      </c>
      <c r="H21" s="45"/>
      <c r="I21" s="21"/>
      <c r="J21" s="18"/>
    </row>
    <row r="22" spans="1:12" ht="16.5" x14ac:dyDescent="0.2">
      <c r="A22" s="43" t="s">
        <v>175</v>
      </c>
      <c r="B22" s="44" t="s">
        <v>182</v>
      </c>
      <c r="C22" s="44">
        <v>-921353</v>
      </c>
      <c r="D22" s="44">
        <v>-991298</v>
      </c>
      <c r="E22" s="44">
        <v>-1065499</v>
      </c>
      <c r="F22" s="44">
        <v>-801174</v>
      </c>
      <c r="G22" s="44">
        <v>-766043</v>
      </c>
      <c r="H22" s="44"/>
      <c r="I22" s="21"/>
      <c r="J22" s="18"/>
    </row>
    <row r="23" spans="1:12" x14ac:dyDescent="0.2">
      <c r="A23" s="43" t="s">
        <v>255</v>
      </c>
      <c r="B23" s="44" t="s">
        <v>182</v>
      </c>
      <c r="C23" s="44">
        <v>0</v>
      </c>
      <c r="D23" s="44">
        <v>0</v>
      </c>
      <c r="E23" s="44">
        <v>0</v>
      </c>
      <c r="F23" s="44">
        <v>0</v>
      </c>
      <c r="G23" s="44">
        <v>0</v>
      </c>
      <c r="H23" s="44"/>
      <c r="I23" s="21"/>
      <c r="J23" s="18"/>
    </row>
    <row r="24" spans="1:12" x14ac:dyDescent="0.2">
      <c r="A24" s="37" t="s">
        <v>257</v>
      </c>
      <c r="B24" s="45" t="s">
        <v>182</v>
      </c>
      <c r="C24" s="45">
        <f>C22-C23</f>
        <v>-921353</v>
      </c>
      <c r="D24" s="45">
        <f>D22-D23</f>
        <v>-991298</v>
      </c>
      <c r="E24" s="45">
        <f>E22-E23</f>
        <v>-1065499</v>
      </c>
      <c r="F24" s="45">
        <f>F22-F23</f>
        <v>-801174</v>
      </c>
      <c r="G24" s="45">
        <f>G22-G23</f>
        <v>-766043</v>
      </c>
      <c r="H24" s="45"/>
      <c r="I24" s="21"/>
      <c r="J24" s="18"/>
    </row>
    <row r="25" spans="1:12" ht="15" x14ac:dyDescent="0.25">
      <c r="A25" s="182" t="s">
        <v>258</v>
      </c>
      <c r="B25" s="183" t="s">
        <v>182</v>
      </c>
      <c r="C25" s="183">
        <f>C16/C8</f>
        <v>0.45597298258320457</v>
      </c>
      <c r="D25" s="183">
        <f>D16/D8</f>
        <v>0.47721725724947084</v>
      </c>
      <c r="E25" s="183">
        <f>E16/E8</f>
        <v>0.39966269939969479</v>
      </c>
      <c r="F25" s="183">
        <f>F16/F8</f>
        <v>0.46729606031673948</v>
      </c>
      <c r="G25" s="183">
        <f>G16/G8</f>
        <v>0.40654279012911881</v>
      </c>
      <c r="H25" s="46"/>
      <c r="I25" s="21"/>
      <c r="J25" s="21"/>
    </row>
    <row r="26" spans="1:12" x14ac:dyDescent="0.2">
      <c r="A26" s="38" t="s">
        <v>259</v>
      </c>
      <c r="B26" s="46" t="s">
        <v>182</v>
      </c>
      <c r="C26" s="46">
        <f>C16/C11</f>
        <v>0.54296512955197784</v>
      </c>
      <c r="D26" s="46">
        <f>D16/D11</f>
        <v>0.55383763707890987</v>
      </c>
      <c r="E26" s="46">
        <f>E16/E11</f>
        <v>0.46461386642838687</v>
      </c>
      <c r="F26" s="46">
        <f>F16/F11</f>
        <v>0.46729606031673948</v>
      </c>
      <c r="G26" s="46">
        <f>G16/G11</f>
        <v>0.41024650575495919</v>
      </c>
      <c r="H26" s="46"/>
      <c r="I26" s="21"/>
      <c r="J26" s="21"/>
    </row>
    <row r="27" spans="1:12" x14ac:dyDescent="0.2">
      <c r="A27" s="38" t="s">
        <v>260</v>
      </c>
      <c r="B27" s="46" t="s">
        <v>182</v>
      </c>
      <c r="C27" s="46">
        <f>C17/C9</f>
        <v>0.15290009554758882</v>
      </c>
      <c r="D27" s="46">
        <f>D17/D9</f>
        <v>0.15264894339039292</v>
      </c>
      <c r="E27" s="46">
        <f>E17/E9</f>
        <v>0.12911626040726251</v>
      </c>
      <c r="F27" s="46">
        <f>F17/F9</f>
        <v>0.1611353514344494</v>
      </c>
      <c r="G27" s="46">
        <f>G17/G9</f>
        <v>0.15734019556942908</v>
      </c>
      <c r="H27" s="46"/>
      <c r="I27" s="1" t="s">
        <v>235</v>
      </c>
      <c r="J27" s="1"/>
    </row>
    <row r="28" spans="1:12" x14ac:dyDescent="0.2">
      <c r="A28" s="38" t="s">
        <v>261</v>
      </c>
      <c r="B28" s="46" t="s">
        <v>182</v>
      </c>
      <c r="C28" s="46">
        <f>-C18/(C9-C17)</f>
        <v>0.40235955762221942</v>
      </c>
      <c r="D28" s="46">
        <f>-D18/(D9-D17)</f>
        <v>0.4806246926877239</v>
      </c>
      <c r="E28" s="46">
        <f>-E18/(E9-E17)</f>
        <v>0.31074610911972578</v>
      </c>
      <c r="F28" s="46">
        <f>-F18/(F9-F17)</f>
        <v>0.43565827658482387</v>
      </c>
      <c r="G28" s="46">
        <f>-G18/(G9-G17)</f>
        <v>0.38770738352973594</v>
      </c>
      <c r="H28" s="46"/>
    </row>
    <row r="29" spans="1:12" s="184" customFormat="1" ht="15" x14ac:dyDescent="0.25">
      <c r="A29" s="182" t="s">
        <v>262</v>
      </c>
      <c r="B29" s="183" t="s">
        <v>182</v>
      </c>
      <c r="C29" s="183">
        <f>-C18/C24</f>
        <v>0.41698350143755974</v>
      </c>
      <c r="D29" s="183">
        <f>-D18/D24</f>
        <v>0.49697265605297297</v>
      </c>
      <c r="E29" s="183">
        <f>-E18/E24</f>
        <v>0.3165005316757688</v>
      </c>
      <c r="F29" s="183">
        <f>-F18/F24</f>
        <v>0.44389483433061983</v>
      </c>
      <c r="G29" s="183">
        <f>-G18/G24</f>
        <v>0.39676232274167378</v>
      </c>
      <c r="H29" s="183"/>
    </row>
    <row r="30" spans="1:12" x14ac:dyDescent="0.2">
      <c r="A30" s="38" t="s">
        <v>119</v>
      </c>
      <c r="B30" s="46" t="s">
        <v>182</v>
      </c>
      <c r="C30" s="46">
        <f>C18/C16</f>
        <v>0.69032191987580316</v>
      </c>
      <c r="D30" s="46">
        <f>D18/D16</f>
        <v>0.72736721969340168</v>
      </c>
      <c r="E30" s="46">
        <f>E18/E16</f>
        <v>0.67699939372769136</v>
      </c>
      <c r="F30" s="46">
        <f>F18/F16</f>
        <v>0.69400439464368646</v>
      </c>
      <c r="G30" s="46">
        <f>G18/G16</f>
        <v>0.67494759189184383</v>
      </c>
      <c r="H30" s="46"/>
    </row>
    <row r="31" spans="1:12" x14ac:dyDescent="0.2">
      <c r="A31" s="38" t="s">
        <v>263</v>
      </c>
      <c r="B31" s="45" t="s">
        <v>182</v>
      </c>
      <c r="C31" s="45">
        <f>C16-D16</f>
        <v>-120767</v>
      </c>
      <c r="D31" s="45">
        <f>D16-E16</f>
        <v>179177</v>
      </c>
      <c r="E31" s="45">
        <f>E16-F16</f>
        <v>-14316</v>
      </c>
      <c r="F31" s="45">
        <f>F16-G16</f>
        <v>62130</v>
      </c>
      <c r="G31" s="45">
        <f>G16-H16</f>
        <v>25081</v>
      </c>
      <c r="H31" s="45"/>
    </row>
    <row r="32" spans="1:12" x14ac:dyDescent="0.2">
      <c r="A32" s="38" t="s">
        <v>264</v>
      </c>
      <c r="B32" s="45" t="s">
        <v>182</v>
      </c>
      <c r="C32" s="45">
        <f>C18-D18</f>
        <v>-108459</v>
      </c>
      <c r="D32" s="45">
        <f>D18-E18</f>
        <v>155417</v>
      </c>
      <c r="E32" s="45">
        <f>E18-F18</f>
        <v>-18406</v>
      </c>
      <c r="F32" s="45">
        <f>F18-G18</f>
        <v>51700</v>
      </c>
      <c r="G32" s="45">
        <f>G18-H18</f>
        <v>20045</v>
      </c>
      <c r="H32" s="45"/>
    </row>
    <row r="33" spans="1:9" x14ac:dyDescent="0.2">
      <c r="A33" s="38" t="s">
        <v>265</v>
      </c>
      <c r="B33" s="47" t="s">
        <v>182</v>
      </c>
      <c r="C33" s="47">
        <f>C31/D16</f>
        <v>-0.17830572136842743</v>
      </c>
      <c r="D33" s="47">
        <f>D31/E16</f>
        <v>0.35970216370958352</v>
      </c>
      <c r="E33" s="47">
        <f>E31/F16</f>
        <v>-2.7936820166965238E-2</v>
      </c>
      <c r="F33" s="47">
        <f>F31/G16</f>
        <v>0.13797100676864041</v>
      </c>
      <c r="G33" s="47">
        <f>G31/H16</f>
        <v>5.8982059163137215E-2</v>
      </c>
      <c r="H33" s="47"/>
    </row>
    <row r="34" spans="1:9" x14ac:dyDescent="0.2">
      <c r="A34" s="38" t="s">
        <v>266</v>
      </c>
      <c r="B34" s="47" t="s">
        <v>182</v>
      </c>
      <c r="C34" s="47">
        <f>C32/D18</f>
        <v>-0.22015516149461684</v>
      </c>
      <c r="D34" s="47">
        <f>D32/E18</f>
        <v>0.46086213900857276</v>
      </c>
      <c r="E34" s="47">
        <f>E32/F18</f>
        <v>-5.1755019865761996E-2</v>
      </c>
      <c r="F34" s="47">
        <f>F32/G18</f>
        <v>0.17010104067619278</v>
      </c>
      <c r="G34" s="47">
        <f>G32/H18</f>
        <v>7.060783678300199E-2</v>
      </c>
      <c r="H34" s="47"/>
    </row>
    <row r="35" spans="1:9" x14ac:dyDescent="0.2">
      <c r="A35" s="38" t="s">
        <v>267</v>
      </c>
      <c r="B35" s="47" t="s">
        <v>182</v>
      </c>
      <c r="C35" s="47">
        <f>C19/C8</f>
        <v>0.45597298258320457</v>
      </c>
      <c r="D35" s="47">
        <f>D19/D8</f>
        <v>0.47721725724947084</v>
      </c>
      <c r="E35" s="47">
        <f>E19/E8</f>
        <v>0.39966269939969479</v>
      </c>
      <c r="F35" s="47">
        <f>F19/F8</f>
        <v>0.46729606031673948</v>
      </c>
      <c r="G35" s="47">
        <f>G19/G8</f>
        <v>0.40654279012911881</v>
      </c>
      <c r="H35" s="47"/>
    </row>
    <row r="36" spans="1:9" x14ac:dyDescent="0.2">
      <c r="A36" s="38" t="s">
        <v>209</v>
      </c>
      <c r="B36" s="47" t="s">
        <v>182</v>
      </c>
      <c r="C36" s="47">
        <f>C19/C16</f>
        <v>1</v>
      </c>
      <c r="D36" s="47">
        <f>D19/D16</f>
        <v>1</v>
      </c>
      <c r="E36" s="47">
        <f>E19/E16</f>
        <v>1</v>
      </c>
      <c r="F36" s="47">
        <f>F19/F16</f>
        <v>1</v>
      </c>
      <c r="G36" s="47">
        <f>G19/G16</f>
        <v>1</v>
      </c>
      <c r="H36" s="47"/>
    </row>
    <row r="37" spans="1:9" x14ac:dyDescent="0.2">
      <c r="A37" s="38" t="s">
        <v>210</v>
      </c>
      <c r="B37" s="47" t="s">
        <v>182</v>
      </c>
      <c r="C37" s="47">
        <f>C20/C9</f>
        <v>0.15290009554758882</v>
      </c>
      <c r="D37" s="47">
        <f>D20/D9</f>
        <v>0.15264894339039292</v>
      </c>
      <c r="E37" s="47">
        <f>E20/E9</f>
        <v>0.12911626040726251</v>
      </c>
      <c r="F37" s="47">
        <f>F20/F9</f>
        <v>0.1611353514344494</v>
      </c>
      <c r="G37" s="47">
        <f>G20/G9</f>
        <v>0.15734019556942908</v>
      </c>
      <c r="H37" s="47"/>
    </row>
    <row r="38" spans="1:9" x14ac:dyDescent="0.2">
      <c r="A38" s="38" t="s">
        <v>211</v>
      </c>
      <c r="B38" s="47" t="s">
        <v>182</v>
      </c>
      <c r="C38" s="47">
        <f>C20/C17</f>
        <v>1</v>
      </c>
      <c r="D38" s="47">
        <f>D20/D17</f>
        <v>1</v>
      </c>
      <c r="E38" s="47">
        <f>E20/E17</f>
        <v>1</v>
      </c>
      <c r="F38" s="47">
        <f>F20/F17</f>
        <v>1</v>
      </c>
      <c r="G38" s="47">
        <f>G20/G17</f>
        <v>1</v>
      </c>
      <c r="H38" s="47"/>
    </row>
    <row r="39" spans="1:9" ht="15" thickBot="1" x14ac:dyDescent="0.25">
      <c r="A39" s="62" t="s">
        <v>120</v>
      </c>
      <c r="B39" s="63" t="s">
        <v>182</v>
      </c>
      <c r="C39" s="63">
        <f>C21/C19</f>
        <v>0.69032191987580316</v>
      </c>
      <c r="D39" s="63">
        <f>D21/D19</f>
        <v>0.72736721969340168</v>
      </c>
      <c r="E39" s="63">
        <f>E21/E19</f>
        <v>0.67699939372769136</v>
      </c>
      <c r="F39" s="63">
        <f>F21/F19</f>
        <v>0.69400439464368646</v>
      </c>
      <c r="G39" s="63">
        <f>G21/G19</f>
        <v>0.67494759189184383</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ht="16.5" x14ac:dyDescent="0.2">
      <c r="A42" s="43" t="s">
        <v>176</v>
      </c>
      <c r="B42" s="44" t="s">
        <v>182</v>
      </c>
      <c r="C42" s="44">
        <v>969374</v>
      </c>
      <c r="D42" s="44">
        <v>1065858</v>
      </c>
      <c r="E42" s="44">
        <v>798592</v>
      </c>
      <c r="F42" s="44">
        <v>1012600</v>
      </c>
      <c r="G42" s="44">
        <v>813331</v>
      </c>
      <c r="H42" s="44"/>
      <c r="I42" s="1"/>
    </row>
    <row r="43" spans="1:9" ht="16.5" x14ac:dyDescent="0.2">
      <c r="A43" s="43" t="s">
        <v>177</v>
      </c>
      <c r="B43" s="44" t="s">
        <v>182</v>
      </c>
      <c r="C43" s="44">
        <v>-170193</v>
      </c>
      <c r="D43" s="44">
        <v>-348153</v>
      </c>
      <c r="E43" s="44">
        <v>-272261</v>
      </c>
      <c r="F43" s="44">
        <v>-287831</v>
      </c>
      <c r="G43" s="44">
        <v>-227234</v>
      </c>
      <c r="H43" s="44"/>
      <c r="I43" s="1"/>
    </row>
    <row r="44" spans="1:9" x14ac:dyDescent="0.2">
      <c r="A44" s="43" t="s">
        <v>214</v>
      </c>
      <c r="B44" s="44" t="s">
        <v>182</v>
      </c>
      <c r="C44" s="44">
        <v>-170193</v>
      </c>
      <c r="D44" s="44">
        <v>-348153</v>
      </c>
      <c r="E44" s="44">
        <f>E43</f>
        <v>-272261</v>
      </c>
      <c r="F44" s="44">
        <f>F43</f>
        <v>-287831</v>
      </c>
      <c r="G44" s="44">
        <f>G43</f>
        <v>-227234</v>
      </c>
      <c r="H44" s="44"/>
      <c r="I44" s="1"/>
    </row>
    <row r="45" spans="1:9" ht="16.5" x14ac:dyDescent="0.2">
      <c r="A45" s="43" t="s">
        <v>178</v>
      </c>
      <c r="B45" s="44" t="s">
        <v>182</v>
      </c>
      <c r="C45" s="44">
        <v>1604655</v>
      </c>
      <c r="D45" s="44">
        <v>1568615</v>
      </c>
      <c r="E45" s="44">
        <v>1365356</v>
      </c>
      <c r="F45" s="44">
        <v>1331212</v>
      </c>
      <c r="G45" s="44">
        <v>1190911</v>
      </c>
      <c r="H45" s="44">
        <v>1022073</v>
      </c>
      <c r="I45" s="1"/>
    </row>
    <row r="46" spans="1:9" ht="16.5" x14ac:dyDescent="0.2">
      <c r="A46" s="43" t="s">
        <v>179</v>
      </c>
      <c r="B46" s="44" t="s">
        <v>182</v>
      </c>
      <c r="C46" s="44">
        <v>1604655</v>
      </c>
      <c r="D46" s="44">
        <v>1568615</v>
      </c>
      <c r="E46" s="44">
        <f>E45</f>
        <v>1365356</v>
      </c>
      <c r="F46" s="44">
        <v>1329062</v>
      </c>
      <c r="G46" s="44">
        <v>1180911</v>
      </c>
      <c r="H46" s="44">
        <f>H45</f>
        <v>1022073</v>
      </c>
      <c r="I46" s="1"/>
    </row>
    <row r="47" spans="1:9" s="184" customFormat="1" ht="15" x14ac:dyDescent="0.25">
      <c r="A47" s="200" t="s">
        <v>217</v>
      </c>
      <c r="B47" s="201" t="s">
        <v>182</v>
      </c>
      <c r="C47" s="201">
        <v>501517</v>
      </c>
      <c r="D47" s="201">
        <v>799976</v>
      </c>
      <c r="E47" s="201">
        <v>699987</v>
      </c>
      <c r="F47" s="201">
        <v>623050</v>
      </c>
      <c r="G47" s="201">
        <v>492487</v>
      </c>
      <c r="H47" s="201">
        <v>307588</v>
      </c>
      <c r="I47" s="210"/>
    </row>
    <row r="48" spans="1:9" x14ac:dyDescent="0.2">
      <c r="A48" s="43" t="s">
        <v>233</v>
      </c>
      <c r="B48" s="44" t="s">
        <v>182</v>
      </c>
      <c r="C48" s="44">
        <v>589657</v>
      </c>
      <c r="D48" s="44">
        <v>717512</v>
      </c>
      <c r="E48" s="44">
        <v>538464</v>
      </c>
      <c r="F48" s="44">
        <v>731068</v>
      </c>
      <c r="G48" s="44">
        <v>572513</v>
      </c>
      <c r="H48" s="44"/>
    </row>
    <row r="49" spans="1:8" x14ac:dyDescent="0.2">
      <c r="A49" s="34" t="s">
        <v>132</v>
      </c>
      <c r="B49" s="48" t="s">
        <v>182</v>
      </c>
      <c r="C49" s="48">
        <f>C45-C46</f>
        <v>0</v>
      </c>
      <c r="D49" s="48">
        <f>D45-D46</f>
        <v>0</v>
      </c>
      <c r="E49" s="48">
        <f>E45-E46</f>
        <v>0</v>
      </c>
      <c r="F49" s="48">
        <f>F45-F46</f>
        <v>2150</v>
      </c>
      <c r="G49" s="48">
        <f>G45-G46</f>
        <v>10000</v>
      </c>
      <c r="H49" s="48"/>
    </row>
    <row r="50" spans="1:8" s="22" customFormat="1" x14ac:dyDescent="0.2">
      <c r="A50" s="39" t="s">
        <v>133</v>
      </c>
      <c r="B50" s="48" t="s">
        <v>182</v>
      </c>
      <c r="C50" s="48">
        <f>C45-D45</f>
        <v>36040</v>
      </c>
      <c r="D50" s="48">
        <f>D45-E45</f>
        <v>203259</v>
      </c>
      <c r="E50" s="48">
        <f>E45-F45</f>
        <v>34144</v>
      </c>
      <c r="F50" s="48">
        <f>F45-G45</f>
        <v>140301</v>
      </c>
      <c r="G50" s="48">
        <f>G45-H45</f>
        <v>168838</v>
      </c>
      <c r="H50" s="48"/>
    </row>
    <row r="51" spans="1:8" s="22" customFormat="1" x14ac:dyDescent="0.2">
      <c r="A51" s="39" t="s">
        <v>221</v>
      </c>
      <c r="B51" s="49" t="s">
        <v>182</v>
      </c>
      <c r="C51" s="49">
        <f>C50/D45</f>
        <v>2.2975682369478809E-2</v>
      </c>
      <c r="D51" s="49">
        <f>D50/E45</f>
        <v>0.14886886643483457</v>
      </c>
      <c r="E51" s="49">
        <f>E50/F45</f>
        <v>2.5648807252338472E-2</v>
      </c>
      <c r="F51" s="49">
        <f>F50/G45</f>
        <v>0.11780981114457756</v>
      </c>
      <c r="G51" s="49">
        <f>G50/H45</f>
        <v>0.16519172309609978</v>
      </c>
      <c r="H51" s="49"/>
    </row>
    <row r="52" spans="1:8" s="22" customFormat="1" x14ac:dyDescent="0.2">
      <c r="A52" s="39" t="s">
        <v>222</v>
      </c>
      <c r="B52" s="48" t="s">
        <v>182</v>
      </c>
      <c r="C52" s="48">
        <f>C46-D46</f>
        <v>36040</v>
      </c>
      <c r="D52" s="48">
        <f>D46-E46</f>
        <v>203259</v>
      </c>
      <c r="E52" s="48">
        <f>E46-F46</f>
        <v>36294</v>
      </c>
      <c r="F52" s="48">
        <f>F46-G46</f>
        <v>148151</v>
      </c>
      <c r="G52" s="48">
        <f>G46-H46</f>
        <v>158838</v>
      </c>
      <c r="H52" s="48"/>
    </row>
    <row r="53" spans="1:8" s="22" customFormat="1" x14ac:dyDescent="0.2">
      <c r="A53" s="39" t="s">
        <v>223</v>
      </c>
      <c r="B53" s="49" t="s">
        <v>182</v>
      </c>
      <c r="C53" s="49">
        <f>C52/D46</f>
        <v>2.2975682369478809E-2</v>
      </c>
      <c r="D53" s="49">
        <f>D52/E46</f>
        <v>0.14886886643483457</v>
      </c>
      <c r="E53" s="49">
        <f>E52/F46</f>
        <v>2.7307981117509945E-2</v>
      </c>
      <c r="F53" s="49">
        <f>F52/G46</f>
        <v>0.12545483952643341</v>
      </c>
      <c r="G53" s="49">
        <f>G52/H46</f>
        <v>0.15540768614374903</v>
      </c>
      <c r="H53" s="49"/>
    </row>
    <row r="54" spans="1:8" s="22" customFormat="1" x14ac:dyDescent="0.2">
      <c r="A54" s="39" t="s">
        <v>224</v>
      </c>
      <c r="B54" s="48" t="s">
        <v>182</v>
      </c>
      <c r="C54" s="48">
        <f>C47-D47</f>
        <v>-298459</v>
      </c>
      <c r="D54" s="48">
        <f>D47-E47</f>
        <v>99989</v>
      </c>
      <c r="E54" s="48">
        <f>E47-F47</f>
        <v>76937</v>
      </c>
      <c r="F54" s="48">
        <f>F47-G47</f>
        <v>130563</v>
      </c>
      <c r="G54" s="48">
        <f>G47-H47</f>
        <v>184899</v>
      </c>
      <c r="H54" s="48"/>
    </row>
    <row r="55" spans="1:8" s="22" customFormat="1" x14ac:dyDescent="0.2">
      <c r="A55" s="39" t="s">
        <v>225</v>
      </c>
      <c r="B55" s="49" t="s">
        <v>182</v>
      </c>
      <c r="C55" s="49">
        <f>C54/D47</f>
        <v>-0.37308494254827645</v>
      </c>
      <c r="D55" s="49">
        <f>D54/E47</f>
        <v>0.14284408139008295</v>
      </c>
      <c r="E55" s="49">
        <f>E54/F47</f>
        <v>0.12348447155123987</v>
      </c>
      <c r="F55" s="49">
        <f>F54/G47</f>
        <v>0.26510953588622643</v>
      </c>
      <c r="G55" s="49">
        <f>G54/H47</f>
        <v>0.60112553155519721</v>
      </c>
      <c r="H55" s="49"/>
    </row>
    <row r="56" spans="1:8" s="22" customFormat="1" x14ac:dyDescent="0.2">
      <c r="A56" s="39" t="s">
        <v>226</v>
      </c>
      <c r="B56" s="50" t="s">
        <v>182</v>
      </c>
      <c r="C56" s="50">
        <f>-C42/C43</f>
        <v>5.6957336670720888</v>
      </c>
      <c r="D56" s="50">
        <f>-D42/D43</f>
        <v>3.0614643561882278</v>
      </c>
      <c r="E56" s="50">
        <f>-E42/E43</f>
        <v>2.9331854360338059</v>
      </c>
      <c r="F56" s="50">
        <f>-F42/F43</f>
        <v>3.5180366256588069</v>
      </c>
      <c r="G56" s="50">
        <f>-G42/G43</f>
        <v>3.5792663069787092</v>
      </c>
      <c r="H56" s="50"/>
    </row>
    <row r="57" spans="1:8" s="22" customFormat="1" x14ac:dyDescent="0.2">
      <c r="A57" s="39" t="s">
        <v>227</v>
      </c>
      <c r="B57" s="51" t="s">
        <v>182</v>
      </c>
      <c r="C57" s="51">
        <f>(C42+C43)/-C10</f>
        <v>8.5080576692243604</v>
      </c>
      <c r="D57" s="51">
        <f>(D42+D43)/-D10</f>
        <v>7.1196713817227986</v>
      </c>
      <c r="E57" s="51">
        <f>(E42+E43)/-E10</f>
        <v>5.0684899187481189</v>
      </c>
      <c r="F57" s="51">
        <f>(F42+F43)/-F10</f>
        <v>8.9374120103665931</v>
      </c>
      <c r="G57" s="51">
        <f>(G42+G43)/-G10</f>
        <v>7.5600300545302686</v>
      </c>
      <c r="H57" s="51"/>
    </row>
    <row r="58" spans="1:8" x14ac:dyDescent="0.2">
      <c r="A58" s="34" t="s">
        <v>228</v>
      </c>
      <c r="B58" s="52" t="s">
        <v>182</v>
      </c>
      <c r="C58" s="52">
        <f>-C48/C10</f>
        <v>6.2774712625323037</v>
      </c>
      <c r="D58" s="52">
        <f>-D48/D10</f>
        <v>7.1177568115628134</v>
      </c>
      <c r="E58" s="52">
        <f>-E48/E10</f>
        <v>5.1853289196509182</v>
      </c>
      <c r="F58" s="52">
        <f>-F48/F10</f>
        <v>9.0150874604110882</v>
      </c>
      <c r="G58" s="52">
        <f>-G48/G10</f>
        <v>7.3848108531681413</v>
      </c>
      <c r="H58" s="52"/>
    </row>
    <row r="59" spans="1:8" ht="15" thickBot="1" x14ac:dyDescent="0.25">
      <c r="A59" s="35" t="s">
        <v>290</v>
      </c>
      <c r="B59" s="53" t="s">
        <v>182</v>
      </c>
      <c r="C59" s="53">
        <f>C47/C8</f>
        <v>0.41089561556877002</v>
      </c>
      <c r="D59" s="53">
        <f>D47/D8</f>
        <v>0.56365076278327819</v>
      </c>
      <c r="E59" s="53">
        <f>E47/E8</f>
        <v>0.56162234849153458</v>
      </c>
      <c r="F59" s="53">
        <f>F47/F8</f>
        <v>0.56815953879725811</v>
      </c>
      <c r="G59" s="53">
        <f>G47/G8</f>
        <v>0.44461848470020637</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10" t="s">
        <v>43</v>
      </c>
    </row>
    <row r="63" spans="1:8" ht="39.75" x14ac:dyDescent="0.2">
      <c r="A63" s="8" t="s">
        <v>180</v>
      </c>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9"/>
  <sheetViews>
    <sheetView zoomScale="85" zoomScaleNormal="85" workbookViewId="0">
      <selection activeCell="M1" sqref="I1:M1048576"/>
    </sheetView>
  </sheetViews>
  <sheetFormatPr defaultColWidth="8.85546875" defaultRowHeight="14.25" x14ac:dyDescent="0.2"/>
  <cols>
    <col min="1" max="1" width="76.42578125" style="6" bestFit="1" customWidth="1"/>
    <col min="2" max="8" width="16.42578125" style="6" customWidth="1"/>
    <col min="9" max="13" width="18.85546875" style="6" hidden="1" customWidth="1"/>
    <col min="14" max="14" width="42.42578125" style="6" customWidth="1"/>
    <col min="15" max="16384" width="8.85546875" style="6"/>
  </cols>
  <sheetData>
    <row r="1" spans="1:16" x14ac:dyDescent="0.2"/>
    <row r="2" spans="1:16" ht="15" thickBot="1" x14ac:dyDescent="0.25"/>
    <row r="3" spans="1:16" s="11" customFormat="1" ht="42" customHeight="1" thickBot="1" x14ac:dyDescent="0.3">
      <c r="A3" s="68" t="s">
        <v>29</v>
      </c>
      <c r="B3" s="96">
        <v>2016</v>
      </c>
      <c r="C3" s="96">
        <v>2015</v>
      </c>
      <c r="D3" s="96">
        <v>2014</v>
      </c>
      <c r="E3" s="96">
        <v>2013</v>
      </c>
      <c r="F3" s="96">
        <v>2012</v>
      </c>
      <c r="G3" s="96">
        <v>2011</v>
      </c>
      <c r="H3" s="96">
        <v>2010</v>
      </c>
      <c r="I3" s="69" t="s">
        <v>134</v>
      </c>
      <c r="J3" s="69" t="s">
        <v>0</v>
      </c>
      <c r="K3" s="69" t="s">
        <v>1</v>
      </c>
      <c r="L3" s="69" t="s">
        <v>2</v>
      </c>
      <c r="M3" s="69" t="s">
        <v>3</v>
      </c>
      <c r="N3" s="11" t="s">
        <v>135</v>
      </c>
      <c r="P3" s="12" t="s">
        <v>235</v>
      </c>
    </row>
    <row r="4" spans="1:16" s="184" customFormat="1" ht="15" x14ac:dyDescent="0.25">
      <c r="A4" s="192" t="s">
        <v>154</v>
      </c>
      <c r="B4" s="193">
        <f>AVERAGE('A - Society of Dairy Technology:D - Association for Scottish'!B8)</f>
        <v>14530183.994375</v>
      </c>
      <c r="C4" s="193">
        <f>AVERAGE('A - Society of Dairy Technology:D - Association for Scottish'!C8)</f>
        <v>12022085.618000001</v>
      </c>
      <c r="D4" s="193">
        <f>AVERAGE('A - Society of Dairy Technology:D - Association for Scottish'!D8)</f>
        <v>11647689.816000002</v>
      </c>
      <c r="E4" s="193">
        <f>AVERAGE('A - Society of Dairy Technology:D - Association for Scottish'!E8)</f>
        <v>12040074.261666665</v>
      </c>
      <c r="F4" s="193">
        <f>AVERAGE('A - Society of Dairy Technology:D - Association for Scottish'!F8)</f>
        <v>11410776.881333333</v>
      </c>
      <c r="G4" s="193">
        <f>AVERAGE('A - Society of Dairy Technology:D - Association for Scottish'!G8)</f>
        <v>11061277.929310344</v>
      </c>
      <c r="H4" s="193" t="s">
        <v>235</v>
      </c>
      <c r="I4" s="196">
        <f>SUM(J4:M4)</f>
        <v>30</v>
      </c>
      <c r="J4" s="196">
        <f>'Panel A Averages'!I4</f>
        <v>9</v>
      </c>
      <c r="K4" s="196">
        <f>'Panel B Averages'!I4</f>
        <v>6</v>
      </c>
      <c r="L4" s="196">
        <f>'Panel C Averages'!I4</f>
        <v>7</v>
      </c>
      <c r="M4" s="196">
        <f>'Panel D Averages'!I4</f>
        <v>8</v>
      </c>
      <c r="N4" s="195"/>
    </row>
    <row r="5" spans="1:16" x14ac:dyDescent="0.2">
      <c r="A5" s="43" t="s">
        <v>243</v>
      </c>
      <c r="B5" s="44">
        <f>AVERAGE('A - Society of Dairy Technology:D - Association for Scottish'!B9)</f>
        <v>-14532550.023125</v>
      </c>
      <c r="C5" s="44">
        <f>AVERAGE('A - Society of Dairy Technology:D - Association for Scottish'!C9)</f>
        <v>-12272181.716333333</v>
      </c>
      <c r="D5" s="44">
        <f>AVERAGE('A - Society of Dairy Technology:D - Association for Scottish'!D9)</f>
        <v>-11608444.923333334</v>
      </c>
      <c r="E5" s="44">
        <f>AVERAGE('A - Society of Dairy Technology:D - Association for Scottish'!E9)</f>
        <v>-11460371.127</v>
      </c>
      <c r="F5" s="44">
        <f>AVERAGE('A - Society of Dairy Technology:D - Association for Scottish'!F9)</f>
        <v>-10701834.464666666</v>
      </c>
      <c r="G5" s="44">
        <f>AVERAGE('A - Society of Dairy Technology:D - Association for Scottish'!G9)</f>
        <v>-10466017.745517241</v>
      </c>
      <c r="H5" s="44" t="s">
        <v>235</v>
      </c>
      <c r="I5" s="145">
        <f t="shared" ref="I5:I54" si="0">SUM(J5:M5)</f>
        <v>30</v>
      </c>
      <c r="J5" s="145">
        <f>'Panel A Averages'!I5</f>
        <v>9</v>
      </c>
      <c r="K5" s="145">
        <f>'Panel B Averages'!I5</f>
        <v>6</v>
      </c>
      <c r="L5" s="145">
        <f>'Panel C Averages'!I5</f>
        <v>7</v>
      </c>
      <c r="M5" s="145">
        <f>'Panel D Averages'!I5</f>
        <v>8</v>
      </c>
      <c r="N5" s="18"/>
    </row>
    <row r="6" spans="1:16" x14ac:dyDescent="0.2">
      <c r="A6" s="36" t="s">
        <v>155</v>
      </c>
      <c r="B6" s="45">
        <f t="shared" ref="B6:G6" si="1">B5/12</f>
        <v>-1211045.8352604166</v>
      </c>
      <c r="C6" s="45">
        <f t="shared" si="1"/>
        <v>-1022681.8096944444</v>
      </c>
      <c r="D6" s="45">
        <f t="shared" si="1"/>
        <v>-967370.41027777782</v>
      </c>
      <c r="E6" s="45">
        <f t="shared" si="1"/>
        <v>-955030.92725000007</v>
      </c>
      <c r="F6" s="45">
        <f t="shared" si="1"/>
        <v>-891819.53872222221</v>
      </c>
      <c r="G6" s="45">
        <f t="shared" si="1"/>
        <v>-872168.14545977011</v>
      </c>
      <c r="H6" s="45"/>
      <c r="I6" s="145">
        <f t="shared" si="0"/>
        <v>30</v>
      </c>
      <c r="J6" s="145">
        <f>'Panel A Averages'!I6</f>
        <v>9</v>
      </c>
      <c r="K6" s="145">
        <f>'Panel B Averages'!I6</f>
        <v>6</v>
      </c>
      <c r="L6" s="145">
        <f>'Panel C Averages'!I6</f>
        <v>7</v>
      </c>
      <c r="M6" s="145">
        <f>'Panel D Averages'!I6</f>
        <v>8</v>
      </c>
      <c r="N6" s="18"/>
    </row>
    <row r="7" spans="1:16" x14ac:dyDescent="0.2">
      <c r="A7" s="43" t="s">
        <v>245</v>
      </c>
      <c r="B7" s="44">
        <f>AVERAGE('A - Society of Dairy Technology:D - Association for Scottish'!B11)</f>
        <v>14438327.849375</v>
      </c>
      <c r="C7" s="44">
        <f>AVERAGE('A - Society of Dairy Technology:D - Association for Scottish'!C11)</f>
        <v>11724485.351333333</v>
      </c>
      <c r="D7" s="44">
        <f>AVERAGE('A - Society of Dairy Technology:D - Association for Scottish'!D11)</f>
        <v>11420504.556666669</v>
      </c>
      <c r="E7" s="44">
        <f>AVERAGE('A - Society of Dairy Technology:D - Association for Scottish'!E11)</f>
        <v>11793059.594999999</v>
      </c>
      <c r="F7" s="44">
        <f>AVERAGE('A - Society of Dairy Technology:D - Association for Scottish'!F11)</f>
        <v>11141065.581333334</v>
      </c>
      <c r="G7" s="44">
        <f>AVERAGE('A - Society of Dairy Technology:D - Association for Scottish'!G11)</f>
        <v>10829037.705172414</v>
      </c>
      <c r="H7" s="44"/>
      <c r="I7" s="145">
        <f t="shared" si="0"/>
        <v>30</v>
      </c>
      <c r="J7" s="145">
        <f>'Panel A Averages'!I7</f>
        <v>9</v>
      </c>
      <c r="K7" s="145">
        <f>'Panel B Averages'!I7</f>
        <v>6</v>
      </c>
      <c r="L7" s="145">
        <f>'Panel C Averages'!I7</f>
        <v>7</v>
      </c>
      <c r="M7" s="145">
        <f>'Panel D Averages'!I7</f>
        <v>8</v>
      </c>
      <c r="N7" s="18"/>
    </row>
    <row r="8" spans="1:16" ht="15" thickBot="1" x14ac:dyDescent="0.25">
      <c r="A8" s="59" t="s">
        <v>246</v>
      </c>
      <c r="B8" s="60">
        <f>AVERAGE('A - Society of Dairy Technology:D - Association for Scottish'!B12)</f>
        <v>-14394486.907500001</v>
      </c>
      <c r="C8" s="60">
        <f>AVERAGE('A - Society of Dairy Technology:D - Association for Scottish'!C12)</f>
        <v>-12010444.293000001</v>
      </c>
      <c r="D8" s="60">
        <f>AVERAGE('A - Society of Dairy Technology:D - Association for Scottish'!D12)</f>
        <v>-11405548.728333334</v>
      </c>
      <c r="E8" s="60">
        <f>AVERAGE('A - Society of Dairy Technology:D - Association for Scottish'!E12)</f>
        <v>-11188983.844333332</v>
      </c>
      <c r="F8" s="60">
        <f>AVERAGE('A - Society of Dairy Technology:D - Association for Scottish'!F12)</f>
        <v>-10440575.798</v>
      </c>
      <c r="G8" s="60">
        <f>AVERAGE('A - Society of Dairy Technology:D - Association for Scottish'!G12)</f>
        <v>-10250158.248275863</v>
      </c>
      <c r="H8" s="60"/>
      <c r="I8" s="145">
        <f t="shared" si="0"/>
        <v>30</v>
      </c>
      <c r="J8" s="145">
        <f>'Panel A Averages'!I8</f>
        <v>9</v>
      </c>
      <c r="K8" s="145">
        <f>'Panel B Averages'!I8</f>
        <v>6</v>
      </c>
      <c r="L8" s="145">
        <f>'Panel C Averages'!I8</f>
        <v>7</v>
      </c>
      <c r="M8" s="145">
        <f>'Panel D Averages'!I8</f>
        <v>8</v>
      </c>
      <c r="N8" s="18"/>
    </row>
    <row r="9" spans="1:16" x14ac:dyDescent="0.2">
      <c r="A9" s="61"/>
      <c r="B9" s="61"/>
      <c r="C9" s="61"/>
      <c r="D9" s="61"/>
      <c r="E9" s="61"/>
      <c r="F9" s="61"/>
      <c r="G9" s="61"/>
      <c r="H9" s="61"/>
      <c r="I9" s="145"/>
      <c r="J9" s="145"/>
      <c r="K9" s="145"/>
      <c r="L9" s="145"/>
      <c r="M9" s="145"/>
    </row>
    <row r="10" spans="1:16" s="184" customFormat="1" ht="15" x14ac:dyDescent="0.25">
      <c r="A10" s="197" t="s">
        <v>247</v>
      </c>
      <c r="B10" s="198">
        <f t="shared" ref="B10:G10" si="2">B4+B5</f>
        <v>-2366.0287500005215</v>
      </c>
      <c r="C10" s="198">
        <f t="shared" si="2"/>
        <v>-250096.09833333269</v>
      </c>
      <c r="D10" s="198">
        <f t="shared" si="2"/>
        <v>39244.8926666677</v>
      </c>
      <c r="E10" s="198">
        <f t="shared" si="2"/>
        <v>579703.13466666453</v>
      </c>
      <c r="F10" s="198">
        <f t="shared" si="2"/>
        <v>708942.41666666605</v>
      </c>
      <c r="G10" s="198">
        <f t="shared" si="2"/>
        <v>595260.18379310332</v>
      </c>
      <c r="H10" s="198"/>
      <c r="I10" s="196">
        <f t="shared" si="0"/>
        <v>30</v>
      </c>
      <c r="J10" s="198">
        <f>'Panel A Averages'!I10</f>
        <v>9</v>
      </c>
      <c r="K10" s="198">
        <f>'Panel B Averages'!I10</f>
        <v>6</v>
      </c>
      <c r="L10" s="198">
        <f>'Panel C Averages'!I10</f>
        <v>7</v>
      </c>
      <c r="M10" s="198">
        <f>'Panel D Averages'!I10</f>
        <v>8</v>
      </c>
      <c r="N10" s="199"/>
    </row>
    <row r="11" spans="1:16" x14ac:dyDescent="0.2">
      <c r="A11" s="36" t="s">
        <v>248</v>
      </c>
      <c r="B11" s="45">
        <f t="shared" ref="B11:G11" si="3">B7+B8</f>
        <v>43840.941874999553</v>
      </c>
      <c r="C11" s="45">
        <f t="shared" si="3"/>
        <v>-285958.94166666828</v>
      </c>
      <c r="D11" s="45">
        <f t="shared" si="3"/>
        <v>14955.828333334997</v>
      </c>
      <c r="E11" s="45">
        <f t="shared" si="3"/>
        <v>604075.75066666678</v>
      </c>
      <c r="F11" s="45">
        <f t="shared" si="3"/>
        <v>700489.78333333321</v>
      </c>
      <c r="G11" s="45">
        <f t="shared" si="3"/>
        <v>578879.45689655095</v>
      </c>
      <c r="H11" s="45"/>
      <c r="I11" s="145">
        <f t="shared" si="0"/>
        <v>30</v>
      </c>
      <c r="J11" s="145">
        <f>'Panel A Averages'!I11</f>
        <v>9</v>
      </c>
      <c r="K11" s="145">
        <f>'Panel B Averages'!I11</f>
        <v>6</v>
      </c>
      <c r="L11" s="145">
        <f>'Panel C Averages'!I11</f>
        <v>7</v>
      </c>
      <c r="M11" s="145">
        <f>'Panel D Averages'!I11</f>
        <v>8</v>
      </c>
      <c r="N11" s="18"/>
    </row>
    <row r="12" spans="1:16" s="184" customFormat="1" ht="15" x14ac:dyDescent="0.25">
      <c r="A12" s="200" t="s">
        <v>249</v>
      </c>
      <c r="B12" s="201">
        <f>AVERAGE('A - Society of Dairy Technology:D - Association for Scottish'!B16)</f>
        <v>6640574.2506249994</v>
      </c>
      <c r="C12" s="201">
        <f>AVERAGE('A - Society of Dairy Technology:D - Association for Scottish'!C16)</f>
        <v>6859786.9463333329</v>
      </c>
      <c r="D12" s="201">
        <f>AVERAGE('A - Society of Dairy Technology:D - Association for Scottish'!D16)</f>
        <v>6543030.1033333344</v>
      </c>
      <c r="E12" s="201">
        <f>AVERAGE('A - Society of Dairy Technology:D - Association for Scottish'!E16)</f>
        <v>6442996.2613333333</v>
      </c>
      <c r="F12" s="201">
        <f>AVERAGE('A - Society of Dairy Technology:D - Association for Scottish'!F16)</f>
        <v>6165678.9363333331</v>
      </c>
      <c r="G12" s="201">
        <f>AVERAGE('A - Society of Dairy Technology:D - Association for Scottish'!G16)</f>
        <v>6001024.6655172408</v>
      </c>
      <c r="H12" s="201">
        <f>AVERAGE('A - Society of Dairy Technology:D - Association for Scottish'!H16)</f>
        <v>5537385.4227586212</v>
      </c>
      <c r="I12" s="196">
        <f t="shared" si="0"/>
        <v>30</v>
      </c>
      <c r="J12" s="196">
        <f>'Panel A Averages'!I12</f>
        <v>9</v>
      </c>
      <c r="K12" s="196">
        <f>'Panel B Averages'!I12</f>
        <v>6</v>
      </c>
      <c r="L12" s="196">
        <f>'Panel C Averages'!I12</f>
        <v>7</v>
      </c>
      <c r="M12" s="196">
        <f>'Panel D Averages'!I12</f>
        <v>8</v>
      </c>
      <c r="N12" s="202"/>
    </row>
    <row r="13" spans="1:16" s="184" customFormat="1" ht="15" x14ac:dyDescent="0.25">
      <c r="A13" s="200" t="s">
        <v>250</v>
      </c>
      <c r="B13" s="201">
        <f>AVERAGE('A - Society of Dairy Technology:D - Association for Scottish'!B17)</f>
        <v>-7479599.8785714284</v>
      </c>
      <c r="C13" s="201">
        <f>AVERAGE('A - Society of Dairy Technology:D - Association for Scottish'!C17)</f>
        <v>-6669949.3482142854</v>
      </c>
      <c r="D13" s="201">
        <f>AVERAGE('A - Society of Dairy Technology:D - Association for Scottish'!D17)</f>
        <v>-6306492.6303571435</v>
      </c>
      <c r="E13" s="201">
        <f>AVERAGE('A - Society of Dairy Technology:D - Association for Scottish'!E17)</f>
        <v>-6103775.2110714288</v>
      </c>
      <c r="F13" s="201">
        <f>AVERAGE('A - Society of Dairy Technology:D - Association for Scottish'!F17)</f>
        <v>-5535508.625</v>
      </c>
      <c r="G13" s="201">
        <f>AVERAGE('A - Society of Dairy Technology:D - Association for Scottish'!G17)</f>
        <v>-5438860.6711111115</v>
      </c>
      <c r="H13" s="201">
        <f>AVERAGE('A - Society of Dairy Technology:D - Association for Scottish'!H17)</f>
        <v>-5126318.0551851848</v>
      </c>
      <c r="I13" s="196">
        <f t="shared" si="0"/>
        <v>28</v>
      </c>
      <c r="J13" s="196">
        <f>'Panel A Averages'!I13</f>
        <v>8</v>
      </c>
      <c r="K13" s="196">
        <f>'Panel B Averages'!I13</f>
        <v>6</v>
      </c>
      <c r="L13" s="196">
        <f>'Panel C Averages'!I13</f>
        <v>6</v>
      </c>
      <c r="M13" s="196">
        <f>'Panel D Averages'!I13</f>
        <v>8</v>
      </c>
      <c r="N13" s="203"/>
      <c r="P13" s="210" t="s">
        <v>235</v>
      </c>
    </row>
    <row r="14" spans="1:16" s="184" customFormat="1" ht="15" x14ac:dyDescent="0.25">
      <c r="A14" s="197" t="s">
        <v>251</v>
      </c>
      <c r="B14" s="198">
        <f>AVERAGE('A - Society of Dairy Technology:D - Association for Scottish'!B18)</f>
        <v>107804.12214285716</v>
      </c>
      <c r="C14" s="198">
        <f>AVERAGE('A - Society of Dairy Technology:D - Association for Scottish'!C18)</f>
        <v>679033.95142857148</v>
      </c>
      <c r="D14" s="198">
        <f>AVERAGE('A - Society of Dairy Technology:D - Association for Scottish'!D18)</f>
        <v>702580.15892857139</v>
      </c>
      <c r="E14" s="198">
        <f>AVERAGE('A - Society of Dairy Technology:D - Association for Scottish'!E18)</f>
        <v>796410.56892857153</v>
      </c>
      <c r="F14" s="198">
        <f>AVERAGE('A - Society of Dairy Technology:D - Association for Scottish'!F18)</f>
        <v>1065154.4853571428</v>
      </c>
      <c r="G14" s="198">
        <f>AVERAGE('A - Society of Dairy Technology:D - Association for Scottish'!G18)</f>
        <v>1003720.9325925926</v>
      </c>
      <c r="H14" s="198">
        <f>AVERAGE('A - Society of Dairy Technology:D - Association for Scottish'!H18)</f>
        <v>818361.84333333327</v>
      </c>
      <c r="I14" s="196">
        <f t="shared" si="0"/>
        <v>28</v>
      </c>
      <c r="J14" s="196">
        <f>'Panel A Averages'!I14</f>
        <v>8</v>
      </c>
      <c r="K14" s="196">
        <f>'Panel B Averages'!I14</f>
        <v>6</v>
      </c>
      <c r="L14" s="196">
        <f>'Panel C Averages'!I14</f>
        <v>6</v>
      </c>
      <c r="M14" s="196">
        <f>'Panel D Averages'!I14</f>
        <v>8</v>
      </c>
      <c r="N14" s="203"/>
    </row>
    <row r="15" spans="1:16" x14ac:dyDescent="0.2">
      <c r="A15" s="43" t="s">
        <v>156</v>
      </c>
      <c r="B15" s="44" t="s">
        <v>182</v>
      </c>
      <c r="C15" s="44" t="s">
        <v>182</v>
      </c>
      <c r="D15" s="44" t="s">
        <v>182</v>
      </c>
      <c r="E15" s="44" t="s">
        <v>182</v>
      </c>
      <c r="F15" s="44" t="s">
        <v>182</v>
      </c>
      <c r="G15" s="44" t="s">
        <v>182</v>
      </c>
      <c r="H15" s="44"/>
      <c r="I15" s="145">
        <f t="shared" si="0"/>
        <v>21</v>
      </c>
      <c r="J15" s="145">
        <f>'Panel A Averages'!I15</f>
        <v>7</v>
      </c>
      <c r="K15" s="145">
        <f>'Panel B Averages'!I15</f>
        <v>2</v>
      </c>
      <c r="L15" s="145">
        <f>'Panel C Averages'!I15</f>
        <v>5</v>
      </c>
      <c r="M15" s="145">
        <f>'Panel D Averages'!I15</f>
        <v>7</v>
      </c>
      <c r="N15" s="21"/>
    </row>
    <row r="16" spans="1:16" x14ac:dyDescent="0.2">
      <c r="A16" s="43" t="s">
        <v>157</v>
      </c>
      <c r="B16" s="44" t="s">
        <v>182</v>
      </c>
      <c r="C16" s="44" t="s">
        <v>182</v>
      </c>
      <c r="D16" s="44" t="s">
        <v>182</v>
      </c>
      <c r="E16" s="44" t="s">
        <v>182</v>
      </c>
      <c r="F16" s="44" t="s">
        <v>182</v>
      </c>
      <c r="G16" s="44" t="s">
        <v>182</v>
      </c>
      <c r="H16" s="44"/>
      <c r="I16" s="145">
        <f t="shared" si="0"/>
        <v>19</v>
      </c>
      <c r="J16" s="145">
        <f>'Panel A Averages'!I16</f>
        <v>6</v>
      </c>
      <c r="K16" s="145">
        <f>'Panel B Averages'!I16</f>
        <v>1</v>
      </c>
      <c r="L16" s="145">
        <f>'Panel C Averages'!I16</f>
        <v>5</v>
      </c>
      <c r="M16" s="145">
        <f>'Panel D Averages'!I16</f>
        <v>7</v>
      </c>
      <c r="N16" s="13"/>
    </row>
    <row r="17" spans="1:14" x14ac:dyDescent="0.2">
      <c r="A17" s="36" t="s">
        <v>118</v>
      </c>
      <c r="B17" s="45" t="s">
        <v>182</v>
      </c>
      <c r="C17" s="45" t="s">
        <v>182</v>
      </c>
      <c r="D17" s="45" t="s">
        <v>182</v>
      </c>
      <c r="E17" s="45" t="s">
        <v>182</v>
      </c>
      <c r="F17" s="45" t="s">
        <v>182</v>
      </c>
      <c r="G17" s="45" t="s">
        <v>182</v>
      </c>
      <c r="H17" s="45"/>
      <c r="I17" s="145">
        <f t="shared" si="0"/>
        <v>18</v>
      </c>
      <c r="J17" s="145">
        <f>'Panel A Averages'!I17</f>
        <v>5</v>
      </c>
      <c r="K17" s="145">
        <f>'Panel B Averages'!I17</f>
        <v>1</v>
      </c>
      <c r="L17" s="145">
        <f>'Panel C Averages'!I17</f>
        <v>5</v>
      </c>
      <c r="M17" s="145">
        <f>'Panel D Averages'!I17</f>
        <v>7</v>
      </c>
      <c r="N17" s="18"/>
    </row>
    <row r="18" spans="1:14" x14ac:dyDescent="0.2">
      <c r="A18" s="43" t="s">
        <v>158</v>
      </c>
      <c r="B18" s="44">
        <f>AVERAGE('A - Society of Dairy Technology:D - Association for Scottish'!B22)</f>
        <v>-4204282.8371428568</v>
      </c>
      <c r="C18" s="44">
        <f>AVERAGE('A - Society of Dairy Technology:D - Association for Scottish'!C22)</f>
        <v>-6918274.2735714288</v>
      </c>
      <c r="D18" s="44">
        <f>AVERAGE('A - Society of Dairy Technology:D - Association for Scottish'!D22)</f>
        <v>-6398398.6160714282</v>
      </c>
      <c r="E18" s="44">
        <f>AVERAGE('A - Society of Dairy Technology:D - Association for Scottish'!E22)</f>
        <v>-6275111.337857143</v>
      </c>
      <c r="F18" s="44">
        <f>AVERAGE('A - Society of Dairy Technology:D - Association for Scottish'!F22)</f>
        <v>-5748730.2742857132</v>
      </c>
      <c r="G18" s="44">
        <f>AVERAGE('A - Society of Dairy Technology:D - Association for Scottish'!G22)</f>
        <v>-5643120.0866666669</v>
      </c>
      <c r="H18" s="44"/>
      <c r="I18" s="145">
        <f t="shared" si="0"/>
        <v>28</v>
      </c>
      <c r="J18" s="145">
        <f>'Panel A Averages'!I18</f>
        <v>8</v>
      </c>
      <c r="K18" s="145">
        <f>'Panel B Averages'!I18</f>
        <v>6</v>
      </c>
      <c r="L18" s="145">
        <f>'Panel C Averages'!I18</f>
        <v>6</v>
      </c>
      <c r="M18" s="145">
        <f>'Panel D Averages'!I18</f>
        <v>8</v>
      </c>
      <c r="N18" s="20"/>
    </row>
    <row r="19" spans="1:14" x14ac:dyDescent="0.2">
      <c r="A19" s="43" t="s">
        <v>159</v>
      </c>
      <c r="B19" s="44">
        <f>AVERAGE('A - Society of Dairy Technology:D - Association for Scottish'!B23)</f>
        <v>-2796611.1000000006</v>
      </c>
      <c r="C19" s="44">
        <f>AVERAGE('A - Society of Dairy Technology:D - Association for Scottish'!C23)</f>
        <v>-4233120.25</v>
      </c>
      <c r="D19" s="44">
        <f>AVERAGE('A - Society of Dairy Technology:D - Association for Scottish'!D23)</f>
        <v>-3913394.4314814815</v>
      </c>
      <c r="E19" s="44">
        <f>AVERAGE('A - Society of Dairy Technology:D - Association for Scottish'!E23)</f>
        <v>-3691952.8114814819</v>
      </c>
      <c r="F19" s="44">
        <f>AVERAGE('A - Society of Dairy Technology:D - Association for Scottish'!F23)</f>
        <v>-3416433.4629629632</v>
      </c>
      <c r="G19" s="44">
        <f>AVERAGE('A - Society of Dairy Technology:D - Association for Scottish'!G23)</f>
        <v>-3357645.9276923072</v>
      </c>
      <c r="H19" s="44"/>
      <c r="I19" s="145">
        <f t="shared" si="0"/>
        <v>27</v>
      </c>
      <c r="J19" s="145">
        <f>'Panel A Averages'!I19</f>
        <v>7</v>
      </c>
      <c r="K19" s="145">
        <f>'Panel B Averages'!I19</f>
        <v>6</v>
      </c>
      <c r="L19" s="145">
        <f>'Panel C Averages'!I19</f>
        <v>6</v>
      </c>
      <c r="M19" s="145">
        <f>'Panel D Averages'!I19</f>
        <v>8</v>
      </c>
      <c r="N19" s="20"/>
    </row>
    <row r="20" spans="1:14" s="184" customFormat="1" ht="15" x14ac:dyDescent="0.25">
      <c r="A20" s="204" t="s">
        <v>160</v>
      </c>
      <c r="B20" s="198">
        <f>AVERAGE('A - Society of Dairy Technology:D - Association for Scottish'!B24)</f>
        <v>-1726742.8015384616</v>
      </c>
      <c r="C20" s="198">
        <f>AVERAGE('A - Society of Dairy Technology:D - Association for Scottish'!C24)</f>
        <v>-2939240.0337037034</v>
      </c>
      <c r="D20" s="198">
        <f>AVERAGE('A - Society of Dairy Technology:D - Association for Scottish'!D24)</f>
        <v>-2719940.9481481481</v>
      </c>
      <c r="E20" s="198">
        <f>AVERAGE('A - Society of Dairy Technology:D - Association for Scottish'!E24)</f>
        <v>-2813402.1314814813</v>
      </c>
      <c r="F20" s="198">
        <f>AVERAGE('A - Society of Dairy Technology:D - Association for Scottish'!F24)</f>
        <v>-2543302.5992592596</v>
      </c>
      <c r="G20" s="198">
        <f>AVERAGE('A - Society of Dairy Technology:D - Association for Scottish'!G24)</f>
        <v>-2500662.3930769232</v>
      </c>
      <c r="H20" s="198"/>
      <c r="I20" s="196">
        <f t="shared" si="0"/>
        <v>27</v>
      </c>
      <c r="J20" s="196">
        <f>'Panel A Averages'!I20</f>
        <v>7</v>
      </c>
      <c r="K20" s="196">
        <f>'Panel B Averages'!I20</f>
        <v>6</v>
      </c>
      <c r="L20" s="196">
        <f>'Panel C Averages'!I20</f>
        <v>6</v>
      </c>
      <c r="M20" s="196">
        <f>'Panel D Averages'!I20</f>
        <v>8</v>
      </c>
      <c r="N20" s="202"/>
    </row>
    <row r="21" spans="1:14" s="184" customFormat="1" ht="15" x14ac:dyDescent="0.25">
      <c r="A21" s="182" t="s">
        <v>161</v>
      </c>
      <c r="B21" s="183">
        <f>AVERAGE('A - Society of Dairy Technology:D - Association for Scottish'!B25)</f>
        <v>0.32760481797368074</v>
      </c>
      <c r="C21" s="183">
        <f>AVERAGE('A - Society of Dairy Technology:D - Association for Scottish'!C25)</f>
        <v>0.37923213609770479</v>
      </c>
      <c r="D21" s="183">
        <f>AVERAGE('A - Society of Dairy Technology:D - Association for Scottish'!D25)</f>
        <v>0.3819113203431449</v>
      </c>
      <c r="E21" s="183">
        <f>AVERAGE('A - Society of Dairy Technology:D - Association for Scottish'!E25)</f>
        <v>0.38181262334808663</v>
      </c>
      <c r="F21" s="183">
        <f>AVERAGE('A - Society of Dairy Technology:D - Association for Scottish'!F25)</f>
        <v>0.35461395631048248</v>
      </c>
      <c r="G21" s="183">
        <f>AVERAGE('A - Society of Dairy Technology:D - Association for Scottish'!G25)</f>
        <v>0.37841981739213293</v>
      </c>
      <c r="H21" s="183"/>
      <c r="I21" s="196">
        <f t="shared" si="0"/>
        <v>30</v>
      </c>
      <c r="J21" s="196">
        <f>'Panel A Averages'!I21</f>
        <v>9</v>
      </c>
      <c r="K21" s="196">
        <f>'Panel B Averages'!I21</f>
        <v>6</v>
      </c>
      <c r="L21" s="196">
        <f>'Panel C Averages'!I21</f>
        <v>7</v>
      </c>
      <c r="M21" s="196">
        <f>'Panel D Averages'!I21</f>
        <v>8</v>
      </c>
      <c r="N21" s="203"/>
    </row>
    <row r="22" spans="1:14" x14ac:dyDescent="0.2">
      <c r="A22" s="38" t="s">
        <v>162</v>
      </c>
      <c r="B22" s="46">
        <f>AVERAGE('A - Society of Dairy Technology:D - Association for Scottish'!B26)</f>
        <v>0.33612648003178897</v>
      </c>
      <c r="C22" s="46">
        <f>AVERAGE('A - Society of Dairy Technology:D - Association for Scottish'!C26)</f>
        <v>0.40771828439164193</v>
      </c>
      <c r="D22" s="46">
        <f>AVERAGE('A - Society of Dairy Technology:D - Association for Scottish'!D26)</f>
        <v>0.40309370471734768</v>
      </c>
      <c r="E22" s="46">
        <f>AVERAGE('A - Society of Dairy Technology:D - Association for Scottish'!E26)</f>
        <v>0.40218570634395445</v>
      </c>
      <c r="F22" s="46">
        <f>AVERAGE('A - Society of Dairy Technology:D - Association for Scottish'!F26)</f>
        <v>0.37878341195944742</v>
      </c>
      <c r="G22" s="46">
        <f>AVERAGE('A - Society of Dairy Technology:D - Association for Scottish'!G26)</f>
        <v>0.39861961483931113</v>
      </c>
      <c r="H22" s="46"/>
      <c r="I22" s="145">
        <f t="shared" si="0"/>
        <v>30</v>
      </c>
      <c r="J22" s="145">
        <f>'Panel A Averages'!I22</f>
        <v>9</v>
      </c>
      <c r="K22" s="145">
        <f>'Panel B Averages'!I22</f>
        <v>6</v>
      </c>
      <c r="L22" s="145">
        <f>'Panel C Averages'!I22</f>
        <v>7</v>
      </c>
      <c r="M22" s="145">
        <f>'Panel D Averages'!I22</f>
        <v>8</v>
      </c>
      <c r="N22" s="21"/>
    </row>
    <row r="23" spans="1:14" x14ac:dyDescent="0.2">
      <c r="A23" s="38" t="s">
        <v>163</v>
      </c>
      <c r="B23" s="46">
        <f>AVERAGE('A - Society of Dairy Technology:D - Association for Scottish'!B27)</f>
        <v>0.25190248359420236</v>
      </c>
      <c r="C23" s="46">
        <f>AVERAGE('A - Society of Dairy Technology:D - Association for Scottish'!C27)</f>
        <v>0.28951136580495057</v>
      </c>
      <c r="D23" s="46">
        <f>AVERAGE('A - Society of Dairy Technology:D - Association for Scottish'!D27)</f>
        <v>0.30676709293700244</v>
      </c>
      <c r="E23" s="46">
        <f>AVERAGE('A - Society of Dairy Technology:D - Association for Scottish'!E27)</f>
        <v>0.28737641085979987</v>
      </c>
      <c r="F23" s="46">
        <f>AVERAGE('A - Society of Dairy Technology:D - Association for Scottish'!F27)</f>
        <v>0.28232742582411718</v>
      </c>
      <c r="G23" s="46">
        <f>AVERAGE('A - Society of Dairy Technology:D - Association for Scottish'!G27)</f>
        <v>0.30273292697889903</v>
      </c>
      <c r="H23" s="46"/>
      <c r="I23" s="145">
        <f t="shared" si="0"/>
        <v>28</v>
      </c>
      <c r="J23" s="145">
        <f>'Panel A Averages'!I23</f>
        <v>8</v>
      </c>
      <c r="K23" s="145">
        <f>'Panel B Averages'!I23</f>
        <v>6</v>
      </c>
      <c r="L23" s="145">
        <f>'Panel C Averages'!I23</f>
        <v>6</v>
      </c>
      <c r="M23" s="145">
        <f>'Panel D Averages'!I23</f>
        <v>8</v>
      </c>
      <c r="N23" s="21"/>
    </row>
    <row r="24" spans="1:14" x14ac:dyDescent="0.2">
      <c r="A24" s="38" t="s">
        <v>164</v>
      </c>
      <c r="B24" s="46">
        <f>AVERAGE('A - Society of Dairy Technology:D - Association for Scottish'!B28)</f>
        <v>0.26161008479566178</v>
      </c>
      <c r="C24" s="46">
        <f>AVERAGE('A - Society of Dairy Technology:D - Association for Scottish'!C28)</f>
        <v>0.21347060891054556</v>
      </c>
      <c r="D24" s="46">
        <f>AVERAGE('A - Society of Dairy Technology:D - Association for Scottish'!D28)</f>
        <v>0.21841818742769034</v>
      </c>
      <c r="E24" s="46">
        <f>AVERAGE('A - Society of Dairy Technology:D - Association for Scottish'!E28)</f>
        <v>0.23806391150693215</v>
      </c>
      <c r="F24" s="46">
        <f>AVERAGE('A - Society of Dairy Technology:D - Association for Scottish'!F28)</f>
        <v>0.15126974480981575</v>
      </c>
      <c r="G24" s="46">
        <f>AVERAGE('A - Society of Dairy Technology:D - Association for Scottish'!G28)</f>
        <v>0.18692831902135826</v>
      </c>
      <c r="H24" s="46"/>
      <c r="I24" s="145">
        <f t="shared" si="0"/>
        <v>28</v>
      </c>
      <c r="J24" s="145">
        <f>'Panel A Averages'!I24</f>
        <v>8</v>
      </c>
      <c r="K24" s="145">
        <f>'Panel B Averages'!I24</f>
        <v>6</v>
      </c>
      <c r="L24" s="145">
        <f>'Panel C Averages'!I24</f>
        <v>6</v>
      </c>
      <c r="M24" s="145">
        <f>'Panel D Averages'!I24</f>
        <v>8</v>
      </c>
      <c r="N24" s="21"/>
    </row>
    <row r="25" spans="1:14" s="184" customFormat="1" ht="15" x14ac:dyDescent="0.25">
      <c r="A25" s="182" t="s">
        <v>262</v>
      </c>
      <c r="B25" s="183">
        <f>AVERAGE('A - Society of Dairy Technology:D - Association for Scottish'!B29)</f>
        <v>0.52203153526910584</v>
      </c>
      <c r="C25" s="183">
        <f>AVERAGE('A - Society of Dairy Technology:D - Association for Scottish'!C29)</f>
        <v>0.34878353554415642</v>
      </c>
      <c r="D25" s="183">
        <f>AVERAGE('A - Society of Dairy Technology:D - Association for Scottish'!D29)</f>
        <v>0.35517642299111984</v>
      </c>
      <c r="E25" s="183">
        <f>AVERAGE('A - Society of Dairy Technology:D - Association for Scottish'!E29)</f>
        <v>0.32741286352489313</v>
      </c>
      <c r="F25" s="183">
        <f>AVERAGE('A - Society of Dairy Technology:D - Association for Scottish'!F29)</f>
        <v>0.25369949666536651</v>
      </c>
      <c r="G25" s="183">
        <f>AVERAGE('A - Society of Dairy Technology:D - Association for Scottish'!G29)</f>
        <v>0.27600462039830065</v>
      </c>
      <c r="H25" s="183"/>
      <c r="I25" s="196">
        <f t="shared" si="0"/>
        <v>27</v>
      </c>
      <c r="J25" s="196">
        <f>'Panel A Averages'!I25</f>
        <v>7</v>
      </c>
      <c r="K25" s="196">
        <f>'Panel B Averages'!I25</f>
        <v>6</v>
      </c>
      <c r="L25" s="196">
        <f>'Panel C Averages'!I25</f>
        <v>6</v>
      </c>
      <c r="M25" s="196">
        <f>'Panel D Averages'!I25</f>
        <v>8</v>
      </c>
      <c r="N25" s="203"/>
    </row>
    <row r="26" spans="1:14" s="184" customFormat="1" ht="15" x14ac:dyDescent="0.25">
      <c r="A26" s="182" t="s">
        <v>119</v>
      </c>
      <c r="B26" s="183">
        <f>AVERAGE('A - Society of Dairy Technology:D - Association for Scottish'!B30)</f>
        <v>-0.14899172664133034</v>
      </c>
      <c r="C26" s="183">
        <f>AVERAGE('A - Society of Dairy Technology:D - Association for Scottish'!C30)</f>
        <v>-8.8973588922669725E-2</v>
      </c>
      <c r="D26" s="183">
        <f>AVERAGE('A - Society of Dairy Technology:D - Association for Scottish'!D30)</f>
        <v>-0.15845065687277821</v>
      </c>
      <c r="E26" s="183">
        <f>AVERAGE('A - Society of Dairy Technology:D - Association for Scottish'!E30)</f>
        <v>-0.21304455133156475</v>
      </c>
      <c r="F26" s="183">
        <f>AVERAGE('A - Society of Dairy Technology:D - Association for Scottish'!F30)</f>
        <v>-0.19143789218540608</v>
      </c>
      <c r="G26" s="183">
        <f>AVERAGE('A - Society of Dairy Technology:D - Association for Scottish'!G30)</f>
        <v>-0.14178641589006152</v>
      </c>
      <c r="H26" s="183"/>
      <c r="I26" s="196">
        <f t="shared" si="0"/>
        <v>27</v>
      </c>
      <c r="J26" s="196">
        <f>'Panel A Averages'!I26</f>
        <v>8</v>
      </c>
      <c r="K26" s="196">
        <f>'Panel B Averages'!I26</f>
        <v>6</v>
      </c>
      <c r="L26" s="196">
        <f>'Panel C Averages'!I26</f>
        <v>6</v>
      </c>
      <c r="M26" s="196">
        <f>'Panel D Averages'!I26</f>
        <v>7</v>
      </c>
    </row>
    <row r="27" spans="1:14" x14ac:dyDescent="0.2">
      <c r="A27" s="38" t="s">
        <v>263</v>
      </c>
      <c r="B27" s="45">
        <f>AVERAGE('A - Society of Dairy Technology:D - Association for Scottish'!B31)</f>
        <v>-182478.35866666667</v>
      </c>
      <c r="C27" s="45">
        <f>AVERAGE('A - Society of Dairy Technology:D - Association for Scottish'!C31)</f>
        <v>327679.4927586207</v>
      </c>
      <c r="D27" s="45">
        <f>AVERAGE('A - Society of Dairy Technology:D - Association for Scottish'!D31)</f>
        <v>103483.28482758621</v>
      </c>
      <c r="E27" s="45">
        <f>AVERAGE('A - Society of Dairy Technology:D - Association for Scottish'!E31)</f>
        <v>286879.99137931032</v>
      </c>
      <c r="F27" s="45">
        <f>AVERAGE('A - Society of Dairy Technology:D - Association for Scottish'!F31)</f>
        <v>375961.75137931033</v>
      </c>
      <c r="G27" s="45">
        <f>AVERAGE('A - Society of Dairy Technology:D - Association for Scottish'!G31)</f>
        <v>481546.43000000005</v>
      </c>
      <c r="H27" s="45"/>
      <c r="I27" s="145">
        <f t="shared" si="0"/>
        <v>30</v>
      </c>
      <c r="J27" s="145">
        <f>'Panel A Averages'!I27</f>
        <v>9</v>
      </c>
      <c r="K27" s="145">
        <f>'Panel B Averages'!I27</f>
        <v>6</v>
      </c>
      <c r="L27" s="145">
        <f>'Panel C Averages'!I27</f>
        <v>7</v>
      </c>
      <c r="M27" s="145">
        <f>'Panel D Averages'!I27</f>
        <v>8</v>
      </c>
      <c r="N27" s="20"/>
    </row>
    <row r="28" spans="1:14" x14ac:dyDescent="0.2">
      <c r="A28" s="38" t="s">
        <v>264</v>
      </c>
      <c r="B28" s="45">
        <f>AVERAGE('A - Society of Dairy Technology:D - Association for Scottish'!B32)</f>
        <v>-157489.76384615383</v>
      </c>
      <c r="C28" s="45">
        <f>AVERAGE('A - Society of Dairy Technology:D - Association for Scottish'!C32)</f>
        <v>-24390.844814814816</v>
      </c>
      <c r="D28" s="45">
        <f>AVERAGE('A - Society of Dairy Technology:D - Association for Scottish'!D32)</f>
        <v>-97361.091851851845</v>
      </c>
      <c r="E28" s="45">
        <f>AVERAGE('A - Society of Dairy Technology:D - Association for Scottish'!E32)</f>
        <v>-278627.13555555558</v>
      </c>
      <c r="F28" s="45">
        <f>AVERAGE('A - Society of Dairy Technology:D - Association for Scottish'!F32)</f>
        <v>104283.31148148148</v>
      </c>
      <c r="G28" s="45">
        <f>AVERAGE('A - Society of Dairy Technology:D - Association for Scottish'!G32)</f>
        <v>188975.59269230769</v>
      </c>
      <c r="H28" s="45"/>
      <c r="I28" s="145">
        <f t="shared" si="0"/>
        <v>28</v>
      </c>
      <c r="J28" s="145">
        <f>'Panel A Averages'!I28</f>
        <v>8</v>
      </c>
      <c r="K28" s="145">
        <f>'Panel B Averages'!I28</f>
        <v>6</v>
      </c>
      <c r="L28" s="145">
        <f>'Panel C Averages'!I28</f>
        <v>6</v>
      </c>
      <c r="M28" s="145">
        <f>'Panel D Averages'!I28</f>
        <v>8</v>
      </c>
      <c r="N28" s="21"/>
    </row>
    <row r="29" spans="1:14" x14ac:dyDescent="0.2">
      <c r="A29" s="38" t="s">
        <v>265</v>
      </c>
      <c r="B29" s="47">
        <f>AVERAGE('A - Society of Dairy Technology:D - Association for Scottish'!B33)</f>
        <v>2.3074832740674203E-2</v>
      </c>
      <c r="C29" s="47">
        <f>AVERAGE('A - Society of Dairy Technology:D - Association for Scottish'!C33)</f>
        <v>-4.0252049328664892E-2</v>
      </c>
      <c r="D29" s="47">
        <f>AVERAGE('A - Society of Dairy Technology:D - Association for Scottish'!D33)</f>
        <v>4.0088993257109219E-2</v>
      </c>
      <c r="E29" s="47">
        <f>AVERAGE('A - Society of Dairy Technology:D - Association for Scottish'!E33)</f>
        <v>5.9948464613803418E-2</v>
      </c>
      <c r="F29" s="47">
        <f>AVERAGE('A - Society of Dairy Technology:D - Association for Scottish'!F33)</f>
        <v>6.6538903920223564E-3</v>
      </c>
      <c r="G29" s="47">
        <f>AVERAGE('A - Society of Dairy Technology:D - Association for Scottish'!G33)</f>
        <v>2.0326835967716523E-2</v>
      </c>
      <c r="H29" s="47"/>
      <c r="I29" s="145">
        <f t="shared" si="0"/>
        <v>29</v>
      </c>
      <c r="J29" s="145">
        <f>'Panel A Averages'!I29</f>
        <v>9</v>
      </c>
      <c r="K29" s="145">
        <f>'Panel B Averages'!I29</f>
        <v>6</v>
      </c>
      <c r="L29" s="145">
        <f>'Panel C Averages'!I29</f>
        <v>7</v>
      </c>
      <c r="M29" s="145">
        <f>'Panel D Averages'!I29</f>
        <v>7</v>
      </c>
      <c r="N29" s="20"/>
    </row>
    <row r="30" spans="1:14" x14ac:dyDescent="0.2">
      <c r="A30" s="38" t="s">
        <v>266</v>
      </c>
      <c r="B30" s="47">
        <f>AVERAGE('A - Society of Dairy Technology:D - Association for Scottish'!B34)</f>
        <v>1.8985987069282191</v>
      </c>
      <c r="C30" s="47">
        <f>AVERAGE('A - Society of Dairy Technology:D - Association for Scottish'!C34)</f>
        <v>-0.78956184560986831</v>
      </c>
      <c r="D30" s="47">
        <f>AVERAGE('A - Society of Dairy Technology:D - Association for Scottish'!D34)</f>
        <v>-2.7644223447187231E-2</v>
      </c>
      <c r="E30" s="47">
        <f>AVERAGE('A - Society of Dairy Technology:D - Association for Scottish'!E34)</f>
        <v>0.23632073054213312</v>
      </c>
      <c r="F30" s="47">
        <f>AVERAGE('A - Society of Dairy Technology:D - Association for Scottish'!F34)</f>
        <v>0.46104089872103865</v>
      </c>
      <c r="G30" s="47">
        <f>AVERAGE('A - Society of Dairy Technology:D - Association for Scottish'!G34)</f>
        <v>-0.14005673003730545</v>
      </c>
      <c r="H30" s="47"/>
      <c r="I30" s="145">
        <f t="shared" si="0"/>
        <v>28</v>
      </c>
      <c r="J30" s="145">
        <f>'Panel A Averages'!I30</f>
        <v>8</v>
      </c>
      <c r="K30" s="145">
        <f>'Panel B Averages'!I30</f>
        <v>6</v>
      </c>
      <c r="L30" s="145">
        <f>'Panel C Averages'!I30</f>
        <v>6</v>
      </c>
      <c r="M30" s="145">
        <f>'Panel D Averages'!I30</f>
        <v>8</v>
      </c>
      <c r="N30" s="21"/>
    </row>
    <row r="31" spans="1:14" x14ac:dyDescent="0.2">
      <c r="A31" s="38" t="s">
        <v>267</v>
      </c>
      <c r="B31" s="47" t="s">
        <v>182</v>
      </c>
      <c r="C31" s="47" t="s">
        <v>182</v>
      </c>
      <c r="D31" s="47" t="s">
        <v>182</v>
      </c>
      <c r="E31" s="47" t="s">
        <v>182</v>
      </c>
      <c r="F31" s="47" t="s">
        <v>182</v>
      </c>
      <c r="G31" s="47" t="s">
        <v>182</v>
      </c>
      <c r="H31" s="47"/>
      <c r="I31" s="145">
        <f t="shared" si="0"/>
        <v>21</v>
      </c>
      <c r="J31" s="145">
        <f>'Panel A Averages'!I31</f>
        <v>7</v>
      </c>
      <c r="K31" s="145">
        <f>'Panel B Averages'!I31</f>
        <v>2</v>
      </c>
      <c r="L31" s="145">
        <f>'Panel C Averages'!I31</f>
        <v>5</v>
      </c>
      <c r="M31" s="145">
        <f>'Panel D Averages'!I31</f>
        <v>7</v>
      </c>
      <c r="N31" s="21"/>
    </row>
    <row r="32" spans="1:14" x14ac:dyDescent="0.2">
      <c r="A32" s="38" t="s">
        <v>209</v>
      </c>
      <c r="B32" s="47" t="s">
        <v>182</v>
      </c>
      <c r="C32" s="47" t="s">
        <v>182</v>
      </c>
      <c r="D32" s="47" t="s">
        <v>182</v>
      </c>
      <c r="E32" s="47" t="s">
        <v>182</v>
      </c>
      <c r="F32" s="47" t="s">
        <v>182</v>
      </c>
      <c r="G32" s="47" t="s">
        <v>182</v>
      </c>
      <c r="H32" s="47"/>
      <c r="I32" s="145">
        <f t="shared" si="0"/>
        <v>20</v>
      </c>
      <c r="J32" s="145">
        <f>'Panel A Averages'!I32</f>
        <v>7</v>
      </c>
      <c r="K32" s="145">
        <f>'Panel B Averages'!I32</f>
        <v>2</v>
      </c>
      <c r="L32" s="145">
        <f>'Panel C Averages'!I32</f>
        <v>5</v>
      </c>
      <c r="M32" s="145">
        <f>'Panel D Averages'!I32</f>
        <v>6</v>
      </c>
      <c r="N32" s="21"/>
    </row>
    <row r="33" spans="1:14" x14ac:dyDescent="0.2">
      <c r="A33" s="38" t="s">
        <v>210</v>
      </c>
      <c r="B33" s="47" t="s">
        <v>182</v>
      </c>
      <c r="C33" s="47" t="s">
        <v>182</v>
      </c>
      <c r="D33" s="47" t="s">
        <v>182</v>
      </c>
      <c r="E33" s="47" t="s">
        <v>182</v>
      </c>
      <c r="F33" s="47" t="s">
        <v>182</v>
      </c>
      <c r="G33" s="47" t="s">
        <v>182</v>
      </c>
      <c r="H33" s="47"/>
      <c r="I33" s="145">
        <f t="shared" si="0"/>
        <v>19</v>
      </c>
      <c r="J33" s="145">
        <f>'Panel A Averages'!I33</f>
        <v>6</v>
      </c>
      <c r="K33" s="145">
        <f>'Panel B Averages'!I33</f>
        <v>1</v>
      </c>
      <c r="L33" s="145">
        <f>'Panel C Averages'!I33</f>
        <v>5</v>
      </c>
      <c r="M33" s="145">
        <f>'Panel D Averages'!I33</f>
        <v>7</v>
      </c>
      <c r="N33" s="20"/>
    </row>
    <row r="34" spans="1:14" x14ac:dyDescent="0.2">
      <c r="A34" s="38" t="s">
        <v>211</v>
      </c>
      <c r="B34" s="47" t="s">
        <v>182</v>
      </c>
      <c r="C34" s="47" t="s">
        <v>182</v>
      </c>
      <c r="D34" s="47" t="s">
        <v>182</v>
      </c>
      <c r="E34" s="47" t="s">
        <v>182</v>
      </c>
      <c r="F34" s="47" t="s">
        <v>182</v>
      </c>
      <c r="G34" s="47" t="s">
        <v>182</v>
      </c>
      <c r="H34" s="47"/>
      <c r="I34" s="145">
        <f t="shared" si="0"/>
        <v>19</v>
      </c>
      <c r="J34" s="145">
        <f>'Panel A Averages'!I34</f>
        <v>6</v>
      </c>
      <c r="K34" s="145">
        <f>'Panel B Averages'!I34</f>
        <v>1</v>
      </c>
      <c r="L34" s="145">
        <f>'Panel C Averages'!I34</f>
        <v>5</v>
      </c>
      <c r="M34" s="145">
        <f>'Panel D Averages'!I34</f>
        <v>7</v>
      </c>
      <c r="N34" s="20"/>
    </row>
    <row r="35" spans="1:14" ht="15" thickBot="1" x14ac:dyDescent="0.25">
      <c r="A35" s="62" t="s">
        <v>120</v>
      </c>
      <c r="B35" s="63" t="s">
        <v>182</v>
      </c>
      <c r="C35" s="63" t="s">
        <v>182</v>
      </c>
      <c r="D35" s="63" t="s">
        <v>182</v>
      </c>
      <c r="E35" s="63" t="s">
        <v>182</v>
      </c>
      <c r="F35" s="63" t="s">
        <v>182</v>
      </c>
      <c r="G35" s="63" t="s">
        <v>182</v>
      </c>
      <c r="H35" s="63"/>
      <c r="I35" s="145">
        <f>SUM(J35:M35)</f>
        <v>17</v>
      </c>
      <c r="J35" s="45">
        <f>'Panel A Averages'!I35</f>
        <v>5</v>
      </c>
      <c r="K35" s="145">
        <f>'Panel B Averages'!I35</f>
        <v>1</v>
      </c>
      <c r="L35" s="145">
        <f>'Panel C Averages'!I35</f>
        <v>5</v>
      </c>
      <c r="M35" s="145">
        <f>'Panel D Averages'!I35</f>
        <v>6</v>
      </c>
    </row>
    <row r="36" spans="1:14" x14ac:dyDescent="0.2">
      <c r="A36" s="38"/>
      <c r="B36" s="45"/>
      <c r="C36" s="45"/>
      <c r="D36" s="45"/>
      <c r="E36" s="45"/>
      <c r="F36" s="45"/>
      <c r="G36" s="45"/>
      <c r="H36" s="45"/>
      <c r="I36" s="145"/>
      <c r="J36" s="145"/>
      <c r="K36" s="145"/>
      <c r="L36" s="145"/>
      <c r="M36" s="145"/>
    </row>
    <row r="37" spans="1:14" x14ac:dyDescent="0.2">
      <c r="A37" s="38"/>
      <c r="B37" s="45"/>
      <c r="C37" s="45"/>
      <c r="D37" s="45"/>
      <c r="E37" s="45"/>
      <c r="F37" s="45"/>
      <c r="G37" s="45"/>
      <c r="H37" s="45"/>
      <c r="I37" s="145"/>
      <c r="J37" s="145"/>
      <c r="K37" s="145"/>
      <c r="L37" s="145"/>
      <c r="M37" s="145"/>
    </row>
    <row r="38" spans="1:14" x14ac:dyDescent="0.2">
      <c r="A38" s="43" t="s">
        <v>137</v>
      </c>
      <c r="B38" s="44">
        <f>AVERAGE('A - Society of Dairy Technology:D - Association for Scottish'!B42)</f>
        <v>6161979.1187499994</v>
      </c>
      <c r="C38" s="44">
        <f>AVERAGE('A - Society of Dairy Technology:D - Association for Scottish'!C42)</f>
        <v>5335254.8426666679</v>
      </c>
      <c r="D38" s="44">
        <f>AVERAGE('A - Society of Dairy Technology:D - Association for Scottish'!D42)</f>
        <v>5664872.0410000002</v>
      </c>
      <c r="E38" s="44">
        <f>AVERAGE('A - Society of Dairy Technology:D - Association for Scottish'!E42)</f>
        <v>5795068.1816666676</v>
      </c>
      <c r="F38" s="44">
        <f>AVERAGE('A - Society of Dairy Technology:D - Association for Scottish'!F42)</f>
        <v>4939626.3803333333</v>
      </c>
      <c r="G38" s="44">
        <f>AVERAGE('A - Society of Dairy Technology:D - Association for Scottish'!G42)</f>
        <v>5867624.2048275862</v>
      </c>
      <c r="H38" s="44"/>
      <c r="I38" s="145">
        <f t="shared" si="0"/>
        <v>30</v>
      </c>
      <c r="J38" s="145">
        <f>'Panel A Averages'!I38</f>
        <v>9</v>
      </c>
      <c r="K38" s="145">
        <f>'Panel B Averages'!I38</f>
        <v>6</v>
      </c>
      <c r="L38" s="145">
        <f>'Panel C Averages'!I38</f>
        <v>7</v>
      </c>
      <c r="M38" s="145">
        <f>'Panel D Averages'!I38</f>
        <v>8</v>
      </c>
    </row>
    <row r="39" spans="1:14" x14ac:dyDescent="0.2">
      <c r="A39" s="43" t="s">
        <v>138</v>
      </c>
      <c r="B39" s="44">
        <f>AVERAGE('A - Society of Dairy Technology:D - Association for Scottish'!B43)</f>
        <v>-5939078.9375</v>
      </c>
      <c r="C39" s="44">
        <f>AVERAGE('A - Society of Dairy Technology:D - Association for Scottish'!C43)</f>
        <v>-4749314.2333333334</v>
      </c>
      <c r="D39" s="44">
        <f>AVERAGE('A - Society of Dairy Technology:D - Association for Scottish'!D43)</f>
        <v>-4665940</v>
      </c>
      <c r="E39" s="44">
        <f>AVERAGE('A - Society of Dairy Technology:D - Association for Scottish'!E43)</f>
        <v>-4726023.0666666664</v>
      </c>
      <c r="F39" s="44">
        <f>AVERAGE('A - Society of Dairy Technology:D - Association for Scottish'!F43)</f>
        <v>-4363258.4000000004</v>
      </c>
      <c r="G39" s="44">
        <f>AVERAGE('A - Society of Dairy Technology:D - Association for Scottish'!G43)</f>
        <v>-4227925.3793103453</v>
      </c>
      <c r="H39" s="44"/>
      <c r="I39" s="145">
        <f t="shared" si="0"/>
        <v>30</v>
      </c>
      <c r="J39" s="145">
        <f>'Panel A Averages'!I39</f>
        <v>9</v>
      </c>
      <c r="K39" s="145">
        <f>'Panel B Averages'!I39</f>
        <v>6</v>
      </c>
      <c r="L39" s="145">
        <f>'Panel C Averages'!I39</f>
        <v>7</v>
      </c>
      <c r="M39" s="145">
        <f>'Panel D Averages'!I39</f>
        <v>8</v>
      </c>
    </row>
    <row r="40" spans="1:14" x14ac:dyDescent="0.2">
      <c r="A40" s="43" t="s">
        <v>139</v>
      </c>
      <c r="B40" s="44">
        <f>AVERAGE('A - Society of Dairy Technology:D - Association for Scottish'!B44)</f>
        <v>-6407133.4375</v>
      </c>
      <c r="C40" s="44">
        <f>AVERAGE('A - Society of Dairy Technology:D - Association for Scottish'!C44)</f>
        <v>-6185193.5999999996</v>
      </c>
      <c r="D40" s="44">
        <f>AVERAGE('A - Society of Dairy Technology:D - Association for Scottish'!D44)</f>
        <v>-6446337.9000000004</v>
      </c>
      <c r="E40" s="44">
        <f>AVERAGE('A - Society of Dairy Technology:D - Association for Scottish'!E44)</f>
        <v>-5314657.3666666662</v>
      </c>
      <c r="F40" s="44">
        <f>AVERAGE('A - Society of Dairy Technology:D - Association for Scottish'!F44)</f>
        <v>-5557515.0999999996</v>
      </c>
      <c r="G40" s="44">
        <f>AVERAGE('A - Society of Dairy Technology:D - Association for Scottish'!G44)</f>
        <v>-5622656.2758620689</v>
      </c>
      <c r="H40" s="44"/>
      <c r="I40" s="145">
        <f t="shared" si="0"/>
        <v>30</v>
      </c>
      <c r="J40" s="145">
        <f>'Panel A Averages'!I40</f>
        <v>9</v>
      </c>
      <c r="K40" s="145">
        <f>'Panel B Averages'!I40</f>
        <v>6</v>
      </c>
      <c r="L40" s="145">
        <f>'Panel C Averages'!I40</f>
        <v>7</v>
      </c>
      <c r="M40" s="145">
        <f>'Panel D Averages'!I40</f>
        <v>8</v>
      </c>
    </row>
    <row r="41" spans="1:14" s="184" customFormat="1" ht="15" x14ac:dyDescent="0.25">
      <c r="A41" s="200" t="s">
        <v>140</v>
      </c>
      <c r="B41" s="201">
        <f>AVERAGE('A - Society of Dairy Technology:D - Association for Scottish'!B45)</f>
        <v>17593448.530625001</v>
      </c>
      <c r="C41" s="201">
        <f>AVERAGE('A - Society of Dairy Technology:D - Association for Scottish'!C45)</f>
        <v>15495530.539000001</v>
      </c>
      <c r="D41" s="201">
        <f>AVERAGE('A - Society of Dairy Technology:D - Association for Scottish'!D45)</f>
        <v>15130706.934666667</v>
      </c>
      <c r="E41" s="201">
        <f>AVERAGE('A - Society of Dairy Technology:D - Association for Scottish'!E45)</f>
        <v>16206686.158666667</v>
      </c>
      <c r="F41" s="201">
        <f>AVERAGE('A - Society of Dairy Technology:D - Association for Scottish'!F45)</f>
        <v>13562842.590999998</v>
      </c>
      <c r="G41" s="201">
        <f>AVERAGE('A - Society of Dairy Technology:D - Association for Scottish'!G45)</f>
        <v>12208642.853103448</v>
      </c>
      <c r="H41" s="201">
        <f>AVERAGE('A - Society of Dairy Technology:D - Association for Scottish'!H45)</f>
        <v>12734412.972413793</v>
      </c>
      <c r="I41" s="196">
        <f t="shared" si="0"/>
        <v>30</v>
      </c>
      <c r="J41" s="196">
        <f>'Panel A Averages'!I41</f>
        <v>9</v>
      </c>
      <c r="K41" s="196">
        <f>'Panel B Averages'!I41</f>
        <v>6</v>
      </c>
      <c r="L41" s="196">
        <f>'Panel C Averages'!I41</f>
        <v>7</v>
      </c>
      <c r="M41" s="196">
        <f>'Panel D Averages'!I41</f>
        <v>8</v>
      </c>
      <c r="N41" s="202"/>
    </row>
    <row r="42" spans="1:14" x14ac:dyDescent="0.2">
      <c r="A42" s="43" t="s">
        <v>216</v>
      </c>
      <c r="B42" s="44">
        <f>AVERAGE('A - Society of Dairy Technology:D - Association for Scottish'!B46)</f>
        <v>16726113.395624999</v>
      </c>
      <c r="C42" s="44">
        <f>AVERAGE('A - Society of Dairy Technology:D - Association for Scottish'!C46)</f>
        <v>13702660.826000001</v>
      </c>
      <c r="D42" s="44">
        <f>AVERAGE('A - Society of Dairy Technology:D - Association for Scottish'!D46)</f>
        <v>13408376.631666666</v>
      </c>
      <c r="E42" s="44">
        <f>AVERAGE('A - Society of Dairy Technology:D - Association for Scottish'!E46)</f>
        <v>14556014.853666667</v>
      </c>
      <c r="F42" s="44">
        <f>AVERAGE('A - Society of Dairy Technology:D - Association for Scottish'!F46)</f>
        <v>11956475.703</v>
      </c>
      <c r="G42" s="44">
        <f>AVERAGE('A - Society of Dairy Technology:D - Association for Scottish'!G46)</f>
        <v>10911423.831034483</v>
      </c>
      <c r="H42" s="44">
        <f>AVERAGE('A - Society of Dairy Technology:D - Association for Scottish'!H46)</f>
        <v>11193519.332413793</v>
      </c>
      <c r="I42" s="145">
        <f t="shared" si="0"/>
        <v>30</v>
      </c>
      <c r="J42" s="145">
        <f>'Panel A Averages'!I42</f>
        <v>9</v>
      </c>
      <c r="K42" s="145">
        <f>'Panel B Averages'!I42</f>
        <v>6</v>
      </c>
      <c r="L42" s="145">
        <f>'Panel C Averages'!I42</f>
        <v>7</v>
      </c>
      <c r="M42" s="145">
        <f>'Panel D Averages'!I42</f>
        <v>8</v>
      </c>
      <c r="N42" s="20"/>
    </row>
    <row r="43" spans="1:14" s="184" customFormat="1" ht="15" x14ac:dyDescent="0.25">
      <c r="A43" s="200" t="s">
        <v>217</v>
      </c>
      <c r="B43" s="201">
        <f>AVERAGE('A - Society of Dairy Technology:D - Association for Scottish'!B47)</f>
        <v>13289667.601875</v>
      </c>
      <c r="C43" s="201">
        <f>AVERAGE('A - Society of Dairy Technology:D - Association for Scottish'!C47)</f>
        <v>12320029.621333335</v>
      </c>
      <c r="D43" s="201">
        <f>AVERAGE('A - Society of Dairy Technology:D - Association for Scottish'!D47)</f>
        <v>11319693.531666666</v>
      </c>
      <c r="E43" s="201">
        <f>AVERAGE('A - Society of Dairy Technology:D - Association for Scottish'!E47)</f>
        <v>11528050.353666667</v>
      </c>
      <c r="F43" s="201">
        <f>AVERAGE('A - Society of Dairy Technology:D - Association for Scottish'!F47)</f>
        <v>10253085.469666665</v>
      </c>
      <c r="G43" s="201">
        <f>AVERAGE('A - Society of Dairy Technology:D - Association for Scottish'!G47)</f>
        <v>9779292.1758620702</v>
      </c>
      <c r="H43" s="201">
        <f>AVERAGE('A - Society of Dairy Technology:D - Association for Scottish'!H47)</f>
        <v>10207490.573793102</v>
      </c>
      <c r="I43" s="196">
        <f t="shared" si="0"/>
        <v>30</v>
      </c>
      <c r="J43" s="196">
        <f>'Panel A Averages'!I43</f>
        <v>9</v>
      </c>
      <c r="K43" s="196">
        <f>'Panel B Averages'!I43</f>
        <v>6</v>
      </c>
      <c r="L43" s="196">
        <f>'Panel C Averages'!I43</f>
        <v>7</v>
      </c>
      <c r="M43" s="196">
        <f>'Panel D Averages'!I43</f>
        <v>8</v>
      </c>
      <c r="N43" s="202"/>
    </row>
    <row r="44" spans="1:14" x14ac:dyDescent="0.2">
      <c r="A44" s="43" t="s">
        <v>218</v>
      </c>
      <c r="B44" s="44">
        <f>AVERAGE('A - Society of Dairy Technology:D - Association for Scottish'!B48)</f>
        <v>3264296.3687499999</v>
      </c>
      <c r="C44" s="44">
        <f>AVERAGE('A - Society of Dairy Technology:D - Association for Scottish'!C48)</f>
        <v>2734153.7093333327</v>
      </c>
      <c r="D44" s="44">
        <f>AVERAGE('A - Society of Dairy Technology:D - Association for Scottish'!D48)</f>
        <v>2955852.3743333337</v>
      </c>
      <c r="E44" s="44">
        <f>AVERAGE('A - Society of Dairy Technology:D - Association for Scottish'!E48)</f>
        <v>3332166.1483333334</v>
      </c>
      <c r="F44" s="44">
        <f>AVERAGE('A - Society of Dairy Technology:D - Association for Scottish'!F48)</f>
        <v>3148429.6136666667</v>
      </c>
      <c r="G44" s="44">
        <f>AVERAGE('A - Society of Dairy Technology:D - Association for Scottish'!G48)</f>
        <v>4328281.2737931032</v>
      </c>
      <c r="H44" s="44"/>
      <c r="I44" s="145">
        <f t="shared" si="0"/>
        <v>30</v>
      </c>
      <c r="J44" s="145">
        <f>'Panel A Averages'!I44</f>
        <v>9</v>
      </c>
      <c r="K44" s="145">
        <f>'Panel B Averages'!I44</f>
        <v>6</v>
      </c>
      <c r="L44" s="145">
        <f>'Panel C Averages'!I44</f>
        <v>7</v>
      </c>
      <c r="M44" s="145">
        <f>'Panel D Averages'!I44</f>
        <v>8</v>
      </c>
    </row>
    <row r="45" spans="1:14" x14ac:dyDescent="0.2">
      <c r="A45" s="34" t="s">
        <v>141</v>
      </c>
      <c r="B45" s="48">
        <f>AVERAGE('A - Society of Dairy Technology:D - Association for Scottish'!B49)</f>
        <v>867335.13500000001</v>
      </c>
      <c r="C45" s="48">
        <f>AVERAGE('A - Society of Dairy Technology:D - Association for Scottish'!C49)</f>
        <v>1792869.713</v>
      </c>
      <c r="D45" s="48">
        <f>AVERAGE('A - Society of Dairy Technology:D - Association for Scottish'!D49)</f>
        <v>1722330.3030000001</v>
      </c>
      <c r="E45" s="48">
        <f>AVERAGE('A - Society of Dairy Technology:D - Association for Scottish'!E49)</f>
        <v>1650671.3049999999</v>
      </c>
      <c r="F45" s="48">
        <f>AVERAGE('A - Society of Dairy Technology:D - Association for Scottish'!F49)</f>
        <v>1606366.888</v>
      </c>
      <c r="G45" s="48">
        <f>AVERAGE('A - Society of Dairy Technology:D - Association for Scottish'!G49)</f>
        <v>1297219.0220689655</v>
      </c>
      <c r="H45" s="48"/>
      <c r="I45" s="145">
        <f t="shared" si="0"/>
        <v>30</v>
      </c>
      <c r="J45" s="145">
        <f>'Panel A Averages'!I45</f>
        <v>9</v>
      </c>
      <c r="K45" s="145">
        <f>'Panel B Averages'!I45</f>
        <v>6</v>
      </c>
      <c r="L45" s="145">
        <f>'Panel C Averages'!I45</f>
        <v>7</v>
      </c>
      <c r="M45" s="145">
        <f>'Panel D Averages'!I45</f>
        <v>8</v>
      </c>
    </row>
    <row r="46" spans="1:14" s="22" customFormat="1" x14ac:dyDescent="0.2">
      <c r="A46" s="39" t="s">
        <v>142</v>
      </c>
      <c r="B46" s="48">
        <f>AVERAGE('A - Society of Dairy Technology:D - Association for Scottish'!B50)</f>
        <v>-1585193.9175</v>
      </c>
      <c r="C46" s="48">
        <f>AVERAGE('A - Society of Dairy Technology:D - Association for Scottish'!C50)</f>
        <v>364823.60433333332</v>
      </c>
      <c r="D46" s="48">
        <f>AVERAGE('A - Society of Dairy Technology:D - Association for Scottish'!D50)</f>
        <v>-1075979.2240000002</v>
      </c>
      <c r="E46" s="48">
        <f>AVERAGE('A - Society of Dairy Technology:D - Association for Scottish'!E50)</f>
        <v>2643843.5676666666</v>
      </c>
      <c r="F46" s="48">
        <f>AVERAGE('A - Society of Dairy Technology:D - Association for Scottish'!F50)</f>
        <v>1327786.8663333333</v>
      </c>
      <c r="G46" s="48">
        <f>AVERAGE('A - Society of Dairy Technology:D - Association for Scottish'!G50)</f>
        <v>-82077.337857142862</v>
      </c>
      <c r="H46" s="48"/>
      <c r="I46" s="145">
        <f t="shared" si="0"/>
        <v>30</v>
      </c>
      <c r="J46" s="145">
        <f>'Panel A Averages'!I46</f>
        <v>9</v>
      </c>
      <c r="K46" s="145">
        <f>'Panel B Averages'!I46</f>
        <v>6</v>
      </c>
      <c r="L46" s="145">
        <f>'Panel C Averages'!I46</f>
        <v>7</v>
      </c>
      <c r="M46" s="145">
        <f>'Panel D Averages'!I46</f>
        <v>8</v>
      </c>
      <c r="N46" s="20"/>
    </row>
    <row r="47" spans="1:14" s="22" customFormat="1" x14ac:dyDescent="0.2">
      <c r="A47" s="39" t="s">
        <v>221</v>
      </c>
      <c r="B47" s="49">
        <f>AVERAGE('A - Society of Dairy Technology:D - Association for Scottish'!B51)</f>
        <v>8.0606839171317085E-2</v>
      </c>
      <c r="C47" s="49">
        <f>AVERAGE('A - Society of Dairy Technology:D - Association for Scottish'!C51)</f>
        <v>1.169148492177547E-2</v>
      </c>
      <c r="D47" s="49">
        <f>AVERAGE('A - Society of Dairy Technology:D - Association for Scottish'!D51)</f>
        <v>5.8690486592641228E-2</v>
      </c>
      <c r="E47" s="49">
        <f>AVERAGE('A - Society of Dairy Technology:D - Association for Scottish'!E51)</f>
        <v>0.15089853056784006</v>
      </c>
      <c r="F47" s="49">
        <f>AVERAGE('A - Society of Dairy Technology:D - Association for Scottish'!F51)</f>
        <v>0.17657831993147549</v>
      </c>
      <c r="G47" s="49">
        <f>AVERAGE('A - Society of Dairy Technology:D - Association for Scottish'!G51)</f>
        <v>4.5124482586681093E-2</v>
      </c>
      <c r="H47" s="49"/>
      <c r="I47" s="145">
        <f t="shared" si="0"/>
        <v>30</v>
      </c>
      <c r="J47" s="145">
        <f>'Panel A Averages'!I47</f>
        <v>9</v>
      </c>
      <c r="K47" s="145">
        <f>'Panel B Averages'!I47</f>
        <v>6</v>
      </c>
      <c r="L47" s="145">
        <f>'Panel C Averages'!I47</f>
        <v>7</v>
      </c>
      <c r="M47" s="145">
        <f>'Panel D Averages'!I47</f>
        <v>8</v>
      </c>
      <c r="N47" s="20"/>
    </row>
    <row r="48" spans="1:14" s="22" customFormat="1" x14ac:dyDescent="0.2">
      <c r="A48" s="39" t="s">
        <v>222</v>
      </c>
      <c r="B48" s="48">
        <f>AVERAGE('A - Society of Dairy Technology:D - Association for Scottish'!B52)</f>
        <v>-882070.65312499995</v>
      </c>
      <c r="C48" s="48">
        <f>AVERAGE('A - Society of Dairy Technology:D - Association for Scottish'!C52)</f>
        <v>294284.19433333341</v>
      </c>
      <c r="D48" s="48">
        <f>AVERAGE('A - Society of Dairy Technology:D - Association for Scottish'!D52)</f>
        <v>-1147638.2220000001</v>
      </c>
      <c r="E48" s="48">
        <f>AVERAGE('A - Society of Dairy Technology:D - Association for Scottish'!E52)</f>
        <v>2599539.1506666667</v>
      </c>
      <c r="F48" s="48">
        <f>AVERAGE('A - Society of Dairy Technology:D - Association for Scottish'!F52)</f>
        <v>1215983.4663333334</v>
      </c>
      <c r="G48" s="48">
        <f>AVERAGE('A - Society of Dairy Technology:D - Association for Scottish'!G52)</f>
        <v>-87430.483571428573</v>
      </c>
      <c r="H48" s="48"/>
      <c r="I48" s="145">
        <f t="shared" si="0"/>
        <v>30</v>
      </c>
      <c r="J48" s="145">
        <f>'Panel A Averages'!I48</f>
        <v>9</v>
      </c>
      <c r="K48" s="145">
        <f>'Panel B Averages'!I48</f>
        <v>6</v>
      </c>
      <c r="L48" s="145">
        <f>'Panel C Averages'!I48</f>
        <v>7</v>
      </c>
      <c r="M48" s="145">
        <f>'Panel D Averages'!I48</f>
        <v>8</v>
      </c>
      <c r="N48" s="20"/>
    </row>
    <row r="49" spans="1:14" s="22" customFormat="1" x14ac:dyDescent="0.2">
      <c r="A49" s="39" t="s">
        <v>223</v>
      </c>
      <c r="B49" s="49">
        <f>AVERAGE('A - Society of Dairy Technology:D - Association for Scottish'!B53)</f>
        <v>5.536043504888611E-3</v>
      </c>
      <c r="C49" s="49">
        <f>AVERAGE('A - Society of Dairy Technology:D - Association for Scottish'!C53)</f>
        <v>1.4376760789020367E-2</v>
      </c>
      <c r="D49" s="49">
        <f>AVERAGE('A - Society of Dairy Technology:D - Association for Scottish'!D53)</f>
        <v>0.10594033167172155</v>
      </c>
      <c r="E49" s="49">
        <f>AVERAGE('A - Society of Dairy Technology:D - Association for Scottish'!E53)</f>
        <v>0.15742327288103949</v>
      </c>
      <c r="F49" s="49">
        <f>AVERAGE('A - Society of Dairy Technology:D - Association for Scottish'!F53)</f>
        <v>0.15683943752582297</v>
      </c>
      <c r="G49" s="49">
        <f>AVERAGE('A - Society of Dairy Technology:D - Association for Scottish'!G53)</f>
        <v>4.814544478074588E-2</v>
      </c>
      <c r="H49" s="49"/>
      <c r="I49" s="145">
        <f t="shared" si="0"/>
        <v>30</v>
      </c>
      <c r="J49" s="145">
        <f>'Panel A Averages'!I49</f>
        <v>9</v>
      </c>
      <c r="K49" s="145">
        <f>'Panel B Averages'!I49</f>
        <v>6</v>
      </c>
      <c r="L49" s="145">
        <f>'Panel C Averages'!I49</f>
        <v>7</v>
      </c>
      <c r="M49" s="145">
        <f>'Panel D Averages'!I49</f>
        <v>8</v>
      </c>
      <c r="N49" s="20"/>
    </row>
    <row r="50" spans="1:14" s="22" customFormat="1" x14ac:dyDescent="0.2">
      <c r="A50" s="39" t="s">
        <v>224</v>
      </c>
      <c r="B50" s="48">
        <f>AVERAGE('A - Society of Dairy Technology:D - Association for Scottish'!B54)</f>
        <v>-1429424.8756250001</v>
      </c>
      <c r="C50" s="48">
        <f>AVERAGE('A - Society of Dairy Technology:D - Association for Scottish'!C54)</f>
        <v>1000336.0896666667</v>
      </c>
      <c r="D50" s="48">
        <f>AVERAGE('A - Society of Dairy Technology:D - Association for Scottish'!D54)</f>
        <v>-208356.82200000001</v>
      </c>
      <c r="E50" s="48">
        <f>AVERAGE('A - Society of Dairy Technology:D - Association for Scottish'!E54)</f>
        <v>1274964.8839999998</v>
      </c>
      <c r="F50" s="48">
        <f>AVERAGE('A - Society of Dairy Technology:D - Association for Scottish'!F54)</f>
        <v>606987.16633333336</v>
      </c>
      <c r="G50" s="48">
        <f>AVERAGE('A - Society of Dairy Technology:D - Association for Scottish'!G54)</f>
        <v>-238751.34071428567</v>
      </c>
      <c r="H50" s="48"/>
      <c r="I50" s="145">
        <f t="shared" si="0"/>
        <v>30</v>
      </c>
      <c r="J50" s="145">
        <f>'Panel A Averages'!I50</f>
        <v>9</v>
      </c>
      <c r="K50" s="145">
        <f>'Panel B Averages'!I50</f>
        <v>6</v>
      </c>
      <c r="L50" s="145">
        <f>'Panel C Averages'!I50</f>
        <v>7</v>
      </c>
      <c r="M50" s="145">
        <f>'Panel D Averages'!I50</f>
        <v>8</v>
      </c>
      <c r="N50" s="20"/>
    </row>
    <row r="51" spans="1:14" s="22" customFormat="1" x14ac:dyDescent="0.2">
      <c r="A51" s="39" t="s">
        <v>225</v>
      </c>
      <c r="B51" s="49">
        <f>AVERAGE('A - Society of Dairy Technology:D - Association for Scottish'!B55)</f>
        <v>8.0096649112680364E-3</v>
      </c>
      <c r="C51" s="49">
        <f>AVERAGE('A - Society of Dairy Technology:D - Association for Scottish'!C55)</f>
        <v>1.6945709822873078E-3</v>
      </c>
      <c r="D51" s="49">
        <f>AVERAGE('A - Society of Dairy Technology:D - Association for Scottish'!D55)</f>
        <v>0.16760923365039979</v>
      </c>
      <c r="E51" s="49">
        <f>AVERAGE('A - Society of Dairy Technology:D - Association for Scottish'!E55)</f>
        <v>8.1087386665214103E-2</v>
      </c>
      <c r="F51" s="49">
        <f>AVERAGE('A - Society of Dairy Technology:D - Association for Scottish'!F55)</f>
        <v>2.404900071859049E-2</v>
      </c>
      <c r="G51" s="49">
        <f>AVERAGE('A - Society of Dairy Technology:D - Association for Scottish'!G55)</f>
        <v>8.3263829843797058E-2</v>
      </c>
      <c r="H51" s="49"/>
      <c r="I51" s="145">
        <f t="shared" si="0"/>
        <v>30</v>
      </c>
      <c r="J51" s="145">
        <f>'Panel A Averages'!I51</f>
        <v>9</v>
      </c>
      <c r="K51" s="145">
        <f>'Panel B Averages'!I51</f>
        <v>6</v>
      </c>
      <c r="L51" s="145">
        <f>'Panel C Averages'!I51</f>
        <v>7</v>
      </c>
      <c r="M51" s="145">
        <f>'Panel D Averages'!I51</f>
        <v>8</v>
      </c>
      <c r="N51" s="20"/>
    </row>
    <row r="52" spans="1:14" s="208" customFormat="1" ht="15" x14ac:dyDescent="0.25">
      <c r="A52" s="205" t="s">
        <v>226</v>
      </c>
      <c r="B52" s="206">
        <f>AVERAGE('A - Society of Dairy Technology:D - Association for Scottish'!B56)</f>
        <v>17.132665540871859</v>
      </c>
      <c r="C52" s="206">
        <f>AVERAGE('A - Society of Dairy Technology:D - Association for Scottish'!C56)</f>
        <v>10.030905180515559</v>
      </c>
      <c r="D52" s="206">
        <f>AVERAGE('A - Society of Dairy Technology:D - Association for Scottish'!D56)</f>
        <v>10.734744597887371</v>
      </c>
      <c r="E52" s="206">
        <f>AVERAGE('A - Society of Dairy Technology:D - Association for Scottish'!E56)</f>
        <v>9.4940089400409846</v>
      </c>
      <c r="F52" s="206">
        <f>AVERAGE('A - Society of Dairy Technology:D - Association for Scottish'!F56)</f>
        <v>10.427687451378784</v>
      </c>
      <c r="G52" s="206">
        <f>AVERAGE('A - Society of Dairy Technology:D - Association for Scottish'!G56)</f>
        <v>10.285654593265733</v>
      </c>
      <c r="H52" s="206"/>
      <c r="I52" s="196">
        <f t="shared" si="0"/>
        <v>28</v>
      </c>
      <c r="J52" s="196">
        <f>'Panel A Averages'!I52</f>
        <v>9</v>
      </c>
      <c r="K52" s="196">
        <f>'Panel B Averages'!I52</f>
        <v>6</v>
      </c>
      <c r="L52" s="196">
        <f>'Panel C Averages'!I52</f>
        <v>6</v>
      </c>
      <c r="M52" s="196">
        <f>'Panel D Averages'!I52</f>
        <v>7</v>
      </c>
    </row>
    <row r="53" spans="1:14" s="208" customFormat="1" ht="15" x14ac:dyDescent="0.25">
      <c r="A53" s="205" t="s">
        <v>227</v>
      </c>
      <c r="B53" s="209">
        <f>AVERAGE('A - Society of Dairy Technology:D - Association for Scottish'!B57)</f>
        <v>17.428692763511183</v>
      </c>
      <c r="C53" s="209">
        <f>AVERAGE('A - Society of Dairy Technology:D - Association for Scottish'!C57)</f>
        <v>11.537117765244059</v>
      </c>
      <c r="D53" s="209">
        <f>AVERAGE('A - Society of Dairy Technology:D - Association for Scottish'!D57)</f>
        <v>10.770443373686899</v>
      </c>
      <c r="E53" s="209">
        <f>AVERAGE('A - Society of Dairy Technology:D - Association for Scottish'!E57)</f>
        <v>10.234542416338035</v>
      </c>
      <c r="F53" s="209">
        <f>AVERAGE('A - Society of Dairy Technology:D - Association for Scottish'!F57)</f>
        <v>12.073209581852389</v>
      </c>
      <c r="G53" s="209">
        <f>AVERAGE('A - Society of Dairy Technology:D - Association for Scottish'!G57)</f>
        <v>11.048094352275232</v>
      </c>
      <c r="H53" s="209"/>
      <c r="I53" s="196">
        <f t="shared" si="0"/>
        <v>30</v>
      </c>
      <c r="J53" s="196">
        <f>'Panel A Averages'!I53</f>
        <v>9</v>
      </c>
      <c r="K53" s="196">
        <f>'Panel B Averages'!I53</f>
        <v>6</v>
      </c>
      <c r="L53" s="196">
        <f>'Panel C Averages'!I53</f>
        <v>7</v>
      </c>
      <c r="M53" s="196">
        <f>'Panel D Averages'!I53</f>
        <v>8</v>
      </c>
    </row>
    <row r="54" spans="1:14" x14ac:dyDescent="0.2">
      <c r="A54" s="34" t="s">
        <v>228</v>
      </c>
      <c r="B54" s="52">
        <f>AVERAGE('A - Society of Dairy Technology:D - Association for Scottish'!B58)</f>
        <v>18.715531498738603</v>
      </c>
      <c r="C54" s="52">
        <f>AVERAGE('A - Society of Dairy Technology:D - Association for Scottish'!C58)</f>
        <v>12.096446806931342</v>
      </c>
      <c r="D54" s="52">
        <f>AVERAGE('A - Society of Dairy Technology:D - Association for Scottish'!D58)</f>
        <v>11.023223415105269</v>
      </c>
      <c r="E54" s="52">
        <f>AVERAGE('A - Society of Dairy Technology:D - Association for Scottish'!E58)</f>
        <v>10.594263496115463</v>
      </c>
      <c r="F54" s="52">
        <f>AVERAGE('A - Society of Dairy Technology:D - Association for Scottish'!F58)</f>
        <v>12.173125865589956</v>
      </c>
      <c r="G54" s="52">
        <f>AVERAGE('A - Society of Dairy Technology:D - Association for Scottish'!G58)</f>
        <v>10.934068946904665</v>
      </c>
      <c r="H54" s="52"/>
      <c r="I54" s="145">
        <f t="shared" si="0"/>
        <v>30</v>
      </c>
      <c r="J54" s="145">
        <f>'Panel A Averages'!I54</f>
        <v>9</v>
      </c>
      <c r="K54" s="145">
        <f>'Panel B Averages'!I54</f>
        <v>6</v>
      </c>
      <c r="L54" s="145">
        <f>'Panel C Averages'!I54</f>
        <v>7</v>
      </c>
      <c r="M54" s="145">
        <f>'Panel D Averages'!I54</f>
        <v>8</v>
      </c>
    </row>
    <row r="55" spans="1:14" ht="15" thickBot="1" x14ac:dyDescent="0.25">
      <c r="A55" s="35" t="s">
        <v>290</v>
      </c>
      <c r="B55" s="53">
        <f>AVERAGE('A - Society of Dairy Technology:D - Association for Scottish'!B59)</f>
        <v>1.9922254598392943</v>
      </c>
      <c r="C55" s="53">
        <f>AVERAGE('A - Society of Dairy Technology:D - Association for Scottish'!C59)</f>
        <v>1.4802584915014356</v>
      </c>
      <c r="D55" s="53">
        <f>AVERAGE('A - Society of Dairy Technology:D - Association for Scottish'!D59)</f>
        <v>1.450734841258692</v>
      </c>
      <c r="E55" s="53">
        <f>AVERAGE('A - Society of Dairy Technology:D - Association for Scottish'!E59)</f>
        <v>1.3845194496810582</v>
      </c>
      <c r="F55" s="53">
        <f>AVERAGE('A - Society of Dairy Technology:D - Association for Scottish'!F59)</f>
        <v>1.3896486461084372</v>
      </c>
      <c r="G55" s="53">
        <f>AVERAGE('A - Society of Dairy Technology:D - Association for Scottish'!G59)</f>
        <v>1.2952938211124054</v>
      </c>
      <c r="H55" s="53"/>
      <c r="I55" s="67"/>
      <c r="J55" s="67"/>
      <c r="K55" s="67"/>
      <c r="L55" s="67"/>
      <c r="M55" s="67"/>
    </row>
    <row r="56" spans="1:14" x14ac:dyDescent="0.2">
      <c r="A56" s="4" t="s">
        <v>229</v>
      </c>
      <c r="B56" s="19"/>
      <c r="C56" s="19"/>
      <c r="D56" s="19"/>
      <c r="E56" s="19"/>
      <c r="F56" s="19"/>
      <c r="G56" s="19"/>
    </row>
    <row r="57" spans="1:14" x14ac:dyDescent="0.2">
      <c r="A57" s="23"/>
    </row>
    <row r="58" spans="1:14" x14ac:dyDescent="0.2">
      <c r="A58" s="1"/>
      <c r="D58" s="15"/>
      <c r="E58" s="165"/>
      <c r="F58" s="165"/>
      <c r="G58" s="165"/>
      <c r="H58" s="15"/>
      <c r="I58" s="15"/>
    </row>
    <row r="59" spans="1:14" x14ac:dyDescent="0.2">
      <c r="D59" s="15"/>
      <c r="E59" s="165"/>
      <c r="F59" s="165"/>
      <c r="G59" s="165"/>
      <c r="H59" s="15"/>
      <c r="I59" s="15"/>
    </row>
    <row r="60" spans="1:14" x14ac:dyDescent="0.2">
      <c r="D60" s="15"/>
      <c r="E60" s="165"/>
      <c r="F60" s="165"/>
      <c r="G60" s="165"/>
      <c r="H60" s="15"/>
      <c r="I60" s="15"/>
    </row>
    <row r="61" spans="1:14" x14ac:dyDescent="0.2">
      <c r="D61" s="15"/>
      <c r="E61" s="165"/>
      <c r="F61" s="165"/>
      <c r="G61" s="165"/>
      <c r="H61" s="15"/>
      <c r="I61" s="15"/>
    </row>
    <row r="62" spans="1:14" x14ac:dyDescent="0.2">
      <c r="D62" s="15"/>
      <c r="E62" s="165"/>
      <c r="F62" s="165"/>
      <c r="G62" s="165"/>
      <c r="H62" s="15"/>
      <c r="I62" s="15"/>
    </row>
    <row r="63" spans="1:14" x14ac:dyDescent="0.2">
      <c r="D63" s="15"/>
      <c r="E63" s="165"/>
      <c r="F63" s="165"/>
      <c r="G63" s="165"/>
      <c r="H63" s="15"/>
      <c r="I63" s="15"/>
    </row>
    <row r="64" spans="1:14" x14ac:dyDescent="0.2">
      <c r="D64" s="15"/>
      <c r="E64" s="165"/>
      <c r="F64" s="165"/>
      <c r="G64" s="165"/>
      <c r="H64" s="15"/>
      <c r="I64" s="15"/>
    </row>
    <row r="65" spans="4:9" x14ac:dyDescent="0.2">
      <c r="D65" s="15"/>
      <c r="E65" s="165"/>
      <c r="F65" s="165"/>
      <c r="G65" s="165"/>
      <c r="H65" s="15"/>
      <c r="I65" s="15"/>
    </row>
    <row r="66" spans="4:9" x14ac:dyDescent="0.2">
      <c r="D66" s="15"/>
      <c r="E66" s="165"/>
      <c r="F66" s="165"/>
      <c r="G66" s="165"/>
      <c r="H66" s="15"/>
      <c r="I66" s="15"/>
    </row>
    <row r="67" spans="4:9" x14ac:dyDescent="0.2">
      <c r="D67" s="15"/>
      <c r="E67" s="166"/>
      <c r="F67" s="166"/>
      <c r="G67" s="166"/>
      <c r="H67" s="15"/>
      <c r="I67" s="15"/>
    </row>
    <row r="68" spans="4:9" x14ac:dyDescent="0.2">
      <c r="D68" s="15"/>
      <c r="E68" s="165"/>
      <c r="F68" s="165"/>
      <c r="G68" s="165"/>
      <c r="H68" s="15"/>
      <c r="I68" s="15"/>
    </row>
    <row r="69" spans="4:9" x14ac:dyDescent="0.2">
      <c r="D69" s="15"/>
      <c r="E69" s="166"/>
      <c r="F69" s="166"/>
      <c r="G69" s="166"/>
      <c r="H69" s="15"/>
      <c r="I69" s="15"/>
    </row>
    <row r="70" spans="4:9" x14ac:dyDescent="0.2">
      <c r="D70" s="15"/>
      <c r="E70" s="165"/>
      <c r="F70" s="165"/>
      <c r="G70" s="165"/>
      <c r="H70" s="15"/>
      <c r="I70" s="15"/>
    </row>
    <row r="71" spans="4:9" x14ac:dyDescent="0.2">
      <c r="D71" s="15"/>
      <c r="E71" s="166"/>
      <c r="F71" s="166"/>
      <c r="G71" s="166"/>
      <c r="H71" s="15"/>
      <c r="I71" s="15"/>
    </row>
    <row r="72" spans="4:9" x14ac:dyDescent="0.2">
      <c r="D72" s="15"/>
      <c r="E72" s="167"/>
      <c r="F72" s="167"/>
      <c r="G72" s="167"/>
      <c r="H72" s="15"/>
      <c r="I72" s="15"/>
    </row>
    <row r="73" spans="4:9" x14ac:dyDescent="0.2">
      <c r="D73" s="15"/>
      <c r="E73" s="163"/>
      <c r="F73" s="163"/>
      <c r="G73" s="163"/>
      <c r="H73" s="15"/>
      <c r="I73" s="15"/>
    </row>
    <row r="74" spans="4:9" x14ac:dyDescent="0.2">
      <c r="D74" s="15"/>
      <c r="E74" s="163"/>
      <c r="F74" s="163"/>
      <c r="G74" s="163"/>
      <c r="H74" s="15"/>
      <c r="I74" s="15"/>
    </row>
    <row r="75" spans="4:9" x14ac:dyDescent="0.2">
      <c r="D75" s="15"/>
      <c r="E75" s="164"/>
      <c r="F75" s="164"/>
      <c r="G75" s="164"/>
      <c r="H75" s="15"/>
      <c r="I75" s="15"/>
    </row>
    <row r="76" spans="4:9" x14ac:dyDescent="0.2">
      <c r="D76" s="15"/>
      <c r="E76" s="15"/>
      <c r="F76" s="15"/>
      <c r="G76" s="15"/>
      <c r="H76" s="15"/>
      <c r="I76" s="15"/>
    </row>
    <row r="77" spans="4:9" x14ac:dyDescent="0.2">
      <c r="D77" s="15"/>
      <c r="E77" s="15"/>
      <c r="F77" s="15"/>
      <c r="G77" s="15"/>
      <c r="H77" s="15"/>
      <c r="I77" s="15"/>
    </row>
    <row r="78" spans="4:9" x14ac:dyDescent="0.2">
      <c r="D78" s="15"/>
      <c r="E78" s="15"/>
      <c r="F78" s="15"/>
      <c r="G78" s="15"/>
      <c r="H78" s="15"/>
      <c r="I78" s="15"/>
    </row>
    <row r="79" spans="4:9" x14ac:dyDescent="0.2">
      <c r="D79" s="15"/>
      <c r="E79" s="15"/>
      <c r="F79" s="15"/>
      <c r="G79" s="15"/>
      <c r="H79" s="15"/>
      <c r="I79" s="15"/>
    </row>
  </sheetData>
  <phoneticPr fontId="9" type="noConversion"/>
  <pageMargins left="0.75" right="0.75" top="1" bottom="1" header="0.5" footer="0.5"/>
  <pageSetup paperSize="9" orientation="portrait" horizontalDpi="4294967292" verticalDpi="4294967292"/>
  <headerFooter alignWithMargins="0"/>
  <legacyDrawing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2:L64"/>
  <sheetViews>
    <sheetView zoomScaleNormal="100" workbookViewId="0">
      <selection activeCell="C14" sqref="C14:G14"/>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317</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42094</v>
      </c>
      <c r="C5" s="40">
        <v>42094</v>
      </c>
      <c r="D5" s="40">
        <v>42094</v>
      </c>
      <c r="E5" s="40">
        <v>42094</v>
      </c>
      <c r="F5" s="40">
        <v>42094</v>
      </c>
      <c r="G5" s="40">
        <v>42094</v>
      </c>
      <c r="H5" s="40">
        <v>42094</v>
      </c>
    </row>
    <row r="6" spans="1:12" x14ac:dyDescent="0.2">
      <c r="A6" s="34" t="s">
        <v>237</v>
      </c>
      <c r="B6" s="41" t="s">
        <v>238</v>
      </c>
      <c r="C6" s="41" t="s">
        <v>238</v>
      </c>
      <c r="D6" s="41" t="s">
        <v>238</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89711.26</v>
      </c>
      <c r="C8" s="58">
        <v>93041.25</v>
      </c>
      <c r="D8" s="58">
        <v>111645.04</v>
      </c>
      <c r="E8" s="58">
        <v>96850.15</v>
      </c>
      <c r="F8" s="58">
        <v>111485.82</v>
      </c>
      <c r="G8" s="58">
        <v>108241.86</v>
      </c>
      <c r="H8" s="58" t="s">
        <v>235</v>
      </c>
      <c r="I8" s="16" t="s">
        <v>235</v>
      </c>
      <c r="J8" s="16"/>
    </row>
    <row r="9" spans="1:12" x14ac:dyDescent="0.2">
      <c r="A9" s="43" t="s">
        <v>243</v>
      </c>
      <c r="B9" s="44">
        <v>-127128.12</v>
      </c>
      <c r="C9" s="44">
        <v>-91042.81</v>
      </c>
      <c r="D9" s="44">
        <v>-80763.92</v>
      </c>
      <c r="E9" s="44">
        <v>-82956.240000000005</v>
      </c>
      <c r="F9" s="44">
        <v>-107617.93</v>
      </c>
      <c r="G9" s="44">
        <v>-103455.11</v>
      </c>
      <c r="H9" s="44" t="s">
        <v>235</v>
      </c>
      <c r="I9" s="21" t="s">
        <v>235</v>
      </c>
      <c r="J9" s="18"/>
    </row>
    <row r="10" spans="1:12" x14ac:dyDescent="0.2">
      <c r="A10" s="36" t="s">
        <v>244</v>
      </c>
      <c r="B10" s="45">
        <f t="shared" ref="B10:G10" si="0">B9/12</f>
        <v>-10594.01</v>
      </c>
      <c r="C10" s="45">
        <f t="shared" si="0"/>
        <v>-7586.9008333333331</v>
      </c>
      <c r="D10" s="45">
        <f t="shared" si="0"/>
        <v>-6730.3266666666668</v>
      </c>
      <c r="E10" s="45">
        <f t="shared" si="0"/>
        <v>-6913.02</v>
      </c>
      <c r="F10" s="45">
        <f t="shared" si="0"/>
        <v>-8968.1608333333334</v>
      </c>
      <c r="G10" s="45">
        <f t="shared" si="0"/>
        <v>-8621.2591666666667</v>
      </c>
      <c r="H10" s="45"/>
      <c r="I10" s="21"/>
      <c r="J10" s="18"/>
    </row>
    <row r="11" spans="1:12" x14ac:dyDescent="0.2">
      <c r="A11" s="43" t="s">
        <v>245</v>
      </c>
      <c r="B11" s="44">
        <v>89711.26</v>
      </c>
      <c r="C11" s="44">
        <v>93041.25</v>
      </c>
      <c r="D11" s="44">
        <v>111645.04</v>
      </c>
      <c r="E11" s="44">
        <f t="shared" ref="E11:G12" si="1">E8</f>
        <v>96850.15</v>
      </c>
      <c r="F11" s="44">
        <f t="shared" si="1"/>
        <v>111485.82</v>
      </c>
      <c r="G11" s="44">
        <f t="shared" si="1"/>
        <v>108241.86</v>
      </c>
      <c r="H11" s="44"/>
      <c r="I11" s="21"/>
      <c r="J11" s="18"/>
    </row>
    <row r="12" spans="1:12" ht="15" thickBot="1" x14ac:dyDescent="0.25">
      <c r="A12" s="59" t="s">
        <v>246</v>
      </c>
      <c r="B12" s="60">
        <v>-127128.12</v>
      </c>
      <c r="C12" s="60">
        <v>-91042.81</v>
      </c>
      <c r="D12" s="44">
        <v>-80763.92</v>
      </c>
      <c r="E12" s="60">
        <f t="shared" si="1"/>
        <v>-82956.240000000005</v>
      </c>
      <c r="F12" s="60">
        <f t="shared" si="1"/>
        <v>-107617.93</v>
      </c>
      <c r="G12" s="60">
        <f t="shared" si="1"/>
        <v>-103455.11</v>
      </c>
      <c r="H12" s="60"/>
      <c r="I12" s="21"/>
      <c r="J12" s="18"/>
    </row>
    <row r="13" spans="1:12" x14ac:dyDescent="0.2">
      <c r="A13" s="61"/>
      <c r="B13" s="61"/>
      <c r="C13" s="61"/>
      <c r="D13" s="61"/>
      <c r="E13" s="61"/>
      <c r="F13" s="61"/>
      <c r="G13" s="61" t="s">
        <v>186</v>
      </c>
      <c r="H13" s="61"/>
    </row>
    <row r="14" spans="1:12" s="184" customFormat="1" ht="15" x14ac:dyDescent="0.25">
      <c r="A14" s="197" t="s">
        <v>247</v>
      </c>
      <c r="B14" s="198">
        <f>B8+B9</f>
        <v>-37416.86</v>
      </c>
      <c r="C14" s="198">
        <f t="shared" ref="C14:G14" si="2">C8+C9</f>
        <v>1998.4400000000023</v>
      </c>
      <c r="D14" s="198">
        <f t="shared" si="2"/>
        <v>30881.119999999995</v>
      </c>
      <c r="E14" s="198">
        <f t="shared" si="2"/>
        <v>13893.909999999989</v>
      </c>
      <c r="F14" s="198">
        <f t="shared" si="2"/>
        <v>3867.890000000014</v>
      </c>
      <c r="G14" s="198">
        <f t="shared" si="2"/>
        <v>4786.75</v>
      </c>
      <c r="H14" s="198"/>
      <c r="I14" s="203"/>
      <c r="J14" s="199"/>
    </row>
    <row r="15" spans="1:12" x14ac:dyDescent="0.2">
      <c r="A15" s="36" t="s">
        <v>248</v>
      </c>
      <c r="B15" s="45">
        <f t="shared" ref="B15:G15" si="3">B11+B12</f>
        <v>-37416.86</v>
      </c>
      <c r="C15" s="45">
        <f t="shared" si="3"/>
        <v>1998.4400000000023</v>
      </c>
      <c r="D15" s="45">
        <f t="shared" si="3"/>
        <v>30881.119999999995</v>
      </c>
      <c r="E15" s="45">
        <f t="shared" si="3"/>
        <v>13893.909999999989</v>
      </c>
      <c r="F15" s="45">
        <f t="shared" si="3"/>
        <v>3867.890000000014</v>
      </c>
      <c r="G15" s="45">
        <f t="shared" si="3"/>
        <v>4786.75</v>
      </c>
      <c r="H15" s="45"/>
      <c r="I15" s="21"/>
      <c r="J15" s="18"/>
    </row>
    <row r="16" spans="1:12" s="184" customFormat="1" ht="15" x14ac:dyDescent="0.25">
      <c r="A16" s="200" t="s">
        <v>249</v>
      </c>
      <c r="B16" s="201">
        <v>11427.88</v>
      </c>
      <c r="C16" s="201">
        <v>15186.76</v>
      </c>
      <c r="D16" s="201">
        <v>16847.8</v>
      </c>
      <c r="E16" s="201">
        <v>12095.38</v>
      </c>
      <c r="F16" s="201">
        <v>16956.36</v>
      </c>
      <c r="G16" s="201">
        <v>18236.849999999999</v>
      </c>
      <c r="H16" s="201">
        <v>27946.799999999999</v>
      </c>
      <c r="I16" s="202" t="s">
        <v>235</v>
      </c>
      <c r="J16" s="202"/>
    </row>
    <row r="17" spans="1:12" x14ac:dyDescent="0.2">
      <c r="A17" s="43" t="s">
        <v>250</v>
      </c>
      <c r="B17" s="44">
        <v>-14840.77</v>
      </c>
      <c r="C17" s="44">
        <v>-9997.7199999999993</v>
      </c>
      <c r="D17" s="44">
        <v>-31487.75</v>
      </c>
      <c r="E17" s="44">
        <v>-18551.12</v>
      </c>
      <c r="F17" s="44">
        <v>-14700.95</v>
      </c>
      <c r="G17" s="44">
        <v>-29077.99</v>
      </c>
      <c r="H17" s="44">
        <v>-16685.23</v>
      </c>
      <c r="I17" s="21"/>
      <c r="J17" s="21"/>
      <c r="L17" s="1" t="s">
        <v>235</v>
      </c>
    </row>
    <row r="18" spans="1:12" s="184" customFormat="1" ht="15" x14ac:dyDescent="0.25">
      <c r="A18" s="197" t="s">
        <v>251</v>
      </c>
      <c r="B18" s="198">
        <f t="shared" ref="B18:H18" si="4">B16+B17</f>
        <v>-3412.8900000000012</v>
      </c>
      <c r="C18" s="198">
        <f t="shared" si="4"/>
        <v>5189.0400000000009</v>
      </c>
      <c r="D18" s="198">
        <f t="shared" si="4"/>
        <v>-14639.95</v>
      </c>
      <c r="E18" s="198">
        <f t="shared" si="4"/>
        <v>-6455.74</v>
      </c>
      <c r="F18" s="198">
        <f t="shared" si="4"/>
        <v>2255.41</v>
      </c>
      <c r="G18" s="198">
        <f t="shared" si="4"/>
        <v>-10841.140000000003</v>
      </c>
      <c r="H18" s="198">
        <f t="shared" si="4"/>
        <v>11261.57</v>
      </c>
      <c r="I18" s="203" t="s">
        <v>235</v>
      </c>
      <c r="J18" s="295" t="s">
        <v>235</v>
      </c>
    </row>
    <row r="19" spans="1:12" x14ac:dyDescent="0.2">
      <c r="A19" s="43" t="s">
        <v>252</v>
      </c>
      <c r="B19" s="44">
        <v>6124</v>
      </c>
      <c r="C19" s="44">
        <v>6125.3</v>
      </c>
      <c r="D19" s="44">
        <v>8025.04</v>
      </c>
      <c r="E19" s="44">
        <v>8694.07</v>
      </c>
      <c r="F19" s="44">
        <v>8951.1299999999992</v>
      </c>
      <c r="G19" s="44">
        <v>7021.62</v>
      </c>
      <c r="H19" s="44"/>
      <c r="I19" s="21"/>
      <c r="J19" s="26"/>
    </row>
    <row r="20" spans="1:12" x14ac:dyDescent="0.2">
      <c r="A20" s="43" t="s">
        <v>253</v>
      </c>
      <c r="B20" s="44">
        <v>-6346</v>
      </c>
      <c r="C20" s="44">
        <v>-449</v>
      </c>
      <c r="D20" s="44">
        <v>-3918.2</v>
      </c>
      <c r="E20" s="44">
        <v>-6370.08</v>
      </c>
      <c r="F20" s="44">
        <v>-6354.9</v>
      </c>
      <c r="G20" s="44">
        <v>-6366.28</v>
      </c>
      <c r="H20" s="44"/>
      <c r="I20" s="21"/>
      <c r="J20" s="26"/>
    </row>
    <row r="21" spans="1:12" x14ac:dyDescent="0.2">
      <c r="A21" s="36" t="s">
        <v>118</v>
      </c>
      <c r="B21" s="45">
        <f t="shared" ref="B21:G21" si="5">B19+B20</f>
        <v>-222</v>
      </c>
      <c r="C21" s="45">
        <f t="shared" si="5"/>
        <v>5676.3</v>
      </c>
      <c r="D21" s="45">
        <f t="shared" si="5"/>
        <v>4106.84</v>
      </c>
      <c r="E21" s="45">
        <f t="shared" si="5"/>
        <v>2323.9899999999998</v>
      </c>
      <c r="F21" s="45">
        <f t="shared" si="5"/>
        <v>2596.2299999999996</v>
      </c>
      <c r="G21" s="45">
        <f t="shared" si="5"/>
        <v>655.34000000000015</v>
      </c>
      <c r="H21" s="45"/>
      <c r="I21" s="21"/>
      <c r="J21" s="18"/>
    </row>
    <row r="22" spans="1:12" ht="16.5" x14ac:dyDescent="0.2">
      <c r="A22" s="43" t="s">
        <v>187</v>
      </c>
      <c r="B22" s="44">
        <v>-59426.96</v>
      </c>
      <c r="C22" s="44">
        <v>-54218.1</v>
      </c>
      <c r="D22" s="44">
        <v>-44173.75</v>
      </c>
      <c r="E22" s="44">
        <v>-41470.120000000003</v>
      </c>
      <c r="F22" s="44">
        <v>-67021.95</v>
      </c>
      <c r="G22" s="44">
        <v>-61057.99</v>
      </c>
      <c r="H22" s="44"/>
      <c r="I22" s="21"/>
      <c r="J22" s="18"/>
    </row>
    <row r="23" spans="1:12" x14ac:dyDescent="0.2">
      <c r="A23" s="43" t="s">
        <v>255</v>
      </c>
      <c r="B23" s="44">
        <v>-14840.77</v>
      </c>
      <c r="C23" s="44">
        <v>-9997.7199999999993</v>
      </c>
      <c r="D23" s="44">
        <v>-31487.75</v>
      </c>
      <c r="E23" s="44">
        <f>E17</f>
        <v>-18551.12</v>
      </c>
      <c r="F23" s="44">
        <f>F17</f>
        <v>-14700.95</v>
      </c>
      <c r="G23" s="44">
        <f>G17</f>
        <v>-29077.99</v>
      </c>
      <c r="H23" s="44"/>
      <c r="I23" s="21"/>
      <c r="J23" s="18"/>
    </row>
    <row r="24" spans="1:12" x14ac:dyDescent="0.2">
      <c r="A24" s="37" t="s">
        <v>257</v>
      </c>
      <c r="B24" s="45">
        <f t="shared" ref="B24:G24" si="6">B22-B23</f>
        <v>-44586.19</v>
      </c>
      <c r="C24" s="45">
        <f t="shared" si="6"/>
        <v>-44220.38</v>
      </c>
      <c r="D24" s="45">
        <f t="shared" si="6"/>
        <v>-12686</v>
      </c>
      <c r="E24" s="45">
        <f t="shared" si="6"/>
        <v>-22919.000000000004</v>
      </c>
      <c r="F24" s="45">
        <f t="shared" si="6"/>
        <v>-52321</v>
      </c>
      <c r="G24" s="45">
        <f t="shared" si="6"/>
        <v>-31979.999999999996</v>
      </c>
      <c r="H24" s="45"/>
      <c r="I24" s="21"/>
      <c r="J24" s="18"/>
    </row>
    <row r="25" spans="1:12" s="184" customFormat="1" ht="15" x14ac:dyDescent="0.25">
      <c r="A25" s="182" t="s">
        <v>258</v>
      </c>
      <c r="B25" s="183">
        <f t="shared" ref="B25:G25" si="7">B16/B8</f>
        <v>0.12738512423078219</v>
      </c>
      <c r="C25" s="183">
        <f t="shared" si="7"/>
        <v>0.16322609595206428</v>
      </c>
      <c r="D25" s="183">
        <f t="shared" si="7"/>
        <v>0.15090504692371465</v>
      </c>
      <c r="E25" s="183">
        <f t="shared" si="7"/>
        <v>0.12488757116018923</v>
      </c>
      <c r="F25" s="183">
        <f t="shared" si="7"/>
        <v>0.1520943201565903</v>
      </c>
      <c r="G25" s="183">
        <f t="shared" si="7"/>
        <v>0.16848241521348578</v>
      </c>
      <c r="H25" s="183"/>
      <c r="I25" s="203"/>
      <c r="J25" s="203"/>
    </row>
    <row r="26" spans="1:12" x14ac:dyDescent="0.2">
      <c r="A26" s="38" t="s">
        <v>259</v>
      </c>
      <c r="B26" s="46">
        <f t="shared" ref="B26:G26" si="8">B16/B11</f>
        <v>0.12738512423078219</v>
      </c>
      <c r="C26" s="46">
        <f t="shared" si="8"/>
        <v>0.16322609595206428</v>
      </c>
      <c r="D26" s="46">
        <f t="shared" si="8"/>
        <v>0.15090504692371465</v>
      </c>
      <c r="E26" s="46">
        <f t="shared" si="8"/>
        <v>0.12488757116018923</v>
      </c>
      <c r="F26" s="46">
        <f t="shared" si="8"/>
        <v>0.1520943201565903</v>
      </c>
      <c r="G26" s="46">
        <f t="shared" si="8"/>
        <v>0.16848241521348578</v>
      </c>
      <c r="H26" s="46"/>
      <c r="I26" s="21"/>
      <c r="J26" s="21"/>
    </row>
    <row r="27" spans="1:12" x14ac:dyDescent="0.2">
      <c r="A27" s="38" t="s">
        <v>260</v>
      </c>
      <c r="B27" s="46">
        <f t="shared" ref="B27:G27" si="9">B17/B9</f>
        <v>0.11673868849787129</v>
      </c>
      <c r="C27" s="46">
        <f t="shared" si="9"/>
        <v>0.1098133943800724</v>
      </c>
      <c r="D27" s="46">
        <f t="shared" si="9"/>
        <v>0.38987396847503192</v>
      </c>
      <c r="E27" s="46">
        <f t="shared" si="9"/>
        <v>0.22362537164172336</v>
      </c>
      <c r="F27" s="46">
        <f t="shared" si="9"/>
        <v>0.13660316640544937</v>
      </c>
      <c r="G27" s="46">
        <f t="shared" si="9"/>
        <v>0.28106866833354099</v>
      </c>
      <c r="H27" s="46"/>
      <c r="I27" s="1" t="s">
        <v>235</v>
      </c>
      <c r="J27" s="1"/>
    </row>
    <row r="28" spans="1:12" x14ac:dyDescent="0.2">
      <c r="A28" s="38" t="s">
        <v>261</v>
      </c>
      <c r="B28" s="46">
        <f t="shared" ref="B28:G28" si="10">-B18/(B9-B17)</f>
        <v>-3.0394251890350974E-2</v>
      </c>
      <c r="C28" s="46">
        <f t="shared" si="10"/>
        <v>6.4026580758933097E-2</v>
      </c>
      <c r="D28" s="46">
        <f t="shared" si="10"/>
        <v>-0.29709999782856505</v>
      </c>
      <c r="E28" s="46">
        <f t="shared" si="10"/>
        <v>-0.10023644082954894</v>
      </c>
      <c r="F28" s="46">
        <f t="shared" si="10"/>
        <v>2.4273388997360871E-2</v>
      </c>
      <c r="G28" s="46">
        <f t="shared" si="10"/>
        <v>-0.14575907214476716</v>
      </c>
      <c r="H28" s="46"/>
    </row>
    <row r="29" spans="1:12" s="184" customFormat="1" ht="15" x14ac:dyDescent="0.25">
      <c r="A29" s="182" t="s">
        <v>262</v>
      </c>
      <c r="B29" s="183">
        <f t="shared" ref="B29:G29" si="11">-B18/B24</f>
        <v>-7.6545899077718929E-2</v>
      </c>
      <c r="C29" s="183">
        <f t="shared" si="11"/>
        <v>0.117344988894261</v>
      </c>
      <c r="D29" s="183">
        <f t="shared" si="11"/>
        <v>-1.1540241210783542</v>
      </c>
      <c r="E29" s="183">
        <f t="shared" si="11"/>
        <v>-0.2816763384091801</v>
      </c>
      <c r="F29" s="183">
        <f t="shared" si="11"/>
        <v>4.3107165382924632E-2</v>
      </c>
      <c r="G29" s="183">
        <f t="shared" si="11"/>
        <v>-0.33899749843652294</v>
      </c>
      <c r="H29" s="183"/>
    </row>
    <row r="30" spans="1:12" x14ac:dyDescent="0.2">
      <c r="A30" s="38" t="s">
        <v>119</v>
      </c>
      <c r="B30" s="46">
        <f t="shared" ref="B30:G30" si="12">B18/B16</f>
        <v>-0.29864594307955644</v>
      </c>
      <c r="C30" s="46">
        <f t="shared" si="12"/>
        <v>0.34168183338644981</v>
      </c>
      <c r="D30" s="46">
        <f t="shared" si="12"/>
        <v>-0.86895321644369006</v>
      </c>
      <c r="E30" s="46">
        <f t="shared" si="12"/>
        <v>-0.53373602152226718</v>
      </c>
      <c r="F30" s="46">
        <f t="shared" si="12"/>
        <v>0.13301262771019251</v>
      </c>
      <c r="G30" s="46">
        <f t="shared" si="12"/>
        <v>-0.5944634078801988</v>
      </c>
      <c r="H30" s="46"/>
    </row>
    <row r="31" spans="1:12" x14ac:dyDescent="0.2">
      <c r="A31" s="38" t="s">
        <v>263</v>
      </c>
      <c r="B31" s="45">
        <f t="shared" ref="B31:G31" si="13">B16-C16</f>
        <v>-3758.880000000001</v>
      </c>
      <c r="C31" s="45">
        <f t="shared" si="13"/>
        <v>-1661.0399999999991</v>
      </c>
      <c r="D31" s="45">
        <f t="shared" si="13"/>
        <v>4752.42</v>
      </c>
      <c r="E31" s="45">
        <f t="shared" si="13"/>
        <v>-4860.9800000000014</v>
      </c>
      <c r="F31" s="45">
        <f t="shared" si="13"/>
        <v>-1280.489999999998</v>
      </c>
      <c r="G31" s="45">
        <f t="shared" si="13"/>
        <v>-9709.9500000000007</v>
      </c>
      <c r="H31" s="45"/>
    </row>
    <row r="32" spans="1:12" x14ac:dyDescent="0.2">
      <c r="A32" s="38" t="s">
        <v>264</v>
      </c>
      <c r="B32" s="45">
        <f t="shared" ref="B32:G32" si="14">B18-C18</f>
        <v>-8601.9300000000021</v>
      </c>
      <c r="C32" s="45">
        <f t="shared" si="14"/>
        <v>19828.990000000002</v>
      </c>
      <c r="D32" s="45">
        <f t="shared" si="14"/>
        <v>-8184.2100000000009</v>
      </c>
      <c r="E32" s="45">
        <f t="shared" si="14"/>
        <v>-8711.15</v>
      </c>
      <c r="F32" s="45">
        <f t="shared" si="14"/>
        <v>13096.550000000003</v>
      </c>
      <c r="G32" s="45">
        <f t="shared" si="14"/>
        <v>-22102.710000000003</v>
      </c>
      <c r="H32" s="45"/>
    </row>
    <row r="33" spans="1:9" x14ac:dyDescent="0.2">
      <c r="A33" s="38" t="s">
        <v>265</v>
      </c>
      <c r="B33" s="47">
        <f t="shared" ref="B33:G33" si="15">B31/C16</f>
        <v>-0.24751033136758605</v>
      </c>
      <c r="C33" s="47">
        <f t="shared" si="15"/>
        <v>-9.859091394722154E-2</v>
      </c>
      <c r="D33" s="47">
        <f t="shared" si="15"/>
        <v>0.39291200441821589</v>
      </c>
      <c r="E33" s="47">
        <f t="shared" si="15"/>
        <v>-0.28667591393435865</v>
      </c>
      <c r="F33" s="47">
        <f t="shared" si="15"/>
        <v>-7.0214428478602278E-2</v>
      </c>
      <c r="G33" s="47">
        <f t="shared" si="15"/>
        <v>-0.34744407230881535</v>
      </c>
      <c r="H33" s="47"/>
    </row>
    <row r="34" spans="1:9" x14ac:dyDescent="0.2">
      <c r="A34" s="38" t="s">
        <v>266</v>
      </c>
      <c r="B34" s="47">
        <f t="shared" ref="B34:G34" si="16">B32/C18</f>
        <v>-1.6577112529485225</v>
      </c>
      <c r="C34" s="47">
        <f t="shared" si="16"/>
        <v>-1.354443833483038</v>
      </c>
      <c r="D34" s="47">
        <f t="shared" si="16"/>
        <v>1.267741575714016</v>
      </c>
      <c r="E34" s="47">
        <f t="shared" si="16"/>
        <v>-3.862335451203994</v>
      </c>
      <c r="F34" s="47">
        <f t="shared" si="16"/>
        <v>-1.2080417742045577</v>
      </c>
      <c r="G34" s="47">
        <f t="shared" si="16"/>
        <v>-1.9626668395259279</v>
      </c>
      <c r="H34" s="47"/>
    </row>
    <row r="35" spans="1:9" x14ac:dyDescent="0.2">
      <c r="A35" s="38" t="s">
        <v>267</v>
      </c>
      <c r="B35" s="47">
        <f t="shared" ref="B35:G35" si="17">B19/B8</f>
        <v>6.8263448757714479E-2</v>
      </c>
      <c r="C35" s="47">
        <f t="shared" si="17"/>
        <v>6.5834240189163409E-2</v>
      </c>
      <c r="D35" s="47">
        <f t="shared" si="17"/>
        <v>7.1879950958860336E-2</v>
      </c>
      <c r="E35" s="47">
        <f t="shared" si="17"/>
        <v>8.9768265717709267E-2</v>
      </c>
      <c r="F35" s="47">
        <f t="shared" si="17"/>
        <v>8.0289403621016539E-2</v>
      </c>
      <c r="G35" s="47">
        <f t="shared" si="17"/>
        <v>6.4869727848357372E-2</v>
      </c>
      <c r="H35" s="47"/>
    </row>
    <row r="36" spans="1:9" x14ac:dyDescent="0.2">
      <c r="A36" s="38" t="s">
        <v>209</v>
      </c>
      <c r="B36" s="47">
        <f t="shared" ref="B36:G36" si="18">B19/B16</f>
        <v>0.53588242088646365</v>
      </c>
      <c r="C36" s="47">
        <f t="shared" si="18"/>
        <v>0.40333158619745096</v>
      </c>
      <c r="D36" s="47">
        <f t="shared" si="18"/>
        <v>0.47632569237526562</v>
      </c>
      <c r="E36" s="47">
        <f t="shared" si="18"/>
        <v>0.71879262991323967</v>
      </c>
      <c r="F36" s="47">
        <f t="shared" si="18"/>
        <v>0.52789218912549618</v>
      </c>
      <c r="G36" s="47">
        <f t="shared" si="18"/>
        <v>0.38502372942695701</v>
      </c>
      <c r="H36" s="47"/>
    </row>
    <row r="37" spans="1:9" x14ac:dyDescent="0.2">
      <c r="A37" s="38" t="s">
        <v>210</v>
      </c>
      <c r="B37" s="47">
        <f t="shared" ref="B37:G37" si="19">B20/B9</f>
        <v>4.9918145568423417E-2</v>
      </c>
      <c r="C37" s="47">
        <f t="shared" si="19"/>
        <v>4.931745845718075E-3</v>
      </c>
      <c r="D37" s="47">
        <f t="shared" si="19"/>
        <v>4.8514237545676332E-2</v>
      </c>
      <c r="E37" s="47">
        <f t="shared" si="19"/>
        <v>7.6788436891546671E-2</v>
      </c>
      <c r="F37" s="47">
        <f t="shared" si="19"/>
        <v>5.9050568989758488E-2</v>
      </c>
      <c r="G37" s="47">
        <f t="shared" si="19"/>
        <v>6.1536641351016878E-2</v>
      </c>
      <c r="H37" s="47"/>
    </row>
    <row r="38" spans="1:9" x14ac:dyDescent="0.2">
      <c r="A38" s="38" t="s">
        <v>211</v>
      </c>
      <c r="B38" s="47">
        <f t="shared" ref="B38:G38" si="20">B20/B17</f>
        <v>0.42760584524926942</v>
      </c>
      <c r="C38" s="47">
        <f t="shared" si="20"/>
        <v>4.4910239534613892E-2</v>
      </c>
      <c r="D38" s="47">
        <f t="shared" si="20"/>
        <v>0.12443569324578606</v>
      </c>
      <c r="E38" s="47">
        <f t="shared" si="20"/>
        <v>0.34337980671786933</v>
      </c>
      <c r="F38" s="47">
        <f t="shared" si="20"/>
        <v>0.43227818610361912</v>
      </c>
      <c r="G38" s="47">
        <f t="shared" si="20"/>
        <v>0.21893810404364261</v>
      </c>
      <c r="H38" s="47"/>
    </row>
    <row r="39" spans="1:9" ht="15" thickBot="1" x14ac:dyDescent="0.25">
      <c r="A39" s="62" t="s">
        <v>120</v>
      </c>
      <c r="B39" s="63">
        <f t="shared" ref="B39:G39" si="21">B21/B19</f>
        <v>-3.6250816459830179E-2</v>
      </c>
      <c r="C39" s="63">
        <f t="shared" si="21"/>
        <v>0.92669746787912433</v>
      </c>
      <c r="D39" s="63">
        <f t="shared" si="21"/>
        <v>0.51175321244504701</v>
      </c>
      <c r="E39" s="63">
        <f t="shared" si="21"/>
        <v>0.26730748659718634</v>
      </c>
      <c r="F39" s="63">
        <f t="shared" si="21"/>
        <v>0.29004494404617071</v>
      </c>
      <c r="G39" s="63">
        <f t="shared" si="21"/>
        <v>9.3331738259831792E-2</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v>64986.879999999997</v>
      </c>
      <c r="C42" s="44">
        <v>102403.74</v>
      </c>
      <c r="D42" s="44">
        <v>100405.3</v>
      </c>
      <c r="E42" s="44">
        <v>69524.179999999993</v>
      </c>
      <c r="F42" s="44">
        <v>55630.27</v>
      </c>
      <c r="G42" s="44">
        <v>51762.38</v>
      </c>
      <c r="H42" s="44"/>
      <c r="I42" s="1"/>
    </row>
    <row r="43" spans="1:9" x14ac:dyDescent="0.2">
      <c r="A43" s="43" t="s">
        <v>213</v>
      </c>
      <c r="B43" s="44">
        <v>0</v>
      </c>
      <c r="C43" s="44">
        <v>0</v>
      </c>
      <c r="D43" s="44">
        <v>0</v>
      </c>
      <c r="E43" s="44">
        <v>0</v>
      </c>
      <c r="F43" s="44">
        <v>0</v>
      </c>
      <c r="G43" s="44">
        <v>0</v>
      </c>
      <c r="H43" s="44"/>
      <c r="I43" s="1"/>
    </row>
    <row r="44" spans="1:9" x14ac:dyDescent="0.2">
      <c r="A44" s="43" t="s">
        <v>214</v>
      </c>
      <c r="B44" s="44">
        <v>0</v>
      </c>
      <c r="C44" s="44">
        <v>0</v>
      </c>
      <c r="D44" s="44">
        <v>0</v>
      </c>
      <c r="E44" s="44">
        <f>E43</f>
        <v>0</v>
      </c>
      <c r="F44" s="44">
        <f>F43</f>
        <v>0</v>
      </c>
      <c r="G44" s="44">
        <v>0</v>
      </c>
      <c r="H44" s="44"/>
      <c r="I44" s="1"/>
    </row>
    <row r="45" spans="1:9" x14ac:dyDescent="0.2">
      <c r="A45" s="43" t="s">
        <v>215</v>
      </c>
      <c r="B45" s="44">
        <v>64986.879999999997</v>
      </c>
      <c r="C45" s="44">
        <v>102403.74</v>
      </c>
      <c r="D45" s="44">
        <v>100405.3</v>
      </c>
      <c r="E45" s="44">
        <v>69524.179999999993</v>
      </c>
      <c r="F45" s="44">
        <v>55630.27</v>
      </c>
      <c r="G45" s="44">
        <v>51762.38</v>
      </c>
      <c r="H45" s="44">
        <v>46975.63</v>
      </c>
      <c r="I45" s="1"/>
    </row>
    <row r="46" spans="1:9" x14ac:dyDescent="0.2">
      <c r="A46" s="43" t="s">
        <v>200</v>
      </c>
      <c r="B46" s="44">
        <v>64986.879999999997</v>
      </c>
      <c r="C46" s="44">
        <v>102403.74</v>
      </c>
      <c r="D46" s="44">
        <v>100405.3</v>
      </c>
      <c r="E46" s="44">
        <f>E45</f>
        <v>69524.179999999993</v>
      </c>
      <c r="F46" s="44">
        <f>F45</f>
        <v>55630.27</v>
      </c>
      <c r="G46" s="44">
        <f>G45</f>
        <v>51762.38</v>
      </c>
      <c r="H46" s="44">
        <f>H45</f>
        <v>46975.63</v>
      </c>
      <c r="I46" s="1"/>
    </row>
    <row r="47" spans="1:9" s="184" customFormat="1" ht="15" x14ac:dyDescent="0.25">
      <c r="A47" s="200" t="s">
        <v>217</v>
      </c>
      <c r="B47" s="201">
        <v>23636.18</v>
      </c>
      <c r="C47" s="201">
        <v>52387.6</v>
      </c>
      <c r="D47" s="201">
        <v>38605.300000000003</v>
      </c>
      <c r="E47" s="201">
        <v>24324.18</v>
      </c>
      <c r="F47" s="201">
        <v>17930.27</v>
      </c>
      <c r="G47" s="201">
        <v>14062.38</v>
      </c>
      <c r="H47" s="201">
        <v>9275.6299999999992</v>
      </c>
      <c r="I47" s="210"/>
    </row>
    <row r="48" spans="1:9" x14ac:dyDescent="0.2">
      <c r="A48" s="43" t="s">
        <v>233</v>
      </c>
      <c r="B48" s="44">
        <v>64986.879999999997</v>
      </c>
      <c r="C48" s="44">
        <v>102403.74</v>
      </c>
      <c r="D48" s="44">
        <v>100405.3</v>
      </c>
      <c r="E48" s="44">
        <f>E45</f>
        <v>69524.179999999993</v>
      </c>
      <c r="F48" s="44">
        <f>F45</f>
        <v>55630.27</v>
      </c>
      <c r="G48" s="44">
        <f>G45</f>
        <v>51762.38</v>
      </c>
      <c r="H48" s="44"/>
    </row>
    <row r="49" spans="1:8" x14ac:dyDescent="0.2">
      <c r="A49" s="34" t="s">
        <v>219</v>
      </c>
      <c r="B49" s="48">
        <f t="shared" ref="B49:G49" si="22">B45-B46</f>
        <v>0</v>
      </c>
      <c r="C49" s="48">
        <f t="shared" si="22"/>
        <v>0</v>
      </c>
      <c r="D49" s="48">
        <f t="shared" si="22"/>
        <v>0</v>
      </c>
      <c r="E49" s="48">
        <f t="shared" si="22"/>
        <v>0</v>
      </c>
      <c r="F49" s="48">
        <f t="shared" si="22"/>
        <v>0</v>
      </c>
      <c r="G49" s="48">
        <f t="shared" si="22"/>
        <v>0</v>
      </c>
      <c r="H49" s="48"/>
    </row>
    <row r="50" spans="1:8" s="22" customFormat="1" x14ac:dyDescent="0.2">
      <c r="A50" s="39" t="s">
        <v>220</v>
      </c>
      <c r="B50" s="48">
        <f t="shared" ref="B50:G50" si="23">B45-C45</f>
        <v>-37416.860000000008</v>
      </c>
      <c r="C50" s="48">
        <f t="shared" si="23"/>
        <v>1998.4400000000023</v>
      </c>
      <c r="D50" s="48">
        <f t="shared" si="23"/>
        <v>30881.12000000001</v>
      </c>
      <c r="E50" s="48">
        <f t="shared" si="23"/>
        <v>13893.909999999996</v>
      </c>
      <c r="F50" s="48">
        <f t="shared" si="23"/>
        <v>3867.8899999999994</v>
      </c>
      <c r="G50" s="48">
        <f t="shared" si="23"/>
        <v>4786.75</v>
      </c>
      <c r="H50" s="48"/>
    </row>
    <row r="51" spans="1:8" s="22" customFormat="1" x14ac:dyDescent="0.2">
      <c r="A51" s="39" t="s">
        <v>221</v>
      </c>
      <c r="B51" s="49">
        <f t="shared" ref="B51:G51" si="24">B50/C45</f>
        <v>-0.36538567829651541</v>
      </c>
      <c r="C51" s="49">
        <f t="shared" si="24"/>
        <v>1.9903730181574104E-2</v>
      </c>
      <c r="D51" s="49">
        <f t="shared" si="24"/>
        <v>0.44417812622888919</v>
      </c>
      <c r="E51" s="49">
        <f t="shared" si="24"/>
        <v>0.24975449516962611</v>
      </c>
      <c r="F51" s="49">
        <f t="shared" si="24"/>
        <v>7.4723959756100855E-2</v>
      </c>
      <c r="G51" s="49">
        <f t="shared" si="24"/>
        <v>0.10189858017870118</v>
      </c>
      <c r="H51" s="49"/>
    </row>
    <row r="52" spans="1:8" s="22" customFormat="1" x14ac:dyDescent="0.2">
      <c r="A52" s="39" t="s">
        <v>222</v>
      </c>
      <c r="B52" s="48">
        <f t="shared" ref="B52:G52" si="25">B46-C46</f>
        <v>-37416.860000000008</v>
      </c>
      <c r="C52" s="48">
        <f t="shared" si="25"/>
        <v>1998.4400000000023</v>
      </c>
      <c r="D52" s="48">
        <f t="shared" si="25"/>
        <v>30881.12000000001</v>
      </c>
      <c r="E52" s="48">
        <f t="shared" si="25"/>
        <v>13893.909999999996</v>
      </c>
      <c r="F52" s="48">
        <f t="shared" si="25"/>
        <v>3867.8899999999994</v>
      </c>
      <c r="G52" s="48">
        <f t="shared" si="25"/>
        <v>4786.75</v>
      </c>
      <c r="H52" s="48"/>
    </row>
    <row r="53" spans="1:8" s="22" customFormat="1" x14ac:dyDescent="0.2">
      <c r="A53" s="39" t="s">
        <v>223</v>
      </c>
      <c r="B53" s="49">
        <f t="shared" ref="B53:G53" si="26">B52/C46</f>
        <v>-0.36538567829651541</v>
      </c>
      <c r="C53" s="49">
        <f t="shared" si="26"/>
        <v>1.9903730181574104E-2</v>
      </c>
      <c r="D53" s="49">
        <f t="shared" si="26"/>
        <v>0.44417812622888919</v>
      </c>
      <c r="E53" s="49">
        <f t="shared" si="26"/>
        <v>0.24975449516962611</v>
      </c>
      <c r="F53" s="49">
        <f t="shared" si="26"/>
        <v>7.4723959756100855E-2</v>
      </c>
      <c r="G53" s="49">
        <f t="shared" si="26"/>
        <v>0.10189858017870118</v>
      </c>
      <c r="H53" s="49"/>
    </row>
    <row r="54" spans="1:8" s="22" customFormat="1" x14ac:dyDescent="0.2">
      <c r="A54" s="39" t="s">
        <v>224</v>
      </c>
      <c r="B54" s="48">
        <f t="shared" ref="B54:G54" si="27">B47-C47</f>
        <v>-28751.42</v>
      </c>
      <c r="C54" s="48">
        <f t="shared" si="27"/>
        <v>13782.299999999996</v>
      </c>
      <c r="D54" s="48">
        <f t="shared" si="27"/>
        <v>14281.120000000003</v>
      </c>
      <c r="E54" s="48">
        <f t="shared" si="27"/>
        <v>6393.91</v>
      </c>
      <c r="F54" s="48">
        <f t="shared" si="27"/>
        <v>3867.8900000000012</v>
      </c>
      <c r="G54" s="48">
        <f t="shared" si="27"/>
        <v>4786.75</v>
      </c>
      <c r="H54" s="48"/>
    </row>
    <row r="55" spans="1:8" s="22" customFormat="1" x14ac:dyDescent="0.2">
      <c r="A55" s="39" t="s">
        <v>225</v>
      </c>
      <c r="B55" s="49">
        <f t="shared" ref="B55:G55" si="28">B54/C47</f>
        <v>-0.54882109506829857</v>
      </c>
      <c r="C55" s="49">
        <f t="shared" si="28"/>
        <v>0.35700538527093417</v>
      </c>
      <c r="D55" s="49">
        <f t="shared" si="28"/>
        <v>0.58711619466719955</v>
      </c>
      <c r="E55" s="49">
        <f t="shared" si="28"/>
        <v>0.35659864575380068</v>
      </c>
      <c r="F55" s="49">
        <f t="shared" si="28"/>
        <v>0.27505230266853842</v>
      </c>
      <c r="G55" s="49">
        <f t="shared" si="28"/>
        <v>0.51605659130431036</v>
      </c>
      <c r="H55" s="49"/>
    </row>
    <row r="56" spans="1:8" s="22" customFormat="1" x14ac:dyDescent="0.2">
      <c r="A56" s="39" t="s">
        <v>226</v>
      </c>
      <c r="B56" s="50" t="s">
        <v>231</v>
      </c>
      <c r="C56" s="50" t="s">
        <v>231</v>
      </c>
      <c r="D56" s="50" t="s">
        <v>231</v>
      </c>
      <c r="E56" s="50" t="s">
        <v>231</v>
      </c>
      <c r="F56" s="50" t="s">
        <v>231</v>
      </c>
      <c r="G56" s="50" t="s">
        <v>231</v>
      </c>
      <c r="H56" s="50"/>
    </row>
    <row r="57" spans="1:8" s="22" customFormat="1" x14ac:dyDescent="0.2">
      <c r="A57" s="39" t="s">
        <v>227</v>
      </c>
      <c r="B57" s="51">
        <f t="shared" ref="B57:G57" si="29">(B42+B43)/-B10</f>
        <v>6.1343041964279807</v>
      </c>
      <c r="C57" s="51">
        <f t="shared" si="29"/>
        <v>13.497440160293824</v>
      </c>
      <c r="D57" s="51">
        <f t="shared" si="29"/>
        <v>14.918339773502822</v>
      </c>
      <c r="E57" s="51">
        <f t="shared" si="29"/>
        <v>10.056991011164438</v>
      </c>
      <c r="F57" s="51">
        <f t="shared" si="29"/>
        <v>6.2030856754074337</v>
      </c>
      <c r="G57" s="51">
        <f t="shared" si="29"/>
        <v>6.0040394331415818</v>
      </c>
      <c r="H57" s="51"/>
    </row>
    <row r="58" spans="1:8" x14ac:dyDescent="0.2">
      <c r="A58" s="34" t="s">
        <v>228</v>
      </c>
      <c r="B58" s="52">
        <f t="shared" ref="B58:G58" si="30">-B48/B10</f>
        <v>6.1343041964279807</v>
      </c>
      <c r="C58" s="52">
        <f t="shared" si="30"/>
        <v>13.497440160293824</v>
      </c>
      <c r="D58" s="52">
        <f t="shared" si="30"/>
        <v>14.918339773502822</v>
      </c>
      <c r="E58" s="52">
        <f t="shared" si="30"/>
        <v>10.056991011164438</v>
      </c>
      <c r="F58" s="52">
        <f t="shared" si="30"/>
        <v>6.2030856754074337</v>
      </c>
      <c r="G58" s="52">
        <f t="shared" si="30"/>
        <v>6.0040394331415818</v>
      </c>
      <c r="H58" s="52"/>
    </row>
    <row r="59" spans="1:8" ht="15" thickBot="1" x14ac:dyDescent="0.25">
      <c r="A59" s="35" t="s">
        <v>290</v>
      </c>
      <c r="B59" s="53">
        <f t="shared" ref="B59:G59" si="31">B47/B8</f>
        <v>0.26346949089779814</v>
      </c>
      <c r="C59" s="53">
        <f t="shared" si="31"/>
        <v>0.56305778351000224</v>
      </c>
      <c r="D59" s="53">
        <f t="shared" si="31"/>
        <v>0.34578607343416246</v>
      </c>
      <c r="E59" s="53">
        <f t="shared" si="31"/>
        <v>0.2511527344046447</v>
      </c>
      <c r="F59" s="53">
        <f t="shared" si="31"/>
        <v>0.16083004995612896</v>
      </c>
      <c r="G59" s="53">
        <f t="shared" si="31"/>
        <v>0.12991628192641921</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9" t="s">
        <v>181</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2:L64"/>
  <sheetViews>
    <sheetView zoomScaleNormal="100" workbookViewId="0">
      <selection activeCell="G14" sqref="E14:G14"/>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318</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75432</v>
      </c>
      <c r="D8" s="58">
        <v>73193</v>
      </c>
      <c r="E8" s="58">
        <v>58362</v>
      </c>
      <c r="F8" s="58">
        <v>60474</v>
      </c>
      <c r="G8" s="58">
        <v>56125</v>
      </c>
      <c r="H8" s="58" t="s">
        <v>235</v>
      </c>
      <c r="I8" s="16" t="s">
        <v>235</v>
      </c>
      <c r="J8" s="16"/>
    </row>
    <row r="9" spans="1:12" x14ac:dyDescent="0.2">
      <c r="A9" s="43" t="s">
        <v>243</v>
      </c>
      <c r="B9" s="44" t="s">
        <v>182</v>
      </c>
      <c r="C9" s="44">
        <v>-62364</v>
      </c>
      <c r="D9" s="44">
        <v>-66272</v>
      </c>
      <c r="E9" s="44">
        <v>-64229</v>
      </c>
      <c r="F9" s="44">
        <v>-67438</v>
      </c>
      <c r="G9" s="44">
        <v>-64938</v>
      </c>
      <c r="H9" s="44" t="s">
        <v>235</v>
      </c>
      <c r="I9" s="21" t="s">
        <v>235</v>
      </c>
      <c r="J9" s="18"/>
    </row>
    <row r="10" spans="1:12" x14ac:dyDescent="0.2">
      <c r="A10" s="36" t="s">
        <v>244</v>
      </c>
      <c r="B10" s="45" t="s">
        <v>182</v>
      </c>
      <c r="C10" s="45">
        <f>C9/12</f>
        <v>-5197</v>
      </c>
      <c r="D10" s="45">
        <f>D9/12</f>
        <v>-5522.666666666667</v>
      </c>
      <c r="E10" s="45">
        <f>E9/12</f>
        <v>-5352.416666666667</v>
      </c>
      <c r="F10" s="45">
        <f>F9/12</f>
        <v>-5619.833333333333</v>
      </c>
      <c r="G10" s="45">
        <f>G9/12</f>
        <v>-5411.5</v>
      </c>
      <c r="H10" s="45"/>
      <c r="I10" s="21"/>
      <c r="J10" s="18"/>
    </row>
    <row r="11" spans="1:12" x14ac:dyDescent="0.2">
      <c r="A11" s="43" t="s">
        <v>245</v>
      </c>
      <c r="B11" s="44" t="s">
        <v>182</v>
      </c>
      <c r="C11" s="44">
        <v>75371</v>
      </c>
      <c r="D11" s="44">
        <v>73131</v>
      </c>
      <c r="E11" s="44">
        <v>58277</v>
      </c>
      <c r="F11" s="44">
        <v>60310</v>
      </c>
      <c r="G11" s="44">
        <v>55992</v>
      </c>
      <c r="H11" s="44"/>
      <c r="I11" s="21"/>
      <c r="J11" s="18"/>
    </row>
    <row r="12" spans="1:12" ht="15" thickBot="1" x14ac:dyDescent="0.25">
      <c r="A12" s="59" t="s">
        <v>246</v>
      </c>
      <c r="B12" s="60" t="s">
        <v>182</v>
      </c>
      <c r="C12" s="60">
        <v>-62236</v>
      </c>
      <c r="D12" s="60">
        <v>-63328</v>
      </c>
      <c r="E12" s="60">
        <f>E9</f>
        <v>-64229</v>
      </c>
      <c r="F12" s="60">
        <v>-67138</v>
      </c>
      <c r="G12" s="60">
        <v>-63588</v>
      </c>
      <c r="H12" s="60"/>
      <c r="I12" s="21"/>
      <c r="J12" s="18"/>
    </row>
    <row r="13" spans="1:12" x14ac:dyDescent="0.2">
      <c r="A13" s="61"/>
      <c r="B13" s="61"/>
      <c r="C13" s="61"/>
      <c r="D13" s="61"/>
      <c r="E13" s="61"/>
      <c r="F13" s="61"/>
      <c r="G13" s="61" t="s">
        <v>186</v>
      </c>
      <c r="H13" s="61"/>
    </row>
    <row r="14" spans="1:12" s="184" customFormat="1" ht="15" x14ac:dyDescent="0.25">
      <c r="A14" s="197" t="s">
        <v>247</v>
      </c>
      <c r="B14" s="198" t="s">
        <v>182</v>
      </c>
      <c r="C14" s="198">
        <f>C8+C9</f>
        <v>13068</v>
      </c>
      <c r="D14" s="198">
        <f>D8+D9</f>
        <v>6921</v>
      </c>
      <c r="E14" s="198">
        <f>E8+E9</f>
        <v>-5867</v>
      </c>
      <c r="F14" s="198">
        <f>F8+F9</f>
        <v>-6964</v>
      </c>
      <c r="G14" s="198">
        <f>G8+G9</f>
        <v>-8813</v>
      </c>
      <c r="H14" s="198"/>
      <c r="I14" s="203"/>
      <c r="J14" s="199"/>
    </row>
    <row r="15" spans="1:12" x14ac:dyDescent="0.2">
      <c r="A15" s="36" t="s">
        <v>248</v>
      </c>
      <c r="B15" s="45" t="s">
        <v>182</v>
      </c>
      <c r="C15" s="45">
        <f>C11+C12</f>
        <v>13135</v>
      </c>
      <c r="D15" s="45">
        <f>D11+D12</f>
        <v>9803</v>
      </c>
      <c r="E15" s="45">
        <f>E11+E12</f>
        <v>-5952</v>
      </c>
      <c r="F15" s="45">
        <f>F11+F12</f>
        <v>-6828</v>
      </c>
      <c r="G15" s="45">
        <f>G11+G12</f>
        <v>-7596</v>
      </c>
      <c r="H15" s="45"/>
      <c r="I15" s="21"/>
      <c r="J15" s="18"/>
    </row>
    <row r="16" spans="1:12" s="184" customFormat="1" ht="15" x14ac:dyDescent="0.25">
      <c r="A16" s="200" t="s">
        <v>249</v>
      </c>
      <c r="B16" s="201" t="s">
        <v>182</v>
      </c>
      <c r="C16" s="201">
        <v>39106</v>
      </c>
      <c r="D16" s="201">
        <v>38490</v>
      </c>
      <c r="E16" s="201">
        <v>34565</v>
      </c>
      <c r="F16" s="201">
        <v>25434</v>
      </c>
      <c r="G16" s="201">
        <v>22946</v>
      </c>
      <c r="H16" s="201">
        <v>54854</v>
      </c>
      <c r="I16" s="202" t="s">
        <v>235</v>
      </c>
      <c r="J16" s="202"/>
    </row>
    <row r="17" spans="1:12" x14ac:dyDescent="0.2">
      <c r="A17" s="43" t="s">
        <v>250</v>
      </c>
      <c r="B17" s="44" t="s">
        <v>182</v>
      </c>
      <c r="C17" s="44">
        <v>-14437</v>
      </c>
      <c r="D17" s="44">
        <v>-13566</v>
      </c>
      <c r="E17" s="44">
        <v>-11068</v>
      </c>
      <c r="F17" s="44">
        <v>-16348</v>
      </c>
      <c r="G17" s="44">
        <v>-21561</v>
      </c>
      <c r="H17" s="44">
        <v>-30845</v>
      </c>
      <c r="I17" s="21"/>
      <c r="J17" s="21"/>
      <c r="L17" s="1" t="s">
        <v>235</v>
      </c>
    </row>
    <row r="18" spans="1:12" s="184" customFormat="1" ht="15" x14ac:dyDescent="0.25">
      <c r="A18" s="197" t="s">
        <v>251</v>
      </c>
      <c r="B18" s="198" t="s">
        <v>182</v>
      </c>
      <c r="C18" s="198">
        <f t="shared" ref="C18:H18" si="0">C16+C17</f>
        <v>24669</v>
      </c>
      <c r="D18" s="198">
        <f t="shared" si="0"/>
        <v>24924</v>
      </c>
      <c r="E18" s="198">
        <f t="shared" si="0"/>
        <v>23497</v>
      </c>
      <c r="F18" s="198">
        <f t="shared" si="0"/>
        <v>9086</v>
      </c>
      <c r="G18" s="198">
        <f t="shared" si="0"/>
        <v>1385</v>
      </c>
      <c r="H18" s="198">
        <f t="shared" si="0"/>
        <v>24009</v>
      </c>
      <c r="I18" s="203" t="s">
        <v>235</v>
      </c>
      <c r="J18" s="295" t="s">
        <v>235</v>
      </c>
    </row>
    <row r="19" spans="1:12" x14ac:dyDescent="0.2">
      <c r="A19" s="43" t="s">
        <v>174</v>
      </c>
      <c r="B19" s="44" t="s">
        <v>182</v>
      </c>
      <c r="C19" s="44">
        <v>36471</v>
      </c>
      <c r="D19" s="44">
        <v>36079</v>
      </c>
      <c r="E19" s="44">
        <v>33298</v>
      </c>
      <c r="F19" s="44">
        <v>24899</v>
      </c>
      <c r="G19" s="44">
        <v>22560</v>
      </c>
      <c r="H19" s="44"/>
      <c r="I19" s="21"/>
      <c r="J19" s="26"/>
    </row>
    <row r="20" spans="1:12" x14ac:dyDescent="0.2">
      <c r="A20" s="43" t="s">
        <v>253</v>
      </c>
      <c r="B20" s="44" t="s">
        <v>182</v>
      </c>
      <c r="C20" s="44">
        <v>-14437</v>
      </c>
      <c r="D20" s="44">
        <v>-13566</v>
      </c>
      <c r="E20" s="44">
        <v>-11068</v>
      </c>
      <c r="F20" s="44">
        <v>-7131</v>
      </c>
      <c r="G20" s="44">
        <v>-11387</v>
      </c>
      <c r="H20" s="44"/>
      <c r="I20" s="21"/>
      <c r="J20" s="26"/>
    </row>
    <row r="21" spans="1:12" x14ac:dyDescent="0.2">
      <c r="A21" s="36" t="s">
        <v>118</v>
      </c>
      <c r="B21" s="45" t="s">
        <v>182</v>
      </c>
      <c r="C21" s="45">
        <f>C19+C20</f>
        <v>22034</v>
      </c>
      <c r="D21" s="45">
        <f>D19+D20</f>
        <v>22513</v>
      </c>
      <c r="E21" s="45">
        <f>E19+E20</f>
        <v>22230</v>
      </c>
      <c r="F21" s="45">
        <f>F19+F20</f>
        <v>17768</v>
      </c>
      <c r="G21" s="45">
        <f>G19+G20</f>
        <v>11173</v>
      </c>
      <c r="H21" s="45"/>
      <c r="I21" s="21"/>
      <c r="J21" s="18"/>
    </row>
    <row r="22" spans="1:12" x14ac:dyDescent="0.2">
      <c r="A22" s="43" t="s">
        <v>44</v>
      </c>
      <c r="B22" s="44" t="s">
        <v>182</v>
      </c>
      <c r="C22" s="44">
        <v>-14507</v>
      </c>
      <c r="D22" s="44">
        <v>-17482</v>
      </c>
      <c r="E22" s="44">
        <v>-18878</v>
      </c>
      <c r="F22" s="44">
        <v>-18964</v>
      </c>
      <c r="G22" s="44">
        <v>-17087</v>
      </c>
      <c r="H22" s="44"/>
      <c r="I22" s="21"/>
      <c r="J22" s="18"/>
    </row>
    <row r="23" spans="1:12" x14ac:dyDescent="0.2">
      <c r="A23" s="43" t="s">
        <v>45</v>
      </c>
      <c r="B23" s="44" t="s">
        <v>182</v>
      </c>
      <c r="C23" s="44">
        <v>0</v>
      </c>
      <c r="D23" s="44">
        <v>0</v>
      </c>
      <c r="E23" s="44">
        <v>0</v>
      </c>
      <c r="F23" s="44">
        <v>0</v>
      </c>
      <c r="G23" s="44">
        <v>0</v>
      </c>
      <c r="H23" s="44"/>
      <c r="I23" s="21"/>
      <c r="J23" s="18"/>
    </row>
    <row r="24" spans="1:12" x14ac:dyDescent="0.2">
      <c r="A24" s="37" t="s">
        <v>257</v>
      </c>
      <c r="B24" s="45" t="s">
        <v>182</v>
      </c>
      <c r="C24" s="45">
        <f>C22-C23</f>
        <v>-14507</v>
      </c>
      <c r="D24" s="45">
        <f>D22-D23</f>
        <v>-17482</v>
      </c>
      <c r="E24" s="45">
        <f>E22-E23</f>
        <v>-18878</v>
      </c>
      <c r="F24" s="45">
        <f>F22-F23</f>
        <v>-18964</v>
      </c>
      <c r="G24" s="45">
        <f>G22-G23</f>
        <v>-17087</v>
      </c>
      <c r="H24" s="45"/>
      <c r="I24" s="21"/>
      <c r="J24" s="18"/>
    </row>
    <row r="25" spans="1:12" s="184" customFormat="1" ht="15" x14ac:dyDescent="0.25">
      <c r="A25" s="182" t="s">
        <v>258</v>
      </c>
      <c r="B25" s="183" t="s">
        <v>182</v>
      </c>
      <c r="C25" s="183">
        <f>C16/C8</f>
        <v>0.51842719270336202</v>
      </c>
      <c r="D25" s="183">
        <f>D16/D8</f>
        <v>0.52586996024209964</v>
      </c>
      <c r="E25" s="183">
        <f>E16/E8</f>
        <v>0.5922518076830815</v>
      </c>
      <c r="F25" s="183">
        <f>F16/F8</f>
        <v>0.42057743823792043</v>
      </c>
      <c r="G25" s="183">
        <f>G16/G8</f>
        <v>0.40883741648106903</v>
      </c>
      <c r="H25" s="183"/>
      <c r="I25" s="203"/>
      <c r="J25" s="203"/>
    </row>
    <row r="26" spans="1:12" x14ac:dyDescent="0.2">
      <c r="A26" s="38" t="s">
        <v>259</v>
      </c>
      <c r="B26" s="46" t="s">
        <v>182</v>
      </c>
      <c r="C26" s="46">
        <f>C16/C11</f>
        <v>0.51884677130461321</v>
      </c>
      <c r="D26" s="46">
        <f>D16/D11</f>
        <v>0.52631578947368418</v>
      </c>
      <c r="E26" s="46">
        <f>E16/E11</f>
        <v>0.59311563738696227</v>
      </c>
      <c r="F26" s="46">
        <f>F16/F11</f>
        <v>0.42172110761067816</v>
      </c>
      <c r="G26" s="46">
        <f>G16/G11</f>
        <v>0.40980854407772538</v>
      </c>
      <c r="H26" s="46"/>
      <c r="I26" s="21"/>
      <c r="J26" s="21"/>
    </row>
    <row r="27" spans="1:12" x14ac:dyDescent="0.2">
      <c r="A27" s="38" t="s">
        <v>260</v>
      </c>
      <c r="B27" s="46" t="s">
        <v>182</v>
      </c>
      <c r="C27" s="46">
        <f>C17/C9</f>
        <v>0.23149573471874799</v>
      </c>
      <c r="D27" s="46">
        <f>D17/D9</f>
        <v>0.20470183486238533</v>
      </c>
      <c r="E27" s="46">
        <f>E17/E9</f>
        <v>0.17232091422877516</v>
      </c>
      <c r="F27" s="46">
        <f>F17/F9</f>
        <v>0.24241525549393517</v>
      </c>
      <c r="G27" s="46">
        <f>G17/G9</f>
        <v>0.33202439249745913</v>
      </c>
      <c r="H27" s="46"/>
      <c r="I27" s="1" t="s">
        <v>235</v>
      </c>
      <c r="J27" s="1"/>
    </row>
    <row r="28" spans="1:12" x14ac:dyDescent="0.2">
      <c r="A28" s="38" t="s">
        <v>261</v>
      </c>
      <c r="B28" s="46" t="s">
        <v>182</v>
      </c>
      <c r="C28" s="46">
        <f>-C18/(C9-C17)</f>
        <v>0.51472030379535538</v>
      </c>
      <c r="D28" s="46">
        <f>-D18/(D9-D17)</f>
        <v>0.47288733730505067</v>
      </c>
      <c r="E28" s="46">
        <f>-E18/(E9-E17)</f>
        <v>0.44199695265326083</v>
      </c>
      <c r="F28" s="46">
        <f>-F18/(F9-F17)</f>
        <v>0.17784302211783129</v>
      </c>
      <c r="G28" s="46">
        <f>-G18/(G9-G17)</f>
        <v>3.1929363487562534E-2</v>
      </c>
      <c r="H28" s="46"/>
    </row>
    <row r="29" spans="1:12" s="184" customFormat="1" ht="15" x14ac:dyDescent="0.25">
      <c r="A29" s="182" t="s">
        <v>262</v>
      </c>
      <c r="B29" s="183" t="s">
        <v>182</v>
      </c>
      <c r="C29" s="183">
        <f>-C18/C24</f>
        <v>1.7004894189012201</v>
      </c>
      <c r="D29" s="183">
        <f>-D18/D24</f>
        <v>1.425695000572017</v>
      </c>
      <c r="E29" s="183">
        <f>-E18/E24</f>
        <v>1.2446763428329273</v>
      </c>
      <c r="F29" s="183">
        <f>-F18/F24</f>
        <v>0.4791183294663573</v>
      </c>
      <c r="G29" s="183">
        <f>-G18/G24</f>
        <v>8.1055773394978645E-2</v>
      </c>
      <c r="H29" s="183"/>
    </row>
    <row r="30" spans="1:12" x14ac:dyDescent="0.2">
      <c r="A30" s="38" t="s">
        <v>119</v>
      </c>
      <c r="B30" s="46" t="s">
        <v>182</v>
      </c>
      <c r="C30" s="46">
        <f>C18/C16</f>
        <v>0.63082391448882524</v>
      </c>
      <c r="D30" s="46">
        <f>D18/D16</f>
        <v>0.64754481683554166</v>
      </c>
      <c r="E30" s="46">
        <f>E18/E16</f>
        <v>0.67979169680312457</v>
      </c>
      <c r="F30" s="46">
        <f>F18/F16</f>
        <v>0.35723834237634661</v>
      </c>
      <c r="G30" s="46">
        <f>G18/G16</f>
        <v>6.0359103983265057E-2</v>
      </c>
      <c r="H30" s="46"/>
    </row>
    <row r="31" spans="1:12" x14ac:dyDescent="0.2">
      <c r="A31" s="38" t="s">
        <v>263</v>
      </c>
      <c r="B31" s="45" t="s">
        <v>182</v>
      </c>
      <c r="C31" s="45">
        <f>C16-D16</f>
        <v>616</v>
      </c>
      <c r="D31" s="45">
        <f>D16-E16</f>
        <v>3925</v>
      </c>
      <c r="E31" s="45">
        <f>E16-F16</f>
        <v>9131</v>
      </c>
      <c r="F31" s="45">
        <f>F16-G16</f>
        <v>2488</v>
      </c>
      <c r="G31" s="45">
        <f>G16-H16</f>
        <v>-31908</v>
      </c>
      <c r="H31" s="45"/>
    </row>
    <row r="32" spans="1:12" x14ac:dyDescent="0.2">
      <c r="A32" s="38" t="s">
        <v>264</v>
      </c>
      <c r="B32" s="45" t="s">
        <v>182</v>
      </c>
      <c r="C32" s="45">
        <f>C18-D18</f>
        <v>-255</v>
      </c>
      <c r="D32" s="45">
        <f>D18-E18</f>
        <v>1427</v>
      </c>
      <c r="E32" s="45">
        <f>E18-F18</f>
        <v>14411</v>
      </c>
      <c r="F32" s="45">
        <f>F18-G18</f>
        <v>7701</v>
      </c>
      <c r="G32" s="45">
        <f>G18-H18</f>
        <v>-22624</v>
      </c>
      <c r="H32" s="45"/>
    </row>
    <row r="33" spans="1:9" x14ac:dyDescent="0.2">
      <c r="A33" s="38" t="s">
        <v>265</v>
      </c>
      <c r="B33" s="47" t="s">
        <v>182</v>
      </c>
      <c r="C33" s="47">
        <f>C31/D16</f>
        <v>1.6004156923876332E-2</v>
      </c>
      <c r="D33" s="47">
        <f>D31/E16</f>
        <v>0.11355417329668741</v>
      </c>
      <c r="E33" s="47">
        <f>E31/F16</f>
        <v>0.35900762758512228</v>
      </c>
      <c r="F33" s="47">
        <f>F31/G16</f>
        <v>0.10842848426741045</v>
      </c>
      <c r="G33" s="47">
        <f>G31/H16</f>
        <v>-0.5816895759652897</v>
      </c>
      <c r="H33" s="47"/>
    </row>
    <row r="34" spans="1:9" x14ac:dyDescent="0.2">
      <c r="A34" s="38" t="s">
        <v>266</v>
      </c>
      <c r="B34" s="47" t="s">
        <v>182</v>
      </c>
      <c r="C34" s="47">
        <f>C32/D18</f>
        <v>-1.0231102551757342E-2</v>
      </c>
      <c r="D34" s="47">
        <f>D32/E18</f>
        <v>6.0731157169000301E-2</v>
      </c>
      <c r="E34" s="47">
        <f>E32/F18</f>
        <v>1.5860664758969845</v>
      </c>
      <c r="F34" s="47">
        <f>F32/G18</f>
        <v>5.5602888086642599</v>
      </c>
      <c r="G34" s="47">
        <f>G32/H18</f>
        <v>-0.94231329917947437</v>
      </c>
      <c r="H34" s="47"/>
    </row>
    <row r="35" spans="1:9" x14ac:dyDescent="0.2">
      <c r="A35" s="38" t="s">
        <v>267</v>
      </c>
      <c r="B35" s="47" t="s">
        <v>182</v>
      </c>
      <c r="C35" s="47">
        <f>C19/C8</f>
        <v>0.48349506840598155</v>
      </c>
      <c r="D35" s="47">
        <f>D19/D8</f>
        <v>0.49292965174265296</v>
      </c>
      <c r="E35" s="47">
        <f>E19/E8</f>
        <v>0.57054247626880505</v>
      </c>
      <c r="F35" s="47">
        <f>F19/F8</f>
        <v>0.41173066111055989</v>
      </c>
      <c r="G35" s="47">
        <f>G19/G8</f>
        <v>0.40195991091314032</v>
      </c>
      <c r="H35" s="47"/>
    </row>
    <row r="36" spans="1:9" x14ac:dyDescent="0.2">
      <c r="A36" s="38" t="s">
        <v>209</v>
      </c>
      <c r="B36" s="47" t="s">
        <v>182</v>
      </c>
      <c r="C36" s="47">
        <f>C19/C16</f>
        <v>0.93261903544213165</v>
      </c>
      <c r="D36" s="47">
        <f>D19/D16</f>
        <v>0.93736035333852952</v>
      </c>
      <c r="E36" s="47">
        <f>E19/E16</f>
        <v>0.96334442354983363</v>
      </c>
      <c r="F36" s="47">
        <f>F19/F16</f>
        <v>0.97896516474011164</v>
      </c>
      <c r="G36" s="47">
        <f>G19/G16</f>
        <v>0.98317789592957383</v>
      </c>
      <c r="H36" s="47"/>
    </row>
    <row r="37" spans="1:9" x14ac:dyDescent="0.2">
      <c r="A37" s="38" t="s">
        <v>210</v>
      </c>
      <c r="B37" s="47" t="s">
        <v>182</v>
      </c>
      <c r="C37" s="47">
        <f>C20/C9</f>
        <v>0.23149573471874799</v>
      </c>
      <c r="D37" s="47">
        <f>D20/D9</f>
        <v>0.20470183486238533</v>
      </c>
      <c r="E37" s="47">
        <f>E20/E9</f>
        <v>0.17232091422877516</v>
      </c>
      <c r="F37" s="47">
        <f>F20/F9</f>
        <v>0.10574157003469854</v>
      </c>
      <c r="G37" s="47">
        <f>G20/G9</f>
        <v>0.1753518740952909</v>
      </c>
      <c r="H37" s="47"/>
    </row>
    <row r="38" spans="1:9" x14ac:dyDescent="0.2">
      <c r="A38" s="38" t="s">
        <v>211</v>
      </c>
      <c r="B38" s="47" t="s">
        <v>182</v>
      </c>
      <c r="C38" s="47">
        <f>C20/C17</f>
        <v>1</v>
      </c>
      <c r="D38" s="47">
        <f>D20/D17</f>
        <v>1</v>
      </c>
      <c r="E38" s="47">
        <f>E20/E17</f>
        <v>1</v>
      </c>
      <c r="F38" s="47">
        <f>F20/F17</f>
        <v>0.43620014680694885</v>
      </c>
      <c r="G38" s="47">
        <f>G20/G17</f>
        <v>0.52812949306618429</v>
      </c>
      <c r="H38" s="47"/>
    </row>
    <row r="39" spans="1:9" ht="15" thickBot="1" x14ac:dyDescent="0.25">
      <c r="A39" s="62" t="s">
        <v>120</v>
      </c>
      <c r="B39" s="63" t="s">
        <v>182</v>
      </c>
      <c r="C39" s="63">
        <f>C21/C19</f>
        <v>0.60415124345370297</v>
      </c>
      <c r="D39" s="63">
        <f>D21/D19</f>
        <v>0.62399179578147956</v>
      </c>
      <c r="E39" s="63">
        <f>E21/E19</f>
        <v>0.66760766412397143</v>
      </c>
      <c r="F39" s="63">
        <f>F21/F19</f>
        <v>0.71360295594200573</v>
      </c>
      <c r="G39" s="63">
        <f>G21/G19</f>
        <v>0.49525709219858155</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t="s">
        <v>182</v>
      </c>
      <c r="C42" s="44">
        <v>150673</v>
      </c>
      <c r="D42" s="44">
        <v>146563</v>
      </c>
      <c r="E42" s="44">
        <v>123132</v>
      </c>
      <c r="F42" s="44">
        <v>120211</v>
      </c>
      <c r="G42" s="44">
        <v>123957</v>
      </c>
      <c r="H42" s="44"/>
      <c r="I42" s="1"/>
    </row>
    <row r="43" spans="1:9" x14ac:dyDescent="0.2">
      <c r="A43" s="43" t="s">
        <v>213</v>
      </c>
      <c r="B43" s="44" t="s">
        <v>182</v>
      </c>
      <c r="C43" s="44">
        <v>-20898</v>
      </c>
      <c r="D43" s="44">
        <v>-29856</v>
      </c>
      <c r="E43" s="44">
        <v>-13346</v>
      </c>
      <c r="F43" s="44">
        <v>-4558</v>
      </c>
      <c r="G43" s="44">
        <v>-1340</v>
      </c>
      <c r="H43" s="44"/>
      <c r="I43" s="1"/>
    </row>
    <row r="44" spans="1:9" x14ac:dyDescent="0.2">
      <c r="A44" s="43" t="s">
        <v>214</v>
      </c>
      <c r="B44" s="44" t="s">
        <v>182</v>
      </c>
      <c r="C44" s="44">
        <v>-20898</v>
      </c>
      <c r="D44" s="44">
        <v>-29856</v>
      </c>
      <c r="E44" s="44">
        <f>E43</f>
        <v>-13346</v>
      </c>
      <c r="F44" s="44">
        <f>F43</f>
        <v>-4558</v>
      </c>
      <c r="G44" s="44">
        <f>G43</f>
        <v>-1340</v>
      </c>
      <c r="H44" s="44"/>
      <c r="I44" s="1"/>
    </row>
    <row r="45" spans="1:9" x14ac:dyDescent="0.2">
      <c r="A45" s="43" t="s">
        <v>215</v>
      </c>
      <c r="B45" s="44" t="s">
        <v>182</v>
      </c>
      <c r="C45" s="44">
        <v>143349</v>
      </c>
      <c r="D45" s="44">
        <v>130115</v>
      </c>
      <c r="E45" s="44">
        <v>122579</v>
      </c>
      <c r="F45" s="44">
        <v>127086</v>
      </c>
      <c r="G45" s="44">
        <v>133078</v>
      </c>
      <c r="H45" s="44">
        <v>142529</v>
      </c>
      <c r="I45" s="1"/>
    </row>
    <row r="46" spans="1:9" x14ac:dyDescent="0.2">
      <c r="A46" s="43" t="s">
        <v>200</v>
      </c>
      <c r="B46" s="44" t="s">
        <v>182</v>
      </c>
      <c r="C46" s="44">
        <v>129826</v>
      </c>
      <c r="D46" s="44">
        <v>98820</v>
      </c>
      <c r="E46" s="44">
        <v>88402</v>
      </c>
      <c r="F46" s="44">
        <v>92994</v>
      </c>
      <c r="G46" s="44">
        <v>98850</v>
      </c>
      <c r="H46" s="44">
        <v>107084</v>
      </c>
      <c r="I46" s="1"/>
    </row>
    <row r="47" spans="1:9" s="184" customFormat="1" ht="15" x14ac:dyDescent="0.25">
      <c r="A47" s="200" t="s">
        <v>217</v>
      </c>
      <c r="B47" s="201" t="s">
        <v>182</v>
      </c>
      <c r="C47" s="201">
        <v>113171</v>
      </c>
      <c r="D47" s="201">
        <v>98820</v>
      </c>
      <c r="E47" s="201">
        <f>E46</f>
        <v>88402</v>
      </c>
      <c r="F47" s="201">
        <f>F46</f>
        <v>92994</v>
      </c>
      <c r="G47" s="201">
        <f>G46</f>
        <v>98850</v>
      </c>
      <c r="H47" s="201">
        <f>H46</f>
        <v>107084</v>
      </c>
      <c r="I47" s="210"/>
    </row>
    <row r="48" spans="1:9" x14ac:dyDescent="0.2">
      <c r="A48" s="43" t="s">
        <v>233</v>
      </c>
      <c r="B48" s="44" t="s">
        <v>182</v>
      </c>
      <c r="C48" s="44">
        <v>136255</v>
      </c>
      <c r="D48" s="44">
        <v>131584</v>
      </c>
      <c r="E48" s="44">
        <v>112028</v>
      </c>
      <c r="F48" s="44">
        <v>101947</v>
      </c>
      <c r="G48" s="44">
        <v>98207</v>
      </c>
      <c r="H48" s="44"/>
    </row>
    <row r="49" spans="1:8" x14ac:dyDescent="0.2">
      <c r="A49" s="34" t="s">
        <v>219</v>
      </c>
      <c r="B49" s="48" t="s">
        <v>182</v>
      </c>
      <c r="C49" s="48">
        <f>C45-C46</f>
        <v>13523</v>
      </c>
      <c r="D49" s="48">
        <f>D45-D46</f>
        <v>31295</v>
      </c>
      <c r="E49" s="48">
        <f>E45-E46</f>
        <v>34177</v>
      </c>
      <c r="F49" s="48">
        <f>F45-F46</f>
        <v>34092</v>
      </c>
      <c r="G49" s="48">
        <f>G45-G46</f>
        <v>34228</v>
      </c>
      <c r="H49" s="48"/>
    </row>
    <row r="50" spans="1:8" s="22" customFormat="1" x14ac:dyDescent="0.2">
      <c r="A50" s="39" t="s">
        <v>220</v>
      </c>
      <c r="B50" s="48" t="s">
        <v>182</v>
      </c>
      <c r="C50" s="48">
        <f>C45-D45</f>
        <v>13234</v>
      </c>
      <c r="D50" s="48">
        <f>D45-E45</f>
        <v>7536</v>
      </c>
      <c r="E50" s="48">
        <f>E45-F45</f>
        <v>-4507</v>
      </c>
      <c r="F50" s="48">
        <f>F45-G45</f>
        <v>-5992</v>
      </c>
      <c r="G50" s="48">
        <f>G45-H45</f>
        <v>-9451</v>
      </c>
      <c r="H50" s="48"/>
    </row>
    <row r="51" spans="1:8" s="22" customFormat="1" x14ac:dyDescent="0.2">
      <c r="A51" s="39" t="s">
        <v>221</v>
      </c>
      <c r="B51" s="49" t="s">
        <v>182</v>
      </c>
      <c r="C51" s="49">
        <f>C50/D45</f>
        <v>0.10171002574645506</v>
      </c>
      <c r="D51" s="49">
        <f>D50/E45</f>
        <v>6.147871984597688E-2</v>
      </c>
      <c r="E51" s="49">
        <f>E50/F45</f>
        <v>-3.546417386651559E-2</v>
      </c>
      <c r="F51" s="49">
        <f>F50/G45</f>
        <v>-4.5026225221298788E-2</v>
      </c>
      <c r="G51" s="49">
        <f>G50/H45</f>
        <v>-6.6309312490791347E-2</v>
      </c>
      <c r="H51" s="49"/>
    </row>
    <row r="52" spans="1:8" s="22" customFormat="1" x14ac:dyDescent="0.2">
      <c r="A52" s="39" t="s">
        <v>222</v>
      </c>
      <c r="B52" s="48" t="s">
        <v>182</v>
      </c>
      <c r="C52" s="48">
        <f>C46-D46</f>
        <v>31006</v>
      </c>
      <c r="D52" s="48">
        <f>D46-E46</f>
        <v>10418</v>
      </c>
      <c r="E52" s="48">
        <f>E46-F46</f>
        <v>-4592</v>
      </c>
      <c r="F52" s="48">
        <f>F46-G46</f>
        <v>-5856</v>
      </c>
      <c r="G52" s="48">
        <f>G46-H46</f>
        <v>-8234</v>
      </c>
      <c r="H52" s="48"/>
    </row>
    <row r="53" spans="1:8" s="22" customFormat="1" x14ac:dyDescent="0.2">
      <c r="A53" s="39" t="s">
        <v>223</v>
      </c>
      <c r="B53" s="49" t="s">
        <v>182</v>
      </c>
      <c r="C53" s="49">
        <f>C52/D46</f>
        <v>0.31376239627605745</v>
      </c>
      <c r="D53" s="49">
        <f>D52/E46</f>
        <v>0.11784801248840523</v>
      </c>
      <c r="E53" s="49">
        <f>E52/F46</f>
        <v>-4.9379529862141641E-2</v>
      </c>
      <c r="F53" s="49">
        <f>F52/G46</f>
        <v>-5.9241274658573595E-2</v>
      </c>
      <c r="G53" s="49">
        <f>G52/H46</f>
        <v>-7.6892906503305811E-2</v>
      </c>
      <c r="H53" s="49"/>
    </row>
    <row r="54" spans="1:8" s="22" customFormat="1" x14ac:dyDescent="0.2">
      <c r="A54" s="39" t="s">
        <v>224</v>
      </c>
      <c r="B54" s="48" t="s">
        <v>182</v>
      </c>
      <c r="C54" s="48">
        <f>C47-D47</f>
        <v>14351</v>
      </c>
      <c r="D54" s="48">
        <f>D47-E47</f>
        <v>10418</v>
      </c>
      <c r="E54" s="48">
        <f>E47-F47</f>
        <v>-4592</v>
      </c>
      <c r="F54" s="48">
        <f>F47-G47</f>
        <v>-5856</v>
      </c>
      <c r="G54" s="48">
        <f>G47-H47</f>
        <v>-8234</v>
      </c>
      <c r="H54" s="48"/>
    </row>
    <row r="55" spans="1:8" s="22" customFormat="1" x14ac:dyDescent="0.2">
      <c r="A55" s="39" t="s">
        <v>225</v>
      </c>
      <c r="B55" s="49" t="s">
        <v>182</v>
      </c>
      <c r="C55" s="49">
        <f>C54/D47</f>
        <v>0.14522363893948592</v>
      </c>
      <c r="D55" s="49">
        <f>D54/E47</f>
        <v>0.11784801248840523</v>
      </c>
      <c r="E55" s="49">
        <f>E54/F47</f>
        <v>-4.9379529862141641E-2</v>
      </c>
      <c r="F55" s="49">
        <f>F54/G47</f>
        <v>-5.9241274658573595E-2</v>
      </c>
      <c r="G55" s="49">
        <f>G54/H47</f>
        <v>-7.6892906503305811E-2</v>
      </c>
      <c r="H55" s="49"/>
    </row>
    <row r="56" spans="1:8" s="22" customFormat="1" x14ac:dyDescent="0.2">
      <c r="A56" s="39" t="s">
        <v>226</v>
      </c>
      <c r="B56" s="50" t="s">
        <v>182</v>
      </c>
      <c r="C56" s="50">
        <f>-C42/C43</f>
        <v>7.2099243946789162</v>
      </c>
      <c r="D56" s="50">
        <f>-D42/D43</f>
        <v>4.908996516613076</v>
      </c>
      <c r="E56" s="50">
        <f>-E42/E43</f>
        <v>9.2261351715869928</v>
      </c>
      <c r="F56" s="50">
        <f>-F42/F43</f>
        <v>26.373628784554629</v>
      </c>
      <c r="G56" s="50">
        <f>-G42/G43</f>
        <v>92.505223880597015</v>
      </c>
      <c r="H56" s="50"/>
    </row>
    <row r="57" spans="1:8" s="22" customFormat="1" x14ac:dyDescent="0.2">
      <c r="A57" s="39" t="s">
        <v>227</v>
      </c>
      <c r="B57" s="51" t="s">
        <v>182</v>
      </c>
      <c r="C57" s="51">
        <f>(C42+C43)/-C10</f>
        <v>24.971137194535309</v>
      </c>
      <c r="D57" s="51">
        <f>(D42+D43)/-D10</f>
        <v>21.132363592467406</v>
      </c>
      <c r="E57" s="51">
        <f>(E42+E43)/-E10</f>
        <v>20.511482352208503</v>
      </c>
      <c r="F57" s="51">
        <f>(F42+F43)/-F10</f>
        <v>20.579435926332337</v>
      </c>
      <c r="G57" s="51">
        <f>(G42+G43)/-G10</f>
        <v>22.6585974313961</v>
      </c>
      <c r="H57" s="51"/>
    </row>
    <row r="58" spans="1:8" x14ac:dyDescent="0.2">
      <c r="A58" s="34" t="s">
        <v>228</v>
      </c>
      <c r="B58" s="52" t="s">
        <v>182</v>
      </c>
      <c r="C58" s="52">
        <f>-C48/C10</f>
        <v>26.218010390609969</v>
      </c>
      <c r="D58" s="52">
        <f>-D48/D10</f>
        <v>23.826170931916948</v>
      </c>
      <c r="E58" s="52">
        <f>-E48/E10</f>
        <v>20.930358560774728</v>
      </c>
      <c r="F58" s="52">
        <f>-F48/F10</f>
        <v>18.14057356386607</v>
      </c>
      <c r="G58" s="52">
        <f>-G48/G10</f>
        <v>18.14783331793403</v>
      </c>
      <c r="H58" s="52"/>
    </row>
    <row r="59" spans="1:8" ht="15" thickBot="1" x14ac:dyDescent="0.25">
      <c r="A59" s="35" t="s">
        <v>290</v>
      </c>
      <c r="B59" s="53" t="s">
        <v>182</v>
      </c>
      <c r="C59" s="53">
        <f>C47/C8</f>
        <v>1.5003049103828614</v>
      </c>
      <c r="D59" s="53">
        <f>D47/D8</f>
        <v>1.3501291107073081</v>
      </c>
      <c r="E59" s="53">
        <f>E47/E8</f>
        <v>1.5147184812035228</v>
      </c>
      <c r="F59" s="53">
        <f>F47/F8</f>
        <v>1.5377517610874094</v>
      </c>
      <c r="G59" s="53">
        <f>G47/G8</f>
        <v>1.7612472160356347</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5" t="s">
        <v>46</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2:L64"/>
  <sheetViews>
    <sheetView zoomScaleNormal="100" workbookViewId="0">
      <selection activeCell="C23" sqref="C23"/>
    </sheetView>
  </sheetViews>
  <sheetFormatPr defaultColWidth="8.85546875" defaultRowHeight="14.25" x14ac:dyDescent="0.2"/>
  <cols>
    <col min="1" max="1" width="78.85546875" style="6" bestFit="1" customWidth="1"/>
    <col min="2" max="8" width="16.42578125" style="6" customWidth="1"/>
    <col min="9" max="9" width="15.85546875" style="6" customWidth="1"/>
    <col min="10" max="16384" width="8.85546875" style="6"/>
  </cols>
  <sheetData>
    <row r="2" spans="1:12" ht="15" thickBot="1" x14ac:dyDescent="0.25"/>
    <row r="3" spans="1:12" ht="15" x14ac:dyDescent="0.25">
      <c r="A3" s="651" t="s">
        <v>319</v>
      </c>
      <c r="B3" s="649">
        <v>2016</v>
      </c>
      <c r="C3" s="649">
        <v>2015</v>
      </c>
      <c r="D3" s="649">
        <v>2014</v>
      </c>
      <c r="E3" s="649">
        <v>2013</v>
      </c>
      <c r="F3" s="649">
        <v>2012</v>
      </c>
      <c r="G3" s="649">
        <v>2011</v>
      </c>
      <c r="H3" s="649">
        <v>2010</v>
      </c>
      <c r="I3" s="24">
        <v>2009</v>
      </c>
      <c r="J3" s="25" t="s">
        <v>235</v>
      </c>
      <c r="L3" s="21" t="s">
        <v>235</v>
      </c>
    </row>
    <row r="4" spans="1:12" ht="15.75" thickBot="1" x14ac:dyDescent="0.3">
      <c r="A4" s="654"/>
      <c r="B4" s="653"/>
      <c r="C4" s="653"/>
      <c r="D4" s="653"/>
      <c r="E4" s="653"/>
      <c r="F4" s="653"/>
      <c r="G4" s="653"/>
      <c r="H4" s="653"/>
      <c r="I4" s="24"/>
      <c r="J4" s="25"/>
      <c r="L4" s="21"/>
    </row>
    <row r="5" spans="1:12" x14ac:dyDescent="0.2">
      <c r="A5" s="34" t="s">
        <v>236</v>
      </c>
      <c r="B5" s="40">
        <v>42094</v>
      </c>
      <c r="C5" s="40">
        <v>42094</v>
      </c>
      <c r="D5" s="40">
        <v>42094</v>
      </c>
      <c r="E5" s="40">
        <v>42094</v>
      </c>
      <c r="F5" s="40">
        <v>42094</v>
      </c>
      <c r="G5" s="40"/>
      <c r="H5" s="40">
        <v>42277</v>
      </c>
      <c r="I5" s="14">
        <v>42277</v>
      </c>
    </row>
    <row r="6" spans="1:12" x14ac:dyDescent="0.2">
      <c r="A6" s="34" t="s">
        <v>237</v>
      </c>
      <c r="B6" s="41" t="s">
        <v>238</v>
      </c>
      <c r="C6" s="41" t="s">
        <v>238</v>
      </c>
      <c r="D6" s="41" t="s">
        <v>238</v>
      </c>
      <c r="E6" s="41" t="s">
        <v>238</v>
      </c>
      <c r="F6" s="41" t="s">
        <v>238</v>
      </c>
      <c r="G6" s="41"/>
      <c r="H6" s="41" t="s">
        <v>238</v>
      </c>
      <c r="I6" s="6" t="s">
        <v>238</v>
      </c>
    </row>
    <row r="7" spans="1:12" ht="15" thickBot="1" x14ac:dyDescent="0.25">
      <c r="A7" s="35" t="s">
        <v>240</v>
      </c>
      <c r="B7" s="42" t="s">
        <v>153</v>
      </c>
      <c r="C7" s="42" t="s">
        <v>153</v>
      </c>
      <c r="D7" s="42" t="s">
        <v>153</v>
      </c>
      <c r="E7" s="42" t="s">
        <v>153</v>
      </c>
      <c r="F7" s="42" t="s">
        <v>153</v>
      </c>
      <c r="G7" s="42"/>
      <c r="H7" s="42" t="s">
        <v>153</v>
      </c>
      <c r="I7" s="15" t="s">
        <v>153</v>
      </c>
      <c r="J7" s="16" t="s">
        <v>235</v>
      </c>
    </row>
    <row r="8" spans="1:12" x14ac:dyDescent="0.2">
      <c r="A8" s="57" t="s">
        <v>230</v>
      </c>
      <c r="B8" s="58">
        <v>1772011</v>
      </c>
      <c r="C8" s="58">
        <v>1663628</v>
      </c>
      <c r="D8" s="58">
        <v>1559852</v>
      </c>
      <c r="E8" s="58">
        <v>1617634</v>
      </c>
      <c r="F8" s="58">
        <v>2562752</v>
      </c>
      <c r="G8" s="58" t="s">
        <v>182</v>
      </c>
      <c r="H8" s="58">
        <v>1349850</v>
      </c>
      <c r="I8" s="16" t="s">
        <v>235</v>
      </c>
      <c r="J8" s="16"/>
    </row>
    <row r="9" spans="1:12" x14ac:dyDescent="0.2">
      <c r="A9" s="43" t="s">
        <v>243</v>
      </c>
      <c r="B9" s="44">
        <v>-2182442</v>
      </c>
      <c r="C9" s="44">
        <v>-1921469</v>
      </c>
      <c r="D9" s="44">
        <v>-1743674</v>
      </c>
      <c r="E9" s="44">
        <v>-1750895</v>
      </c>
      <c r="F9" s="44">
        <v>-2369077</v>
      </c>
      <c r="G9" s="44" t="s">
        <v>182</v>
      </c>
      <c r="H9" s="44">
        <v>-1640055</v>
      </c>
      <c r="I9" s="20" t="s">
        <v>235</v>
      </c>
      <c r="J9" s="18"/>
    </row>
    <row r="10" spans="1:12" x14ac:dyDescent="0.2">
      <c r="A10" s="36" t="s">
        <v>47</v>
      </c>
      <c r="B10" s="45">
        <f>B9/12</f>
        <v>-181870.16666666666</v>
      </c>
      <c r="C10" s="45">
        <f>C9/12</f>
        <v>-160122.41666666666</v>
      </c>
      <c r="D10" s="45">
        <f>D9/12</f>
        <v>-145306.16666666666</v>
      </c>
      <c r="E10" s="45">
        <f>E9/12</f>
        <v>-145907.91666666666</v>
      </c>
      <c r="F10" s="45">
        <f>F9/12</f>
        <v>-197423.08333333334</v>
      </c>
      <c r="G10" s="45" t="s">
        <v>54</v>
      </c>
      <c r="H10" s="45">
        <f>H9/12</f>
        <v>-136671.25</v>
      </c>
      <c r="I10" s="20"/>
      <c r="J10" s="18"/>
    </row>
    <row r="11" spans="1:12" x14ac:dyDescent="0.2">
      <c r="A11" s="43" t="s">
        <v>245</v>
      </c>
      <c r="B11" s="44">
        <v>845181</v>
      </c>
      <c r="C11" s="44">
        <v>838973</v>
      </c>
      <c r="D11" s="44">
        <v>787059</v>
      </c>
      <c r="E11" s="44">
        <v>774083</v>
      </c>
      <c r="F11" s="44">
        <v>1619756</v>
      </c>
      <c r="G11" s="44" t="s">
        <v>182</v>
      </c>
      <c r="H11" s="44">
        <v>690721</v>
      </c>
      <c r="I11" s="20"/>
      <c r="J11" s="18"/>
    </row>
    <row r="12" spans="1:12" ht="15" thickBot="1" x14ac:dyDescent="0.25">
      <c r="A12" s="59" t="s">
        <v>246</v>
      </c>
      <c r="B12" s="60">
        <v>-1031081</v>
      </c>
      <c r="C12" s="60">
        <v>-1032991</v>
      </c>
      <c r="D12" s="60">
        <v>-969200</v>
      </c>
      <c r="E12" s="60">
        <v>-969522</v>
      </c>
      <c r="F12" s="60">
        <v>-1352550</v>
      </c>
      <c r="G12" s="60" t="s">
        <v>182</v>
      </c>
      <c r="H12" s="60">
        <v>-941130</v>
      </c>
      <c r="I12" s="20"/>
      <c r="J12" s="18"/>
    </row>
    <row r="13" spans="1:12" x14ac:dyDescent="0.2">
      <c r="A13" s="61"/>
      <c r="B13" s="61"/>
      <c r="C13" s="61"/>
      <c r="D13" s="61"/>
      <c r="E13" s="61"/>
      <c r="F13" s="61"/>
      <c r="G13" s="61"/>
      <c r="H13" s="61" t="s">
        <v>186</v>
      </c>
    </row>
    <row r="14" spans="1:12" s="184" customFormat="1" ht="15" x14ac:dyDescent="0.25">
      <c r="A14" s="197" t="s">
        <v>247</v>
      </c>
      <c r="B14" s="198">
        <f>B8+B9</f>
        <v>-410431</v>
      </c>
      <c r="C14" s="198">
        <f>C8+C9</f>
        <v>-257841</v>
      </c>
      <c r="D14" s="198">
        <f>D8+D9</f>
        <v>-183822</v>
      </c>
      <c r="E14" s="198">
        <f>E8+E9</f>
        <v>-133261</v>
      </c>
      <c r="F14" s="198">
        <f>F8+F9</f>
        <v>193675</v>
      </c>
      <c r="G14" s="198" t="s">
        <v>117</v>
      </c>
      <c r="H14" s="198">
        <f>H8+H9</f>
        <v>-290205</v>
      </c>
      <c r="I14" s="202"/>
      <c r="J14" s="199"/>
    </row>
    <row r="15" spans="1:12" x14ac:dyDescent="0.2">
      <c r="A15" s="36" t="s">
        <v>248</v>
      </c>
      <c r="B15" s="45">
        <f>B11+B12</f>
        <v>-185900</v>
      </c>
      <c r="C15" s="45">
        <f>C11+C12</f>
        <v>-194018</v>
      </c>
      <c r="D15" s="45">
        <f>D11+D12</f>
        <v>-182141</v>
      </c>
      <c r="E15" s="45">
        <f>E11+E12</f>
        <v>-195439</v>
      </c>
      <c r="F15" s="45">
        <f>F11+F12</f>
        <v>267206</v>
      </c>
      <c r="G15" s="45" t="s">
        <v>117</v>
      </c>
      <c r="H15" s="45">
        <f>H11+H12</f>
        <v>-250409</v>
      </c>
      <c r="I15" s="20"/>
      <c r="J15" s="18"/>
    </row>
    <row r="16" spans="1:12" s="184" customFormat="1" ht="15" x14ac:dyDescent="0.25">
      <c r="A16" s="200" t="s">
        <v>249</v>
      </c>
      <c r="B16" s="201">
        <v>51770</v>
      </c>
      <c r="C16" s="201">
        <v>58303</v>
      </c>
      <c r="D16" s="201">
        <v>65859</v>
      </c>
      <c r="E16" s="201">
        <v>53186</v>
      </c>
      <c r="F16" s="201">
        <v>159519</v>
      </c>
      <c r="G16" s="201" t="s">
        <v>182</v>
      </c>
      <c r="H16" s="201">
        <v>37762</v>
      </c>
      <c r="I16" s="297">
        <v>17077</v>
      </c>
      <c r="J16" s="202"/>
    </row>
    <row r="17" spans="1:12" x14ac:dyDescent="0.2">
      <c r="A17" s="43" t="s">
        <v>250</v>
      </c>
      <c r="B17" s="44">
        <v>-118256</v>
      </c>
      <c r="C17" s="44">
        <v>-109131</v>
      </c>
      <c r="D17" s="44">
        <v>-108567</v>
      </c>
      <c r="E17" s="44">
        <v>-100822</v>
      </c>
      <c r="F17" s="44">
        <v>-175321</v>
      </c>
      <c r="G17" s="44" t="s">
        <v>182</v>
      </c>
      <c r="H17" s="44">
        <v>-130908</v>
      </c>
      <c r="I17" s="17">
        <v>-215888</v>
      </c>
      <c r="J17" s="21"/>
      <c r="L17" s="1" t="s">
        <v>235</v>
      </c>
    </row>
    <row r="18" spans="1:12" s="184" customFormat="1" ht="15" x14ac:dyDescent="0.25">
      <c r="A18" s="197" t="s">
        <v>251</v>
      </c>
      <c r="B18" s="198">
        <f>B16+B17</f>
        <v>-66486</v>
      </c>
      <c r="C18" s="198">
        <f>C16+C17</f>
        <v>-50828</v>
      </c>
      <c r="D18" s="198">
        <f>D16+D17</f>
        <v>-42708</v>
      </c>
      <c r="E18" s="198">
        <f>E16+E17</f>
        <v>-47636</v>
      </c>
      <c r="F18" s="198">
        <f>F16+F17</f>
        <v>-15802</v>
      </c>
      <c r="G18" s="198" t="s">
        <v>117</v>
      </c>
      <c r="H18" s="198">
        <f>H16+H17</f>
        <v>-93146</v>
      </c>
      <c r="I18" s="298">
        <f>I16+I17</f>
        <v>-198811</v>
      </c>
      <c r="J18" s="295" t="s">
        <v>235</v>
      </c>
    </row>
    <row r="19" spans="1:12" x14ac:dyDescent="0.2">
      <c r="A19" s="43" t="s">
        <v>48</v>
      </c>
      <c r="B19" s="44" t="s">
        <v>49</v>
      </c>
      <c r="C19" s="44" t="s">
        <v>49</v>
      </c>
      <c r="D19" s="44" t="s">
        <v>49</v>
      </c>
      <c r="E19" s="44" t="s">
        <v>49</v>
      </c>
      <c r="F19" s="44" t="s">
        <v>49</v>
      </c>
      <c r="G19" s="44" t="s">
        <v>182</v>
      </c>
      <c r="H19" s="44" t="s">
        <v>49</v>
      </c>
      <c r="I19" s="21"/>
      <c r="J19" s="26"/>
    </row>
    <row r="20" spans="1:12" x14ac:dyDescent="0.2">
      <c r="A20" s="43" t="s">
        <v>50</v>
      </c>
      <c r="B20" s="44" t="s">
        <v>49</v>
      </c>
      <c r="C20" s="44" t="s">
        <v>49</v>
      </c>
      <c r="D20" s="44" t="s">
        <v>49</v>
      </c>
      <c r="E20" s="44" t="s">
        <v>49</v>
      </c>
      <c r="F20" s="44" t="s">
        <v>49</v>
      </c>
      <c r="G20" s="44" t="s">
        <v>182</v>
      </c>
      <c r="H20" s="44" t="s">
        <v>49</v>
      </c>
      <c r="I20" s="21"/>
      <c r="J20" s="26"/>
    </row>
    <row r="21" spans="1:12" x14ac:dyDescent="0.2">
      <c r="A21" s="36" t="s">
        <v>118</v>
      </c>
      <c r="B21" s="45" t="s">
        <v>51</v>
      </c>
      <c r="C21" s="45" t="s">
        <v>51</v>
      </c>
      <c r="D21" s="45" t="s">
        <v>51</v>
      </c>
      <c r="E21" s="45" t="s">
        <v>117</v>
      </c>
      <c r="F21" s="45" t="s">
        <v>51</v>
      </c>
      <c r="G21" s="45" t="s">
        <v>52</v>
      </c>
      <c r="H21" s="45" t="s">
        <v>117</v>
      </c>
      <c r="I21" s="21"/>
      <c r="J21" s="18"/>
    </row>
    <row r="22" spans="1:12" x14ac:dyDescent="0.2">
      <c r="A22" s="43" t="s">
        <v>115</v>
      </c>
      <c r="B22" s="44">
        <v>-1750378</v>
      </c>
      <c r="C22" s="44">
        <v>-1509872</v>
      </c>
      <c r="D22" s="44">
        <v>-1379819</v>
      </c>
      <c r="E22" s="44">
        <v>-1409834</v>
      </c>
      <c r="F22" s="44">
        <v>-2032784</v>
      </c>
      <c r="G22" s="44" t="s">
        <v>182</v>
      </c>
      <c r="H22" s="44">
        <v>-1368974</v>
      </c>
      <c r="I22" s="20"/>
      <c r="J22" s="18"/>
    </row>
    <row r="23" spans="1:12" x14ac:dyDescent="0.2">
      <c r="A23" s="43" t="s">
        <v>77</v>
      </c>
      <c r="B23" s="44">
        <v>-118256</v>
      </c>
      <c r="C23" s="44">
        <v>-109131</v>
      </c>
      <c r="D23" s="44">
        <v>-108567</v>
      </c>
      <c r="E23" s="44">
        <f>E17</f>
        <v>-100822</v>
      </c>
      <c r="F23" s="44">
        <f>F17</f>
        <v>-175321</v>
      </c>
      <c r="G23" s="44" t="s">
        <v>182</v>
      </c>
      <c r="H23" s="44">
        <f>H17</f>
        <v>-130908</v>
      </c>
      <c r="I23" s="32"/>
      <c r="J23" s="18"/>
    </row>
    <row r="24" spans="1:12" x14ac:dyDescent="0.2">
      <c r="A24" s="37" t="s">
        <v>103</v>
      </c>
      <c r="B24" s="45">
        <f>B22-B23</f>
        <v>-1632122</v>
      </c>
      <c r="C24" s="45">
        <f>C22-C23</f>
        <v>-1400741</v>
      </c>
      <c r="D24" s="45">
        <f>D22-D23</f>
        <v>-1271252</v>
      </c>
      <c r="E24" s="45">
        <f>E22-E23</f>
        <v>-1309012</v>
      </c>
      <c r="F24" s="45">
        <f>F22-F23</f>
        <v>-1857463</v>
      </c>
      <c r="G24" s="45" t="s">
        <v>49</v>
      </c>
      <c r="H24" s="45">
        <f>H22-H23</f>
        <v>-1238066</v>
      </c>
      <c r="I24" s="20"/>
      <c r="J24" s="18"/>
    </row>
    <row r="25" spans="1:12" s="184" customFormat="1" ht="15" x14ac:dyDescent="0.25">
      <c r="A25" s="182" t="s">
        <v>258</v>
      </c>
      <c r="B25" s="183">
        <f>B16/B8</f>
        <v>2.9215394261096574E-2</v>
      </c>
      <c r="C25" s="183">
        <f>C16/C8</f>
        <v>3.5045695311692278E-2</v>
      </c>
      <c r="D25" s="183">
        <f>D16/D8</f>
        <v>4.2221313304082693E-2</v>
      </c>
      <c r="E25" s="183">
        <f>E16/E8</f>
        <v>3.2878883604078549E-2</v>
      </c>
      <c r="F25" s="183">
        <f>F16/F8</f>
        <v>6.224519578952626E-2</v>
      </c>
      <c r="G25" s="183" t="s">
        <v>49</v>
      </c>
      <c r="H25" s="183">
        <f>H16/H8</f>
        <v>2.7974960180760827E-2</v>
      </c>
      <c r="I25" s="203"/>
      <c r="J25" s="203"/>
    </row>
    <row r="26" spans="1:12" x14ac:dyDescent="0.2">
      <c r="A26" s="38" t="s">
        <v>259</v>
      </c>
      <c r="B26" s="46">
        <f>B16/B11</f>
        <v>6.1253151691767802E-2</v>
      </c>
      <c r="C26" s="46">
        <f>C16/C11</f>
        <v>6.94932971621256E-2</v>
      </c>
      <c r="D26" s="46">
        <f>D16/D11</f>
        <v>8.3677335498355265E-2</v>
      </c>
      <c r="E26" s="46">
        <f>E16/E11</f>
        <v>6.8708394319472205E-2</v>
      </c>
      <c r="F26" s="46">
        <f>F16/F11</f>
        <v>9.8483351813483014E-2</v>
      </c>
      <c r="G26" s="46" t="s">
        <v>49</v>
      </c>
      <c r="H26" s="46">
        <f>H16/H11</f>
        <v>5.467040961545979E-2</v>
      </c>
      <c r="I26" s="21"/>
      <c r="J26" s="21"/>
    </row>
    <row r="27" spans="1:12" x14ac:dyDescent="0.2">
      <c r="A27" s="38" t="s">
        <v>104</v>
      </c>
      <c r="B27" s="46">
        <f>B17/B9</f>
        <v>5.4185174222270281E-2</v>
      </c>
      <c r="C27" s="46">
        <f>C17/C9</f>
        <v>5.6795607943713897E-2</v>
      </c>
      <c r="D27" s="46">
        <f>D17/D9</f>
        <v>6.226335886180559E-2</v>
      </c>
      <c r="E27" s="46">
        <f>E17/E9</f>
        <v>5.7583121774863716E-2</v>
      </c>
      <c r="F27" s="46">
        <f>F17/F9</f>
        <v>7.4003926423666266E-2</v>
      </c>
      <c r="G27" s="46" t="s">
        <v>49</v>
      </c>
      <c r="H27" s="46">
        <f>H17/H9</f>
        <v>7.9819274353603989E-2</v>
      </c>
      <c r="I27" s="1"/>
      <c r="J27" s="1"/>
    </row>
    <row r="28" spans="1:12" x14ac:dyDescent="0.2">
      <c r="A28" s="38" t="s">
        <v>105</v>
      </c>
      <c r="B28" s="46">
        <f>-B18/(B9-B17)</f>
        <v>-3.2209306719452609E-2</v>
      </c>
      <c r="C28" s="46">
        <f>-C18/(C9-C17)</f>
        <v>-2.8045541173886992E-2</v>
      </c>
      <c r="D28" s="46">
        <f>-D18/(D9-D17)</f>
        <v>-2.6119391574985613E-2</v>
      </c>
      <c r="E28" s="46">
        <f>-E18/(E9-E17)</f>
        <v>-2.8869025794616358E-2</v>
      </c>
      <c r="F28" s="46">
        <f>-F18/(F9-F17)</f>
        <v>-7.2031711822098717E-3</v>
      </c>
      <c r="G28" s="46" t="s">
        <v>49</v>
      </c>
      <c r="H28" s="46">
        <f>-H18/(H9-H17)</f>
        <v>-6.172095892580378E-2</v>
      </c>
    </row>
    <row r="29" spans="1:12" s="184" customFormat="1" ht="15" x14ac:dyDescent="0.25">
      <c r="A29" s="182" t="s">
        <v>106</v>
      </c>
      <c r="B29" s="183">
        <f>-B18/B24</f>
        <v>-4.0735925378127369E-2</v>
      </c>
      <c r="C29" s="183">
        <f>-C18/C24</f>
        <v>-3.6286508355220556E-2</v>
      </c>
      <c r="D29" s="183">
        <f>-D18/D24</f>
        <v>-3.3595227382139811E-2</v>
      </c>
      <c r="E29" s="183">
        <f>-E18/E24</f>
        <v>-3.6390804667948043E-2</v>
      </c>
      <c r="F29" s="183">
        <f>-F18/F24</f>
        <v>-8.507302702664872E-3</v>
      </c>
      <c r="G29" s="183" t="s">
        <v>49</v>
      </c>
      <c r="H29" s="183">
        <f>-H18/H24</f>
        <v>-7.5235084397762317E-2</v>
      </c>
    </row>
    <row r="30" spans="1:12" x14ac:dyDescent="0.2">
      <c r="A30" s="38" t="s">
        <v>119</v>
      </c>
      <c r="B30" s="46">
        <f>B18/B16</f>
        <v>-1.2842572918678772</v>
      </c>
      <c r="C30" s="46">
        <f>C18/C16</f>
        <v>-0.87179047390357267</v>
      </c>
      <c r="D30" s="46">
        <f>D18/D16</f>
        <v>-0.64847629025645692</v>
      </c>
      <c r="E30" s="46">
        <f>E18/E16</f>
        <v>-0.89564923100063931</v>
      </c>
      <c r="F30" s="46">
        <f>F18/F16</f>
        <v>-9.9060300026956039E-2</v>
      </c>
      <c r="G30" s="46" t="s">
        <v>49</v>
      </c>
      <c r="H30" s="46">
        <f>H18/H16</f>
        <v>-2.4666596048938088</v>
      </c>
    </row>
    <row r="31" spans="1:12" x14ac:dyDescent="0.2">
      <c r="A31" s="38" t="s">
        <v>263</v>
      </c>
      <c r="B31" s="45">
        <f>B16-C16</f>
        <v>-6533</v>
      </c>
      <c r="C31" s="45">
        <f>C16-D16</f>
        <v>-7556</v>
      </c>
      <c r="D31" s="45">
        <f>D16-E16</f>
        <v>12673</v>
      </c>
      <c r="E31" s="45">
        <f>E16-F16</f>
        <v>-106333</v>
      </c>
      <c r="F31" s="45">
        <f>F16-H16</f>
        <v>121757</v>
      </c>
      <c r="G31" s="45" t="s">
        <v>49</v>
      </c>
      <c r="H31" s="45">
        <f>H16-I16</f>
        <v>20685</v>
      </c>
    </row>
    <row r="32" spans="1:12" x14ac:dyDescent="0.2">
      <c r="A32" s="38" t="s">
        <v>264</v>
      </c>
      <c r="B32" s="45">
        <f>B18-C18</f>
        <v>-15658</v>
      </c>
      <c r="C32" s="45">
        <f>C18-D18</f>
        <v>-8120</v>
      </c>
      <c r="D32" s="45">
        <f>D18-E18</f>
        <v>4928</v>
      </c>
      <c r="E32" s="45">
        <f>E18-F18</f>
        <v>-31834</v>
      </c>
      <c r="F32" s="45">
        <f>F18-H18</f>
        <v>77344</v>
      </c>
      <c r="G32" s="45" t="s">
        <v>49</v>
      </c>
      <c r="H32" s="45">
        <f>H18-I18</f>
        <v>105665</v>
      </c>
    </row>
    <row r="33" spans="1:9" x14ac:dyDescent="0.2">
      <c r="A33" s="38" t="s">
        <v>265</v>
      </c>
      <c r="B33" s="47">
        <f>B31/C16</f>
        <v>-0.11205255304186748</v>
      </c>
      <c r="C33" s="47">
        <f>C31/D16</f>
        <v>-0.11472995338526246</v>
      </c>
      <c r="D33" s="47">
        <f>D31/E16</f>
        <v>0.23827699018538714</v>
      </c>
      <c r="E33" s="47">
        <f>E31/F16</f>
        <v>-0.66658517167233999</v>
      </c>
      <c r="F33" s="45" t="s">
        <v>49</v>
      </c>
      <c r="G33" s="45" t="s">
        <v>49</v>
      </c>
      <c r="H33" s="47">
        <f>H31/I16</f>
        <v>1.2112783275751011</v>
      </c>
    </row>
    <row r="34" spans="1:9" x14ac:dyDescent="0.2">
      <c r="A34" s="38" t="s">
        <v>266</v>
      </c>
      <c r="B34" s="47">
        <f>B32/C18</f>
        <v>0.3080585504052884</v>
      </c>
      <c r="C34" s="47">
        <f>C32/D18</f>
        <v>0.19012831319659079</v>
      </c>
      <c r="D34" s="47">
        <f>D32/E18</f>
        <v>-0.10345117138298765</v>
      </c>
      <c r="E34" s="47">
        <f>E32/F18</f>
        <v>2.0145551196051135</v>
      </c>
      <c r="F34" s="45" t="s">
        <v>49</v>
      </c>
      <c r="G34" s="45" t="s">
        <v>49</v>
      </c>
      <c r="H34" s="47">
        <f>H32/I18</f>
        <v>-0.53148467640120511</v>
      </c>
    </row>
    <row r="35" spans="1:9" x14ac:dyDescent="0.2">
      <c r="A35" s="38" t="s">
        <v>267</v>
      </c>
      <c r="B35" s="47" t="s">
        <v>49</v>
      </c>
      <c r="C35" s="47" t="s">
        <v>49</v>
      </c>
      <c r="D35" s="47" t="s">
        <v>49</v>
      </c>
      <c r="E35" s="47" t="s">
        <v>49</v>
      </c>
      <c r="F35" s="47" t="s">
        <v>49</v>
      </c>
      <c r="G35" s="47" t="s">
        <v>49</v>
      </c>
      <c r="H35" s="47" t="s">
        <v>49</v>
      </c>
    </row>
    <row r="36" spans="1:9" x14ac:dyDescent="0.2">
      <c r="A36" s="38" t="s">
        <v>209</v>
      </c>
      <c r="B36" s="47" t="s">
        <v>49</v>
      </c>
      <c r="C36" s="47" t="s">
        <v>49</v>
      </c>
      <c r="D36" s="47" t="s">
        <v>49</v>
      </c>
      <c r="E36" s="47" t="s">
        <v>49</v>
      </c>
      <c r="F36" s="47" t="s">
        <v>49</v>
      </c>
      <c r="G36" s="47" t="s">
        <v>49</v>
      </c>
      <c r="H36" s="47" t="s">
        <v>49</v>
      </c>
    </row>
    <row r="37" spans="1:9" x14ac:dyDescent="0.2">
      <c r="A37" s="38" t="s">
        <v>210</v>
      </c>
      <c r="B37" s="47" t="s">
        <v>231</v>
      </c>
      <c r="C37" s="47" t="s">
        <v>231</v>
      </c>
      <c r="D37" s="47" t="s">
        <v>231</v>
      </c>
      <c r="E37" s="47" t="s">
        <v>231</v>
      </c>
      <c r="F37" s="47" t="s">
        <v>49</v>
      </c>
      <c r="G37" s="47" t="s">
        <v>49</v>
      </c>
      <c r="H37" s="47" t="s">
        <v>49</v>
      </c>
    </row>
    <row r="38" spans="1:9" x14ac:dyDescent="0.2">
      <c r="A38" s="38" t="s">
        <v>211</v>
      </c>
      <c r="B38" s="47" t="s">
        <v>49</v>
      </c>
      <c r="C38" s="47" t="s">
        <v>49</v>
      </c>
      <c r="D38" s="47" t="s">
        <v>49</v>
      </c>
      <c r="E38" s="47" t="s">
        <v>49</v>
      </c>
      <c r="F38" s="47" t="s">
        <v>49</v>
      </c>
      <c r="G38" s="47" t="s">
        <v>49</v>
      </c>
      <c r="H38" s="47" t="s">
        <v>49</v>
      </c>
    </row>
    <row r="39" spans="1:9" ht="15" thickBot="1" x14ac:dyDescent="0.25">
      <c r="A39" s="62" t="s">
        <v>120</v>
      </c>
      <c r="B39" s="63" t="s">
        <v>51</v>
      </c>
      <c r="C39" s="63" t="s">
        <v>51</v>
      </c>
      <c r="D39" s="63" t="s">
        <v>51</v>
      </c>
      <c r="E39" s="63" t="s">
        <v>117</v>
      </c>
      <c r="F39" s="63" t="s">
        <v>53</v>
      </c>
      <c r="G39" s="63" t="s">
        <v>53</v>
      </c>
      <c r="H39" s="63" t="s">
        <v>117</v>
      </c>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107</v>
      </c>
      <c r="B42" s="44">
        <v>635413</v>
      </c>
      <c r="C42" s="44">
        <v>612496</v>
      </c>
      <c r="D42" s="44">
        <v>539480</v>
      </c>
      <c r="E42" s="44">
        <v>498911</v>
      </c>
      <c r="F42" s="44">
        <v>519146</v>
      </c>
      <c r="G42" s="44" t="s">
        <v>117</v>
      </c>
      <c r="H42" s="44">
        <v>458908</v>
      </c>
    </row>
    <row r="43" spans="1:9" x14ac:dyDescent="0.2">
      <c r="A43" s="43" t="s">
        <v>108</v>
      </c>
      <c r="B43" s="44">
        <v>-732529</v>
      </c>
      <c r="C43" s="44">
        <v>-770014</v>
      </c>
      <c r="D43" s="44">
        <v>-548981</v>
      </c>
      <c r="E43" s="44">
        <v>-569269</v>
      </c>
      <c r="F43" s="44">
        <v>-488313</v>
      </c>
      <c r="G43" s="44" t="s">
        <v>117</v>
      </c>
      <c r="H43" s="44">
        <v>-369667</v>
      </c>
    </row>
    <row r="44" spans="1:9" x14ac:dyDescent="0.2">
      <c r="A44" s="43" t="s">
        <v>109</v>
      </c>
      <c r="B44" s="44">
        <v>-732529</v>
      </c>
      <c r="C44" s="44">
        <v>-770014</v>
      </c>
      <c r="D44" s="44">
        <v>-548981</v>
      </c>
      <c r="E44" s="44">
        <f>E43</f>
        <v>-569269</v>
      </c>
      <c r="F44" s="44">
        <f>F43</f>
        <v>-488313</v>
      </c>
      <c r="G44" s="44" t="s">
        <v>117</v>
      </c>
      <c r="H44" s="44">
        <f>H43</f>
        <v>-369667</v>
      </c>
    </row>
    <row r="45" spans="1:9" x14ac:dyDescent="0.2">
      <c r="A45" s="43" t="s">
        <v>110</v>
      </c>
      <c r="B45" s="44">
        <v>14110115</v>
      </c>
      <c r="C45" s="44">
        <v>15444312</v>
      </c>
      <c r="D45" s="44">
        <v>14574885</v>
      </c>
      <c r="E45" s="44">
        <v>14387936</v>
      </c>
      <c r="F45" s="44">
        <v>13411350</v>
      </c>
      <c r="G45" s="44" t="s">
        <v>117</v>
      </c>
      <c r="H45" s="44">
        <v>13001029</v>
      </c>
      <c r="I45" s="17">
        <v>12610115</v>
      </c>
    </row>
    <row r="46" spans="1:9" x14ac:dyDescent="0.2">
      <c r="A46" s="43" t="s">
        <v>111</v>
      </c>
      <c r="B46" s="44">
        <v>5617445</v>
      </c>
      <c r="C46" s="44">
        <v>6096860</v>
      </c>
      <c r="D46" s="44">
        <v>5854712</v>
      </c>
      <c r="E46" s="44">
        <v>5872032</v>
      </c>
      <c r="F46" s="44">
        <v>5612187</v>
      </c>
      <c r="G46" s="44" t="s">
        <v>117</v>
      </c>
      <c r="H46" s="44">
        <v>5783476</v>
      </c>
      <c r="I46" s="17">
        <v>5691811</v>
      </c>
    </row>
    <row r="47" spans="1:9" s="184" customFormat="1" ht="15" x14ac:dyDescent="0.25">
      <c r="A47" s="200" t="s">
        <v>217</v>
      </c>
      <c r="B47" s="201">
        <v>5617445</v>
      </c>
      <c r="C47" s="201">
        <v>6096860</v>
      </c>
      <c r="D47" s="201">
        <v>5854712</v>
      </c>
      <c r="E47" s="201">
        <f>E46</f>
        <v>5872032</v>
      </c>
      <c r="F47" s="201">
        <f>F46</f>
        <v>5612187</v>
      </c>
      <c r="G47" s="201" t="s">
        <v>117</v>
      </c>
      <c r="H47" s="201">
        <f>H46</f>
        <v>5783476</v>
      </c>
      <c r="I47" s="297">
        <f>I46</f>
        <v>5691811</v>
      </c>
    </row>
    <row r="48" spans="1:9" x14ac:dyDescent="0.2">
      <c r="A48" s="43" t="s">
        <v>112</v>
      </c>
      <c r="B48" s="44">
        <v>391029</v>
      </c>
      <c r="C48" s="44">
        <v>341531</v>
      </c>
      <c r="D48" s="44">
        <v>208200</v>
      </c>
      <c r="E48" s="44">
        <v>184325</v>
      </c>
      <c r="F48" s="44">
        <v>218038</v>
      </c>
      <c r="G48" s="44" t="s">
        <v>117</v>
      </c>
      <c r="H48" s="44">
        <v>135862</v>
      </c>
    </row>
    <row r="49" spans="1:8" x14ac:dyDescent="0.2">
      <c r="A49" s="34" t="s">
        <v>113</v>
      </c>
      <c r="B49" s="48">
        <f>B45-B46</f>
        <v>8492670</v>
      </c>
      <c r="C49" s="48">
        <f>C45-C46</f>
        <v>9347452</v>
      </c>
      <c r="D49" s="48">
        <f>D45-D46</f>
        <v>8720173</v>
      </c>
      <c r="E49" s="48">
        <f>E45-E46</f>
        <v>8515904</v>
      </c>
      <c r="F49" s="48">
        <f>F45-F46</f>
        <v>7799163</v>
      </c>
      <c r="G49" s="48" t="s">
        <v>182</v>
      </c>
      <c r="H49" s="48">
        <f>H45-H46</f>
        <v>7217553</v>
      </c>
    </row>
    <row r="50" spans="1:8" s="22" customFormat="1" x14ac:dyDescent="0.2">
      <c r="A50" s="39" t="s">
        <v>114</v>
      </c>
      <c r="B50" s="48">
        <f>B45-C45</f>
        <v>-1334197</v>
      </c>
      <c r="C50" s="48">
        <f>C45-D45</f>
        <v>869427</v>
      </c>
      <c r="D50" s="48">
        <f>D45-E45</f>
        <v>186949</v>
      </c>
      <c r="E50" s="48">
        <f>E45-F45</f>
        <v>976586</v>
      </c>
      <c r="F50" s="48">
        <f>F45-H45</f>
        <v>410321</v>
      </c>
      <c r="G50" s="48" t="s">
        <v>182</v>
      </c>
      <c r="H50" s="48">
        <f>H45-I45</f>
        <v>390914</v>
      </c>
    </row>
    <row r="51" spans="1:8" s="22" customFormat="1" x14ac:dyDescent="0.2">
      <c r="A51" s="39" t="s">
        <v>221</v>
      </c>
      <c r="B51" s="49">
        <f>B50/C45</f>
        <v>-8.6387596935363645E-2</v>
      </c>
      <c r="C51" s="49">
        <f>C50/D45</f>
        <v>5.9652408921236771E-2</v>
      </c>
      <c r="D51" s="49">
        <f>D50/E45</f>
        <v>1.2993455072360622E-2</v>
      </c>
      <c r="E51" s="49">
        <f>E50/F45</f>
        <v>7.2817874412344774E-2</v>
      </c>
      <c r="F51" s="49">
        <f>F50/H45</f>
        <v>3.1560655698868144E-2</v>
      </c>
      <c r="G51" s="49" t="s">
        <v>182</v>
      </c>
      <c r="H51" s="49">
        <f>H50/I45</f>
        <v>3.1000034496116807E-2</v>
      </c>
    </row>
    <row r="52" spans="1:8" s="22" customFormat="1" x14ac:dyDescent="0.2">
      <c r="A52" s="39" t="s">
        <v>222</v>
      </c>
      <c r="B52" s="48">
        <f>B46-C46</f>
        <v>-479415</v>
      </c>
      <c r="C52" s="48">
        <f>C46-D46</f>
        <v>242148</v>
      </c>
      <c r="D52" s="48">
        <f>D46-E46</f>
        <v>-17320</v>
      </c>
      <c r="E52" s="48">
        <f>E46-F46</f>
        <v>259845</v>
      </c>
      <c r="F52" s="48">
        <f>F46-H46</f>
        <v>-171289</v>
      </c>
      <c r="G52" s="48" t="s">
        <v>182</v>
      </c>
      <c r="H52" s="48">
        <f>H46-I46</f>
        <v>91665</v>
      </c>
    </row>
    <row r="53" spans="1:8" s="22" customFormat="1" x14ac:dyDescent="0.2">
      <c r="A53" s="39" t="s">
        <v>223</v>
      </c>
      <c r="B53" s="49">
        <f>B52/C46</f>
        <v>-7.8633099661137046E-2</v>
      </c>
      <c r="C53" s="49">
        <f>C52/D46</f>
        <v>4.1359506667450079E-2</v>
      </c>
      <c r="D53" s="49">
        <f>D52/E46</f>
        <v>-2.949575206674623E-3</v>
      </c>
      <c r="E53" s="49">
        <f>E52/F46</f>
        <v>4.6300132194454675E-2</v>
      </c>
      <c r="F53" s="49">
        <f>F52/H46</f>
        <v>-2.9616963915818098E-2</v>
      </c>
      <c r="G53" s="49" t="s">
        <v>182</v>
      </c>
      <c r="H53" s="49">
        <f>H52/I46</f>
        <v>1.6104716056102353E-2</v>
      </c>
    </row>
    <row r="54" spans="1:8" s="22" customFormat="1" x14ac:dyDescent="0.2">
      <c r="A54" s="39" t="s">
        <v>224</v>
      </c>
      <c r="B54" s="48">
        <f>B47-C47</f>
        <v>-479415</v>
      </c>
      <c r="C54" s="48">
        <f>C47-D47</f>
        <v>242148</v>
      </c>
      <c r="D54" s="48">
        <f>D47-E47</f>
        <v>-17320</v>
      </c>
      <c r="E54" s="48">
        <f>E47-F47</f>
        <v>259845</v>
      </c>
      <c r="F54" s="48">
        <f>F47-H47</f>
        <v>-171289</v>
      </c>
      <c r="G54" s="48" t="s">
        <v>182</v>
      </c>
      <c r="H54" s="48">
        <f>H47-I47</f>
        <v>91665</v>
      </c>
    </row>
    <row r="55" spans="1:8" s="22" customFormat="1" x14ac:dyDescent="0.2">
      <c r="A55" s="39" t="s">
        <v>225</v>
      </c>
      <c r="B55" s="49">
        <f>B54/C47</f>
        <v>-7.8633099661137046E-2</v>
      </c>
      <c r="C55" s="49">
        <f>C54/D47</f>
        <v>4.1359506667450079E-2</v>
      </c>
      <c r="D55" s="49">
        <f>D54/E47</f>
        <v>-2.949575206674623E-3</v>
      </c>
      <c r="E55" s="49">
        <f>E54/F47</f>
        <v>4.6300132194454675E-2</v>
      </c>
      <c r="F55" s="49">
        <f>F54/H47</f>
        <v>-2.9616963915818098E-2</v>
      </c>
      <c r="G55" s="49" t="s">
        <v>182</v>
      </c>
      <c r="H55" s="49">
        <f>H54/I47</f>
        <v>1.6104716056102353E-2</v>
      </c>
    </row>
    <row r="56" spans="1:8" s="22" customFormat="1" x14ac:dyDescent="0.2">
      <c r="A56" s="39" t="s">
        <v>226</v>
      </c>
      <c r="B56" s="50">
        <f>-B42/B43</f>
        <v>0.86742367878950866</v>
      </c>
      <c r="C56" s="50">
        <f>-C42/C43</f>
        <v>0.79543488819683794</v>
      </c>
      <c r="D56" s="50">
        <f>-D42/D43</f>
        <v>0.98269339011732648</v>
      </c>
      <c r="E56" s="50">
        <f>-E42/E43</f>
        <v>0.87640640892091437</v>
      </c>
      <c r="F56" s="50">
        <f>-F42/F43</f>
        <v>1.0631418782625079</v>
      </c>
      <c r="G56" s="50" t="s">
        <v>182</v>
      </c>
      <c r="H56" s="50">
        <f>-H42/H43</f>
        <v>1.2414091601360142</v>
      </c>
    </row>
    <row r="57" spans="1:8" s="22" customFormat="1" x14ac:dyDescent="0.2">
      <c r="A57" s="39" t="s">
        <v>227</v>
      </c>
      <c r="B57" s="51">
        <f>(B42+B43)/-B10</f>
        <v>-0.53398532469591409</v>
      </c>
      <c r="C57" s="51">
        <f>(C42+C43)/-C10</f>
        <v>-0.98373484037473413</v>
      </c>
      <c r="D57" s="51">
        <f>(D42+D43)/-D10</f>
        <v>-6.5386075608169877E-2</v>
      </c>
      <c r="E57" s="51">
        <f>(E42+E43)/-E10</f>
        <v>-0.48220824207048396</v>
      </c>
      <c r="F57" s="51">
        <f>(F42+F43)/-F10</f>
        <v>0.15617727916821614</v>
      </c>
      <c r="G57" s="51" t="s">
        <v>182</v>
      </c>
      <c r="H57" s="51">
        <f>(H42+H43)/-H10</f>
        <v>0.65296102874598716</v>
      </c>
    </row>
    <row r="58" spans="1:8" x14ac:dyDescent="0.2">
      <c r="A58" s="34" t="s">
        <v>228</v>
      </c>
      <c r="B58" s="52">
        <f>-B48/B10</f>
        <v>2.1500447663672162</v>
      </c>
      <c r="C58" s="52">
        <f>-C48/C10</f>
        <v>2.1329368311432555</v>
      </c>
      <c r="D58" s="52">
        <f>-D48/D10</f>
        <v>1.4328366426292989</v>
      </c>
      <c r="E58" s="52">
        <f>-E48/E10</f>
        <v>1.2632967710799334</v>
      </c>
      <c r="F58" s="52">
        <f>-F48/F10</f>
        <v>1.1044199914143777</v>
      </c>
      <c r="G58" s="52" t="s">
        <v>182</v>
      </c>
      <c r="H58" s="52">
        <f>-H48/H10</f>
        <v>0.99407885711149935</v>
      </c>
    </row>
    <row r="59" spans="1:8" ht="15" thickBot="1" x14ac:dyDescent="0.25">
      <c r="A59" s="35" t="s">
        <v>290</v>
      </c>
      <c r="B59" s="53">
        <f>B47/B8</f>
        <v>3.1700960095620174</v>
      </c>
      <c r="C59" s="53">
        <f>C47/C8</f>
        <v>3.6647976590920566</v>
      </c>
      <c r="D59" s="53">
        <f>D47/D8</f>
        <v>3.7533766023956119</v>
      </c>
      <c r="E59" s="53">
        <f>E47/E8</f>
        <v>3.6300127222845218</v>
      </c>
      <c r="F59" s="53">
        <f>F47/F8</f>
        <v>2.18990639749769</v>
      </c>
      <c r="G59" s="53" t="s">
        <v>182</v>
      </c>
      <c r="H59" s="53"/>
    </row>
    <row r="60" spans="1:8" x14ac:dyDescent="0.2">
      <c r="A60" s="1"/>
      <c r="B60" s="19"/>
      <c r="C60" s="19"/>
      <c r="D60" s="19"/>
      <c r="E60" s="19"/>
      <c r="F60" s="19"/>
      <c r="G60" s="19"/>
      <c r="H60" s="19"/>
    </row>
    <row r="61" spans="1:8" x14ac:dyDescent="0.2">
      <c r="A61" s="4" t="s">
        <v>229</v>
      </c>
      <c r="B61" s="19"/>
      <c r="C61" s="19"/>
      <c r="D61" s="19"/>
      <c r="E61" s="19"/>
      <c r="F61" s="19"/>
      <c r="G61" s="19"/>
      <c r="H61" s="19"/>
    </row>
    <row r="62" spans="1:8" x14ac:dyDescent="0.2">
      <c r="A62" s="3" t="s">
        <v>152</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2:L64"/>
  <sheetViews>
    <sheetView zoomScaleNormal="100" workbookViewId="0">
      <selection activeCell="A47" sqref="A47:XFD47"/>
    </sheetView>
  </sheetViews>
  <sheetFormatPr defaultColWidth="8.85546875" defaultRowHeight="14.25" x14ac:dyDescent="0.2"/>
  <cols>
    <col min="1" max="1" width="77.28515625" style="6" customWidth="1"/>
    <col min="2" max="7" width="16.42578125" style="6" customWidth="1"/>
    <col min="8" max="8" width="15.85546875" style="6" customWidth="1"/>
    <col min="9" max="16384" width="8.85546875" style="6"/>
  </cols>
  <sheetData>
    <row r="2" spans="1:12" ht="15" thickBot="1" x14ac:dyDescent="0.25"/>
    <row r="3" spans="1:12" x14ac:dyDescent="0.2">
      <c r="A3" s="651" t="s">
        <v>320</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42093</v>
      </c>
      <c r="C5" s="40">
        <v>42093</v>
      </c>
      <c r="D5" s="40">
        <v>42093</v>
      </c>
      <c r="E5" s="40">
        <v>42093</v>
      </c>
      <c r="F5" s="40">
        <v>42093</v>
      </c>
      <c r="G5" s="40">
        <v>42093</v>
      </c>
      <c r="H5" s="40">
        <v>42093</v>
      </c>
    </row>
    <row r="6" spans="1:12" x14ac:dyDescent="0.2">
      <c r="A6" s="34" t="s">
        <v>237</v>
      </c>
      <c r="B6" s="41" t="s">
        <v>238</v>
      </c>
      <c r="C6" s="41" t="s">
        <v>238</v>
      </c>
      <c r="D6" s="41" t="s">
        <v>238</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16396</v>
      </c>
      <c r="C8" s="58">
        <v>35183</v>
      </c>
      <c r="D8" s="58">
        <v>61423</v>
      </c>
      <c r="E8" s="58">
        <v>69071</v>
      </c>
      <c r="F8" s="58">
        <v>41063</v>
      </c>
      <c r="G8" s="58">
        <v>55646</v>
      </c>
      <c r="H8" s="58" t="s">
        <v>235</v>
      </c>
      <c r="I8" s="16" t="s">
        <v>235</v>
      </c>
      <c r="J8" s="16"/>
    </row>
    <row r="9" spans="1:12" x14ac:dyDescent="0.2">
      <c r="A9" s="43" t="s">
        <v>243</v>
      </c>
      <c r="B9" s="44">
        <v>-85949</v>
      </c>
      <c r="C9" s="44">
        <v>-57798</v>
      </c>
      <c r="D9" s="44">
        <v>-57801</v>
      </c>
      <c r="E9" s="44">
        <v>-51679</v>
      </c>
      <c r="F9" s="44">
        <v>-43480</v>
      </c>
      <c r="G9" s="44">
        <v>-72525</v>
      </c>
      <c r="H9" s="44" t="s">
        <v>235</v>
      </c>
      <c r="I9" s="21" t="s">
        <v>235</v>
      </c>
      <c r="J9" s="18"/>
    </row>
    <row r="10" spans="1:12" x14ac:dyDescent="0.2">
      <c r="A10" s="36" t="s">
        <v>244</v>
      </c>
      <c r="B10" s="45">
        <f t="shared" ref="B10:G10" si="0">B9/12</f>
        <v>-7162.416666666667</v>
      </c>
      <c r="C10" s="45">
        <f t="shared" si="0"/>
        <v>-4816.5</v>
      </c>
      <c r="D10" s="45">
        <f t="shared" si="0"/>
        <v>-4816.75</v>
      </c>
      <c r="E10" s="45">
        <f t="shared" si="0"/>
        <v>-4306.583333333333</v>
      </c>
      <c r="F10" s="45">
        <f t="shared" si="0"/>
        <v>-3623.3333333333335</v>
      </c>
      <c r="G10" s="45">
        <f t="shared" si="0"/>
        <v>-6043.75</v>
      </c>
      <c r="H10" s="45"/>
      <c r="I10" s="21"/>
      <c r="J10" s="18"/>
    </row>
    <row r="11" spans="1:12" x14ac:dyDescent="0.2">
      <c r="A11" s="43" t="s">
        <v>245</v>
      </c>
      <c r="B11" s="44">
        <v>55622</v>
      </c>
      <c r="C11" s="44">
        <v>35183</v>
      </c>
      <c r="D11" s="44">
        <v>60407</v>
      </c>
      <c r="E11" s="44">
        <v>32118</v>
      </c>
      <c r="F11" s="44">
        <v>31916</v>
      </c>
      <c r="G11" s="44">
        <v>36966</v>
      </c>
      <c r="H11" s="44"/>
      <c r="I11" s="21"/>
      <c r="J11" s="18"/>
    </row>
    <row r="12" spans="1:12" ht="15" thickBot="1" x14ac:dyDescent="0.25">
      <c r="A12" s="59" t="s">
        <v>246</v>
      </c>
      <c r="B12" s="60">
        <v>-32695</v>
      </c>
      <c r="C12" s="60">
        <v>-31007</v>
      </c>
      <c r="D12" s="60">
        <v>-31100</v>
      </c>
      <c r="E12" s="60">
        <v>-30280</v>
      </c>
      <c r="F12" s="60">
        <v>-28973</v>
      </c>
      <c r="G12" s="60">
        <v>-54946</v>
      </c>
      <c r="H12" s="60"/>
      <c r="I12" s="21"/>
      <c r="J12" s="18"/>
    </row>
    <row r="13" spans="1:12" x14ac:dyDescent="0.2">
      <c r="A13" s="61"/>
      <c r="B13" s="61"/>
      <c r="C13" s="61"/>
      <c r="D13" s="61"/>
      <c r="E13" s="61"/>
      <c r="F13" s="61"/>
      <c r="G13" s="61" t="s">
        <v>186</v>
      </c>
      <c r="H13" s="61"/>
    </row>
    <row r="14" spans="1:12" s="184" customFormat="1" ht="15" x14ac:dyDescent="0.25">
      <c r="A14" s="197" t="s">
        <v>247</v>
      </c>
      <c r="B14" s="198">
        <f t="shared" ref="B14:G14" si="1">B8+B9</f>
        <v>-69553</v>
      </c>
      <c r="C14" s="198">
        <f t="shared" si="1"/>
        <v>-22615</v>
      </c>
      <c r="D14" s="198">
        <f t="shared" si="1"/>
        <v>3622</v>
      </c>
      <c r="E14" s="198">
        <f t="shared" si="1"/>
        <v>17392</v>
      </c>
      <c r="F14" s="198">
        <f t="shared" si="1"/>
        <v>-2417</v>
      </c>
      <c r="G14" s="198">
        <f t="shared" si="1"/>
        <v>-16879</v>
      </c>
      <c r="H14" s="198"/>
      <c r="I14" s="203"/>
      <c r="J14" s="199"/>
    </row>
    <row r="15" spans="1:12" x14ac:dyDescent="0.2">
      <c r="A15" s="36" t="s">
        <v>248</v>
      </c>
      <c r="B15" s="45">
        <f t="shared" ref="B15:G15" si="2">B11+B12</f>
        <v>22927</v>
      </c>
      <c r="C15" s="45">
        <f t="shared" si="2"/>
        <v>4176</v>
      </c>
      <c r="D15" s="45">
        <f t="shared" si="2"/>
        <v>29307</v>
      </c>
      <c r="E15" s="45">
        <f t="shared" si="2"/>
        <v>1838</v>
      </c>
      <c r="F15" s="45">
        <f t="shared" si="2"/>
        <v>2943</v>
      </c>
      <c r="G15" s="45">
        <f t="shared" si="2"/>
        <v>-17980</v>
      </c>
      <c r="H15" s="45"/>
      <c r="I15" s="21"/>
      <c r="J15" s="18"/>
    </row>
    <row r="16" spans="1:12" s="184" customFormat="1" ht="15" x14ac:dyDescent="0.25">
      <c r="A16" s="200" t="s">
        <v>249</v>
      </c>
      <c r="B16" s="201">
        <v>0</v>
      </c>
      <c r="C16" s="201">
        <v>0</v>
      </c>
      <c r="D16" s="201">
        <v>0</v>
      </c>
      <c r="E16" s="201">
        <v>0</v>
      </c>
      <c r="F16" s="201">
        <v>0</v>
      </c>
      <c r="G16" s="201">
        <v>0</v>
      </c>
      <c r="H16" s="201" t="s">
        <v>231</v>
      </c>
      <c r="I16" s="202" t="s">
        <v>235</v>
      </c>
      <c r="J16" s="202"/>
    </row>
    <row r="17" spans="1:12" x14ac:dyDescent="0.2">
      <c r="A17" s="43" t="s">
        <v>250</v>
      </c>
      <c r="B17" s="44">
        <v>0</v>
      </c>
      <c r="C17" s="44">
        <v>-1599</v>
      </c>
      <c r="D17" s="44">
        <v>-858</v>
      </c>
      <c r="E17" s="44">
        <v>-2356</v>
      </c>
      <c r="F17" s="44">
        <v>-459</v>
      </c>
      <c r="G17" s="44">
        <v>-1816</v>
      </c>
      <c r="H17" s="44" t="s">
        <v>231</v>
      </c>
      <c r="I17" s="21"/>
      <c r="J17" s="21"/>
      <c r="L17" s="1" t="s">
        <v>235</v>
      </c>
    </row>
    <row r="18" spans="1:12" s="184" customFormat="1" ht="15" x14ac:dyDescent="0.25">
      <c r="A18" s="197" t="s">
        <v>251</v>
      </c>
      <c r="B18" s="198">
        <f t="shared" ref="B18:G18" si="3">B16+B17</f>
        <v>0</v>
      </c>
      <c r="C18" s="198">
        <f t="shared" si="3"/>
        <v>-1599</v>
      </c>
      <c r="D18" s="198">
        <f t="shared" si="3"/>
        <v>-858</v>
      </c>
      <c r="E18" s="198">
        <f t="shared" si="3"/>
        <v>-2356</v>
      </c>
      <c r="F18" s="198">
        <f t="shared" si="3"/>
        <v>-459</v>
      </c>
      <c r="G18" s="198">
        <f t="shared" si="3"/>
        <v>-1816</v>
      </c>
      <c r="H18" s="198" t="s">
        <v>231</v>
      </c>
      <c r="I18" s="203" t="s">
        <v>235</v>
      </c>
      <c r="J18" s="295" t="s">
        <v>235</v>
      </c>
    </row>
    <row r="19" spans="1:12" x14ac:dyDescent="0.2">
      <c r="A19" s="43" t="s">
        <v>252</v>
      </c>
      <c r="B19" s="44">
        <v>0</v>
      </c>
      <c r="C19" s="44">
        <v>0</v>
      </c>
      <c r="D19" s="44">
        <v>0</v>
      </c>
      <c r="E19" s="44">
        <v>0</v>
      </c>
      <c r="F19" s="44">
        <v>0</v>
      </c>
      <c r="G19" s="44">
        <v>0</v>
      </c>
      <c r="H19" s="44"/>
      <c r="I19" s="21"/>
      <c r="J19" s="26"/>
    </row>
    <row r="20" spans="1:12" x14ac:dyDescent="0.2">
      <c r="A20" s="43" t="s">
        <v>253</v>
      </c>
      <c r="B20" s="44">
        <v>0</v>
      </c>
      <c r="C20" s="44">
        <v>-1599</v>
      </c>
      <c r="D20" s="44">
        <v>-858</v>
      </c>
      <c r="E20" s="44">
        <v>-2356</v>
      </c>
      <c r="F20" s="44">
        <v>-459</v>
      </c>
      <c r="G20" s="44">
        <v>-1816</v>
      </c>
      <c r="H20" s="44"/>
      <c r="I20" s="21"/>
      <c r="J20" s="26"/>
    </row>
    <row r="21" spans="1:12" x14ac:dyDescent="0.2">
      <c r="A21" s="36" t="s">
        <v>118</v>
      </c>
      <c r="B21" s="45">
        <f t="shared" ref="B21:G21" si="4">B19+B20</f>
        <v>0</v>
      </c>
      <c r="C21" s="45">
        <f t="shared" si="4"/>
        <v>-1599</v>
      </c>
      <c r="D21" s="45">
        <f t="shared" si="4"/>
        <v>-858</v>
      </c>
      <c r="E21" s="45">
        <f t="shared" si="4"/>
        <v>-2356</v>
      </c>
      <c r="F21" s="45">
        <f t="shared" si="4"/>
        <v>-459</v>
      </c>
      <c r="G21" s="45">
        <f t="shared" si="4"/>
        <v>-1816</v>
      </c>
      <c r="H21" s="45"/>
      <c r="I21" s="21"/>
      <c r="J21" s="18"/>
    </row>
    <row r="22" spans="1:12" x14ac:dyDescent="0.2">
      <c r="A22" s="43" t="s">
        <v>254</v>
      </c>
      <c r="B22" s="44">
        <v>-81953</v>
      </c>
      <c r="C22" s="44">
        <v>-49153</v>
      </c>
      <c r="D22" s="44">
        <v>-44791</v>
      </c>
      <c r="E22" s="44">
        <v>-41131</v>
      </c>
      <c r="F22" s="44">
        <v>-28411</v>
      </c>
      <c r="G22" s="44">
        <v>-58629</v>
      </c>
      <c r="H22" s="44"/>
      <c r="I22" s="21"/>
      <c r="J22" s="18"/>
    </row>
    <row r="23" spans="1:12" x14ac:dyDescent="0.2">
      <c r="A23" s="43" t="s">
        <v>255</v>
      </c>
      <c r="B23" s="44">
        <v>0</v>
      </c>
      <c r="C23" s="44">
        <v>-1599</v>
      </c>
      <c r="D23" s="44">
        <v>-858</v>
      </c>
      <c r="E23" s="44">
        <f>E20</f>
        <v>-2356</v>
      </c>
      <c r="F23" s="44">
        <f>F20</f>
        <v>-459</v>
      </c>
      <c r="G23" s="44">
        <f>G20</f>
        <v>-1816</v>
      </c>
      <c r="H23" s="44"/>
      <c r="I23" s="21"/>
      <c r="J23" s="18"/>
    </row>
    <row r="24" spans="1:12" x14ac:dyDescent="0.2">
      <c r="A24" s="37" t="s">
        <v>257</v>
      </c>
      <c r="B24" s="45">
        <f t="shared" ref="B24:G24" si="5">B22-B23</f>
        <v>-81953</v>
      </c>
      <c r="C24" s="45">
        <f t="shared" si="5"/>
        <v>-47554</v>
      </c>
      <c r="D24" s="45">
        <f t="shared" si="5"/>
        <v>-43933</v>
      </c>
      <c r="E24" s="45">
        <f t="shared" si="5"/>
        <v>-38775</v>
      </c>
      <c r="F24" s="45">
        <f t="shared" si="5"/>
        <v>-27952</v>
      </c>
      <c r="G24" s="45">
        <f t="shared" si="5"/>
        <v>-56813</v>
      </c>
      <c r="H24" s="45"/>
      <c r="I24" s="21"/>
      <c r="J24" s="18"/>
    </row>
    <row r="25" spans="1:12" s="184" customFormat="1" ht="15" x14ac:dyDescent="0.25">
      <c r="A25" s="182" t="s">
        <v>258</v>
      </c>
      <c r="B25" s="183">
        <f t="shared" ref="B25:G25" si="6">B16/B8</f>
        <v>0</v>
      </c>
      <c r="C25" s="183">
        <f t="shared" si="6"/>
        <v>0</v>
      </c>
      <c r="D25" s="183">
        <f t="shared" si="6"/>
        <v>0</v>
      </c>
      <c r="E25" s="183">
        <f t="shared" si="6"/>
        <v>0</v>
      </c>
      <c r="F25" s="183">
        <f t="shared" si="6"/>
        <v>0</v>
      </c>
      <c r="G25" s="183">
        <f t="shared" si="6"/>
        <v>0</v>
      </c>
      <c r="H25" s="183"/>
      <c r="I25" s="203"/>
      <c r="J25" s="203"/>
    </row>
    <row r="26" spans="1:12" x14ac:dyDescent="0.2">
      <c r="A26" s="38" t="s">
        <v>259</v>
      </c>
      <c r="B26" s="46">
        <f t="shared" ref="B26:G26" si="7">B16/B11</f>
        <v>0</v>
      </c>
      <c r="C26" s="46">
        <f t="shared" si="7"/>
        <v>0</v>
      </c>
      <c r="D26" s="46">
        <f t="shared" si="7"/>
        <v>0</v>
      </c>
      <c r="E26" s="46">
        <f t="shared" si="7"/>
        <v>0</v>
      </c>
      <c r="F26" s="46">
        <f t="shared" si="7"/>
        <v>0</v>
      </c>
      <c r="G26" s="46">
        <f t="shared" si="7"/>
        <v>0</v>
      </c>
      <c r="H26" s="46"/>
      <c r="I26" s="21"/>
      <c r="J26" s="21"/>
    </row>
    <row r="27" spans="1:12" x14ac:dyDescent="0.2">
      <c r="A27" s="38" t="s">
        <v>260</v>
      </c>
      <c r="B27" s="46">
        <f t="shared" ref="B27:G27" si="8">B17/B9</f>
        <v>0</v>
      </c>
      <c r="C27" s="46">
        <f t="shared" si="8"/>
        <v>2.766531713900135E-2</v>
      </c>
      <c r="D27" s="46">
        <f t="shared" si="8"/>
        <v>1.4844033840244979E-2</v>
      </c>
      <c r="E27" s="46">
        <f t="shared" si="8"/>
        <v>4.5589117436482904E-2</v>
      </c>
      <c r="F27" s="46">
        <f t="shared" si="8"/>
        <v>1.0556577736890524E-2</v>
      </c>
      <c r="G27" s="46">
        <f t="shared" si="8"/>
        <v>2.5039641502930025E-2</v>
      </c>
      <c r="H27" s="46"/>
      <c r="I27" s="1" t="s">
        <v>235</v>
      </c>
      <c r="J27" s="1"/>
    </row>
    <row r="28" spans="1:12" x14ac:dyDescent="0.2">
      <c r="A28" s="38" t="s">
        <v>261</v>
      </c>
      <c r="B28" s="46" t="s">
        <v>270</v>
      </c>
      <c r="C28" s="46" t="s">
        <v>270</v>
      </c>
      <c r="D28" s="46" t="s">
        <v>270</v>
      </c>
      <c r="E28" s="46" t="s">
        <v>270</v>
      </c>
      <c r="F28" s="46" t="s">
        <v>270</v>
      </c>
      <c r="G28" s="46" t="s">
        <v>270</v>
      </c>
      <c r="H28" s="46"/>
    </row>
    <row r="29" spans="1:12" s="184" customFormat="1" ht="15" x14ac:dyDescent="0.25">
      <c r="A29" s="182" t="s">
        <v>262</v>
      </c>
      <c r="B29" s="183" t="s">
        <v>270</v>
      </c>
      <c r="C29" s="183" t="s">
        <v>270</v>
      </c>
      <c r="D29" s="183" t="s">
        <v>270</v>
      </c>
      <c r="E29" s="183" t="s">
        <v>270</v>
      </c>
      <c r="F29" s="183" t="s">
        <v>270</v>
      </c>
      <c r="G29" s="183" t="s">
        <v>270</v>
      </c>
      <c r="H29" s="183"/>
    </row>
    <row r="30" spans="1:12" x14ac:dyDescent="0.2">
      <c r="A30" s="38" t="s">
        <v>119</v>
      </c>
      <c r="B30" s="46" t="s">
        <v>270</v>
      </c>
      <c r="C30" s="46" t="s">
        <v>270</v>
      </c>
      <c r="D30" s="46" t="s">
        <v>270</v>
      </c>
      <c r="E30" s="46" t="s">
        <v>270</v>
      </c>
      <c r="F30" s="46" t="s">
        <v>270</v>
      </c>
      <c r="G30" s="46" t="s">
        <v>270</v>
      </c>
      <c r="H30" s="46"/>
    </row>
    <row r="31" spans="1:12" x14ac:dyDescent="0.2">
      <c r="A31" s="38" t="s">
        <v>263</v>
      </c>
      <c r="B31" s="45" t="s">
        <v>270</v>
      </c>
      <c r="C31" s="45" t="s">
        <v>270</v>
      </c>
      <c r="D31" s="45" t="s">
        <v>270</v>
      </c>
      <c r="E31" s="45" t="s">
        <v>270</v>
      </c>
      <c r="F31" s="45" t="s">
        <v>270</v>
      </c>
      <c r="G31" s="45" t="s">
        <v>270</v>
      </c>
      <c r="H31" s="45"/>
    </row>
    <row r="32" spans="1:12" x14ac:dyDescent="0.2">
      <c r="A32" s="38" t="s">
        <v>264</v>
      </c>
      <c r="B32" s="45" t="s">
        <v>270</v>
      </c>
      <c r="C32" s="45" t="s">
        <v>270</v>
      </c>
      <c r="D32" s="45" t="s">
        <v>270</v>
      </c>
      <c r="E32" s="45" t="s">
        <v>270</v>
      </c>
      <c r="F32" s="45" t="s">
        <v>270</v>
      </c>
      <c r="G32" s="45" t="s">
        <v>270</v>
      </c>
      <c r="H32" s="45"/>
    </row>
    <row r="33" spans="1:9" x14ac:dyDescent="0.2">
      <c r="A33" s="38" t="s">
        <v>265</v>
      </c>
      <c r="B33" s="47" t="s">
        <v>270</v>
      </c>
      <c r="C33" s="47" t="s">
        <v>270</v>
      </c>
      <c r="D33" s="47" t="s">
        <v>270</v>
      </c>
      <c r="E33" s="47" t="s">
        <v>270</v>
      </c>
      <c r="F33" s="47" t="s">
        <v>270</v>
      </c>
      <c r="G33" s="47" t="s">
        <v>270</v>
      </c>
      <c r="H33" s="47"/>
    </row>
    <row r="34" spans="1:9" x14ac:dyDescent="0.2">
      <c r="A34" s="38" t="s">
        <v>266</v>
      </c>
      <c r="B34" s="47" t="s">
        <v>270</v>
      </c>
      <c r="C34" s="47" t="s">
        <v>270</v>
      </c>
      <c r="D34" s="47" t="s">
        <v>270</v>
      </c>
      <c r="E34" s="47" t="s">
        <v>270</v>
      </c>
      <c r="F34" s="47" t="s">
        <v>270</v>
      </c>
      <c r="G34" s="47" t="s">
        <v>270</v>
      </c>
      <c r="H34" s="47"/>
    </row>
    <row r="35" spans="1:9" x14ac:dyDescent="0.2">
      <c r="A35" s="38" t="s">
        <v>267</v>
      </c>
      <c r="B35" s="47" t="s">
        <v>270</v>
      </c>
      <c r="C35" s="47" t="s">
        <v>270</v>
      </c>
      <c r="D35" s="47" t="s">
        <v>270</v>
      </c>
      <c r="E35" s="47" t="s">
        <v>270</v>
      </c>
      <c r="F35" s="47" t="s">
        <v>270</v>
      </c>
      <c r="G35" s="47" t="s">
        <v>270</v>
      </c>
      <c r="H35" s="47"/>
    </row>
    <row r="36" spans="1:9" x14ac:dyDescent="0.2">
      <c r="A36" s="38" t="s">
        <v>209</v>
      </c>
      <c r="B36" s="47" t="s">
        <v>270</v>
      </c>
      <c r="C36" s="47" t="s">
        <v>270</v>
      </c>
      <c r="D36" s="47" t="s">
        <v>270</v>
      </c>
      <c r="E36" s="47" t="s">
        <v>270</v>
      </c>
      <c r="F36" s="47" t="s">
        <v>270</v>
      </c>
      <c r="G36" s="47" t="s">
        <v>270</v>
      </c>
      <c r="H36" s="47"/>
    </row>
    <row r="37" spans="1:9" x14ac:dyDescent="0.2">
      <c r="A37" s="38" t="s">
        <v>210</v>
      </c>
      <c r="B37" s="47" t="s">
        <v>270</v>
      </c>
      <c r="C37" s="47" t="s">
        <v>270</v>
      </c>
      <c r="D37" s="47" t="s">
        <v>270</v>
      </c>
      <c r="E37" s="47" t="s">
        <v>270</v>
      </c>
      <c r="F37" s="47" t="s">
        <v>270</v>
      </c>
      <c r="G37" s="47" t="s">
        <v>270</v>
      </c>
      <c r="H37" s="47"/>
    </row>
    <row r="38" spans="1:9" x14ac:dyDescent="0.2">
      <c r="A38" s="38" t="s">
        <v>211</v>
      </c>
      <c r="B38" s="47" t="s">
        <v>270</v>
      </c>
      <c r="C38" s="47" t="s">
        <v>270</v>
      </c>
      <c r="D38" s="47" t="s">
        <v>270</v>
      </c>
      <c r="E38" s="47" t="s">
        <v>270</v>
      </c>
      <c r="F38" s="47" t="s">
        <v>270</v>
      </c>
      <c r="G38" s="47" t="s">
        <v>270</v>
      </c>
      <c r="H38" s="47"/>
    </row>
    <row r="39" spans="1:9" ht="15" thickBot="1" x14ac:dyDescent="0.25">
      <c r="A39" s="62" t="s">
        <v>120</v>
      </c>
      <c r="B39" s="63" t="s">
        <v>270</v>
      </c>
      <c r="C39" s="63" t="s">
        <v>270</v>
      </c>
      <c r="D39" s="63" t="s">
        <v>270</v>
      </c>
      <c r="E39" s="63" t="s">
        <v>270</v>
      </c>
      <c r="F39" s="63" t="s">
        <v>270</v>
      </c>
      <c r="G39" s="63" t="s">
        <v>270</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107</v>
      </c>
      <c r="B42" s="44">
        <v>143890</v>
      </c>
      <c r="C42" s="44">
        <v>58626</v>
      </c>
      <c r="D42" s="44">
        <v>81055</v>
      </c>
      <c r="E42" s="44">
        <v>76143</v>
      </c>
      <c r="F42" s="44">
        <v>51140</v>
      </c>
      <c r="G42" s="44">
        <v>52941</v>
      </c>
      <c r="H42" s="44"/>
      <c r="I42" s="1"/>
    </row>
    <row r="43" spans="1:9" x14ac:dyDescent="0.2">
      <c r="A43" s="43" t="s">
        <v>108</v>
      </c>
      <c r="B43" s="44">
        <v>-18200</v>
      </c>
      <c r="C43" s="44">
        <v>-10783</v>
      </c>
      <c r="D43" s="44">
        <v>-10597</v>
      </c>
      <c r="E43" s="44">
        <v>-9307</v>
      </c>
      <c r="F43" s="44">
        <v>-1696</v>
      </c>
      <c r="G43" s="44">
        <v>-1080</v>
      </c>
      <c r="H43" s="44"/>
      <c r="I43" s="1"/>
    </row>
    <row r="44" spans="1:9" x14ac:dyDescent="0.2">
      <c r="A44" s="43" t="s">
        <v>109</v>
      </c>
      <c r="B44" s="44">
        <v>-18200</v>
      </c>
      <c r="C44" s="44">
        <v>-10783</v>
      </c>
      <c r="D44" s="44">
        <v>-10597</v>
      </c>
      <c r="E44" s="44">
        <f>E43</f>
        <v>-9307</v>
      </c>
      <c r="F44" s="44">
        <f>F43</f>
        <v>-1696</v>
      </c>
      <c r="G44" s="44">
        <f>G43</f>
        <v>-1080</v>
      </c>
      <c r="H44" s="44"/>
      <c r="I44" s="1"/>
    </row>
    <row r="45" spans="1:9" x14ac:dyDescent="0.2">
      <c r="A45" s="43" t="s">
        <v>110</v>
      </c>
      <c r="B45" s="44">
        <v>125690</v>
      </c>
      <c r="C45" s="44">
        <v>47843</v>
      </c>
      <c r="D45" s="44">
        <v>70458</v>
      </c>
      <c r="E45" s="44">
        <f>E42+E44</f>
        <v>66836</v>
      </c>
      <c r="F45" s="44">
        <f>F42+F44</f>
        <v>49444</v>
      </c>
      <c r="G45" s="44">
        <f>G42+G44</f>
        <v>51861</v>
      </c>
      <c r="H45" s="44" t="s">
        <v>49</v>
      </c>
      <c r="I45" s="1"/>
    </row>
    <row r="46" spans="1:9" x14ac:dyDescent="0.2">
      <c r="A46" s="43" t="s">
        <v>111</v>
      </c>
      <c r="B46" s="44">
        <v>69127</v>
      </c>
      <c r="C46" s="44">
        <v>47843</v>
      </c>
      <c r="D46" s="44">
        <v>49081</v>
      </c>
      <c r="E46" s="44">
        <v>20797</v>
      </c>
      <c r="F46" s="44">
        <v>20412</v>
      </c>
      <c r="G46" s="44">
        <v>50760</v>
      </c>
      <c r="H46" s="44" t="s">
        <v>49</v>
      </c>
      <c r="I46" s="1"/>
    </row>
    <row r="47" spans="1:9" s="184" customFormat="1" ht="15" x14ac:dyDescent="0.25">
      <c r="A47" s="200" t="s">
        <v>217</v>
      </c>
      <c r="B47" s="201">
        <v>69127</v>
      </c>
      <c r="C47" s="201">
        <v>47843</v>
      </c>
      <c r="D47" s="201">
        <v>49081</v>
      </c>
      <c r="E47" s="201">
        <f>E46</f>
        <v>20797</v>
      </c>
      <c r="F47" s="201">
        <f>F46</f>
        <v>20412</v>
      </c>
      <c r="G47" s="201">
        <f>G46</f>
        <v>50760</v>
      </c>
      <c r="H47" s="201" t="s">
        <v>49</v>
      </c>
      <c r="I47" s="210"/>
    </row>
    <row r="48" spans="1:9" x14ac:dyDescent="0.2">
      <c r="A48" s="43" t="s">
        <v>55</v>
      </c>
      <c r="B48" s="44">
        <v>112360</v>
      </c>
      <c r="C48" s="44">
        <v>58626</v>
      </c>
      <c r="D48" s="44">
        <v>79255</v>
      </c>
      <c r="E48" s="44">
        <f>E42</f>
        <v>76143</v>
      </c>
      <c r="F48" s="44">
        <f>F42</f>
        <v>51140</v>
      </c>
      <c r="G48" s="44">
        <v>48014</v>
      </c>
      <c r="H48" s="44"/>
    </row>
    <row r="49" spans="1:8" x14ac:dyDescent="0.2">
      <c r="A49" s="34" t="s">
        <v>56</v>
      </c>
      <c r="B49" s="48">
        <f t="shared" ref="B49:G49" si="9">B45-B46</f>
        <v>56563</v>
      </c>
      <c r="C49" s="48">
        <f t="shared" si="9"/>
        <v>0</v>
      </c>
      <c r="D49" s="48">
        <f t="shared" si="9"/>
        <v>21377</v>
      </c>
      <c r="E49" s="48">
        <f t="shared" si="9"/>
        <v>46039</v>
      </c>
      <c r="F49" s="48">
        <f t="shared" si="9"/>
        <v>29032</v>
      </c>
      <c r="G49" s="48">
        <f t="shared" si="9"/>
        <v>1101</v>
      </c>
      <c r="H49" s="48"/>
    </row>
    <row r="50" spans="1:8" s="22" customFormat="1" x14ac:dyDescent="0.2">
      <c r="A50" s="39" t="s">
        <v>114</v>
      </c>
      <c r="B50" s="48">
        <f>B45-C45</f>
        <v>77847</v>
      </c>
      <c r="C50" s="48">
        <f>C45-D45</f>
        <v>-22615</v>
      </c>
      <c r="D50" s="48">
        <f>D45-E45</f>
        <v>3622</v>
      </c>
      <c r="E50" s="48">
        <f>E45-F45</f>
        <v>17392</v>
      </c>
      <c r="F50" s="48">
        <f>F45-G45</f>
        <v>-2417</v>
      </c>
      <c r="G50" s="48" t="s">
        <v>49</v>
      </c>
      <c r="H50" s="48"/>
    </row>
    <row r="51" spans="1:8" s="22" customFormat="1" x14ac:dyDescent="0.2">
      <c r="A51" s="39" t="s">
        <v>221</v>
      </c>
      <c r="B51" s="49">
        <f>B50/C45</f>
        <v>1.6271345860418451</v>
      </c>
      <c r="C51" s="49">
        <f>C50/D45</f>
        <v>-0.32097135882369637</v>
      </c>
      <c r="D51" s="49">
        <f>D50/E45</f>
        <v>5.4192351427374469E-2</v>
      </c>
      <c r="E51" s="49">
        <f>E50/F45</f>
        <v>0.35175147641776555</v>
      </c>
      <c r="F51" s="49">
        <f>F50/G45</f>
        <v>-4.6605348913441702E-2</v>
      </c>
      <c r="G51" s="49" t="s">
        <v>49</v>
      </c>
      <c r="H51" s="49"/>
    </row>
    <row r="52" spans="1:8" s="22" customFormat="1" x14ac:dyDescent="0.2">
      <c r="A52" s="39" t="s">
        <v>222</v>
      </c>
      <c r="B52" s="48">
        <f>B46-C46</f>
        <v>21284</v>
      </c>
      <c r="C52" s="48">
        <f>C46-D46</f>
        <v>-1238</v>
      </c>
      <c r="D52" s="48">
        <f>D46-E46</f>
        <v>28284</v>
      </c>
      <c r="E52" s="48">
        <f>E46-F46</f>
        <v>385</v>
      </c>
      <c r="F52" s="48">
        <f>F46-G46</f>
        <v>-30348</v>
      </c>
      <c r="G52" s="48" t="s">
        <v>49</v>
      </c>
      <c r="H52" s="48"/>
    </row>
    <row r="53" spans="1:8" s="22" customFormat="1" x14ac:dyDescent="0.2">
      <c r="A53" s="39" t="s">
        <v>223</v>
      </c>
      <c r="B53" s="49">
        <f>B52/C46</f>
        <v>0.44487176807474449</v>
      </c>
      <c r="C53" s="49">
        <f>C52/D46</f>
        <v>-2.5223609950897497E-2</v>
      </c>
      <c r="D53" s="49">
        <f>D52/E46</f>
        <v>1.3600038467086599</v>
      </c>
      <c r="E53" s="49">
        <f>E52/F46</f>
        <v>1.886145404663923E-2</v>
      </c>
      <c r="F53" s="49">
        <f>F52/G46</f>
        <v>-0.59787234042553195</v>
      </c>
      <c r="G53" s="49" t="s">
        <v>49</v>
      </c>
      <c r="H53" s="49"/>
    </row>
    <row r="54" spans="1:8" s="22" customFormat="1" x14ac:dyDescent="0.2">
      <c r="A54" s="39" t="s">
        <v>224</v>
      </c>
      <c r="B54" s="48">
        <f>B47-C47</f>
        <v>21284</v>
      </c>
      <c r="C54" s="48">
        <f>C47-D47</f>
        <v>-1238</v>
      </c>
      <c r="D54" s="48">
        <f>D47-E47</f>
        <v>28284</v>
      </c>
      <c r="E54" s="48">
        <f>E47-F47</f>
        <v>385</v>
      </c>
      <c r="F54" s="48">
        <f>F47-G47</f>
        <v>-30348</v>
      </c>
      <c r="G54" s="48" t="s">
        <v>57</v>
      </c>
      <c r="H54" s="48"/>
    </row>
    <row r="55" spans="1:8" s="22" customFormat="1" x14ac:dyDescent="0.2">
      <c r="A55" s="39" t="s">
        <v>225</v>
      </c>
      <c r="B55" s="49">
        <f>B54/C47</f>
        <v>0.44487176807474449</v>
      </c>
      <c r="C55" s="49">
        <f>C54/D47</f>
        <v>-2.5223609950897497E-2</v>
      </c>
      <c r="D55" s="49">
        <f>D54/E47</f>
        <v>1.3600038467086599</v>
      </c>
      <c r="E55" s="49">
        <f>E54/F47</f>
        <v>1.886145404663923E-2</v>
      </c>
      <c r="F55" s="49">
        <f>F54/G47</f>
        <v>-0.59787234042553195</v>
      </c>
      <c r="G55" s="49" t="s">
        <v>57</v>
      </c>
      <c r="H55" s="49"/>
    </row>
    <row r="56" spans="1:8" s="22" customFormat="1" x14ac:dyDescent="0.2">
      <c r="A56" s="39" t="s">
        <v>226</v>
      </c>
      <c r="B56" s="50">
        <f t="shared" ref="B56:G56" si="10">-B42/B43</f>
        <v>7.9060439560439564</v>
      </c>
      <c r="C56" s="50">
        <f t="shared" si="10"/>
        <v>5.4368914031345641</v>
      </c>
      <c r="D56" s="50">
        <f t="shared" si="10"/>
        <v>7.6488628857223739</v>
      </c>
      <c r="E56" s="50">
        <f t="shared" si="10"/>
        <v>8.1812614161383905</v>
      </c>
      <c r="F56" s="50">
        <f t="shared" si="10"/>
        <v>30.153301886792452</v>
      </c>
      <c r="G56" s="50">
        <f t="shared" si="10"/>
        <v>49.019444444444446</v>
      </c>
      <c r="H56" s="50"/>
    </row>
    <row r="57" spans="1:8" s="22" customFormat="1" x14ac:dyDescent="0.2">
      <c r="A57" s="39" t="s">
        <v>227</v>
      </c>
      <c r="B57" s="51">
        <f t="shared" ref="B57:G57" si="11">(B42+B43)/-B10</f>
        <v>17.548546230904371</v>
      </c>
      <c r="C57" s="51">
        <f t="shared" si="11"/>
        <v>9.9331464756565975</v>
      </c>
      <c r="D57" s="51">
        <f t="shared" si="11"/>
        <v>14.627705403020709</v>
      </c>
      <c r="E57" s="51">
        <f t="shared" si="11"/>
        <v>15.519495346272182</v>
      </c>
      <c r="F57" s="51">
        <f t="shared" si="11"/>
        <v>13.645998160073596</v>
      </c>
      <c r="G57" s="51">
        <f t="shared" si="11"/>
        <v>8.5809307135470529</v>
      </c>
      <c r="H57" s="51"/>
    </row>
    <row r="58" spans="1:8" x14ac:dyDescent="0.2">
      <c r="A58" s="34" t="s">
        <v>228</v>
      </c>
      <c r="B58" s="52">
        <f t="shared" ref="B58:G58" si="12">-B48/B10</f>
        <v>15.687442553141979</v>
      </c>
      <c r="C58" s="52">
        <f t="shared" si="12"/>
        <v>12.171909062597322</v>
      </c>
      <c r="D58" s="52">
        <f t="shared" si="12"/>
        <v>16.454040587533086</v>
      </c>
      <c r="E58" s="52">
        <f t="shared" si="12"/>
        <v>17.680605274869873</v>
      </c>
      <c r="F58" s="52">
        <f t="shared" si="12"/>
        <v>14.114075436982521</v>
      </c>
      <c r="G58" s="52">
        <f t="shared" si="12"/>
        <v>7.9444053774560492</v>
      </c>
      <c r="H58" s="52"/>
    </row>
    <row r="59" spans="1:8" ht="15" thickBot="1" x14ac:dyDescent="0.25">
      <c r="A59" s="35" t="s">
        <v>290</v>
      </c>
      <c r="B59" s="53">
        <f t="shared" ref="B59:G59" si="13">B47/B8</f>
        <v>4.216089290070749</v>
      </c>
      <c r="C59" s="53">
        <f t="shared" si="13"/>
        <v>1.3598328738311116</v>
      </c>
      <c r="D59" s="53">
        <f t="shared" si="13"/>
        <v>0.79906549663806714</v>
      </c>
      <c r="E59" s="53">
        <f t="shared" si="13"/>
        <v>0.30109597370821328</v>
      </c>
      <c r="F59" s="53">
        <f t="shared" si="13"/>
        <v>0.49708983756666586</v>
      </c>
      <c r="G59" s="53">
        <f t="shared" si="13"/>
        <v>0.91219494662689138</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3" t="s">
        <v>275</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2:L64"/>
  <sheetViews>
    <sheetView zoomScaleNormal="100" workbookViewId="0">
      <selection activeCell="C16" sqref="C16"/>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321</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675875</v>
      </c>
      <c r="D8" s="58">
        <v>636722</v>
      </c>
      <c r="E8" s="58">
        <v>580358</v>
      </c>
      <c r="F8" s="58">
        <v>679471</v>
      </c>
      <c r="G8" s="58">
        <v>582209</v>
      </c>
      <c r="H8" s="58" t="s">
        <v>235</v>
      </c>
      <c r="I8" s="16" t="s">
        <v>235</v>
      </c>
      <c r="J8" s="16"/>
    </row>
    <row r="9" spans="1:12" x14ac:dyDescent="0.2">
      <c r="A9" s="43" t="s">
        <v>243</v>
      </c>
      <c r="B9" s="44" t="s">
        <v>182</v>
      </c>
      <c r="C9" s="44">
        <v>-705637</v>
      </c>
      <c r="D9" s="44">
        <v>-657281</v>
      </c>
      <c r="E9" s="44">
        <v>-599584</v>
      </c>
      <c r="F9" s="44">
        <v>-651604</v>
      </c>
      <c r="G9" s="44">
        <v>-531107</v>
      </c>
      <c r="H9" s="44" t="s">
        <v>235</v>
      </c>
      <c r="I9" s="21" t="s">
        <v>235</v>
      </c>
      <c r="J9" s="18"/>
    </row>
    <row r="10" spans="1:12" x14ac:dyDescent="0.2">
      <c r="A10" s="36" t="s">
        <v>244</v>
      </c>
      <c r="B10" s="45" t="s">
        <v>182</v>
      </c>
      <c r="C10" s="45">
        <f>C9/12</f>
        <v>-58803.083333333336</v>
      </c>
      <c r="D10" s="45">
        <f>D9/12</f>
        <v>-54773.416666666664</v>
      </c>
      <c r="E10" s="45">
        <f>E9/12</f>
        <v>-49965.333333333336</v>
      </c>
      <c r="F10" s="45">
        <f>F9/12</f>
        <v>-54300.333333333336</v>
      </c>
      <c r="G10" s="45">
        <f>G9/12</f>
        <v>-44258.916666666664</v>
      </c>
      <c r="H10" s="45"/>
      <c r="I10" s="21"/>
      <c r="J10" s="18"/>
    </row>
    <row r="11" spans="1:12" x14ac:dyDescent="0.2">
      <c r="A11" s="43" t="s">
        <v>245</v>
      </c>
      <c r="B11" s="44" t="s">
        <v>182</v>
      </c>
      <c r="C11" s="44">
        <v>441656</v>
      </c>
      <c r="D11" s="44">
        <v>428380</v>
      </c>
      <c r="E11" s="44">
        <v>382997</v>
      </c>
      <c r="F11" s="44">
        <v>367353</v>
      </c>
      <c r="G11" s="44">
        <v>389413</v>
      </c>
      <c r="H11" s="44"/>
      <c r="I11" s="21"/>
      <c r="J11" s="18"/>
    </row>
    <row r="12" spans="1:12" ht="15" thickBot="1" x14ac:dyDescent="0.25">
      <c r="A12" s="59" t="s">
        <v>246</v>
      </c>
      <c r="B12" s="60" t="s">
        <v>182</v>
      </c>
      <c r="C12" s="60">
        <v>-444201</v>
      </c>
      <c r="D12" s="60">
        <v>-430128</v>
      </c>
      <c r="E12" s="60">
        <v>-400811</v>
      </c>
      <c r="F12" s="60">
        <v>-292951</v>
      </c>
      <c r="G12" s="60">
        <v>-350484</v>
      </c>
      <c r="H12" s="60"/>
      <c r="I12" s="21"/>
      <c r="J12" s="18"/>
    </row>
    <row r="13" spans="1:12" x14ac:dyDescent="0.2">
      <c r="A13" s="61"/>
      <c r="B13" s="61"/>
      <c r="C13" s="61"/>
      <c r="D13" s="61"/>
      <c r="E13" s="61"/>
      <c r="F13" s="61"/>
      <c r="G13" s="61" t="s">
        <v>186</v>
      </c>
      <c r="H13" s="61"/>
    </row>
    <row r="14" spans="1:12" s="184" customFormat="1" ht="15" x14ac:dyDescent="0.25">
      <c r="A14" s="197" t="s">
        <v>247</v>
      </c>
      <c r="B14" s="198" t="s">
        <v>182</v>
      </c>
      <c r="C14" s="198">
        <f>C8+C9</f>
        <v>-29762</v>
      </c>
      <c r="D14" s="198">
        <f>D8+D9</f>
        <v>-20559</v>
      </c>
      <c r="E14" s="198">
        <f>E8+E9</f>
        <v>-19226</v>
      </c>
      <c r="F14" s="198">
        <f>F8+F9</f>
        <v>27867</v>
      </c>
      <c r="G14" s="198">
        <f>G8+G9</f>
        <v>51102</v>
      </c>
      <c r="H14" s="198"/>
      <c r="I14" s="203"/>
      <c r="J14" s="199"/>
    </row>
    <row r="15" spans="1:12" x14ac:dyDescent="0.2">
      <c r="A15" s="36" t="s">
        <v>248</v>
      </c>
      <c r="B15" s="45" t="s">
        <v>182</v>
      </c>
      <c r="C15" s="45">
        <f>C11+C12</f>
        <v>-2545</v>
      </c>
      <c r="D15" s="45">
        <f>D11+D12</f>
        <v>-1748</v>
      </c>
      <c r="E15" s="45">
        <f>E11+E12</f>
        <v>-17814</v>
      </c>
      <c r="F15" s="45">
        <f>F11+F12</f>
        <v>74402</v>
      </c>
      <c r="G15" s="45">
        <f>G11+G12</f>
        <v>38929</v>
      </c>
      <c r="H15" s="45"/>
      <c r="I15" s="21"/>
      <c r="J15" s="18"/>
    </row>
    <row r="16" spans="1:12" s="184" customFormat="1" ht="15" x14ac:dyDescent="0.25">
      <c r="A16" s="200" t="s">
        <v>249</v>
      </c>
      <c r="B16" s="201" t="s">
        <v>182</v>
      </c>
      <c r="C16" s="201">
        <v>253339</v>
      </c>
      <c r="D16" s="201">
        <v>217309</v>
      </c>
      <c r="E16" s="201">
        <v>202764</v>
      </c>
      <c r="F16" s="201">
        <v>204781</v>
      </c>
      <c r="G16" s="201">
        <v>189815</v>
      </c>
      <c r="H16" s="201">
        <v>179846</v>
      </c>
      <c r="I16" s="202" t="s">
        <v>235</v>
      </c>
      <c r="J16" s="202"/>
    </row>
    <row r="17" spans="1:12" x14ac:dyDescent="0.2">
      <c r="A17" s="43" t="s">
        <v>250</v>
      </c>
      <c r="B17" s="44" t="s">
        <v>182</v>
      </c>
      <c r="C17" s="44">
        <v>-73687</v>
      </c>
      <c r="D17" s="44">
        <v>-48820</v>
      </c>
      <c r="E17" s="44">
        <v>-45591</v>
      </c>
      <c r="F17" s="44">
        <v>-46421</v>
      </c>
      <c r="G17" s="44">
        <v>-51090</v>
      </c>
      <c r="H17" s="44">
        <v>-41965</v>
      </c>
      <c r="I17" s="21"/>
      <c r="J17" s="21"/>
      <c r="L17" s="1" t="s">
        <v>235</v>
      </c>
    </row>
    <row r="18" spans="1:12" s="184" customFormat="1" ht="15" x14ac:dyDescent="0.25">
      <c r="A18" s="197" t="s">
        <v>251</v>
      </c>
      <c r="B18" s="198" t="s">
        <v>182</v>
      </c>
      <c r="C18" s="198">
        <f t="shared" ref="C18:H18" si="0">C16+C17</f>
        <v>179652</v>
      </c>
      <c r="D18" s="198">
        <f t="shared" si="0"/>
        <v>168489</v>
      </c>
      <c r="E18" s="198">
        <f t="shared" si="0"/>
        <v>157173</v>
      </c>
      <c r="F18" s="198">
        <f t="shared" si="0"/>
        <v>158360</v>
      </c>
      <c r="G18" s="198">
        <f t="shared" si="0"/>
        <v>138725</v>
      </c>
      <c r="H18" s="198">
        <f t="shared" si="0"/>
        <v>137881</v>
      </c>
      <c r="I18" s="203" t="s">
        <v>235</v>
      </c>
      <c r="J18" s="295" t="s">
        <v>235</v>
      </c>
    </row>
    <row r="19" spans="1:12" x14ac:dyDescent="0.2">
      <c r="A19" s="43" t="s">
        <v>252</v>
      </c>
      <c r="B19" s="44" t="s">
        <v>182</v>
      </c>
      <c r="C19" s="44">
        <v>253339</v>
      </c>
      <c r="D19" s="44">
        <v>217309</v>
      </c>
      <c r="E19" s="44">
        <f>E16</f>
        <v>202764</v>
      </c>
      <c r="F19" s="44">
        <f t="shared" ref="E19:G20" si="1">F16</f>
        <v>204781</v>
      </c>
      <c r="G19" s="44">
        <f t="shared" si="1"/>
        <v>189815</v>
      </c>
      <c r="H19" s="44"/>
      <c r="I19" s="21"/>
      <c r="J19" s="26"/>
    </row>
    <row r="20" spans="1:12" x14ac:dyDescent="0.2">
      <c r="A20" s="43" t="s">
        <v>253</v>
      </c>
      <c r="B20" s="44" t="s">
        <v>182</v>
      </c>
      <c r="C20" s="44">
        <v>-73687</v>
      </c>
      <c r="D20" s="44">
        <v>-48820</v>
      </c>
      <c r="E20" s="44">
        <f t="shared" si="1"/>
        <v>-45591</v>
      </c>
      <c r="F20" s="44">
        <f t="shared" si="1"/>
        <v>-46421</v>
      </c>
      <c r="G20" s="44">
        <f t="shared" si="1"/>
        <v>-51090</v>
      </c>
      <c r="H20" s="44"/>
      <c r="I20" s="21"/>
      <c r="J20" s="26"/>
    </row>
    <row r="21" spans="1:12" x14ac:dyDescent="0.2">
      <c r="A21" s="36" t="s">
        <v>118</v>
      </c>
      <c r="B21" s="45" t="s">
        <v>182</v>
      </c>
      <c r="C21" s="45">
        <f>C19+C20</f>
        <v>179652</v>
      </c>
      <c r="D21" s="45">
        <f>D19+D20</f>
        <v>168489</v>
      </c>
      <c r="E21" s="45">
        <f>E19+E20</f>
        <v>157173</v>
      </c>
      <c r="F21" s="45">
        <f>F19+F20</f>
        <v>158360</v>
      </c>
      <c r="G21" s="45">
        <f>G19+G20</f>
        <v>138725</v>
      </c>
      <c r="H21" s="45"/>
      <c r="I21" s="21"/>
      <c r="J21" s="18"/>
    </row>
    <row r="22" spans="1:12" x14ac:dyDescent="0.2">
      <c r="A22" s="43" t="s">
        <v>254</v>
      </c>
      <c r="B22" s="44" t="s">
        <v>182</v>
      </c>
      <c r="C22" s="44">
        <v>-646379</v>
      </c>
      <c r="D22" s="44">
        <v>-626697</v>
      </c>
      <c r="E22" s="44">
        <v>-572318</v>
      </c>
      <c r="F22" s="44">
        <v>-540752</v>
      </c>
      <c r="G22" s="44">
        <v>-514293</v>
      </c>
      <c r="H22" s="44"/>
      <c r="I22" s="21"/>
      <c r="J22" s="18"/>
    </row>
    <row r="23" spans="1:12" x14ac:dyDescent="0.2">
      <c r="A23" s="43" t="s">
        <v>58</v>
      </c>
      <c r="B23" s="44" t="s">
        <v>182</v>
      </c>
      <c r="C23" s="44">
        <v>-73687</v>
      </c>
      <c r="D23" s="44">
        <v>-48820</v>
      </c>
      <c r="E23" s="44">
        <f>E17</f>
        <v>-45591</v>
      </c>
      <c r="F23" s="44">
        <f>F17</f>
        <v>-46421</v>
      </c>
      <c r="G23" s="44">
        <f>G17</f>
        <v>-51090</v>
      </c>
      <c r="H23" s="44"/>
      <c r="I23" s="21"/>
      <c r="J23" s="18"/>
    </row>
    <row r="24" spans="1:12" x14ac:dyDescent="0.2">
      <c r="A24" s="37" t="s">
        <v>59</v>
      </c>
      <c r="B24" s="45" t="s">
        <v>182</v>
      </c>
      <c r="C24" s="45">
        <f>C22-C23</f>
        <v>-572692</v>
      </c>
      <c r="D24" s="45">
        <f>D22-D23</f>
        <v>-577877</v>
      </c>
      <c r="E24" s="45">
        <f>E22-E23</f>
        <v>-526727</v>
      </c>
      <c r="F24" s="45">
        <f>F22-F23</f>
        <v>-494331</v>
      </c>
      <c r="G24" s="45">
        <f>G22-G23</f>
        <v>-463203</v>
      </c>
      <c r="H24" s="45"/>
      <c r="I24" s="21"/>
      <c r="J24" s="18"/>
    </row>
    <row r="25" spans="1:12" s="184" customFormat="1" ht="15" x14ac:dyDescent="0.25">
      <c r="A25" s="182" t="s">
        <v>60</v>
      </c>
      <c r="B25" s="183" t="s">
        <v>182</v>
      </c>
      <c r="C25" s="183">
        <f>C16/C8</f>
        <v>0.37483114481228036</v>
      </c>
      <c r="D25" s="183">
        <f>D16/D8</f>
        <v>0.34129337450253017</v>
      </c>
      <c r="E25" s="183">
        <f>E16/E8</f>
        <v>0.34937745322714603</v>
      </c>
      <c r="F25" s="183">
        <f>F16/F8</f>
        <v>0.30138298764774363</v>
      </c>
      <c r="G25" s="183">
        <f>G16/G8</f>
        <v>0.32602553378597721</v>
      </c>
      <c r="H25" s="183"/>
      <c r="I25" s="203"/>
      <c r="J25" s="203"/>
    </row>
    <row r="26" spans="1:12" x14ac:dyDescent="0.2">
      <c r="A26" s="38" t="s">
        <v>259</v>
      </c>
      <c r="B26" s="46" t="s">
        <v>182</v>
      </c>
      <c r="C26" s="46">
        <f>C16/C11</f>
        <v>0.57361158911007659</v>
      </c>
      <c r="D26" s="46">
        <f>D16/D11</f>
        <v>0.50728091881040194</v>
      </c>
      <c r="E26" s="46">
        <f>E16/E11</f>
        <v>0.52941406851750794</v>
      </c>
      <c r="F26" s="46">
        <f>F16/F11</f>
        <v>0.557450190960738</v>
      </c>
      <c r="G26" s="46">
        <f>G16/G11</f>
        <v>0.4874387860703161</v>
      </c>
      <c r="H26" s="46"/>
      <c r="I26" s="21"/>
      <c r="J26" s="21"/>
    </row>
    <row r="27" spans="1:12" x14ac:dyDescent="0.2">
      <c r="A27" s="38" t="s">
        <v>260</v>
      </c>
      <c r="B27" s="46" t="s">
        <v>182</v>
      </c>
      <c r="C27" s="46">
        <f>C17/C9</f>
        <v>0.10442621347803474</v>
      </c>
      <c r="D27" s="46">
        <f>D17/D9</f>
        <v>7.4275690305972641E-2</v>
      </c>
      <c r="E27" s="46">
        <f>E17/E9</f>
        <v>7.6037719485509955E-2</v>
      </c>
      <c r="F27" s="46">
        <f>F17/F9</f>
        <v>7.1241121908398347E-2</v>
      </c>
      <c r="G27" s="46">
        <f>G17/G9</f>
        <v>9.6195305277467627E-2</v>
      </c>
      <c r="H27" s="46"/>
      <c r="I27" s="1" t="s">
        <v>235</v>
      </c>
      <c r="J27" s="1"/>
    </row>
    <row r="28" spans="1:12" x14ac:dyDescent="0.2">
      <c r="A28" s="38" t="s">
        <v>261</v>
      </c>
      <c r="B28" s="46" t="s">
        <v>182</v>
      </c>
      <c r="C28" s="46">
        <f>-C18/(C9-C17)</f>
        <v>0.28428198433420365</v>
      </c>
      <c r="D28" s="46">
        <f>-D18/(D9-D17)</f>
        <v>0.27691010598871579</v>
      </c>
      <c r="E28" s="46">
        <f>-E18/(E9-E17)</f>
        <v>0.28370936094860405</v>
      </c>
      <c r="F28" s="46">
        <f>-F18/(F9-F17)</f>
        <v>0.26167291546523946</v>
      </c>
      <c r="G28" s="46">
        <f>-G18/(G9-G17)</f>
        <v>0.28900018124358096</v>
      </c>
      <c r="H28" s="46"/>
    </row>
    <row r="29" spans="1:12" s="184" customFormat="1" ht="15" x14ac:dyDescent="0.25">
      <c r="A29" s="182" t="s">
        <v>262</v>
      </c>
      <c r="B29" s="183" t="s">
        <v>182</v>
      </c>
      <c r="C29" s="183">
        <f>-C18/C24</f>
        <v>0.31369741501540094</v>
      </c>
      <c r="D29" s="183">
        <f>-D18/D24</f>
        <v>0.29156550615442389</v>
      </c>
      <c r="E29" s="183">
        <f>-E18/E24</f>
        <v>0.29839556354620134</v>
      </c>
      <c r="F29" s="183">
        <f>-F18/F24</f>
        <v>0.32035215270739648</v>
      </c>
      <c r="G29" s="183">
        <f>-G18/G24</f>
        <v>0.29949072005146771</v>
      </c>
      <c r="H29" s="183"/>
    </row>
    <row r="30" spans="1:12" x14ac:dyDescent="0.2">
      <c r="A30" s="38" t="s">
        <v>119</v>
      </c>
      <c r="B30" s="46" t="s">
        <v>182</v>
      </c>
      <c r="C30" s="46">
        <f>C18/C16</f>
        <v>0.70913676930910752</v>
      </c>
      <c r="D30" s="46">
        <f>D18/D16</f>
        <v>0.77534294483891597</v>
      </c>
      <c r="E30" s="46">
        <f>E18/E16</f>
        <v>0.77515239391607982</v>
      </c>
      <c r="F30" s="46">
        <f>F18/F16</f>
        <v>0.77331393049159836</v>
      </c>
      <c r="G30" s="46">
        <f>G18/G16</f>
        <v>0.73084318942127857</v>
      </c>
      <c r="H30" s="46"/>
    </row>
    <row r="31" spans="1:12" x14ac:dyDescent="0.2">
      <c r="A31" s="38" t="s">
        <v>263</v>
      </c>
      <c r="B31" s="45" t="s">
        <v>182</v>
      </c>
      <c r="C31" s="45">
        <f>C16-D16</f>
        <v>36030</v>
      </c>
      <c r="D31" s="45">
        <f>D16-E16</f>
        <v>14545</v>
      </c>
      <c r="E31" s="45">
        <f>E16-F16</f>
        <v>-2017</v>
      </c>
      <c r="F31" s="45">
        <f>F16-G16</f>
        <v>14966</v>
      </c>
      <c r="G31" s="45">
        <f>G16-H16</f>
        <v>9969</v>
      </c>
      <c r="H31" s="45"/>
    </row>
    <row r="32" spans="1:12" x14ac:dyDescent="0.2">
      <c r="A32" s="38" t="s">
        <v>264</v>
      </c>
      <c r="B32" s="45" t="s">
        <v>182</v>
      </c>
      <c r="C32" s="45">
        <f>C18-D18</f>
        <v>11163</v>
      </c>
      <c r="D32" s="45">
        <f>D18-E18</f>
        <v>11316</v>
      </c>
      <c r="E32" s="45">
        <f>E18-F18</f>
        <v>-1187</v>
      </c>
      <c r="F32" s="45">
        <f>F18-G18</f>
        <v>19635</v>
      </c>
      <c r="G32" s="45">
        <f>G18-H18</f>
        <v>844</v>
      </c>
      <c r="H32" s="45"/>
    </row>
    <row r="33" spans="1:9" x14ac:dyDescent="0.2">
      <c r="A33" s="38" t="s">
        <v>265</v>
      </c>
      <c r="B33" s="47" t="s">
        <v>182</v>
      </c>
      <c r="C33" s="47">
        <f>C31/D16</f>
        <v>0.16580077217234446</v>
      </c>
      <c r="D33" s="47">
        <f>D31/E16</f>
        <v>7.1733641080270666E-2</v>
      </c>
      <c r="E33" s="47">
        <f>E31/F16</f>
        <v>-9.849546588794859E-3</v>
      </c>
      <c r="F33" s="47">
        <f>F31/G16</f>
        <v>7.8845191370545006E-2</v>
      </c>
      <c r="G33" s="47">
        <f>G31/H16</f>
        <v>5.5430757425797623E-2</v>
      </c>
      <c r="H33" s="47"/>
    </row>
    <row r="34" spans="1:9" x14ac:dyDescent="0.2">
      <c r="A34" s="38" t="s">
        <v>266</v>
      </c>
      <c r="B34" s="47" t="s">
        <v>182</v>
      </c>
      <c r="C34" s="47">
        <f>C32/D18</f>
        <v>6.6253583319979339E-2</v>
      </c>
      <c r="D34" s="47">
        <f>D32/E18</f>
        <v>7.1997098738332918E-2</v>
      </c>
      <c r="E34" s="47">
        <f>E32/F18</f>
        <v>-7.4955796918413737E-3</v>
      </c>
      <c r="F34" s="47">
        <f>F32/G18</f>
        <v>0.14153901603892594</v>
      </c>
      <c r="G34" s="47">
        <f>G32/H18</f>
        <v>6.1212204727264814E-3</v>
      </c>
      <c r="H34" s="47"/>
    </row>
    <row r="35" spans="1:9" x14ac:dyDescent="0.2">
      <c r="A35" s="38" t="s">
        <v>267</v>
      </c>
      <c r="B35" s="47" t="s">
        <v>182</v>
      </c>
      <c r="C35" s="47">
        <f>C19/C8</f>
        <v>0.37483114481228036</v>
      </c>
      <c r="D35" s="47">
        <f>D19/D8</f>
        <v>0.34129337450253017</v>
      </c>
      <c r="E35" s="47">
        <f>E19/E8</f>
        <v>0.34937745322714603</v>
      </c>
      <c r="F35" s="47">
        <f>F19/F8</f>
        <v>0.30138298764774363</v>
      </c>
      <c r="G35" s="47">
        <f>G19/G8</f>
        <v>0.32602553378597721</v>
      </c>
      <c r="H35" s="47"/>
    </row>
    <row r="36" spans="1:9" x14ac:dyDescent="0.2">
      <c r="A36" s="38" t="s">
        <v>209</v>
      </c>
      <c r="B36" s="47" t="s">
        <v>182</v>
      </c>
      <c r="C36" s="47">
        <f>C19/C16</f>
        <v>1</v>
      </c>
      <c r="D36" s="47">
        <f>D19/D16</f>
        <v>1</v>
      </c>
      <c r="E36" s="47">
        <f>E19/E16</f>
        <v>1</v>
      </c>
      <c r="F36" s="47">
        <f>F19/F16</f>
        <v>1</v>
      </c>
      <c r="G36" s="47">
        <f>G19/G16</f>
        <v>1</v>
      </c>
      <c r="H36" s="47"/>
    </row>
    <row r="37" spans="1:9" x14ac:dyDescent="0.2">
      <c r="A37" s="38" t="s">
        <v>210</v>
      </c>
      <c r="B37" s="47" t="s">
        <v>182</v>
      </c>
      <c r="C37" s="47">
        <f>C20/C9</f>
        <v>0.10442621347803474</v>
      </c>
      <c r="D37" s="47">
        <f>D20/D9</f>
        <v>7.4275690305972641E-2</v>
      </c>
      <c r="E37" s="47">
        <f>E20/E9</f>
        <v>7.6037719485509955E-2</v>
      </c>
      <c r="F37" s="47">
        <f>F20/F9</f>
        <v>7.1241121908398347E-2</v>
      </c>
      <c r="G37" s="47">
        <f>G20/G9</f>
        <v>9.6195305277467627E-2</v>
      </c>
      <c r="H37" s="47"/>
    </row>
    <row r="38" spans="1:9" x14ac:dyDescent="0.2">
      <c r="A38" s="38" t="s">
        <v>211</v>
      </c>
      <c r="B38" s="47" t="s">
        <v>182</v>
      </c>
      <c r="C38" s="47">
        <f>C20/C17</f>
        <v>1</v>
      </c>
      <c r="D38" s="47">
        <f>D20/D17</f>
        <v>1</v>
      </c>
      <c r="E38" s="47">
        <f>E20/E17</f>
        <v>1</v>
      </c>
      <c r="F38" s="47">
        <f>F20/F17</f>
        <v>1</v>
      </c>
      <c r="G38" s="47">
        <f>G20/G17</f>
        <v>1</v>
      </c>
      <c r="H38" s="47"/>
    </row>
    <row r="39" spans="1:9" ht="15" thickBot="1" x14ac:dyDescent="0.25">
      <c r="A39" s="62" t="s">
        <v>120</v>
      </c>
      <c r="B39" s="63" t="s">
        <v>182</v>
      </c>
      <c r="C39" s="63">
        <f>C21/C19</f>
        <v>0.70913676930910752</v>
      </c>
      <c r="D39" s="63">
        <f>D21/D19</f>
        <v>0.77534294483891597</v>
      </c>
      <c r="E39" s="63">
        <f>E21/E19</f>
        <v>0.77515239391607982</v>
      </c>
      <c r="F39" s="63">
        <f>F21/F19</f>
        <v>0.77331393049159836</v>
      </c>
      <c r="G39" s="63">
        <f>G21/G19</f>
        <v>0.73084318942127857</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t="s">
        <v>182</v>
      </c>
      <c r="C42" s="44">
        <v>412747</v>
      </c>
      <c r="D42" s="44">
        <v>486294</v>
      </c>
      <c r="E42" s="44">
        <v>375400</v>
      </c>
      <c r="F42" s="44">
        <v>418190</v>
      </c>
      <c r="G42" s="44">
        <v>397523</v>
      </c>
      <c r="H42" s="44"/>
      <c r="I42" s="1"/>
    </row>
    <row r="43" spans="1:9" x14ac:dyDescent="0.2">
      <c r="A43" s="43" t="s">
        <v>213</v>
      </c>
      <c r="B43" s="44" t="s">
        <v>182</v>
      </c>
      <c r="C43" s="44">
        <v>-135401</v>
      </c>
      <c r="D43" s="44">
        <v>-129201</v>
      </c>
      <c r="E43" s="44">
        <v>-63527</v>
      </c>
      <c r="F43" s="44">
        <v>-87743</v>
      </c>
      <c r="G43" s="44">
        <v>-94086</v>
      </c>
      <c r="H43" s="44"/>
      <c r="I43" s="1"/>
    </row>
    <row r="44" spans="1:9" x14ac:dyDescent="0.2">
      <c r="A44" s="43" t="s">
        <v>214</v>
      </c>
      <c r="B44" s="44" t="s">
        <v>182</v>
      </c>
      <c r="C44" s="44">
        <v>-135401</v>
      </c>
      <c r="D44" s="44">
        <v>-179201</v>
      </c>
      <c r="E44" s="44">
        <f>E43</f>
        <v>-63527</v>
      </c>
      <c r="F44" s="44">
        <f>F43</f>
        <v>-87743</v>
      </c>
      <c r="G44" s="44">
        <f>G43</f>
        <v>-94086</v>
      </c>
      <c r="H44" s="44"/>
      <c r="I44" s="1"/>
    </row>
    <row r="45" spans="1:9" x14ac:dyDescent="0.2">
      <c r="A45" s="43" t="s">
        <v>215</v>
      </c>
      <c r="B45" s="44" t="s">
        <v>182</v>
      </c>
      <c r="C45" s="44">
        <v>472741</v>
      </c>
      <c r="D45" s="44">
        <v>501072</v>
      </c>
      <c r="E45" s="44">
        <v>330504</v>
      </c>
      <c r="F45" s="44">
        <v>350995</v>
      </c>
      <c r="G45" s="44">
        <v>322946</v>
      </c>
      <c r="H45" s="44">
        <v>270915</v>
      </c>
      <c r="I45" s="1"/>
    </row>
    <row r="46" spans="1:9" x14ac:dyDescent="0.2">
      <c r="A46" s="43" t="s">
        <v>200</v>
      </c>
      <c r="B46" s="44" t="s">
        <v>182</v>
      </c>
      <c r="C46" s="44">
        <v>465265</v>
      </c>
      <c r="D46" s="44">
        <v>490458</v>
      </c>
      <c r="E46" s="44">
        <v>326167</v>
      </c>
      <c r="F46" s="44">
        <f>F45</f>
        <v>350995</v>
      </c>
      <c r="G46" s="44">
        <v>310773</v>
      </c>
      <c r="H46" s="44">
        <f>H45</f>
        <v>270915</v>
      </c>
      <c r="I46" s="1"/>
    </row>
    <row r="47" spans="1:9" s="184" customFormat="1" ht="15" x14ac:dyDescent="0.25">
      <c r="A47" s="200" t="s">
        <v>217</v>
      </c>
      <c r="B47" s="201" t="s">
        <v>182</v>
      </c>
      <c r="C47" s="201">
        <v>465265</v>
      </c>
      <c r="D47" s="201">
        <v>490458</v>
      </c>
      <c r="E47" s="201">
        <f>E46</f>
        <v>326167</v>
      </c>
      <c r="F47" s="201">
        <f>F46</f>
        <v>350995</v>
      </c>
      <c r="G47" s="201">
        <f>G46</f>
        <v>310773</v>
      </c>
      <c r="H47" s="201">
        <f>H46</f>
        <v>270915</v>
      </c>
      <c r="I47" s="210"/>
    </row>
    <row r="48" spans="1:9" x14ac:dyDescent="0.2">
      <c r="A48" s="43" t="s">
        <v>233</v>
      </c>
      <c r="B48" s="44" t="s">
        <v>182</v>
      </c>
      <c r="C48" s="44">
        <v>368110</v>
      </c>
      <c r="D48" s="44">
        <v>407936</v>
      </c>
      <c r="E48" s="44">
        <v>281886</v>
      </c>
      <c r="F48" s="44">
        <v>358837</v>
      </c>
      <c r="G48" s="44">
        <v>349504</v>
      </c>
      <c r="H48" s="44"/>
    </row>
    <row r="49" spans="1:8" x14ac:dyDescent="0.2">
      <c r="A49" s="34" t="s">
        <v>219</v>
      </c>
      <c r="B49" s="48" t="s">
        <v>182</v>
      </c>
      <c r="C49" s="48">
        <f>C45-C46</f>
        <v>7476</v>
      </c>
      <c r="D49" s="48">
        <f>D45-D46</f>
        <v>10614</v>
      </c>
      <c r="E49" s="48">
        <f>E45-E46</f>
        <v>4337</v>
      </c>
      <c r="F49" s="48">
        <f>F45-F46</f>
        <v>0</v>
      </c>
      <c r="G49" s="48">
        <f>G45-G46</f>
        <v>12173</v>
      </c>
      <c r="H49" s="48"/>
    </row>
    <row r="50" spans="1:8" s="22" customFormat="1" x14ac:dyDescent="0.2">
      <c r="A50" s="39" t="s">
        <v>220</v>
      </c>
      <c r="B50" s="48" t="s">
        <v>182</v>
      </c>
      <c r="C50" s="48">
        <f>C45-D45</f>
        <v>-28331</v>
      </c>
      <c r="D50" s="48">
        <f>D45-E45</f>
        <v>170568</v>
      </c>
      <c r="E50" s="48">
        <f>E45-F45</f>
        <v>-20491</v>
      </c>
      <c r="F50" s="48">
        <f>F45-G45</f>
        <v>28049</v>
      </c>
      <c r="G50" s="48">
        <f>G45-H45</f>
        <v>52031</v>
      </c>
      <c r="H50" s="48"/>
    </row>
    <row r="51" spans="1:8" s="22" customFormat="1" x14ac:dyDescent="0.2">
      <c r="A51" s="39" t="s">
        <v>221</v>
      </c>
      <c r="B51" s="49" t="s">
        <v>182</v>
      </c>
      <c r="C51" s="49">
        <f>C50/D45</f>
        <v>-5.6540776575023148E-2</v>
      </c>
      <c r="D51" s="49">
        <f>D50/E45</f>
        <v>0.51608452545203687</v>
      </c>
      <c r="E51" s="49">
        <f>E50/F45</f>
        <v>-5.8379748999273492E-2</v>
      </c>
      <c r="F51" s="49">
        <f>F50/G45</f>
        <v>8.6853529692270531E-2</v>
      </c>
      <c r="G51" s="49">
        <f>G50/H45</f>
        <v>0.19205654910211689</v>
      </c>
      <c r="H51" s="49"/>
    </row>
    <row r="52" spans="1:8" s="22" customFormat="1" x14ac:dyDescent="0.2">
      <c r="A52" s="39" t="s">
        <v>222</v>
      </c>
      <c r="B52" s="48" t="s">
        <v>182</v>
      </c>
      <c r="C52" s="48">
        <f>C46-D46</f>
        <v>-25193</v>
      </c>
      <c r="D52" s="48">
        <f>D46-E46</f>
        <v>164291</v>
      </c>
      <c r="E52" s="48">
        <f>E46-F46</f>
        <v>-24828</v>
      </c>
      <c r="F52" s="48">
        <f>F46-G46</f>
        <v>40222</v>
      </c>
      <c r="G52" s="48">
        <f>G46-H46</f>
        <v>39858</v>
      </c>
      <c r="H52" s="48"/>
    </row>
    <row r="53" spans="1:8" s="22" customFormat="1" x14ac:dyDescent="0.2">
      <c r="A53" s="39" t="s">
        <v>223</v>
      </c>
      <c r="B53" s="49" t="s">
        <v>182</v>
      </c>
      <c r="C53" s="49">
        <f>C52/D46</f>
        <v>-5.1366273972491015E-2</v>
      </c>
      <c r="D53" s="49">
        <f>D52/E46</f>
        <v>0.50370209125999876</v>
      </c>
      <c r="E53" s="49">
        <f>E52/F46</f>
        <v>-7.0736050371087905E-2</v>
      </c>
      <c r="F53" s="49">
        <f>F52/G46</f>
        <v>0.12942565795612876</v>
      </c>
      <c r="G53" s="49">
        <f>G52/H46</f>
        <v>0.14712363656497426</v>
      </c>
      <c r="H53" s="49"/>
    </row>
    <row r="54" spans="1:8" s="22" customFormat="1" x14ac:dyDescent="0.2">
      <c r="A54" s="39" t="s">
        <v>224</v>
      </c>
      <c r="B54" s="48" t="s">
        <v>182</v>
      </c>
      <c r="C54" s="48">
        <f>C47-D47</f>
        <v>-25193</v>
      </c>
      <c r="D54" s="48">
        <f>D47-E47</f>
        <v>164291</v>
      </c>
      <c r="E54" s="48">
        <f>E47-F47</f>
        <v>-24828</v>
      </c>
      <c r="F54" s="48">
        <f>F47-G47</f>
        <v>40222</v>
      </c>
      <c r="G54" s="48">
        <f>G47-H47</f>
        <v>39858</v>
      </c>
      <c r="H54" s="48"/>
    </row>
    <row r="55" spans="1:8" s="22" customFormat="1" x14ac:dyDescent="0.2">
      <c r="A55" s="39" t="s">
        <v>225</v>
      </c>
      <c r="B55" s="49" t="s">
        <v>182</v>
      </c>
      <c r="C55" s="49">
        <f>C54/D47</f>
        <v>-5.1366273972491015E-2</v>
      </c>
      <c r="D55" s="49">
        <f>D54/E47</f>
        <v>0.50370209125999876</v>
      </c>
      <c r="E55" s="49">
        <f>E54/F47</f>
        <v>-7.0736050371087905E-2</v>
      </c>
      <c r="F55" s="49">
        <f>F54/G47</f>
        <v>0.12942565795612876</v>
      </c>
      <c r="G55" s="49">
        <f>G54/H47</f>
        <v>0.14712363656497426</v>
      </c>
      <c r="H55" s="49"/>
    </row>
    <row r="56" spans="1:8" s="22" customFormat="1" x14ac:dyDescent="0.2">
      <c r="A56" s="39" t="s">
        <v>226</v>
      </c>
      <c r="B56" s="50" t="s">
        <v>182</v>
      </c>
      <c r="C56" s="50">
        <f>-C42/C43</f>
        <v>3.0483305145456829</v>
      </c>
      <c r="D56" s="50">
        <f>-D42/D43</f>
        <v>3.7638563169015722</v>
      </c>
      <c r="E56" s="50">
        <f>-E42/E43</f>
        <v>5.9092984085506952</v>
      </c>
      <c r="F56" s="50">
        <f>-F42/F43</f>
        <v>4.766078205668828</v>
      </c>
      <c r="G56" s="50">
        <f>-G42/G43</f>
        <v>4.2251025657377292</v>
      </c>
      <c r="H56" s="50"/>
    </row>
    <row r="57" spans="1:8" s="22" customFormat="1" x14ac:dyDescent="0.2">
      <c r="A57" s="39" t="s">
        <v>227</v>
      </c>
      <c r="B57" s="51" t="s">
        <v>182</v>
      </c>
      <c r="C57" s="51">
        <f>(C42+C43)/-C10</f>
        <v>4.7165213842244667</v>
      </c>
      <c r="D57" s="51">
        <f>(D42+D43)/-D10</f>
        <v>6.519458192158301</v>
      </c>
      <c r="E57" s="51">
        <f>(E42+E43)/-E10</f>
        <v>6.2417876394300045</v>
      </c>
      <c r="F57" s="51">
        <f>(F42+F43)/-F10</f>
        <v>6.0855427529603867</v>
      </c>
      <c r="G57" s="51">
        <f>(G42+G43)/-G10</f>
        <v>6.8559518138529532</v>
      </c>
      <c r="H57" s="51"/>
    </row>
    <row r="58" spans="1:8" x14ac:dyDescent="0.2">
      <c r="A58" s="34" t="s">
        <v>228</v>
      </c>
      <c r="B58" s="52" t="s">
        <v>182</v>
      </c>
      <c r="C58" s="52">
        <f>-C48/C10</f>
        <v>6.2600458876164371</v>
      </c>
      <c r="D58" s="52">
        <f>-D48/D10</f>
        <v>7.447700450796539</v>
      </c>
      <c r="E58" s="52">
        <f>-E48/E10</f>
        <v>5.6416315311949612</v>
      </c>
      <c r="F58" s="52">
        <f>-F48/F10</f>
        <v>6.6083756391919017</v>
      </c>
      <c r="G58" s="52">
        <f>-G48/G10</f>
        <v>7.8968042221247323</v>
      </c>
      <c r="H58" s="52"/>
    </row>
    <row r="59" spans="1:8" ht="15" thickBot="1" x14ac:dyDescent="0.25">
      <c r="A59" s="35" t="s">
        <v>290</v>
      </c>
      <c r="B59" s="53" t="s">
        <v>182</v>
      </c>
      <c r="C59" s="53">
        <f>C47/C8</f>
        <v>0.68838912520806361</v>
      </c>
      <c r="D59" s="53">
        <f>D47/D8</f>
        <v>0.77028593326443884</v>
      </c>
      <c r="E59" s="53">
        <f>E47/E8</f>
        <v>0.56201000072369123</v>
      </c>
      <c r="F59" s="53">
        <f>F47/F8</f>
        <v>0.51657097948256803</v>
      </c>
      <c r="G59" s="53">
        <f>G47/G8</f>
        <v>0.53378254200811048</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3" t="s">
        <v>35</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2:L64"/>
  <sheetViews>
    <sheetView zoomScaleNormal="100" workbookViewId="0">
      <selection activeCell="J13" sqref="J13:K27"/>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322</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42369</v>
      </c>
      <c r="C5" s="40">
        <v>42369</v>
      </c>
      <c r="D5" s="40">
        <v>42369</v>
      </c>
      <c r="E5" s="40">
        <v>42369</v>
      </c>
      <c r="F5" s="40">
        <v>42369</v>
      </c>
      <c r="G5" s="40">
        <v>42369</v>
      </c>
      <c r="H5" s="40">
        <v>42369</v>
      </c>
    </row>
    <row r="6" spans="1:12" x14ac:dyDescent="0.2">
      <c r="A6" s="34" t="s">
        <v>237</v>
      </c>
      <c r="B6" s="41" t="s">
        <v>24</v>
      </c>
      <c r="C6" s="41" t="s">
        <v>24</v>
      </c>
      <c r="D6" s="41" t="s">
        <v>24</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t="s">
        <v>182</v>
      </c>
      <c r="C8" s="58">
        <v>2076553</v>
      </c>
      <c r="D8" s="58">
        <v>2433180</v>
      </c>
      <c r="E8" s="58">
        <v>1653042</v>
      </c>
      <c r="F8" s="58">
        <v>1587320</v>
      </c>
      <c r="G8" s="58">
        <v>1369385</v>
      </c>
      <c r="H8" s="58" t="s">
        <v>235</v>
      </c>
      <c r="I8" s="16" t="s">
        <v>235</v>
      </c>
      <c r="J8" s="16"/>
    </row>
    <row r="9" spans="1:12" x14ac:dyDescent="0.2">
      <c r="A9" s="43" t="s">
        <v>243</v>
      </c>
      <c r="B9" s="44" t="s">
        <v>182</v>
      </c>
      <c r="C9" s="44">
        <v>-1881597</v>
      </c>
      <c r="D9" s="44">
        <v>-1715609</v>
      </c>
      <c r="E9" s="44">
        <v>-1666633</v>
      </c>
      <c r="F9" s="44">
        <v>-1490204</v>
      </c>
      <c r="G9" s="44">
        <v>-1376815</v>
      </c>
      <c r="H9" s="44" t="s">
        <v>235</v>
      </c>
      <c r="I9" s="21" t="s">
        <v>235</v>
      </c>
      <c r="J9" s="18"/>
    </row>
    <row r="10" spans="1:12" x14ac:dyDescent="0.2">
      <c r="A10" s="36" t="s">
        <v>244</v>
      </c>
      <c r="B10" s="45" t="s">
        <v>182</v>
      </c>
      <c r="C10" s="45">
        <f>C9/12</f>
        <v>-156799.75</v>
      </c>
      <c r="D10" s="45">
        <f>D9/12</f>
        <v>-142967.41666666666</v>
      </c>
      <c r="E10" s="45">
        <f>E9/12</f>
        <v>-138886.08333333334</v>
      </c>
      <c r="F10" s="45">
        <f>F9/12</f>
        <v>-124183.66666666667</v>
      </c>
      <c r="G10" s="45">
        <f>G9/12</f>
        <v>-114734.58333333333</v>
      </c>
      <c r="H10" s="45"/>
      <c r="I10" s="21"/>
      <c r="J10" s="18"/>
    </row>
    <row r="11" spans="1:12" x14ac:dyDescent="0.2">
      <c r="A11" s="43" t="s">
        <v>245</v>
      </c>
      <c r="B11" s="44" t="s">
        <v>182</v>
      </c>
      <c r="C11" s="44">
        <v>2076553</v>
      </c>
      <c r="D11" s="44">
        <v>2433180</v>
      </c>
      <c r="E11" s="44">
        <v>1624922</v>
      </c>
      <c r="F11" s="44">
        <f>F8</f>
        <v>1587320</v>
      </c>
      <c r="G11" s="44">
        <f>G8</f>
        <v>1369385</v>
      </c>
      <c r="H11" s="44"/>
      <c r="I11" s="21"/>
      <c r="J11" s="18"/>
    </row>
    <row r="12" spans="1:12" ht="15" thickBot="1" x14ac:dyDescent="0.25">
      <c r="A12" s="59" t="s">
        <v>246</v>
      </c>
      <c r="B12" s="60" t="s">
        <v>182</v>
      </c>
      <c r="C12" s="60">
        <v>-1879497</v>
      </c>
      <c r="D12" s="60">
        <v>-1713399</v>
      </c>
      <c r="E12" s="60">
        <v>-1636303</v>
      </c>
      <c r="F12" s="60">
        <v>-1486777</v>
      </c>
      <c r="G12" s="60">
        <v>-1376222</v>
      </c>
      <c r="H12" s="60"/>
      <c r="I12" s="21"/>
      <c r="J12" s="18"/>
    </row>
    <row r="13" spans="1:12" x14ac:dyDescent="0.2">
      <c r="A13" s="61"/>
      <c r="B13" s="61"/>
      <c r="C13" s="61"/>
      <c r="D13" s="61"/>
      <c r="E13" s="61"/>
      <c r="F13" s="61"/>
      <c r="G13" s="61" t="s">
        <v>186</v>
      </c>
      <c r="H13" s="61"/>
    </row>
    <row r="14" spans="1:12" s="184" customFormat="1" ht="15" x14ac:dyDescent="0.25">
      <c r="A14" s="197" t="s">
        <v>247</v>
      </c>
      <c r="B14" s="198" t="s">
        <v>182</v>
      </c>
      <c r="C14" s="198">
        <f>C8+C9</f>
        <v>194956</v>
      </c>
      <c r="D14" s="198">
        <f>D8+D9</f>
        <v>717571</v>
      </c>
      <c r="E14" s="198">
        <f>E8+E9</f>
        <v>-13591</v>
      </c>
      <c r="F14" s="198">
        <f>F8+F9</f>
        <v>97116</v>
      </c>
      <c r="G14" s="198">
        <f>G8+G9</f>
        <v>-7430</v>
      </c>
      <c r="H14" s="198"/>
      <c r="I14" s="203"/>
      <c r="J14" s="199"/>
    </row>
    <row r="15" spans="1:12" x14ac:dyDescent="0.2">
      <c r="A15" s="36" t="s">
        <v>248</v>
      </c>
      <c r="B15" s="45" t="s">
        <v>182</v>
      </c>
      <c r="C15" s="45">
        <f>C11+C12</f>
        <v>197056</v>
      </c>
      <c r="D15" s="45">
        <f>D11+D12</f>
        <v>719781</v>
      </c>
      <c r="E15" s="45">
        <f>E11+E12</f>
        <v>-11381</v>
      </c>
      <c r="F15" s="45">
        <f>F11+F12</f>
        <v>100543</v>
      </c>
      <c r="G15" s="45">
        <f>G11+G12</f>
        <v>-6837</v>
      </c>
      <c r="H15" s="45"/>
      <c r="I15" s="21"/>
      <c r="J15" s="18"/>
    </row>
    <row r="16" spans="1:12" s="184" customFormat="1" ht="15" x14ac:dyDescent="0.25">
      <c r="A16" s="200" t="s">
        <v>249</v>
      </c>
      <c r="B16" s="201" t="s">
        <v>182</v>
      </c>
      <c r="C16" s="201">
        <v>69032</v>
      </c>
      <c r="D16" s="201">
        <v>56982</v>
      </c>
      <c r="E16" s="201">
        <v>48050</v>
      </c>
      <c r="F16" s="201">
        <v>40427</v>
      </c>
      <c r="G16" s="201">
        <v>40714</v>
      </c>
      <c r="H16" s="201">
        <v>62461</v>
      </c>
      <c r="I16" s="202" t="s">
        <v>235</v>
      </c>
      <c r="J16" s="202"/>
    </row>
    <row r="17" spans="1:12" x14ac:dyDescent="0.2">
      <c r="A17" s="43" t="s">
        <v>250</v>
      </c>
      <c r="B17" s="44" t="s">
        <v>182</v>
      </c>
      <c r="C17" s="44">
        <v>-393670</v>
      </c>
      <c r="D17" s="44">
        <v>-377312</v>
      </c>
      <c r="E17" s="44">
        <v>-377733</v>
      </c>
      <c r="F17" s="44">
        <v>-346450</v>
      </c>
      <c r="G17" s="44">
        <v>-330939</v>
      </c>
      <c r="H17" s="44">
        <v>-330003</v>
      </c>
      <c r="I17" s="21"/>
      <c r="J17" s="21"/>
      <c r="L17" s="1" t="s">
        <v>235</v>
      </c>
    </row>
    <row r="18" spans="1:12" s="184" customFormat="1" ht="15" x14ac:dyDescent="0.25">
      <c r="A18" s="197" t="s">
        <v>251</v>
      </c>
      <c r="B18" s="198" t="s">
        <v>182</v>
      </c>
      <c r="C18" s="198">
        <f t="shared" ref="C18:H18" si="0">C16+C17</f>
        <v>-324638</v>
      </c>
      <c r="D18" s="198">
        <f t="shared" si="0"/>
        <v>-320330</v>
      </c>
      <c r="E18" s="198">
        <f t="shared" si="0"/>
        <v>-329683</v>
      </c>
      <c r="F18" s="198">
        <f t="shared" si="0"/>
        <v>-306023</v>
      </c>
      <c r="G18" s="198">
        <f t="shared" si="0"/>
        <v>-290225</v>
      </c>
      <c r="H18" s="198">
        <f t="shared" si="0"/>
        <v>-267542</v>
      </c>
      <c r="I18" s="203" t="s">
        <v>235</v>
      </c>
      <c r="J18" s="295"/>
    </row>
    <row r="19" spans="1:12" x14ac:dyDescent="0.2">
      <c r="A19" s="43" t="s">
        <v>252</v>
      </c>
      <c r="B19" s="44" t="s">
        <v>182</v>
      </c>
      <c r="C19" s="44">
        <v>63157</v>
      </c>
      <c r="D19" s="44">
        <v>52417</v>
      </c>
      <c r="E19" s="44">
        <v>33414</v>
      </c>
      <c r="F19" s="44">
        <v>38263</v>
      </c>
      <c r="G19" s="44">
        <v>38177</v>
      </c>
      <c r="H19" s="44"/>
      <c r="I19" s="21"/>
      <c r="J19" s="26"/>
    </row>
    <row r="20" spans="1:12" x14ac:dyDescent="0.2">
      <c r="A20" s="43" t="s">
        <v>253</v>
      </c>
      <c r="B20" s="44" t="s">
        <v>182</v>
      </c>
      <c r="C20" s="44">
        <v>-385767</v>
      </c>
      <c r="D20" s="44">
        <v>-364226</v>
      </c>
      <c r="E20" s="44">
        <v>-348839</v>
      </c>
      <c r="F20" s="44">
        <v>-340041</v>
      </c>
      <c r="G20" s="44">
        <v>-320687</v>
      </c>
      <c r="H20" s="44"/>
      <c r="I20" s="21"/>
      <c r="J20" s="26"/>
    </row>
    <row r="21" spans="1:12" x14ac:dyDescent="0.2">
      <c r="A21" s="36" t="s">
        <v>118</v>
      </c>
      <c r="B21" s="45" t="s">
        <v>182</v>
      </c>
      <c r="C21" s="45">
        <f>C19+C20</f>
        <v>-322610</v>
      </c>
      <c r="D21" s="45">
        <f>D19+D20</f>
        <v>-311809</v>
      </c>
      <c r="E21" s="45">
        <f>E19+E20</f>
        <v>-315425</v>
      </c>
      <c r="F21" s="45">
        <f>F19+F20</f>
        <v>-301778</v>
      </c>
      <c r="G21" s="45">
        <f>G19+G20</f>
        <v>-282510</v>
      </c>
      <c r="H21" s="45"/>
      <c r="I21" s="21"/>
      <c r="J21" s="18"/>
    </row>
    <row r="22" spans="1:12" x14ac:dyDescent="0.2">
      <c r="A22" s="43" t="s">
        <v>254</v>
      </c>
      <c r="B22" s="44" t="s">
        <v>182</v>
      </c>
      <c r="C22" s="44">
        <v>-1878515</v>
      </c>
      <c r="D22" s="44">
        <v>-1708702</v>
      </c>
      <c r="E22" s="44">
        <v>-1528255</v>
      </c>
      <c r="F22" s="44">
        <v>-1350659</v>
      </c>
      <c r="G22" s="44">
        <v>-1239460</v>
      </c>
      <c r="H22" s="44"/>
      <c r="I22" s="21"/>
      <c r="J22" s="18"/>
    </row>
    <row r="23" spans="1:12" x14ac:dyDescent="0.2">
      <c r="A23" s="43" t="s">
        <v>255</v>
      </c>
      <c r="B23" s="44" t="s">
        <v>182</v>
      </c>
      <c r="C23" s="44">
        <v>-393670</v>
      </c>
      <c r="D23" s="44">
        <v>-377312</v>
      </c>
      <c r="E23" s="44">
        <f>E17</f>
        <v>-377733</v>
      </c>
      <c r="F23" s="44">
        <f>F17</f>
        <v>-346450</v>
      </c>
      <c r="G23" s="44">
        <f>G17</f>
        <v>-330939</v>
      </c>
      <c r="H23" s="44"/>
      <c r="I23" s="21"/>
      <c r="J23" s="18"/>
    </row>
    <row r="24" spans="1:12" x14ac:dyDescent="0.2">
      <c r="A24" s="37" t="s">
        <v>257</v>
      </c>
      <c r="B24" s="45" t="s">
        <v>182</v>
      </c>
      <c r="C24" s="45">
        <f>C22-C23</f>
        <v>-1484845</v>
      </c>
      <c r="D24" s="45">
        <f>D22-D23</f>
        <v>-1331390</v>
      </c>
      <c r="E24" s="45">
        <f>E22-E23</f>
        <v>-1150522</v>
      </c>
      <c r="F24" s="45">
        <f>F22-F23</f>
        <v>-1004209</v>
      </c>
      <c r="G24" s="45">
        <f>G22-G23</f>
        <v>-908521</v>
      </c>
      <c r="H24" s="45"/>
      <c r="I24" s="21"/>
      <c r="J24" s="18"/>
    </row>
    <row r="25" spans="1:12" s="184" customFormat="1" ht="15" x14ac:dyDescent="0.25">
      <c r="A25" s="182" t="s">
        <v>258</v>
      </c>
      <c r="B25" s="183" t="s">
        <v>182</v>
      </c>
      <c r="C25" s="183">
        <f>C16/C8</f>
        <v>3.3243553138301789E-2</v>
      </c>
      <c r="D25" s="183">
        <f>D16/D8</f>
        <v>2.3418735975143639E-2</v>
      </c>
      <c r="E25" s="183">
        <f>E16/E8</f>
        <v>2.9067621996295315E-2</v>
      </c>
      <c r="F25" s="183">
        <f>F16/F8</f>
        <v>2.5468714562911072E-2</v>
      </c>
      <c r="G25" s="183">
        <f>G16/G8</f>
        <v>2.9731594840019426E-2</v>
      </c>
      <c r="H25" s="183"/>
      <c r="I25" s="203"/>
      <c r="J25" s="203"/>
    </row>
    <row r="26" spans="1:12" x14ac:dyDescent="0.2">
      <c r="A26" s="38" t="s">
        <v>259</v>
      </c>
      <c r="B26" s="46" t="s">
        <v>182</v>
      </c>
      <c r="C26" s="46">
        <f>C16/C11</f>
        <v>3.3243553138301789E-2</v>
      </c>
      <c r="D26" s="46">
        <f>D16/D11</f>
        <v>2.3418735975143639E-2</v>
      </c>
      <c r="E26" s="46">
        <f>E16/E11</f>
        <v>2.9570650160438472E-2</v>
      </c>
      <c r="F26" s="46">
        <f>F16/F11</f>
        <v>2.5468714562911072E-2</v>
      </c>
      <c r="G26" s="46">
        <f>G16/G11</f>
        <v>2.9731594840019426E-2</v>
      </c>
      <c r="H26" s="46"/>
      <c r="I26" s="21"/>
      <c r="J26" s="21"/>
    </row>
    <row r="27" spans="1:12" x14ac:dyDescent="0.2">
      <c r="A27" s="38" t="s">
        <v>260</v>
      </c>
      <c r="B27" s="46" t="s">
        <v>182</v>
      </c>
      <c r="C27" s="46">
        <f>C17/C9</f>
        <v>0.20922120943007455</v>
      </c>
      <c r="D27" s="46">
        <f>D17/D9</f>
        <v>0.21992889988336503</v>
      </c>
      <c r="E27" s="46">
        <f>E17/E9</f>
        <v>0.22664437821643998</v>
      </c>
      <c r="F27" s="46">
        <f>F17/F9</f>
        <v>0.23248494836948499</v>
      </c>
      <c r="G27" s="46">
        <f>G17/G9</f>
        <v>0.24036562646397663</v>
      </c>
      <c r="H27" s="46"/>
      <c r="I27" s="1" t="s">
        <v>235</v>
      </c>
      <c r="J27" s="1"/>
    </row>
    <row r="28" spans="1:12" x14ac:dyDescent="0.2">
      <c r="A28" s="38" t="s">
        <v>261</v>
      </c>
      <c r="B28" s="46" t="s">
        <v>182</v>
      </c>
      <c r="C28" s="46">
        <f>-C18/(C9-C17)</f>
        <v>-0.21818140271666553</v>
      </c>
      <c r="D28" s="46">
        <f>-D18/(D9-D17)</f>
        <v>-0.23935643582851937</v>
      </c>
      <c r="E28" s="46">
        <f>-E18/(E9-E17)</f>
        <v>-0.25578632942819457</v>
      </c>
      <c r="F28" s="46">
        <f>-F18/(F9-F17)</f>
        <v>-0.26756015716666348</v>
      </c>
      <c r="G28" s="46">
        <f>-G18/(G9-G17)</f>
        <v>-0.27749465519813055</v>
      </c>
      <c r="H28" s="46"/>
    </row>
    <row r="29" spans="1:12" s="184" customFormat="1" ht="15" x14ac:dyDescent="0.25">
      <c r="A29" s="182" t="s">
        <v>262</v>
      </c>
      <c r="B29" s="183" t="s">
        <v>182</v>
      </c>
      <c r="C29" s="183">
        <f>-C18/C24</f>
        <v>-0.21863426822328255</v>
      </c>
      <c r="D29" s="183">
        <f>-D18/D24</f>
        <v>-0.24059817183545018</v>
      </c>
      <c r="E29" s="183">
        <f>-E18/E24</f>
        <v>-0.28655080041928793</v>
      </c>
      <c r="F29" s="183">
        <f>-F18/F24</f>
        <v>-0.3047403478757908</v>
      </c>
      <c r="G29" s="183">
        <f>-G18/G24</f>
        <v>-0.31944776180187362</v>
      </c>
      <c r="H29" s="183"/>
    </row>
    <row r="30" spans="1:12" x14ac:dyDescent="0.2">
      <c r="A30" s="38" t="s">
        <v>273</v>
      </c>
      <c r="B30" s="46" t="s">
        <v>182</v>
      </c>
      <c r="C30" s="46">
        <f>C18/C16</f>
        <v>-4.7027175802526369</v>
      </c>
      <c r="D30" s="46">
        <f>D18/D16</f>
        <v>-5.6215998034467027</v>
      </c>
      <c r="E30" s="46">
        <f>E18/E16</f>
        <v>-6.8612486992715924</v>
      </c>
      <c r="F30" s="46">
        <f>F18/F16</f>
        <v>-7.5697677294877188</v>
      </c>
      <c r="G30" s="46">
        <f>G18/G16</f>
        <v>-7.1283833570761903</v>
      </c>
      <c r="H30" s="46"/>
    </row>
    <row r="31" spans="1:12" x14ac:dyDescent="0.2">
      <c r="A31" s="38" t="s">
        <v>263</v>
      </c>
      <c r="B31" s="45" t="s">
        <v>182</v>
      </c>
      <c r="C31" s="45">
        <f>C16-D16</f>
        <v>12050</v>
      </c>
      <c r="D31" s="45">
        <f>D16-E16</f>
        <v>8932</v>
      </c>
      <c r="E31" s="45">
        <f>E16-F16</f>
        <v>7623</v>
      </c>
      <c r="F31" s="45">
        <f>F16-G16</f>
        <v>-287</v>
      </c>
      <c r="G31" s="45">
        <f>G16-H16</f>
        <v>-21747</v>
      </c>
      <c r="H31" s="45"/>
    </row>
    <row r="32" spans="1:12" x14ac:dyDescent="0.2">
      <c r="A32" s="38" t="s">
        <v>264</v>
      </c>
      <c r="B32" s="45" t="s">
        <v>182</v>
      </c>
      <c r="C32" s="45">
        <f>C18-D18</f>
        <v>-4308</v>
      </c>
      <c r="D32" s="45">
        <f>D18-E18</f>
        <v>9353</v>
      </c>
      <c r="E32" s="45">
        <f>E18-F18</f>
        <v>-23660</v>
      </c>
      <c r="F32" s="45">
        <f>F18-G18</f>
        <v>-15798</v>
      </c>
      <c r="G32" s="45">
        <f>G18-H18</f>
        <v>-22683</v>
      </c>
      <c r="H32" s="45"/>
    </row>
    <row r="33" spans="1:9" x14ac:dyDescent="0.2">
      <c r="A33" s="38" t="s">
        <v>265</v>
      </c>
      <c r="B33" s="47" t="s">
        <v>182</v>
      </c>
      <c r="C33" s="47">
        <f>C31/D16</f>
        <v>0.21147028886314978</v>
      </c>
      <c r="D33" s="47">
        <f>D31/E16</f>
        <v>0.18588969823100937</v>
      </c>
      <c r="E33" s="47">
        <f>E31/F16</f>
        <v>0.18856209958690973</v>
      </c>
      <c r="F33" s="47">
        <f>F31/G16</f>
        <v>-7.0491722748931571E-3</v>
      </c>
      <c r="G33" s="47">
        <f>G31/H16</f>
        <v>-0.34816925761675288</v>
      </c>
      <c r="H33" s="47"/>
    </row>
    <row r="34" spans="1:9" x14ac:dyDescent="0.2">
      <c r="A34" s="38" t="s">
        <v>266</v>
      </c>
      <c r="B34" s="47" t="s">
        <v>182</v>
      </c>
      <c r="C34" s="47">
        <f>C32/D18</f>
        <v>1.3448631099178971E-2</v>
      </c>
      <c r="D34" s="47">
        <f>D32/E18</f>
        <v>-2.8369676325439894E-2</v>
      </c>
      <c r="E34" s="47">
        <f>E32/F18</f>
        <v>7.7314450221061815E-2</v>
      </c>
      <c r="F34" s="47">
        <f>F32/G18</f>
        <v>5.4433629080885518E-2</v>
      </c>
      <c r="G34" s="47">
        <f>G32/H18</f>
        <v>8.4782949966734189E-2</v>
      </c>
      <c r="H34" s="47"/>
    </row>
    <row r="35" spans="1:9" x14ac:dyDescent="0.2">
      <c r="A35" s="38" t="s">
        <v>267</v>
      </c>
      <c r="B35" s="47" t="s">
        <v>182</v>
      </c>
      <c r="C35" s="47">
        <f>C19/C8</f>
        <v>3.0414345311677575E-2</v>
      </c>
      <c r="D35" s="47">
        <f>D19/D8</f>
        <v>2.1542590355008672E-2</v>
      </c>
      <c r="E35" s="47">
        <f>E19/E8</f>
        <v>2.0213642484582968E-2</v>
      </c>
      <c r="F35" s="47">
        <f>F19/F8</f>
        <v>2.4105410377239626E-2</v>
      </c>
      <c r="G35" s="47">
        <f>G19/G8</f>
        <v>2.7878938355539166E-2</v>
      </c>
      <c r="H35" s="47"/>
    </row>
    <row r="36" spans="1:9" x14ac:dyDescent="0.2">
      <c r="A36" s="38" t="s">
        <v>209</v>
      </c>
      <c r="B36" s="47" t="s">
        <v>182</v>
      </c>
      <c r="C36" s="47">
        <f>C19/C16</f>
        <v>0.91489454166183803</v>
      </c>
      <c r="D36" s="47">
        <f>D19/D16</f>
        <v>0.91988698185391882</v>
      </c>
      <c r="E36" s="47">
        <f>E19/E16</f>
        <v>0.69540062434963579</v>
      </c>
      <c r="F36" s="47">
        <f>F19/F16</f>
        <v>0.9464714176169392</v>
      </c>
      <c r="G36" s="47">
        <f>G19/G16</f>
        <v>0.93768728201601415</v>
      </c>
      <c r="H36" s="47"/>
    </row>
    <row r="37" spans="1:9" x14ac:dyDescent="0.2">
      <c r="A37" s="38" t="s">
        <v>210</v>
      </c>
      <c r="B37" s="47" t="s">
        <v>182</v>
      </c>
      <c r="C37" s="47">
        <f>C20/C9</f>
        <v>0.20502105392387424</v>
      </c>
      <c r="D37" s="47">
        <f>D20/D9</f>
        <v>0.21230128776428661</v>
      </c>
      <c r="E37" s="47">
        <f>E20/E9</f>
        <v>0.20930762801408589</v>
      </c>
      <c r="F37" s="47">
        <f>F20/F9</f>
        <v>0.22818419491559544</v>
      </c>
      <c r="G37" s="47">
        <f>G20/G9</f>
        <v>0.23291945540976819</v>
      </c>
      <c r="H37" s="47"/>
    </row>
    <row r="38" spans="1:9" x14ac:dyDescent="0.2">
      <c r="A38" s="38" t="s">
        <v>211</v>
      </c>
      <c r="B38" s="47" t="s">
        <v>182</v>
      </c>
      <c r="C38" s="47">
        <f>C20/C17</f>
        <v>0.97992481012015142</v>
      </c>
      <c r="D38" s="47">
        <f>D20/D17</f>
        <v>0.96531782715630565</v>
      </c>
      <c r="E38" s="47">
        <f>E20/E17</f>
        <v>0.9235068156607974</v>
      </c>
      <c r="F38" s="47">
        <f>F20/F17</f>
        <v>0.9815009380863039</v>
      </c>
      <c r="G38" s="47">
        <f>G20/G17</f>
        <v>0.96902148130017918</v>
      </c>
      <c r="H38" s="47"/>
    </row>
    <row r="39" spans="1:9" ht="15" thickBot="1" x14ac:dyDescent="0.25">
      <c r="A39" s="62" t="s">
        <v>120</v>
      </c>
      <c r="B39" s="63" t="s">
        <v>182</v>
      </c>
      <c r="C39" s="63">
        <f>C21/C19</f>
        <v>-5.1080640309071041</v>
      </c>
      <c r="D39" s="63">
        <f>D21/D19</f>
        <v>-5.9486235381650987</v>
      </c>
      <c r="E39" s="63">
        <f>E21/E19</f>
        <v>-9.4399054288621542</v>
      </c>
      <c r="F39" s="63">
        <f>F21/F19</f>
        <v>-7.8869403862739462</v>
      </c>
      <c r="G39" s="63">
        <f>G21/G19</f>
        <v>-7.4000052387563189</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t="s">
        <v>182</v>
      </c>
      <c r="C42" s="44">
        <v>1057649</v>
      </c>
      <c r="D42" s="44">
        <v>1521442</v>
      </c>
      <c r="E42" s="44">
        <v>661656</v>
      </c>
      <c r="F42" s="44">
        <v>806642</v>
      </c>
      <c r="G42" s="44">
        <v>568614</v>
      </c>
      <c r="H42" s="44"/>
      <c r="I42" s="1"/>
    </row>
    <row r="43" spans="1:9" x14ac:dyDescent="0.2">
      <c r="A43" s="43" t="s">
        <v>213</v>
      </c>
      <c r="B43" s="44" t="s">
        <v>182</v>
      </c>
      <c r="C43" s="44">
        <v>-382099</v>
      </c>
      <c r="D43" s="44">
        <v>-397079</v>
      </c>
      <c r="E43" s="44">
        <v>-325151</v>
      </c>
      <c r="F43" s="44">
        <v>-386532</v>
      </c>
      <c r="G43" s="44">
        <v>-308352</v>
      </c>
      <c r="H43" s="44"/>
      <c r="I43" s="1"/>
    </row>
    <row r="44" spans="1:9" x14ac:dyDescent="0.2">
      <c r="A44" s="43" t="s">
        <v>214</v>
      </c>
      <c r="B44" s="44" t="s">
        <v>182</v>
      </c>
      <c r="C44" s="44">
        <v>-405019</v>
      </c>
      <c r="D44" s="44">
        <v>-414542</v>
      </c>
      <c r="E44" s="44">
        <v>-335997</v>
      </c>
      <c r="F44" s="44">
        <v>-395521</v>
      </c>
      <c r="G44" s="44">
        <v>-316681</v>
      </c>
      <c r="H44" s="44"/>
      <c r="I44" s="1"/>
    </row>
    <row r="45" spans="1:9" x14ac:dyDescent="0.2">
      <c r="A45" s="43" t="s">
        <v>215</v>
      </c>
      <c r="B45" s="44" t="s">
        <v>182</v>
      </c>
      <c r="C45" s="44">
        <v>6811917</v>
      </c>
      <c r="D45" s="44">
        <v>6642585</v>
      </c>
      <c r="E45" s="44">
        <v>5823676</v>
      </c>
      <c r="F45" s="44">
        <v>5233201</v>
      </c>
      <c r="G45" s="44">
        <v>4837081</v>
      </c>
      <c r="H45" s="44">
        <v>5054806</v>
      </c>
      <c r="I45" s="1"/>
    </row>
    <row r="46" spans="1:9" x14ac:dyDescent="0.2">
      <c r="A46" s="43" t="s">
        <v>200</v>
      </c>
      <c r="B46" s="44" t="s">
        <v>182</v>
      </c>
      <c r="C46" s="44">
        <v>6743484</v>
      </c>
      <c r="D46" s="44">
        <v>6574052</v>
      </c>
      <c r="E46" s="44">
        <v>5754933</v>
      </c>
      <c r="F46" s="44">
        <v>5164248</v>
      </c>
      <c r="G46" s="44">
        <v>4766701</v>
      </c>
      <c r="H46" s="44">
        <v>4983833</v>
      </c>
      <c r="I46" s="1"/>
    </row>
    <row r="47" spans="1:9" s="184" customFormat="1" ht="15" x14ac:dyDescent="0.25">
      <c r="A47" s="200" t="s">
        <v>217</v>
      </c>
      <c r="B47" s="201" t="s">
        <v>182</v>
      </c>
      <c r="C47" s="201">
        <v>5535906</v>
      </c>
      <c r="D47" s="201">
        <v>5559060</v>
      </c>
      <c r="E47" s="201">
        <v>5469420</v>
      </c>
      <c r="F47" s="201">
        <v>4892270</v>
      </c>
      <c r="G47" s="201">
        <v>4494020</v>
      </c>
      <c r="H47" s="201">
        <v>4753084</v>
      </c>
      <c r="I47" s="210"/>
    </row>
    <row r="48" spans="1:9" x14ac:dyDescent="0.2">
      <c r="A48" s="43" t="s">
        <v>233</v>
      </c>
      <c r="B48" s="44" t="s">
        <v>182</v>
      </c>
      <c r="C48" s="44">
        <v>847164</v>
      </c>
      <c r="D48" s="44">
        <v>1261060</v>
      </c>
      <c r="E48" s="44">
        <v>505327</v>
      </c>
      <c r="F48" s="44">
        <v>434849</v>
      </c>
      <c r="G48" s="44">
        <v>507548</v>
      </c>
      <c r="H48" s="44"/>
    </row>
    <row r="49" spans="1:8" x14ac:dyDescent="0.2">
      <c r="A49" s="34" t="s">
        <v>219</v>
      </c>
      <c r="B49" s="48" t="s">
        <v>182</v>
      </c>
      <c r="C49" s="48">
        <f>C45-C46</f>
        <v>68433</v>
      </c>
      <c r="D49" s="48">
        <f>D45-D46</f>
        <v>68533</v>
      </c>
      <c r="E49" s="48">
        <f>E45-E46</f>
        <v>68743</v>
      </c>
      <c r="F49" s="48">
        <f>F45-F46</f>
        <v>68953</v>
      </c>
      <c r="G49" s="48">
        <f>G45-G46</f>
        <v>70380</v>
      </c>
      <c r="H49" s="48"/>
    </row>
    <row r="50" spans="1:8" s="22" customFormat="1" x14ac:dyDescent="0.2">
      <c r="A50" s="39" t="s">
        <v>220</v>
      </c>
      <c r="B50" s="48" t="s">
        <v>182</v>
      </c>
      <c r="C50" s="48">
        <f>C45-D45</f>
        <v>169332</v>
      </c>
      <c r="D50" s="48">
        <f>D45-E45</f>
        <v>818909</v>
      </c>
      <c r="E50" s="48">
        <f>E45-F45</f>
        <v>590475</v>
      </c>
      <c r="F50" s="48">
        <f>F45-G45</f>
        <v>396120</v>
      </c>
      <c r="G50" s="48">
        <f>G45-H45</f>
        <v>-217725</v>
      </c>
      <c r="H50" s="48"/>
    </row>
    <row r="51" spans="1:8" s="22" customFormat="1" x14ac:dyDescent="0.2">
      <c r="A51" s="39" t="s">
        <v>221</v>
      </c>
      <c r="B51" s="49" t="s">
        <v>182</v>
      </c>
      <c r="C51" s="49">
        <f>C50/D45</f>
        <v>2.549188305456385E-2</v>
      </c>
      <c r="D51" s="49">
        <f>D50/E45</f>
        <v>0.14061719779740495</v>
      </c>
      <c r="E51" s="49">
        <f>E50/F45</f>
        <v>0.11283247098668674</v>
      </c>
      <c r="F51" s="49">
        <f>F50/G45</f>
        <v>8.1892364423915995E-2</v>
      </c>
      <c r="G51" s="49">
        <f>G50/H45</f>
        <v>-4.3072869661071066E-2</v>
      </c>
      <c r="H51" s="49"/>
    </row>
    <row r="52" spans="1:8" s="22" customFormat="1" x14ac:dyDescent="0.2">
      <c r="A52" s="39" t="s">
        <v>222</v>
      </c>
      <c r="B52" s="48" t="s">
        <v>182</v>
      </c>
      <c r="C52" s="48">
        <f>C46-D46</f>
        <v>169432</v>
      </c>
      <c r="D52" s="48">
        <f>D46-E46</f>
        <v>819119</v>
      </c>
      <c r="E52" s="48">
        <f>E46-F46</f>
        <v>590685</v>
      </c>
      <c r="F52" s="48">
        <f>F46-G46</f>
        <v>397547</v>
      </c>
      <c r="G52" s="48">
        <f>G46-H46</f>
        <v>-217132</v>
      </c>
      <c r="H52" s="48"/>
    </row>
    <row r="53" spans="1:8" s="22" customFormat="1" x14ac:dyDescent="0.2">
      <c r="A53" s="39" t="s">
        <v>223</v>
      </c>
      <c r="B53" s="49" t="s">
        <v>182</v>
      </c>
      <c r="C53" s="49">
        <f>C52/D46</f>
        <v>2.5772841468245156E-2</v>
      </c>
      <c r="D53" s="49">
        <f>D52/E46</f>
        <v>0.14233336860741905</v>
      </c>
      <c r="E53" s="49">
        <f>E52/F46</f>
        <v>0.11437967347811337</v>
      </c>
      <c r="F53" s="49">
        <f>F52/G46</f>
        <v>8.3400867811931151E-2</v>
      </c>
      <c r="G53" s="49">
        <f>G52/H46</f>
        <v>-4.3567270412150645E-2</v>
      </c>
      <c r="H53" s="49"/>
    </row>
    <row r="54" spans="1:8" s="22" customFormat="1" x14ac:dyDescent="0.2">
      <c r="A54" s="39" t="s">
        <v>224</v>
      </c>
      <c r="B54" s="48" t="s">
        <v>182</v>
      </c>
      <c r="C54" s="48">
        <f>C47-D47</f>
        <v>-23154</v>
      </c>
      <c r="D54" s="48">
        <f>D47-E47</f>
        <v>89640</v>
      </c>
      <c r="E54" s="48">
        <f>E47-F47</f>
        <v>577150</v>
      </c>
      <c r="F54" s="48">
        <f>F47-G47</f>
        <v>398250</v>
      </c>
      <c r="G54" s="48">
        <f>G47-H47</f>
        <v>-259064</v>
      </c>
      <c r="H54" s="48"/>
    </row>
    <row r="55" spans="1:8" s="22" customFormat="1" x14ac:dyDescent="0.2">
      <c r="A55" s="39" t="s">
        <v>225</v>
      </c>
      <c r="B55" s="49" t="s">
        <v>182</v>
      </c>
      <c r="C55" s="49">
        <f>C54/D47</f>
        <v>-4.1650926595503557E-3</v>
      </c>
      <c r="D55" s="49">
        <f>D54/E47</f>
        <v>1.6389306361552048E-2</v>
      </c>
      <c r="E55" s="49">
        <f>E54/F47</f>
        <v>0.1179718208520789</v>
      </c>
      <c r="F55" s="49">
        <f>F54/G47</f>
        <v>8.8617763160822607E-2</v>
      </c>
      <c r="G55" s="49">
        <f>G54/H47</f>
        <v>-5.4504401773669477E-2</v>
      </c>
      <c r="H55" s="49"/>
    </row>
    <row r="56" spans="1:8" s="22" customFormat="1" x14ac:dyDescent="0.2">
      <c r="A56" s="39" t="s">
        <v>226</v>
      </c>
      <c r="B56" s="50" t="s">
        <v>182</v>
      </c>
      <c r="C56" s="50">
        <f>-C42/C43</f>
        <v>2.7679972991292834</v>
      </c>
      <c r="D56" s="50">
        <f>-D42/D43</f>
        <v>3.8315851505619789</v>
      </c>
      <c r="E56" s="50">
        <f>-E42/E43</f>
        <v>2.0349191606361354</v>
      </c>
      <c r="F56" s="50">
        <f>-F42/F43</f>
        <v>2.0868699098651597</v>
      </c>
      <c r="G56" s="50">
        <f>-G42/G43</f>
        <v>1.8440418742216687</v>
      </c>
      <c r="H56" s="50"/>
    </row>
    <row r="57" spans="1:8" s="22" customFormat="1" x14ac:dyDescent="0.2">
      <c r="A57" s="39" t="s">
        <v>227</v>
      </c>
      <c r="B57" s="51" t="s">
        <v>182</v>
      </c>
      <c r="C57" s="51">
        <f>(C42+C43)/-C10</f>
        <v>4.308361461035493</v>
      </c>
      <c r="D57" s="51">
        <f>(D42+D43)/-D10</f>
        <v>7.8644702843130343</v>
      </c>
      <c r="E57" s="51">
        <f>(E42+E43)/-E10</f>
        <v>2.4228849422758336</v>
      </c>
      <c r="F57" s="51">
        <f>(F42+F43)/-F10</f>
        <v>3.3829730694589464</v>
      </c>
      <c r="G57" s="51">
        <f>(G42+G43)/-G10</f>
        <v>2.2683831887363226</v>
      </c>
      <c r="H57" s="51"/>
    </row>
    <row r="58" spans="1:8" x14ac:dyDescent="0.2">
      <c r="A58" s="34" t="s">
        <v>228</v>
      </c>
      <c r="B58" s="52" t="s">
        <v>182</v>
      </c>
      <c r="C58" s="52">
        <f>-C48/C10</f>
        <v>5.4028402468753933</v>
      </c>
      <c r="D58" s="52">
        <f>-D48/D10</f>
        <v>8.8206112231866349</v>
      </c>
      <c r="E58" s="52">
        <f>-E48/E10</f>
        <v>3.6384278962435039</v>
      </c>
      <c r="F58" s="52">
        <f>-F48/F10</f>
        <v>3.5016601753853833</v>
      </c>
      <c r="G58" s="52">
        <f>-G48/G10</f>
        <v>4.4236705730254249</v>
      </c>
      <c r="H58" s="52"/>
    </row>
    <row r="59" spans="1:8" ht="15" thickBot="1" x14ac:dyDescent="0.25">
      <c r="A59" s="35" t="s">
        <v>290</v>
      </c>
      <c r="B59" s="53" t="s">
        <v>182</v>
      </c>
      <c r="C59" s="53">
        <f>C47/C8</f>
        <v>2.6659112481116543</v>
      </c>
      <c r="D59" s="53">
        <f>D47/D8</f>
        <v>2.2846891721944123</v>
      </c>
      <c r="E59" s="53">
        <f>E47/E8</f>
        <v>3.3086999604365768</v>
      </c>
      <c r="F59" s="53">
        <f>F47/F8</f>
        <v>3.0820943477055667</v>
      </c>
      <c r="G59" s="53">
        <f>G47/G8</f>
        <v>3.2817797770532029</v>
      </c>
      <c r="H59" s="53"/>
    </row>
    <row r="60" spans="1:8" x14ac:dyDescent="0.2">
      <c r="A60" s="1"/>
      <c r="B60" s="19"/>
      <c r="C60" s="19"/>
      <c r="D60" s="19"/>
      <c r="E60" s="19"/>
      <c r="F60" s="19"/>
      <c r="G60" s="19"/>
    </row>
    <row r="61" spans="1:8" x14ac:dyDescent="0.2">
      <c r="A61" s="4" t="s">
        <v>229</v>
      </c>
      <c r="B61" s="19"/>
      <c r="C61" s="19"/>
      <c r="D61" s="19"/>
      <c r="E61" s="19"/>
      <c r="F61" s="19"/>
      <c r="G61" s="19"/>
    </row>
    <row r="62" spans="1:8" x14ac:dyDescent="0.2">
      <c r="A62" s="1"/>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2:L64"/>
  <sheetViews>
    <sheetView zoomScaleNormal="100" workbookViewId="0">
      <selection activeCell="F8" sqref="F8"/>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323</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42185</v>
      </c>
      <c r="C5" s="40">
        <v>42185</v>
      </c>
      <c r="D5" s="40">
        <v>42185</v>
      </c>
      <c r="E5" s="40">
        <v>42185</v>
      </c>
      <c r="F5" s="40">
        <v>42185</v>
      </c>
      <c r="G5" s="40">
        <v>42185</v>
      </c>
      <c r="H5" s="40">
        <v>42185</v>
      </c>
    </row>
    <row r="6" spans="1:12" x14ac:dyDescent="0.2">
      <c r="A6" s="34" t="s">
        <v>237</v>
      </c>
      <c r="B6" s="41" t="s">
        <v>238</v>
      </c>
      <c r="C6" s="41" t="s">
        <v>238</v>
      </c>
      <c r="D6" s="41" t="s">
        <v>238</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83872</v>
      </c>
      <c r="C8" s="58">
        <v>59741</v>
      </c>
      <c r="D8" s="58">
        <v>56888</v>
      </c>
      <c r="E8" s="58">
        <v>63416</v>
      </c>
      <c r="F8" s="58">
        <v>502143</v>
      </c>
      <c r="G8" s="58">
        <v>81572</v>
      </c>
      <c r="H8" s="58" t="s">
        <v>235</v>
      </c>
      <c r="I8" s="16" t="s">
        <v>235</v>
      </c>
      <c r="J8" s="16"/>
    </row>
    <row r="9" spans="1:12" x14ac:dyDescent="0.2">
      <c r="A9" s="43" t="s">
        <v>243</v>
      </c>
      <c r="B9" s="44">
        <v>-73478</v>
      </c>
      <c r="C9" s="44">
        <v>-54991</v>
      </c>
      <c r="D9" s="44">
        <v>-46733</v>
      </c>
      <c r="E9" s="44">
        <v>-104041</v>
      </c>
      <c r="F9" s="44">
        <v>-124885</v>
      </c>
      <c r="G9" s="44">
        <v>-126270</v>
      </c>
      <c r="H9" s="44" t="s">
        <v>235</v>
      </c>
      <c r="I9" s="21" t="s">
        <v>235</v>
      </c>
      <c r="J9" s="18"/>
    </row>
    <row r="10" spans="1:12" x14ac:dyDescent="0.2">
      <c r="A10" s="36" t="s">
        <v>146</v>
      </c>
      <c r="B10" s="45">
        <f t="shared" ref="B10:G10" si="0">B9/12</f>
        <v>-6123.166666666667</v>
      </c>
      <c r="C10" s="45">
        <f t="shared" si="0"/>
        <v>-4582.583333333333</v>
      </c>
      <c r="D10" s="45">
        <f t="shared" si="0"/>
        <v>-3894.4166666666665</v>
      </c>
      <c r="E10" s="45">
        <f t="shared" si="0"/>
        <v>-8670.0833333333339</v>
      </c>
      <c r="F10" s="45">
        <f t="shared" si="0"/>
        <v>-10407.083333333334</v>
      </c>
      <c r="G10" s="45">
        <f t="shared" si="0"/>
        <v>-10522.5</v>
      </c>
      <c r="H10" s="45"/>
      <c r="I10" s="21"/>
      <c r="J10" s="18"/>
    </row>
    <row r="11" spans="1:12" x14ac:dyDescent="0.2">
      <c r="A11" s="43" t="s">
        <v>245</v>
      </c>
      <c r="B11" s="44">
        <v>63939</v>
      </c>
      <c r="C11" s="44">
        <v>40522</v>
      </c>
      <c r="D11" s="44">
        <v>42383</v>
      </c>
      <c r="E11" s="44">
        <f t="shared" ref="E11:G12" si="1">E8</f>
        <v>63416</v>
      </c>
      <c r="F11" s="44">
        <f t="shared" si="1"/>
        <v>502143</v>
      </c>
      <c r="G11" s="44">
        <f t="shared" si="1"/>
        <v>81572</v>
      </c>
      <c r="H11" s="44"/>
      <c r="I11" s="21"/>
      <c r="J11" s="18"/>
    </row>
    <row r="12" spans="1:12" ht="15" thickBot="1" x14ac:dyDescent="0.25">
      <c r="A12" s="59" t="s">
        <v>246</v>
      </c>
      <c r="B12" s="60">
        <v>-60691</v>
      </c>
      <c r="C12" s="60">
        <v>-44284</v>
      </c>
      <c r="D12" s="60">
        <v>-37325</v>
      </c>
      <c r="E12" s="60">
        <f t="shared" si="1"/>
        <v>-104041</v>
      </c>
      <c r="F12" s="60">
        <f t="shared" si="1"/>
        <v>-124885</v>
      </c>
      <c r="G12" s="60">
        <f t="shared" si="1"/>
        <v>-126270</v>
      </c>
      <c r="H12" s="60"/>
      <c r="I12" s="21"/>
      <c r="J12" s="18"/>
    </row>
    <row r="13" spans="1:12" x14ac:dyDescent="0.2">
      <c r="A13" s="61"/>
      <c r="B13" s="61"/>
      <c r="C13" s="61"/>
      <c r="D13" s="61"/>
      <c r="E13" s="61"/>
      <c r="F13" s="61"/>
      <c r="G13" s="61" t="s">
        <v>186</v>
      </c>
      <c r="H13" s="61"/>
    </row>
    <row r="14" spans="1:12" s="184" customFormat="1" ht="15" x14ac:dyDescent="0.25">
      <c r="A14" s="197" t="s">
        <v>247</v>
      </c>
      <c r="B14" s="198">
        <f t="shared" ref="B14:G14" si="2">B8+B9</f>
        <v>10394</v>
      </c>
      <c r="C14" s="198">
        <f t="shared" si="2"/>
        <v>4750</v>
      </c>
      <c r="D14" s="198">
        <f t="shared" si="2"/>
        <v>10155</v>
      </c>
      <c r="E14" s="198">
        <f t="shared" si="2"/>
        <v>-40625</v>
      </c>
      <c r="F14" s="198">
        <f t="shared" si="2"/>
        <v>377258</v>
      </c>
      <c r="G14" s="198">
        <f t="shared" si="2"/>
        <v>-44698</v>
      </c>
      <c r="H14" s="198"/>
      <c r="I14" s="203"/>
      <c r="J14" s="199"/>
    </row>
    <row r="15" spans="1:12" x14ac:dyDescent="0.2">
      <c r="A15" s="36" t="s">
        <v>248</v>
      </c>
      <c r="B15" s="45">
        <f t="shared" ref="B15:G15" si="3">B11+B12</f>
        <v>3248</v>
      </c>
      <c r="C15" s="45">
        <f t="shared" si="3"/>
        <v>-3762</v>
      </c>
      <c r="D15" s="45">
        <f t="shared" si="3"/>
        <v>5058</v>
      </c>
      <c r="E15" s="45">
        <f t="shared" si="3"/>
        <v>-40625</v>
      </c>
      <c r="F15" s="45">
        <f t="shared" si="3"/>
        <v>377258</v>
      </c>
      <c r="G15" s="45">
        <f t="shared" si="3"/>
        <v>-44698</v>
      </c>
      <c r="H15" s="45"/>
      <c r="I15" s="21"/>
      <c r="J15" s="18"/>
    </row>
    <row r="16" spans="1:12" s="184" customFormat="1" ht="15" x14ac:dyDescent="0.25">
      <c r="A16" s="200" t="s">
        <v>249</v>
      </c>
      <c r="B16" s="201">
        <v>6556</v>
      </c>
      <c r="C16" s="201">
        <v>7922</v>
      </c>
      <c r="D16" s="201">
        <v>5053</v>
      </c>
      <c r="E16" s="201">
        <v>6613</v>
      </c>
      <c r="F16" s="201">
        <v>6616</v>
      </c>
      <c r="G16" s="201">
        <v>6026</v>
      </c>
      <c r="H16" s="201">
        <v>8917</v>
      </c>
      <c r="I16" s="202" t="s">
        <v>235</v>
      </c>
      <c r="J16" s="202"/>
    </row>
    <row r="17" spans="1:12" x14ac:dyDescent="0.2">
      <c r="A17" s="43" t="s">
        <v>250</v>
      </c>
      <c r="B17" s="44">
        <v>-23878</v>
      </c>
      <c r="C17" s="44">
        <v>-24625</v>
      </c>
      <c r="D17" s="44">
        <v>-18368</v>
      </c>
      <c r="E17" s="44">
        <v>-20475</v>
      </c>
      <c r="F17" s="44">
        <v>-22758</v>
      </c>
      <c r="G17" s="44">
        <v>-16314</v>
      </c>
      <c r="H17" s="44">
        <v>-13366</v>
      </c>
      <c r="I17" s="21"/>
      <c r="J17" s="21"/>
      <c r="L17" s="1" t="s">
        <v>235</v>
      </c>
    </row>
    <row r="18" spans="1:12" s="184" customFormat="1" ht="15" x14ac:dyDescent="0.25">
      <c r="A18" s="197" t="s">
        <v>251</v>
      </c>
      <c r="B18" s="198">
        <f t="shared" ref="B18:H18" si="4">B16+B17</f>
        <v>-17322</v>
      </c>
      <c r="C18" s="198">
        <f t="shared" si="4"/>
        <v>-16703</v>
      </c>
      <c r="D18" s="198">
        <f t="shared" si="4"/>
        <v>-13315</v>
      </c>
      <c r="E18" s="198">
        <f t="shared" si="4"/>
        <v>-13862</v>
      </c>
      <c r="F18" s="198">
        <f t="shared" si="4"/>
        <v>-16142</v>
      </c>
      <c r="G18" s="198">
        <f t="shared" si="4"/>
        <v>-10288</v>
      </c>
      <c r="H18" s="198">
        <f t="shared" si="4"/>
        <v>-4449</v>
      </c>
      <c r="I18" s="203" t="s">
        <v>235</v>
      </c>
      <c r="J18" s="295" t="s">
        <v>235</v>
      </c>
    </row>
    <row r="19" spans="1:12" x14ac:dyDescent="0.2">
      <c r="A19" s="43" t="s">
        <v>252</v>
      </c>
      <c r="B19" s="44">
        <v>6367</v>
      </c>
      <c r="C19" s="44">
        <v>5814</v>
      </c>
      <c r="D19" s="44">
        <v>4255</v>
      </c>
      <c r="E19" s="44">
        <v>5301</v>
      </c>
      <c r="F19" s="44">
        <v>3913</v>
      </c>
      <c r="G19" s="44">
        <v>5298</v>
      </c>
      <c r="H19" s="44"/>
      <c r="I19" s="21"/>
      <c r="J19" s="26"/>
    </row>
    <row r="20" spans="1:12" x14ac:dyDescent="0.2">
      <c r="A20" s="43" t="s">
        <v>253</v>
      </c>
      <c r="B20" s="44">
        <v>-8700</v>
      </c>
      <c r="C20" s="44">
        <v>-8712</v>
      </c>
      <c r="D20" s="44">
        <v>-4434</v>
      </c>
      <c r="E20" s="44">
        <v>-8238</v>
      </c>
      <c r="F20" s="44">
        <v>-9431</v>
      </c>
      <c r="G20" s="44">
        <v>-7384</v>
      </c>
      <c r="H20" s="44"/>
      <c r="I20" s="21"/>
      <c r="J20" s="26"/>
    </row>
    <row r="21" spans="1:12" x14ac:dyDescent="0.2">
      <c r="A21" s="36" t="s">
        <v>118</v>
      </c>
      <c r="B21" s="45">
        <f t="shared" ref="B21:G21" si="5">B19+B20</f>
        <v>-2333</v>
      </c>
      <c r="C21" s="45">
        <f t="shared" si="5"/>
        <v>-2898</v>
      </c>
      <c r="D21" s="45">
        <f t="shared" si="5"/>
        <v>-179</v>
      </c>
      <c r="E21" s="45">
        <f t="shared" si="5"/>
        <v>-2937</v>
      </c>
      <c r="F21" s="45">
        <f t="shared" si="5"/>
        <v>-5518</v>
      </c>
      <c r="G21" s="45">
        <f t="shared" si="5"/>
        <v>-2086</v>
      </c>
      <c r="H21" s="45"/>
      <c r="I21" s="21"/>
      <c r="J21" s="18"/>
    </row>
    <row r="22" spans="1:12" ht="16.5" x14ac:dyDescent="0.2">
      <c r="A22" s="43" t="s">
        <v>187</v>
      </c>
      <c r="B22" s="44">
        <v>-40509</v>
      </c>
      <c r="C22" s="44">
        <v>-36722</v>
      </c>
      <c r="D22" s="44">
        <v>-29186</v>
      </c>
      <c r="E22" s="44">
        <v>-34624</v>
      </c>
      <c r="F22" s="44">
        <v>-73050</v>
      </c>
      <c r="G22" s="44">
        <v>-79639</v>
      </c>
      <c r="H22" s="44"/>
      <c r="I22" s="21"/>
      <c r="J22" s="18"/>
    </row>
    <row r="23" spans="1:12" x14ac:dyDescent="0.2">
      <c r="A23" s="43" t="s">
        <v>147</v>
      </c>
      <c r="B23" s="44">
        <v>-23878</v>
      </c>
      <c r="C23" s="44">
        <v>-24625</v>
      </c>
      <c r="D23" s="44">
        <v>-18368</v>
      </c>
      <c r="E23" s="44">
        <f>E17</f>
        <v>-20475</v>
      </c>
      <c r="F23" s="44">
        <f>F17</f>
        <v>-22758</v>
      </c>
      <c r="G23" s="44">
        <f>G17</f>
        <v>-16314</v>
      </c>
      <c r="H23" s="44"/>
      <c r="I23" s="21"/>
      <c r="J23" s="18"/>
    </row>
    <row r="24" spans="1:12" x14ac:dyDescent="0.2">
      <c r="A24" s="37" t="s">
        <v>148</v>
      </c>
      <c r="B24" s="45">
        <f t="shared" ref="B24:G24" si="6">B22-B23</f>
        <v>-16631</v>
      </c>
      <c r="C24" s="45">
        <f t="shared" si="6"/>
        <v>-12097</v>
      </c>
      <c r="D24" s="45">
        <f t="shared" si="6"/>
        <v>-10818</v>
      </c>
      <c r="E24" s="45">
        <f t="shared" si="6"/>
        <v>-14149</v>
      </c>
      <c r="F24" s="45">
        <f t="shared" si="6"/>
        <v>-50292</v>
      </c>
      <c r="G24" s="45">
        <f t="shared" si="6"/>
        <v>-63325</v>
      </c>
      <c r="H24" s="45"/>
      <c r="I24" s="21"/>
      <c r="J24" s="18"/>
    </row>
    <row r="25" spans="1:12" s="184" customFormat="1" ht="15" x14ac:dyDescent="0.25">
      <c r="A25" s="182" t="s">
        <v>149</v>
      </c>
      <c r="B25" s="183">
        <f t="shared" ref="B25:G25" si="7">B16/B8</f>
        <v>7.816673025562762E-2</v>
      </c>
      <c r="C25" s="183">
        <f t="shared" si="7"/>
        <v>0.13260574814616427</v>
      </c>
      <c r="D25" s="183">
        <f t="shared" si="7"/>
        <v>8.8823653494585847E-2</v>
      </c>
      <c r="E25" s="183">
        <f t="shared" si="7"/>
        <v>0.10427967705310963</v>
      </c>
      <c r="F25" s="183">
        <f t="shared" si="7"/>
        <v>1.317552967979241E-2</v>
      </c>
      <c r="G25" s="183">
        <f t="shared" si="7"/>
        <v>7.387338792722993E-2</v>
      </c>
      <c r="H25" s="183"/>
      <c r="I25" s="203"/>
      <c r="J25" s="203"/>
    </row>
    <row r="26" spans="1:12" x14ac:dyDescent="0.2">
      <c r="A26" s="38" t="s">
        <v>259</v>
      </c>
      <c r="B26" s="46">
        <f t="shared" ref="B26:G26" si="8">B16/B11</f>
        <v>0.10253522889003581</v>
      </c>
      <c r="C26" s="46">
        <f t="shared" si="8"/>
        <v>0.19549874142441143</v>
      </c>
      <c r="D26" s="46">
        <f t="shared" si="8"/>
        <v>0.1192223297076658</v>
      </c>
      <c r="E26" s="46">
        <f t="shared" si="8"/>
        <v>0.10427967705310963</v>
      </c>
      <c r="F26" s="46">
        <f t="shared" si="8"/>
        <v>1.317552967979241E-2</v>
      </c>
      <c r="G26" s="46">
        <f t="shared" si="8"/>
        <v>7.387338792722993E-2</v>
      </c>
      <c r="H26" s="46"/>
      <c r="I26" s="21"/>
      <c r="J26" s="21"/>
    </row>
    <row r="27" spans="1:12" x14ac:dyDescent="0.2">
      <c r="A27" s="38" t="s">
        <v>260</v>
      </c>
      <c r="B27" s="46">
        <f t="shared" ref="B27:G27" si="9">B17/B9</f>
        <v>0.32496801763793243</v>
      </c>
      <c r="C27" s="46">
        <f t="shared" si="9"/>
        <v>0.44780054918077505</v>
      </c>
      <c r="D27" s="46">
        <f t="shared" si="9"/>
        <v>0.39304131983822993</v>
      </c>
      <c r="E27" s="46">
        <f t="shared" si="9"/>
        <v>0.19679741640314877</v>
      </c>
      <c r="F27" s="46">
        <f t="shared" si="9"/>
        <v>0.1822316531208712</v>
      </c>
      <c r="G27" s="46">
        <f t="shared" si="9"/>
        <v>0.12919933475885009</v>
      </c>
      <c r="H27" s="46"/>
      <c r="I27" s="1" t="s">
        <v>235</v>
      </c>
      <c r="J27" s="1"/>
    </row>
    <row r="28" spans="1:12" x14ac:dyDescent="0.2">
      <c r="A28" s="38" t="s">
        <v>261</v>
      </c>
      <c r="B28" s="46">
        <f t="shared" ref="B28:G28" si="10">-B18/(B9-B17)</f>
        <v>-0.34923387096774194</v>
      </c>
      <c r="C28" s="46">
        <f t="shared" si="10"/>
        <v>-0.55005598366594222</v>
      </c>
      <c r="D28" s="46">
        <f t="shared" si="10"/>
        <v>-0.46941653446148424</v>
      </c>
      <c r="E28" s="46">
        <f t="shared" si="10"/>
        <v>-0.16588086063710122</v>
      </c>
      <c r="F28" s="46">
        <f t="shared" si="10"/>
        <v>-0.15805810412525581</v>
      </c>
      <c r="G28" s="46">
        <f t="shared" si="10"/>
        <v>-9.3564698606715416E-2</v>
      </c>
      <c r="H28" s="46"/>
    </row>
    <row r="29" spans="1:12" s="184" customFormat="1" ht="15" x14ac:dyDescent="0.25">
      <c r="A29" s="182" t="s">
        <v>262</v>
      </c>
      <c r="B29" s="183">
        <f t="shared" ref="B29:G29" si="11">-B18/B24</f>
        <v>-1.0415489146774097</v>
      </c>
      <c r="C29" s="183">
        <f t="shared" si="11"/>
        <v>-1.3807555592295611</v>
      </c>
      <c r="D29" s="183">
        <f t="shared" si="11"/>
        <v>-1.2308190053614347</v>
      </c>
      <c r="E29" s="183">
        <f t="shared" si="11"/>
        <v>-0.97971588098098805</v>
      </c>
      <c r="F29" s="183">
        <f t="shared" si="11"/>
        <v>-0.32096556112304142</v>
      </c>
      <c r="G29" s="183">
        <f t="shared" si="11"/>
        <v>-0.16246348203711014</v>
      </c>
      <c r="H29" s="183"/>
    </row>
    <row r="30" spans="1:12" x14ac:dyDescent="0.2">
      <c r="A30" s="38" t="s">
        <v>36</v>
      </c>
      <c r="B30" s="46">
        <f t="shared" ref="B30:G30" si="12">B18/B16</f>
        <v>-2.6421598535692494</v>
      </c>
      <c r="C30" s="46">
        <f t="shared" si="12"/>
        <v>-2.1084322140873515</v>
      </c>
      <c r="D30" s="46">
        <f t="shared" si="12"/>
        <v>-2.6350682762715221</v>
      </c>
      <c r="E30" s="46">
        <f t="shared" si="12"/>
        <v>-2.0961742023287466</v>
      </c>
      <c r="F30" s="46">
        <f t="shared" si="12"/>
        <v>-2.4398428053204353</v>
      </c>
      <c r="G30" s="46">
        <f t="shared" si="12"/>
        <v>-1.7072685031530037</v>
      </c>
      <c r="H30" s="46"/>
    </row>
    <row r="31" spans="1:12" x14ac:dyDescent="0.2">
      <c r="A31" s="38" t="s">
        <v>263</v>
      </c>
      <c r="B31" s="45">
        <f t="shared" ref="B31:G31" si="13">B16-C16</f>
        <v>-1366</v>
      </c>
      <c r="C31" s="45">
        <f t="shared" si="13"/>
        <v>2869</v>
      </c>
      <c r="D31" s="45">
        <f t="shared" si="13"/>
        <v>-1560</v>
      </c>
      <c r="E31" s="45">
        <f t="shared" si="13"/>
        <v>-3</v>
      </c>
      <c r="F31" s="45">
        <f t="shared" si="13"/>
        <v>590</v>
      </c>
      <c r="G31" s="45">
        <f t="shared" si="13"/>
        <v>-2891</v>
      </c>
      <c r="H31" s="45"/>
    </row>
    <row r="32" spans="1:12" x14ac:dyDescent="0.2">
      <c r="A32" s="38" t="s">
        <v>264</v>
      </c>
      <c r="B32" s="45">
        <f t="shared" ref="B32:G32" si="14">B18-C18</f>
        <v>-619</v>
      </c>
      <c r="C32" s="45">
        <f t="shared" si="14"/>
        <v>-3388</v>
      </c>
      <c r="D32" s="45">
        <f t="shared" si="14"/>
        <v>547</v>
      </c>
      <c r="E32" s="45">
        <f t="shared" si="14"/>
        <v>2280</v>
      </c>
      <c r="F32" s="45">
        <f t="shared" si="14"/>
        <v>-5854</v>
      </c>
      <c r="G32" s="45">
        <f t="shared" si="14"/>
        <v>-5839</v>
      </c>
      <c r="H32" s="45"/>
    </row>
    <row r="33" spans="1:9" x14ac:dyDescent="0.2">
      <c r="A33" s="38" t="s">
        <v>265</v>
      </c>
      <c r="B33" s="47">
        <f t="shared" ref="B33:G33" si="15">B31/C16</f>
        <v>-0.17243120424135319</v>
      </c>
      <c r="C33" s="47">
        <f t="shared" si="15"/>
        <v>0.56778151593113002</v>
      </c>
      <c r="D33" s="47">
        <f t="shared" si="15"/>
        <v>-0.23589898684409497</v>
      </c>
      <c r="E33" s="47">
        <f t="shared" si="15"/>
        <v>-4.5344619105199517E-4</v>
      </c>
      <c r="F33" s="47">
        <f t="shared" si="15"/>
        <v>9.7909060736807163E-2</v>
      </c>
      <c r="G33" s="47">
        <f t="shared" si="15"/>
        <v>-0.32421217898396321</v>
      </c>
      <c r="H33" s="47"/>
    </row>
    <row r="34" spans="1:9" x14ac:dyDescent="0.2">
      <c r="A34" s="38" t="s">
        <v>266</v>
      </c>
      <c r="B34" s="47">
        <f t="shared" ref="B34:G34" si="16">B32/C18</f>
        <v>3.7059210920193979E-2</v>
      </c>
      <c r="C34" s="47">
        <f t="shared" si="16"/>
        <v>0.25444986856928276</v>
      </c>
      <c r="D34" s="47">
        <f t="shared" si="16"/>
        <v>-3.9460395325349874E-2</v>
      </c>
      <c r="E34" s="47">
        <f t="shared" si="16"/>
        <v>-0.14124643786395738</v>
      </c>
      <c r="F34" s="47">
        <f t="shared" si="16"/>
        <v>0.56901244167962672</v>
      </c>
      <c r="G34" s="47">
        <f t="shared" si="16"/>
        <v>1.312429759496516</v>
      </c>
      <c r="H34" s="47"/>
    </row>
    <row r="35" spans="1:9" x14ac:dyDescent="0.2">
      <c r="A35" s="38" t="s">
        <v>267</v>
      </c>
      <c r="B35" s="47">
        <f t="shared" ref="B35:G35" si="17">B19/B8</f>
        <v>7.5913296451735973E-2</v>
      </c>
      <c r="C35" s="47">
        <f t="shared" si="17"/>
        <v>9.7320098424867343E-2</v>
      </c>
      <c r="D35" s="47">
        <f t="shared" si="17"/>
        <v>7.4796090563915063E-2</v>
      </c>
      <c r="E35" s="47">
        <f t="shared" si="17"/>
        <v>8.3590891888482399E-2</v>
      </c>
      <c r="F35" s="47">
        <f t="shared" si="17"/>
        <v>7.7926009124890715E-3</v>
      </c>
      <c r="G35" s="47">
        <f t="shared" si="17"/>
        <v>6.4948756926396317E-2</v>
      </c>
      <c r="H35" s="47"/>
    </row>
    <row r="36" spans="1:9" x14ac:dyDescent="0.2">
      <c r="A36" s="38" t="s">
        <v>209</v>
      </c>
      <c r="B36" s="47">
        <f t="shared" ref="B36:G36" si="18">B19/B16</f>
        <v>0.97117144600366079</v>
      </c>
      <c r="C36" s="47">
        <f t="shared" si="18"/>
        <v>0.73390557939914158</v>
      </c>
      <c r="D36" s="47">
        <f t="shared" si="18"/>
        <v>0.84207401543637439</v>
      </c>
      <c r="E36" s="47">
        <f t="shared" si="18"/>
        <v>0.80160290337214579</v>
      </c>
      <c r="F36" s="47">
        <f t="shared" si="18"/>
        <v>0.59144498186215233</v>
      </c>
      <c r="G36" s="47">
        <f t="shared" si="18"/>
        <v>0.87919017590441417</v>
      </c>
      <c r="H36" s="47"/>
    </row>
    <row r="37" spans="1:9" x14ac:dyDescent="0.2">
      <c r="A37" s="38" t="s">
        <v>210</v>
      </c>
      <c r="B37" s="47">
        <f t="shared" ref="B37:G37" si="19">B20/B9</f>
        <v>0.11840278722883039</v>
      </c>
      <c r="C37" s="47">
        <f t="shared" si="19"/>
        <v>0.15842592424214871</v>
      </c>
      <c r="D37" s="47">
        <f t="shared" si="19"/>
        <v>9.4879421393875854E-2</v>
      </c>
      <c r="E37" s="47">
        <f t="shared" si="19"/>
        <v>7.9180323141838316E-2</v>
      </c>
      <c r="F37" s="47">
        <f t="shared" si="19"/>
        <v>7.5517476077991752E-2</v>
      </c>
      <c r="G37" s="47">
        <f t="shared" si="19"/>
        <v>5.8477864892690266E-2</v>
      </c>
      <c r="H37" s="47"/>
    </row>
    <row r="38" spans="1:9" x14ac:dyDescent="0.2">
      <c r="A38" s="38" t="s">
        <v>211</v>
      </c>
      <c r="B38" s="47">
        <f t="shared" ref="B38:G38" si="20">B20/B17</f>
        <v>0.36435212329340816</v>
      </c>
      <c r="C38" s="47">
        <f t="shared" si="20"/>
        <v>0.35378680203045687</v>
      </c>
      <c r="D38" s="47">
        <f t="shared" si="20"/>
        <v>0.24139808362369339</v>
      </c>
      <c r="E38" s="47">
        <f t="shared" si="20"/>
        <v>0.40234432234432232</v>
      </c>
      <c r="F38" s="47">
        <f t="shared" si="20"/>
        <v>0.41440372616222865</v>
      </c>
      <c r="G38" s="47">
        <f t="shared" si="20"/>
        <v>0.45261738384209882</v>
      </c>
      <c r="H38" s="47"/>
    </row>
    <row r="39" spans="1:9" ht="15" thickBot="1" x14ac:dyDescent="0.25">
      <c r="A39" s="62" t="s">
        <v>37</v>
      </c>
      <c r="B39" s="63">
        <f t="shared" ref="B39:G39" si="21">B21/B19</f>
        <v>-0.36642060625098161</v>
      </c>
      <c r="C39" s="63">
        <f t="shared" si="21"/>
        <v>-0.49845201238390091</v>
      </c>
      <c r="D39" s="63">
        <f t="shared" si="21"/>
        <v>-4.2068155111633372E-2</v>
      </c>
      <c r="E39" s="63">
        <f t="shared" si="21"/>
        <v>-0.55404640633842672</v>
      </c>
      <c r="F39" s="63">
        <f t="shared" si="21"/>
        <v>-1.4101712241247124</v>
      </c>
      <c r="G39" s="63">
        <f t="shared" si="21"/>
        <v>-0.39373348433371086</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v>100107</v>
      </c>
      <c r="C42" s="44">
        <v>91070</v>
      </c>
      <c r="D42" s="44">
        <v>74480</v>
      </c>
      <c r="E42" s="44">
        <v>97634</v>
      </c>
      <c r="F42" s="44">
        <v>485378</v>
      </c>
      <c r="G42" s="44">
        <v>104026</v>
      </c>
      <c r="H42" s="44"/>
      <c r="I42" s="1"/>
    </row>
    <row r="43" spans="1:9" x14ac:dyDescent="0.2">
      <c r="A43" s="43" t="s">
        <v>213</v>
      </c>
      <c r="B43" s="44">
        <v>-19708</v>
      </c>
      <c r="C43" s="44">
        <v>-19800</v>
      </c>
      <c r="D43" s="44">
        <v>-14701</v>
      </c>
      <c r="E43" s="44">
        <v>-29224</v>
      </c>
      <c r="F43" s="44">
        <v>-32700</v>
      </c>
      <c r="G43" s="44">
        <v>-30003</v>
      </c>
      <c r="H43" s="44"/>
      <c r="I43" s="1"/>
    </row>
    <row r="44" spans="1:9" x14ac:dyDescent="0.2">
      <c r="A44" s="43" t="s">
        <v>214</v>
      </c>
      <c r="B44" s="44">
        <v>-19708</v>
      </c>
      <c r="C44" s="44">
        <v>-19800</v>
      </c>
      <c r="D44" s="44">
        <v>-14701</v>
      </c>
      <c r="E44" s="44">
        <f>E43</f>
        <v>-29224</v>
      </c>
      <c r="F44" s="44">
        <f>F43</f>
        <v>-32700</v>
      </c>
      <c r="G44" s="44">
        <f>G43</f>
        <v>-30003</v>
      </c>
      <c r="H44" s="44"/>
      <c r="I44" s="1"/>
    </row>
    <row r="45" spans="1:9" x14ac:dyDescent="0.2">
      <c r="A45" s="43" t="s">
        <v>215</v>
      </c>
      <c r="B45" s="44">
        <v>551484</v>
      </c>
      <c r="C45" s="44">
        <v>515827</v>
      </c>
      <c r="D45" s="44">
        <v>501917</v>
      </c>
      <c r="E45" s="44">
        <v>470349</v>
      </c>
      <c r="F45" s="44">
        <v>476234</v>
      </c>
      <c r="G45" s="44">
        <v>108553</v>
      </c>
      <c r="H45" s="44">
        <v>149434</v>
      </c>
      <c r="I45" s="1"/>
    </row>
    <row r="46" spans="1:9" x14ac:dyDescent="0.2">
      <c r="A46" s="43" t="s">
        <v>200</v>
      </c>
      <c r="B46" s="44">
        <v>551484</v>
      </c>
      <c r="C46" s="44">
        <v>515827</v>
      </c>
      <c r="D46" s="44">
        <v>501917</v>
      </c>
      <c r="E46" s="44">
        <f>E45</f>
        <v>470349</v>
      </c>
      <c r="F46" s="44">
        <f>F45</f>
        <v>476234</v>
      </c>
      <c r="G46" s="44">
        <f>G45</f>
        <v>108553</v>
      </c>
      <c r="H46" s="44">
        <f>H45</f>
        <v>149434</v>
      </c>
      <c r="I46" s="1"/>
    </row>
    <row r="47" spans="1:9" s="184" customFormat="1" ht="15" x14ac:dyDescent="0.25">
      <c r="A47" s="200" t="s">
        <v>217</v>
      </c>
      <c r="B47" s="201">
        <v>10725</v>
      </c>
      <c r="C47" s="201">
        <v>7477</v>
      </c>
      <c r="D47" s="201">
        <v>11239</v>
      </c>
      <c r="E47" s="201">
        <v>6181</v>
      </c>
      <c r="F47" s="201">
        <v>23204</v>
      </c>
      <c r="G47" s="201">
        <v>59618</v>
      </c>
      <c r="H47" s="201">
        <v>74194</v>
      </c>
      <c r="I47" s="210"/>
    </row>
    <row r="48" spans="1:9" x14ac:dyDescent="0.2">
      <c r="A48" s="43" t="s">
        <v>233</v>
      </c>
      <c r="B48" s="44">
        <v>94204</v>
      </c>
      <c r="C48" s="44">
        <v>84685</v>
      </c>
      <c r="D48" s="44">
        <v>69715</v>
      </c>
      <c r="E48" s="44">
        <v>80303</v>
      </c>
      <c r="F48" s="44">
        <v>470870</v>
      </c>
      <c r="G48" s="44">
        <v>60603</v>
      </c>
      <c r="H48" s="44"/>
    </row>
    <row r="49" spans="1:8" x14ac:dyDescent="0.2">
      <c r="A49" s="34" t="s">
        <v>219</v>
      </c>
      <c r="B49" s="48">
        <f t="shared" ref="B49:G49" si="22">B45-B46</f>
        <v>0</v>
      </c>
      <c r="C49" s="48">
        <f t="shared" si="22"/>
        <v>0</v>
      </c>
      <c r="D49" s="48">
        <f t="shared" si="22"/>
        <v>0</v>
      </c>
      <c r="E49" s="48">
        <f t="shared" si="22"/>
        <v>0</v>
      </c>
      <c r="F49" s="48">
        <f t="shared" si="22"/>
        <v>0</v>
      </c>
      <c r="G49" s="48">
        <f t="shared" si="22"/>
        <v>0</v>
      </c>
      <c r="H49" s="48"/>
    </row>
    <row r="50" spans="1:8" s="22" customFormat="1" x14ac:dyDescent="0.2">
      <c r="A50" s="39" t="s">
        <v>220</v>
      </c>
      <c r="B50" s="48">
        <f t="shared" ref="B50:G50" si="23">B45-C45</f>
        <v>35657</v>
      </c>
      <c r="C50" s="48">
        <f t="shared" si="23"/>
        <v>13910</v>
      </c>
      <c r="D50" s="48">
        <f t="shared" si="23"/>
        <v>31568</v>
      </c>
      <c r="E50" s="48">
        <f t="shared" si="23"/>
        <v>-5885</v>
      </c>
      <c r="F50" s="48">
        <f t="shared" si="23"/>
        <v>367681</v>
      </c>
      <c r="G50" s="48">
        <f t="shared" si="23"/>
        <v>-40881</v>
      </c>
      <c r="H50" s="48"/>
    </row>
    <row r="51" spans="1:8" s="22" customFormat="1" x14ac:dyDescent="0.2">
      <c r="A51" s="39" t="s">
        <v>221</v>
      </c>
      <c r="B51" s="49">
        <f t="shared" ref="B51:G51" si="24">B50/C45</f>
        <v>6.9125889106231353E-2</v>
      </c>
      <c r="C51" s="49">
        <f t="shared" si="24"/>
        <v>2.7713745499753945E-2</v>
      </c>
      <c r="D51" s="49">
        <f t="shared" si="24"/>
        <v>6.7116120157585113E-2</v>
      </c>
      <c r="E51" s="49">
        <f t="shared" si="24"/>
        <v>-1.2357370536332979E-2</v>
      </c>
      <c r="F51" s="49">
        <f t="shared" si="24"/>
        <v>3.3871104437463728</v>
      </c>
      <c r="G51" s="49">
        <f t="shared" si="24"/>
        <v>-0.27357227940093953</v>
      </c>
      <c r="H51" s="49"/>
    </row>
    <row r="52" spans="1:8" s="22" customFormat="1" x14ac:dyDescent="0.2">
      <c r="A52" s="39" t="s">
        <v>222</v>
      </c>
      <c r="B52" s="48">
        <f t="shared" ref="B52:G52" si="25">B46-C46</f>
        <v>35657</v>
      </c>
      <c r="C52" s="48">
        <f t="shared" si="25"/>
        <v>13910</v>
      </c>
      <c r="D52" s="48">
        <f t="shared" si="25"/>
        <v>31568</v>
      </c>
      <c r="E52" s="48">
        <f t="shared" si="25"/>
        <v>-5885</v>
      </c>
      <c r="F52" s="48">
        <f t="shared" si="25"/>
        <v>367681</v>
      </c>
      <c r="G52" s="48">
        <f t="shared" si="25"/>
        <v>-40881</v>
      </c>
      <c r="H52" s="48"/>
    </row>
    <row r="53" spans="1:8" s="22" customFormat="1" x14ac:dyDescent="0.2">
      <c r="A53" s="39" t="s">
        <v>223</v>
      </c>
      <c r="B53" s="49">
        <f t="shared" ref="B53:G53" si="26">B52/C46</f>
        <v>6.9125889106231353E-2</v>
      </c>
      <c r="C53" s="49">
        <f t="shared" si="26"/>
        <v>2.7713745499753945E-2</v>
      </c>
      <c r="D53" s="49">
        <f t="shared" si="26"/>
        <v>6.7116120157585113E-2</v>
      </c>
      <c r="E53" s="49">
        <f t="shared" si="26"/>
        <v>-1.2357370536332979E-2</v>
      </c>
      <c r="F53" s="49">
        <f t="shared" si="26"/>
        <v>3.3871104437463728</v>
      </c>
      <c r="G53" s="49">
        <f t="shared" si="26"/>
        <v>-0.27357227940093953</v>
      </c>
      <c r="H53" s="49"/>
    </row>
    <row r="54" spans="1:8" s="22" customFormat="1" x14ac:dyDescent="0.2">
      <c r="A54" s="39" t="s">
        <v>224</v>
      </c>
      <c r="B54" s="48">
        <f t="shared" ref="B54:G54" si="27">B47-C47</f>
        <v>3248</v>
      </c>
      <c r="C54" s="48">
        <f t="shared" si="27"/>
        <v>-3762</v>
      </c>
      <c r="D54" s="48">
        <f t="shared" si="27"/>
        <v>5058</v>
      </c>
      <c r="E54" s="48">
        <f t="shared" si="27"/>
        <v>-17023</v>
      </c>
      <c r="F54" s="48">
        <f t="shared" si="27"/>
        <v>-36414</v>
      </c>
      <c r="G54" s="48">
        <f t="shared" si="27"/>
        <v>-14576</v>
      </c>
      <c r="H54" s="48"/>
    </row>
    <row r="55" spans="1:8" s="22" customFormat="1" x14ac:dyDescent="0.2">
      <c r="A55" s="39" t="s">
        <v>225</v>
      </c>
      <c r="B55" s="49">
        <f t="shared" ref="B55:G55" si="28">B54/C47</f>
        <v>0.43439882305737593</v>
      </c>
      <c r="C55" s="49">
        <f t="shared" si="28"/>
        <v>-0.33472728890470682</v>
      </c>
      <c r="D55" s="49">
        <f t="shared" si="28"/>
        <v>0.81831418864261452</v>
      </c>
      <c r="E55" s="49">
        <f t="shared" si="28"/>
        <v>-0.7336235131873815</v>
      </c>
      <c r="F55" s="49">
        <f t="shared" si="28"/>
        <v>-0.61078868798014019</v>
      </c>
      <c r="G55" s="49">
        <f t="shared" si="28"/>
        <v>-0.19645793460387631</v>
      </c>
      <c r="H55" s="49"/>
    </row>
    <row r="56" spans="1:8" s="22" customFormat="1" x14ac:dyDescent="0.2">
      <c r="A56" s="39" t="s">
        <v>226</v>
      </c>
      <c r="B56" s="50">
        <f t="shared" ref="B56:G56" si="29">-B42/B43</f>
        <v>5.0795108585346052</v>
      </c>
      <c r="C56" s="50">
        <f t="shared" si="29"/>
        <v>4.5994949494949493</v>
      </c>
      <c r="D56" s="50">
        <f t="shared" si="29"/>
        <v>5.0663220189102782</v>
      </c>
      <c r="E56" s="50">
        <f t="shared" si="29"/>
        <v>3.3408842047632081</v>
      </c>
      <c r="F56" s="50">
        <f t="shared" si="29"/>
        <v>14.843363914373089</v>
      </c>
      <c r="G56" s="50">
        <f t="shared" si="29"/>
        <v>3.4671866146718662</v>
      </c>
      <c r="H56" s="50"/>
    </row>
    <row r="57" spans="1:8" s="22" customFormat="1" x14ac:dyDescent="0.2">
      <c r="A57" s="39" t="s">
        <v>227</v>
      </c>
      <c r="B57" s="51">
        <f t="shared" ref="B57:G57" si="30">(B42+B43)/-B10</f>
        <v>13.130297504014807</v>
      </c>
      <c r="C57" s="51">
        <f t="shared" si="30"/>
        <v>15.552363113964104</v>
      </c>
      <c r="D57" s="51">
        <f t="shared" si="30"/>
        <v>15.34992403654805</v>
      </c>
      <c r="E57" s="51">
        <f t="shared" si="30"/>
        <v>7.8903509193491024</v>
      </c>
      <c r="F57" s="51">
        <f t="shared" si="30"/>
        <v>43.497105336909954</v>
      </c>
      <c r="G57" s="51">
        <f t="shared" si="30"/>
        <v>7.0347350914706581</v>
      </c>
      <c r="H57" s="51"/>
    </row>
    <row r="58" spans="1:8" x14ac:dyDescent="0.2">
      <c r="A58" s="34" t="s">
        <v>228</v>
      </c>
      <c r="B58" s="52">
        <f t="shared" ref="B58:G58" si="31">-B48/B10</f>
        <v>15.384849887041018</v>
      </c>
      <c r="C58" s="52">
        <f t="shared" si="31"/>
        <v>18.479751232019787</v>
      </c>
      <c r="D58" s="52">
        <f t="shared" si="31"/>
        <v>17.901268910619905</v>
      </c>
      <c r="E58" s="52">
        <f t="shared" si="31"/>
        <v>9.2620793725550499</v>
      </c>
      <c r="F58" s="52">
        <f t="shared" si="31"/>
        <v>45.245145533891176</v>
      </c>
      <c r="G58" s="52">
        <f t="shared" si="31"/>
        <v>5.7593727726300781</v>
      </c>
      <c r="H58" s="52"/>
    </row>
    <row r="59" spans="1:8" ht="15" thickBot="1" x14ac:dyDescent="0.25">
      <c r="A59" s="35" t="s">
        <v>290</v>
      </c>
      <c r="B59" s="53">
        <f t="shared" ref="B59:G59" si="32">B47/B8</f>
        <v>0.12787342617321634</v>
      </c>
      <c r="C59" s="53">
        <f t="shared" si="32"/>
        <v>0.12515692740329087</v>
      </c>
      <c r="D59" s="53">
        <f t="shared" si="32"/>
        <v>0.19756363380677824</v>
      </c>
      <c r="E59" s="53">
        <f t="shared" si="32"/>
        <v>9.7467516084268957E-2</v>
      </c>
      <c r="F59" s="53">
        <f t="shared" si="32"/>
        <v>4.6209944179247744E-2</v>
      </c>
      <c r="G59" s="53">
        <f t="shared" si="32"/>
        <v>0.73086353160398176</v>
      </c>
      <c r="H59" s="53"/>
    </row>
    <row r="60" spans="1:8" x14ac:dyDescent="0.2">
      <c r="A60" s="1"/>
      <c r="B60" s="19"/>
      <c r="C60" s="19"/>
      <c r="D60" s="19"/>
      <c r="E60" s="19"/>
      <c r="F60" s="19"/>
      <c r="G60" s="19"/>
    </row>
    <row r="61" spans="1:8" x14ac:dyDescent="0.2">
      <c r="A61" s="4" t="s">
        <v>229</v>
      </c>
      <c r="B61" s="19"/>
      <c r="C61" s="19"/>
      <c r="D61" s="19"/>
      <c r="E61" s="19"/>
      <c r="F61" s="19"/>
      <c r="G61" s="19"/>
    </row>
    <row r="62" spans="1:8" ht="39.75" x14ac:dyDescent="0.2">
      <c r="A62" s="10" t="s">
        <v>150</v>
      </c>
    </row>
    <row r="63" spans="1:8" x14ac:dyDescent="0.2">
      <c r="A63" s="1"/>
    </row>
    <row r="64" spans="1:8" x14ac:dyDescent="0.2">
      <c r="A64" s="2"/>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2:L65"/>
  <sheetViews>
    <sheetView zoomScaleNormal="100" workbookViewId="0">
      <selection activeCell="C47" sqref="C47:G47"/>
    </sheetView>
  </sheetViews>
  <sheetFormatPr defaultColWidth="8.85546875" defaultRowHeight="14.25" x14ac:dyDescent="0.2"/>
  <cols>
    <col min="1" max="1" width="76.42578125" style="6" bestFit="1" customWidth="1"/>
    <col min="2" max="7" width="16.42578125" style="6" customWidth="1"/>
    <col min="8" max="8" width="15.85546875" style="6" customWidth="1"/>
    <col min="9" max="16384" width="8.85546875" style="6"/>
  </cols>
  <sheetData>
    <row r="2" spans="1:12" ht="15" thickBot="1" x14ac:dyDescent="0.25"/>
    <row r="3" spans="1:12" x14ac:dyDescent="0.2">
      <c r="A3" s="651" t="s">
        <v>324</v>
      </c>
      <c r="B3" s="649">
        <v>2016</v>
      </c>
      <c r="C3" s="649">
        <v>2015</v>
      </c>
      <c r="D3" s="649">
        <v>2014</v>
      </c>
      <c r="E3" s="649">
        <v>2013</v>
      </c>
      <c r="F3" s="649">
        <v>2012</v>
      </c>
      <c r="G3" s="649">
        <v>2011</v>
      </c>
      <c r="H3" s="649">
        <v>2010</v>
      </c>
      <c r="J3" s="25" t="s">
        <v>235</v>
      </c>
      <c r="L3" s="21" t="s">
        <v>235</v>
      </c>
    </row>
    <row r="4" spans="1:12" ht="15" thickBot="1" x14ac:dyDescent="0.25">
      <c r="A4" s="654"/>
      <c r="B4" s="653"/>
      <c r="C4" s="653"/>
      <c r="D4" s="653"/>
      <c r="E4" s="653"/>
      <c r="F4" s="653"/>
      <c r="G4" s="653"/>
      <c r="H4" s="653"/>
      <c r="J4" s="25"/>
      <c r="L4" s="21"/>
    </row>
    <row r="5" spans="1:12" x14ac:dyDescent="0.2">
      <c r="A5" s="34" t="s">
        <v>236</v>
      </c>
      <c r="B5" s="40">
        <v>42094</v>
      </c>
      <c r="C5" s="40">
        <v>42094</v>
      </c>
      <c r="D5" s="40">
        <v>42094</v>
      </c>
      <c r="E5" s="40">
        <v>42094</v>
      </c>
      <c r="F5" s="40">
        <v>42094</v>
      </c>
      <c r="G5" s="40">
        <v>42094</v>
      </c>
      <c r="H5" s="40">
        <v>42094</v>
      </c>
    </row>
    <row r="6" spans="1:12" x14ac:dyDescent="0.2">
      <c r="A6" s="34" t="s">
        <v>237</v>
      </c>
      <c r="B6" s="41" t="s">
        <v>238</v>
      </c>
      <c r="C6" s="41" t="s">
        <v>238</v>
      </c>
      <c r="D6" s="41" t="s">
        <v>238</v>
      </c>
      <c r="E6" s="41" t="s">
        <v>238</v>
      </c>
      <c r="F6" s="41" t="s">
        <v>238</v>
      </c>
      <c r="G6" s="41" t="s">
        <v>238</v>
      </c>
      <c r="H6" s="41" t="s">
        <v>238</v>
      </c>
    </row>
    <row r="7" spans="1:12" ht="15" thickBot="1" x14ac:dyDescent="0.25">
      <c r="A7" s="35" t="s">
        <v>240</v>
      </c>
      <c r="B7" s="42" t="s">
        <v>153</v>
      </c>
      <c r="C7" s="42" t="s">
        <v>153</v>
      </c>
      <c r="D7" s="42" t="s">
        <v>153</v>
      </c>
      <c r="E7" s="42" t="s">
        <v>153</v>
      </c>
      <c r="F7" s="42" t="s">
        <v>153</v>
      </c>
      <c r="G7" s="42" t="s">
        <v>153</v>
      </c>
      <c r="H7" s="42" t="s">
        <v>153</v>
      </c>
      <c r="I7" s="16" t="s">
        <v>235</v>
      </c>
      <c r="J7" s="16" t="s">
        <v>235</v>
      </c>
    </row>
    <row r="8" spans="1:12" x14ac:dyDescent="0.2">
      <c r="A8" s="57" t="s">
        <v>230</v>
      </c>
      <c r="B8" s="58">
        <v>133834</v>
      </c>
      <c r="C8" s="58">
        <v>159545</v>
      </c>
      <c r="D8" s="58">
        <v>156687</v>
      </c>
      <c r="E8" s="58">
        <v>138442</v>
      </c>
      <c r="F8" s="58">
        <v>128146</v>
      </c>
      <c r="G8" s="58">
        <v>147175</v>
      </c>
      <c r="H8" s="58" t="s">
        <v>235</v>
      </c>
      <c r="I8" s="16" t="s">
        <v>235</v>
      </c>
      <c r="J8" s="16"/>
    </row>
    <row r="9" spans="1:12" x14ac:dyDescent="0.2">
      <c r="A9" s="43" t="s">
        <v>243</v>
      </c>
      <c r="B9" s="44">
        <v>-139718</v>
      </c>
      <c r="C9" s="44">
        <v>-142749</v>
      </c>
      <c r="D9" s="44">
        <v>-145425</v>
      </c>
      <c r="E9" s="44">
        <v>-130363</v>
      </c>
      <c r="F9" s="44">
        <v>-124453</v>
      </c>
      <c r="G9" s="44">
        <v>-139531</v>
      </c>
      <c r="H9" s="44" t="s">
        <v>235</v>
      </c>
      <c r="I9" s="21" t="s">
        <v>235</v>
      </c>
      <c r="J9" s="18"/>
    </row>
    <row r="10" spans="1:12" x14ac:dyDescent="0.2">
      <c r="A10" s="36" t="s">
        <v>244</v>
      </c>
      <c r="B10" s="45">
        <f t="shared" ref="B10:G10" si="0">B9/12</f>
        <v>-11643.166666666666</v>
      </c>
      <c r="C10" s="45">
        <f t="shared" si="0"/>
        <v>-11895.75</v>
      </c>
      <c r="D10" s="45">
        <f t="shared" si="0"/>
        <v>-12118.75</v>
      </c>
      <c r="E10" s="45">
        <f t="shared" si="0"/>
        <v>-10863.583333333334</v>
      </c>
      <c r="F10" s="45">
        <f t="shared" si="0"/>
        <v>-10371.083333333334</v>
      </c>
      <c r="G10" s="45">
        <f t="shared" si="0"/>
        <v>-11627.583333333334</v>
      </c>
      <c r="H10" s="45"/>
      <c r="I10" s="21"/>
      <c r="J10" s="18"/>
    </row>
    <row r="11" spans="1:12" ht="16.5" x14ac:dyDescent="0.2">
      <c r="A11" s="43" t="s">
        <v>151</v>
      </c>
      <c r="B11" s="44">
        <v>133834</v>
      </c>
      <c r="C11" s="44">
        <v>159545</v>
      </c>
      <c r="D11" s="44">
        <v>156687</v>
      </c>
      <c r="E11" s="44">
        <v>138527</v>
      </c>
      <c r="F11" s="44">
        <v>128234</v>
      </c>
      <c r="G11" s="44">
        <v>147265</v>
      </c>
      <c r="H11" s="44"/>
      <c r="I11" s="21"/>
      <c r="J11" s="18"/>
    </row>
    <row r="12" spans="1:12" ht="15" thickBot="1" x14ac:dyDescent="0.25">
      <c r="A12" s="59" t="s">
        <v>246</v>
      </c>
      <c r="B12" s="60">
        <v>-139718</v>
      </c>
      <c r="C12" s="60">
        <v>-142749</v>
      </c>
      <c r="D12" s="60">
        <v>-145425</v>
      </c>
      <c r="E12" s="60">
        <f>E9</f>
        <v>-130363</v>
      </c>
      <c r="F12" s="60">
        <f>F9</f>
        <v>-124453</v>
      </c>
      <c r="G12" s="60">
        <f>G9</f>
        <v>-139531</v>
      </c>
      <c r="H12" s="60"/>
      <c r="I12" s="21"/>
      <c r="J12" s="18"/>
    </row>
    <row r="13" spans="1:12" x14ac:dyDescent="0.2">
      <c r="A13" s="61"/>
      <c r="B13" s="61"/>
      <c r="C13" s="61"/>
      <c r="D13" s="61"/>
      <c r="E13" s="61"/>
      <c r="F13" s="61"/>
      <c r="G13" s="61" t="s">
        <v>186</v>
      </c>
      <c r="H13" s="61"/>
    </row>
    <row r="14" spans="1:12" s="184" customFormat="1" ht="15" x14ac:dyDescent="0.25">
      <c r="A14" s="197" t="s">
        <v>247</v>
      </c>
      <c r="B14" s="198">
        <f t="shared" ref="B14:G14" si="1">B8+B9</f>
        <v>-5884</v>
      </c>
      <c r="C14" s="198">
        <f t="shared" si="1"/>
        <v>16796</v>
      </c>
      <c r="D14" s="198">
        <f t="shared" si="1"/>
        <v>11262</v>
      </c>
      <c r="E14" s="198">
        <f t="shared" si="1"/>
        <v>8079</v>
      </c>
      <c r="F14" s="198">
        <f t="shared" si="1"/>
        <v>3693</v>
      </c>
      <c r="G14" s="198">
        <f t="shared" si="1"/>
        <v>7644</v>
      </c>
      <c r="H14" s="198"/>
      <c r="I14" s="203"/>
      <c r="J14" s="199"/>
    </row>
    <row r="15" spans="1:12" x14ac:dyDescent="0.2">
      <c r="A15" s="36" t="s">
        <v>248</v>
      </c>
      <c r="B15" s="45">
        <f t="shared" ref="B15:G15" si="2">B11+B12</f>
        <v>-5884</v>
      </c>
      <c r="C15" s="45">
        <f t="shared" si="2"/>
        <v>16796</v>
      </c>
      <c r="D15" s="45">
        <f t="shared" si="2"/>
        <v>11262</v>
      </c>
      <c r="E15" s="45">
        <f t="shared" si="2"/>
        <v>8164</v>
      </c>
      <c r="F15" s="45">
        <f t="shared" si="2"/>
        <v>3781</v>
      </c>
      <c r="G15" s="45">
        <f t="shared" si="2"/>
        <v>7734</v>
      </c>
      <c r="H15" s="45"/>
      <c r="I15" s="21"/>
      <c r="J15" s="18"/>
    </row>
    <row r="16" spans="1:12" s="184" customFormat="1" ht="15" x14ac:dyDescent="0.25">
      <c r="A16" s="200" t="s">
        <v>249</v>
      </c>
      <c r="B16" s="201">
        <v>45863</v>
      </c>
      <c r="C16" s="201">
        <v>37127</v>
      </c>
      <c r="D16" s="201">
        <v>37291</v>
      </c>
      <c r="E16" s="201">
        <v>33765</v>
      </c>
      <c r="F16" s="201">
        <v>34347</v>
      </c>
      <c r="G16" s="201">
        <v>43052</v>
      </c>
      <c r="H16" s="201">
        <v>29651</v>
      </c>
      <c r="I16" s="202" t="s">
        <v>235</v>
      </c>
      <c r="J16" s="202"/>
    </row>
    <row r="17" spans="1:12" x14ac:dyDescent="0.2">
      <c r="A17" s="43" t="s">
        <v>250</v>
      </c>
      <c r="B17" s="44">
        <v>-25875</v>
      </c>
      <c r="C17" s="44">
        <v>-29900</v>
      </c>
      <c r="D17" s="44">
        <v>-37597</v>
      </c>
      <c r="E17" s="44">
        <v>-30392</v>
      </c>
      <c r="F17" s="44">
        <v>-33584</v>
      </c>
      <c r="G17" s="44">
        <v>-42949</v>
      </c>
      <c r="H17" s="44">
        <v>-37022</v>
      </c>
      <c r="I17" s="21"/>
      <c r="J17" s="21"/>
      <c r="L17" s="1" t="s">
        <v>235</v>
      </c>
    </row>
    <row r="18" spans="1:12" s="184" customFormat="1" ht="15" x14ac:dyDescent="0.25">
      <c r="A18" s="197" t="s">
        <v>251</v>
      </c>
      <c r="B18" s="198">
        <f t="shared" ref="B18:H18" si="3">B16+B17</f>
        <v>19988</v>
      </c>
      <c r="C18" s="198">
        <f t="shared" si="3"/>
        <v>7227</v>
      </c>
      <c r="D18" s="198">
        <f t="shared" si="3"/>
        <v>-306</v>
      </c>
      <c r="E18" s="198">
        <f t="shared" si="3"/>
        <v>3373</v>
      </c>
      <c r="F18" s="198">
        <f t="shared" si="3"/>
        <v>763</v>
      </c>
      <c r="G18" s="198">
        <f t="shared" si="3"/>
        <v>103</v>
      </c>
      <c r="H18" s="198">
        <f t="shared" si="3"/>
        <v>-7371</v>
      </c>
      <c r="I18" s="203" t="s">
        <v>235</v>
      </c>
      <c r="J18" s="295" t="s">
        <v>235</v>
      </c>
    </row>
    <row r="19" spans="1:12" x14ac:dyDescent="0.2">
      <c r="A19" s="43" t="s">
        <v>252</v>
      </c>
      <c r="B19" s="44">
        <v>23246</v>
      </c>
      <c r="C19" s="44">
        <v>20336</v>
      </c>
      <c r="D19" s="44">
        <v>21957</v>
      </c>
      <c r="E19" s="44">
        <v>21719</v>
      </c>
      <c r="F19" s="44">
        <v>19458</v>
      </c>
      <c r="G19" s="44">
        <v>19715</v>
      </c>
      <c r="H19" s="44"/>
      <c r="I19" s="21"/>
      <c r="J19" s="26"/>
    </row>
    <row r="20" spans="1:12" x14ac:dyDescent="0.2">
      <c r="A20" s="43" t="s">
        <v>253</v>
      </c>
      <c r="B20" s="44">
        <v>-15845</v>
      </c>
      <c r="C20" s="44">
        <v>-19805</v>
      </c>
      <c r="D20" s="44">
        <v>-27574</v>
      </c>
      <c r="E20" s="44">
        <v>-24476</v>
      </c>
      <c r="F20" s="44">
        <v>-18688</v>
      </c>
      <c r="G20" s="44">
        <v>-28632</v>
      </c>
      <c r="H20" s="44"/>
      <c r="I20" s="21"/>
      <c r="J20" s="26"/>
    </row>
    <row r="21" spans="1:12" x14ac:dyDescent="0.2">
      <c r="A21" s="36" t="s">
        <v>118</v>
      </c>
      <c r="B21" s="45">
        <f t="shared" ref="B21:G21" si="4">B19+B20</f>
        <v>7401</v>
      </c>
      <c r="C21" s="45">
        <f t="shared" si="4"/>
        <v>531</v>
      </c>
      <c r="D21" s="45">
        <f t="shared" si="4"/>
        <v>-5617</v>
      </c>
      <c r="E21" s="45">
        <f t="shared" si="4"/>
        <v>-2757</v>
      </c>
      <c r="F21" s="45">
        <f t="shared" si="4"/>
        <v>770</v>
      </c>
      <c r="G21" s="45">
        <f t="shared" si="4"/>
        <v>-8917</v>
      </c>
      <c r="H21" s="45"/>
      <c r="I21" s="21"/>
      <c r="J21" s="18"/>
    </row>
    <row r="22" spans="1:12" x14ac:dyDescent="0.2">
      <c r="A22" s="43" t="s">
        <v>254</v>
      </c>
      <c r="B22" s="44">
        <v>-121622</v>
      </c>
      <c r="C22" s="44">
        <v>-124785</v>
      </c>
      <c r="D22" s="44">
        <v>-135574</v>
      </c>
      <c r="E22" s="44">
        <v>-118448</v>
      </c>
      <c r="F22" s="44">
        <v>-114915</v>
      </c>
      <c r="G22" s="44">
        <v>-126278</v>
      </c>
      <c r="H22" s="44"/>
      <c r="I22" s="21"/>
      <c r="J22" s="18"/>
    </row>
    <row r="23" spans="1:12" x14ac:dyDescent="0.2">
      <c r="A23" s="43" t="s">
        <v>255</v>
      </c>
      <c r="B23" s="44">
        <v>-25071</v>
      </c>
      <c r="C23" s="44">
        <v>-29900</v>
      </c>
      <c r="D23" s="44">
        <v>-37597</v>
      </c>
      <c r="E23" s="44">
        <f>E17</f>
        <v>-30392</v>
      </c>
      <c r="F23" s="44">
        <f>F17</f>
        <v>-33584</v>
      </c>
      <c r="G23" s="44">
        <f>G17</f>
        <v>-42949</v>
      </c>
      <c r="H23" s="44"/>
      <c r="I23" s="21"/>
      <c r="J23" s="18"/>
    </row>
    <row r="24" spans="1:12" x14ac:dyDescent="0.2">
      <c r="A24" s="37" t="s">
        <v>257</v>
      </c>
      <c r="B24" s="45">
        <f t="shared" ref="B24:G24" si="5">B22-B23</f>
        <v>-96551</v>
      </c>
      <c r="C24" s="45">
        <f t="shared" si="5"/>
        <v>-94885</v>
      </c>
      <c r="D24" s="45">
        <f t="shared" si="5"/>
        <v>-97977</v>
      </c>
      <c r="E24" s="45">
        <f t="shared" si="5"/>
        <v>-88056</v>
      </c>
      <c r="F24" s="45">
        <f t="shared" si="5"/>
        <v>-81331</v>
      </c>
      <c r="G24" s="45">
        <f t="shared" si="5"/>
        <v>-83329</v>
      </c>
      <c r="H24" s="45"/>
      <c r="I24" s="21"/>
      <c r="J24" s="18"/>
    </row>
    <row r="25" spans="1:12" s="184" customFormat="1" ht="15" x14ac:dyDescent="0.25">
      <c r="A25" s="182" t="s">
        <v>38</v>
      </c>
      <c r="B25" s="183">
        <f t="shared" ref="B25:G25" si="6">B16/B8</f>
        <v>0.34268571513965063</v>
      </c>
      <c r="C25" s="183">
        <f t="shared" si="6"/>
        <v>0.23270550628349368</v>
      </c>
      <c r="D25" s="183">
        <f t="shared" si="6"/>
        <v>0.2379967706318967</v>
      </c>
      <c r="E25" s="183">
        <f t="shared" si="6"/>
        <v>0.24389274931018043</v>
      </c>
      <c r="F25" s="183">
        <f t="shared" si="6"/>
        <v>0.2680302155354049</v>
      </c>
      <c r="G25" s="183">
        <f t="shared" si="6"/>
        <v>0.29252250721929673</v>
      </c>
      <c r="H25" s="183"/>
      <c r="I25" s="203"/>
      <c r="J25" s="203"/>
    </row>
    <row r="26" spans="1:12" x14ac:dyDescent="0.2">
      <c r="A26" s="38" t="s">
        <v>39</v>
      </c>
      <c r="B26" s="46">
        <f t="shared" ref="B26:G26" si="7">B16/B11</f>
        <v>0.34268571513965063</v>
      </c>
      <c r="C26" s="46">
        <f t="shared" si="7"/>
        <v>0.23270550628349368</v>
      </c>
      <c r="D26" s="46">
        <f t="shared" si="7"/>
        <v>0.2379967706318967</v>
      </c>
      <c r="E26" s="46">
        <f t="shared" si="7"/>
        <v>0.24374309701357857</v>
      </c>
      <c r="F26" s="46">
        <f t="shared" si="7"/>
        <v>0.26784628101751484</v>
      </c>
      <c r="G26" s="46">
        <f t="shared" si="7"/>
        <v>0.29234373408481307</v>
      </c>
      <c r="H26" s="46"/>
      <c r="I26" s="21"/>
      <c r="J26" s="21"/>
    </row>
    <row r="27" spans="1:12" x14ac:dyDescent="0.2">
      <c r="A27" s="38" t="s">
        <v>260</v>
      </c>
      <c r="B27" s="46">
        <f t="shared" ref="B27:G27" si="8">B17/B9</f>
        <v>0.18519446313288196</v>
      </c>
      <c r="C27" s="46">
        <f t="shared" si="8"/>
        <v>0.20945856013001843</v>
      </c>
      <c r="D27" s="46">
        <f t="shared" si="8"/>
        <v>0.25853188929001203</v>
      </c>
      <c r="E27" s="46">
        <f t="shared" si="8"/>
        <v>0.2331336345435438</v>
      </c>
      <c r="F27" s="46">
        <f t="shared" si="8"/>
        <v>0.26985287618619075</v>
      </c>
      <c r="G27" s="46">
        <f t="shared" si="8"/>
        <v>0.30780973403759737</v>
      </c>
      <c r="H27" s="46"/>
      <c r="I27" s="1" t="s">
        <v>235</v>
      </c>
      <c r="J27" s="1"/>
    </row>
    <row r="28" spans="1:12" x14ac:dyDescent="0.2">
      <c r="A28" s="38" t="s">
        <v>261</v>
      </c>
      <c r="B28" s="46">
        <f t="shared" ref="B28:G28" si="9">-B18/(B9-B17)</f>
        <v>0.17557513417601434</v>
      </c>
      <c r="C28" s="46">
        <f t="shared" si="9"/>
        <v>6.4041329564285016E-2</v>
      </c>
      <c r="D28" s="46">
        <f t="shared" si="9"/>
        <v>-2.8378528768037985E-3</v>
      </c>
      <c r="E28" s="46">
        <f t="shared" si="9"/>
        <v>3.3739784537515881E-2</v>
      </c>
      <c r="F28" s="46">
        <f t="shared" si="9"/>
        <v>8.3967029459991859E-3</v>
      </c>
      <c r="G28" s="46">
        <f t="shared" si="9"/>
        <v>1.0664513056263072E-3</v>
      </c>
      <c r="H28" s="46"/>
    </row>
    <row r="29" spans="1:12" s="184" customFormat="1" ht="15" x14ac:dyDescent="0.25">
      <c r="A29" s="182" t="s">
        <v>262</v>
      </c>
      <c r="B29" s="183">
        <f t="shared" ref="B29:G29" si="10">-B18/B24</f>
        <v>0.20702012407950202</v>
      </c>
      <c r="C29" s="183">
        <f t="shared" si="10"/>
        <v>7.6165885018706858E-2</v>
      </c>
      <c r="D29" s="183">
        <f t="shared" si="10"/>
        <v>-3.1231819712789735E-3</v>
      </c>
      <c r="E29" s="183">
        <f t="shared" si="10"/>
        <v>3.8305169437630598E-2</v>
      </c>
      <c r="F29" s="183">
        <f t="shared" si="10"/>
        <v>9.3814166799867215E-3</v>
      </c>
      <c r="G29" s="183">
        <f t="shared" si="10"/>
        <v>1.2360642753423178E-3</v>
      </c>
      <c r="H29" s="183"/>
    </row>
    <row r="30" spans="1:12" x14ac:dyDescent="0.2">
      <c r="A30" s="38" t="s">
        <v>36</v>
      </c>
      <c r="B30" s="46">
        <f t="shared" ref="B30:G30" si="11">B18/B16</f>
        <v>0.43581972396049101</v>
      </c>
      <c r="C30" s="46">
        <f t="shared" si="11"/>
        <v>0.19465618013844371</v>
      </c>
      <c r="D30" s="46">
        <f t="shared" si="11"/>
        <v>-8.2057332868520558E-3</v>
      </c>
      <c r="E30" s="46">
        <f t="shared" si="11"/>
        <v>9.9896342366355695E-2</v>
      </c>
      <c r="F30" s="46">
        <f t="shared" si="11"/>
        <v>2.2214458322415351E-2</v>
      </c>
      <c r="G30" s="46">
        <f t="shared" si="11"/>
        <v>2.392455635045991E-3</v>
      </c>
      <c r="H30" s="46"/>
    </row>
    <row r="31" spans="1:12" x14ac:dyDescent="0.2">
      <c r="A31" s="38" t="s">
        <v>263</v>
      </c>
      <c r="B31" s="45">
        <f t="shared" ref="B31:G31" si="12">B16-C16</f>
        <v>8736</v>
      </c>
      <c r="C31" s="45">
        <f t="shared" si="12"/>
        <v>-164</v>
      </c>
      <c r="D31" s="45">
        <f t="shared" si="12"/>
        <v>3526</v>
      </c>
      <c r="E31" s="45">
        <f t="shared" si="12"/>
        <v>-582</v>
      </c>
      <c r="F31" s="45">
        <f t="shared" si="12"/>
        <v>-8705</v>
      </c>
      <c r="G31" s="45">
        <f t="shared" si="12"/>
        <v>13401</v>
      </c>
      <c r="H31" s="45"/>
    </row>
    <row r="32" spans="1:12" x14ac:dyDescent="0.2">
      <c r="A32" s="38" t="s">
        <v>264</v>
      </c>
      <c r="B32" s="45">
        <f t="shared" ref="B32:G32" si="13">B18-C18</f>
        <v>12761</v>
      </c>
      <c r="C32" s="45">
        <f t="shared" si="13"/>
        <v>7533</v>
      </c>
      <c r="D32" s="45">
        <f t="shared" si="13"/>
        <v>-3679</v>
      </c>
      <c r="E32" s="45">
        <f t="shared" si="13"/>
        <v>2610</v>
      </c>
      <c r="F32" s="45">
        <f t="shared" si="13"/>
        <v>660</v>
      </c>
      <c r="G32" s="45">
        <f t="shared" si="13"/>
        <v>7474</v>
      </c>
      <c r="H32" s="45"/>
    </row>
    <row r="33" spans="1:9" x14ac:dyDescent="0.2">
      <c r="A33" s="38" t="s">
        <v>265</v>
      </c>
      <c r="B33" s="47">
        <f t="shared" ref="B33:G33" si="14">B31/C16</f>
        <v>0.23530045519433296</v>
      </c>
      <c r="C33" s="47">
        <f t="shared" si="14"/>
        <v>-4.3978439838030627E-3</v>
      </c>
      <c r="D33" s="47">
        <f t="shared" si="14"/>
        <v>0.10442766177994965</v>
      </c>
      <c r="E33" s="47">
        <f t="shared" si="14"/>
        <v>-1.6944711328500305E-2</v>
      </c>
      <c r="F33" s="47">
        <f t="shared" si="14"/>
        <v>-0.20219734274830437</v>
      </c>
      <c r="G33" s="47">
        <f t="shared" si="14"/>
        <v>0.45195777545445348</v>
      </c>
      <c r="H33" s="47"/>
    </row>
    <row r="34" spans="1:9" x14ac:dyDescent="0.2">
      <c r="A34" s="38" t="s">
        <v>266</v>
      </c>
      <c r="B34" s="47">
        <f t="shared" ref="B34:G34" si="15">B32/C18</f>
        <v>1.7657395876573958</v>
      </c>
      <c r="C34" s="47">
        <f t="shared" si="15"/>
        <v>-24.617647058823529</v>
      </c>
      <c r="D34" s="47">
        <f t="shared" si="15"/>
        <v>-1.090720426919656</v>
      </c>
      <c r="E34" s="47">
        <f t="shared" si="15"/>
        <v>3.4207077326343382</v>
      </c>
      <c r="F34" s="47">
        <f t="shared" si="15"/>
        <v>6.407766990291262</v>
      </c>
      <c r="G34" s="47">
        <f t="shared" si="15"/>
        <v>-1.0139736806403472</v>
      </c>
      <c r="H34" s="47"/>
    </row>
    <row r="35" spans="1:9" x14ac:dyDescent="0.2">
      <c r="A35" s="38" t="s">
        <v>267</v>
      </c>
      <c r="B35" s="47">
        <f t="shared" ref="B35:G35" si="16">B19/B8</f>
        <v>0.17369278359759105</v>
      </c>
      <c r="C35" s="47">
        <f t="shared" si="16"/>
        <v>0.12746247140305242</v>
      </c>
      <c r="D35" s="47">
        <f t="shared" si="16"/>
        <v>0.14013287637136457</v>
      </c>
      <c r="E35" s="47">
        <f t="shared" si="16"/>
        <v>0.15688158217881856</v>
      </c>
      <c r="F35" s="47">
        <f t="shared" si="16"/>
        <v>0.15184242972859083</v>
      </c>
      <c r="G35" s="47">
        <f t="shared" si="16"/>
        <v>0.13395617462204859</v>
      </c>
      <c r="H35" s="47"/>
    </row>
    <row r="36" spans="1:9" x14ac:dyDescent="0.2">
      <c r="A36" s="38" t="s">
        <v>209</v>
      </c>
      <c r="B36" s="47">
        <f t="shared" ref="B36:G36" si="17">B19/B16</f>
        <v>0.50685737958703092</v>
      </c>
      <c r="C36" s="47">
        <f t="shared" si="17"/>
        <v>0.54774153580951868</v>
      </c>
      <c r="D36" s="47">
        <f t="shared" si="17"/>
        <v>0.58880158751441369</v>
      </c>
      <c r="E36" s="47">
        <f t="shared" si="17"/>
        <v>0.64324004146305347</v>
      </c>
      <c r="F36" s="47">
        <f t="shared" si="17"/>
        <v>0.56651235915800502</v>
      </c>
      <c r="G36" s="47">
        <f t="shared" si="17"/>
        <v>0.45793459072749232</v>
      </c>
      <c r="H36" s="47"/>
    </row>
    <row r="37" spans="1:9" x14ac:dyDescent="0.2">
      <c r="A37" s="38" t="s">
        <v>210</v>
      </c>
      <c r="B37" s="47">
        <f t="shared" ref="B37:G37" si="18">B20/B9</f>
        <v>0.11340700553973003</v>
      </c>
      <c r="C37" s="47">
        <f t="shared" si="18"/>
        <v>0.13874002619983328</v>
      </c>
      <c r="D37" s="47">
        <f t="shared" si="18"/>
        <v>0.18960976448341069</v>
      </c>
      <c r="E37" s="47">
        <f t="shared" si="18"/>
        <v>0.18775265988048756</v>
      </c>
      <c r="F37" s="47">
        <f t="shared" si="18"/>
        <v>0.15016110499546012</v>
      </c>
      <c r="G37" s="47">
        <f t="shared" si="18"/>
        <v>0.2052017114476353</v>
      </c>
      <c r="H37" s="47"/>
    </row>
    <row r="38" spans="1:9" x14ac:dyDescent="0.2">
      <c r="A38" s="38" t="s">
        <v>211</v>
      </c>
      <c r="B38" s="47">
        <f t="shared" ref="B38:G38" si="19">B20/B17</f>
        <v>0.61236714975845408</v>
      </c>
      <c r="C38" s="47">
        <f t="shared" si="19"/>
        <v>0.66237458193979937</v>
      </c>
      <c r="D38" s="47">
        <f t="shared" si="19"/>
        <v>0.73340958055163974</v>
      </c>
      <c r="E38" s="47">
        <f t="shared" si="19"/>
        <v>0.80534351145038163</v>
      </c>
      <c r="F38" s="47">
        <f t="shared" si="19"/>
        <v>0.55645545497856119</v>
      </c>
      <c r="G38" s="47">
        <f t="shared" si="19"/>
        <v>0.6666511443805444</v>
      </c>
      <c r="H38" s="47"/>
    </row>
    <row r="39" spans="1:9" ht="15" thickBot="1" x14ac:dyDescent="0.25">
      <c r="A39" s="62" t="s">
        <v>37</v>
      </c>
      <c r="B39" s="63">
        <f t="shared" ref="B39:G39" si="20">B21/B19</f>
        <v>0.31837735524391292</v>
      </c>
      <c r="C39" s="63">
        <f t="shared" si="20"/>
        <v>2.6111329661683714E-2</v>
      </c>
      <c r="D39" s="63">
        <f t="shared" si="20"/>
        <v>-0.25581819009882956</v>
      </c>
      <c r="E39" s="63">
        <f t="shared" si="20"/>
        <v>-0.12693954601961416</v>
      </c>
      <c r="F39" s="63">
        <f t="shared" si="20"/>
        <v>3.9572412375372595E-2</v>
      </c>
      <c r="G39" s="63">
        <f t="shared" si="20"/>
        <v>-0.45229520669540957</v>
      </c>
      <c r="H39" s="63"/>
    </row>
    <row r="40" spans="1:9" x14ac:dyDescent="0.2">
      <c r="A40" s="38"/>
      <c r="B40" s="45"/>
      <c r="C40" s="45"/>
      <c r="D40" s="45"/>
      <c r="E40" s="45"/>
      <c r="F40" s="45"/>
      <c r="G40" s="45"/>
      <c r="H40" s="45"/>
    </row>
    <row r="41" spans="1:9" x14ac:dyDescent="0.2">
      <c r="A41" s="38"/>
      <c r="B41" s="45"/>
      <c r="C41" s="45"/>
      <c r="D41" s="45"/>
      <c r="E41" s="45"/>
      <c r="F41" s="45"/>
      <c r="G41" s="45"/>
      <c r="H41" s="45"/>
    </row>
    <row r="42" spans="1:9" x14ac:dyDescent="0.2">
      <c r="A42" s="43" t="s">
        <v>212</v>
      </c>
      <c r="B42" s="44">
        <v>93080</v>
      </c>
      <c r="C42" s="44">
        <v>132047</v>
      </c>
      <c r="D42" s="44">
        <v>82326</v>
      </c>
      <c r="E42" s="44">
        <v>56261</v>
      </c>
      <c r="F42" s="44">
        <v>44741</v>
      </c>
      <c r="G42" s="44">
        <v>52351</v>
      </c>
      <c r="H42" s="44"/>
      <c r="I42" s="1"/>
    </row>
    <row r="43" spans="1:9" x14ac:dyDescent="0.2">
      <c r="A43" s="43" t="s">
        <v>213</v>
      </c>
      <c r="B43" s="44">
        <v>-31350</v>
      </c>
      <c r="C43" s="44">
        <v>-64490</v>
      </c>
      <c r="D43" s="44">
        <v>-31601</v>
      </c>
      <c r="E43" s="44">
        <v>-16913</v>
      </c>
      <c r="F43" s="44">
        <v>-13184</v>
      </c>
      <c r="G43" s="44">
        <v>-24487</v>
      </c>
      <c r="H43" s="44"/>
      <c r="I43" s="1"/>
    </row>
    <row r="44" spans="1:9" x14ac:dyDescent="0.2">
      <c r="A44" s="43" t="s">
        <v>214</v>
      </c>
      <c r="B44" s="44">
        <v>-31350</v>
      </c>
      <c r="C44" s="44">
        <v>-64490</v>
      </c>
      <c r="D44" s="44">
        <v>-31601</v>
      </c>
      <c r="E44" s="44">
        <f>E43</f>
        <v>-16913</v>
      </c>
      <c r="F44" s="44">
        <f>F43</f>
        <v>-13184</v>
      </c>
      <c r="G44" s="44">
        <f>G43</f>
        <v>-24487</v>
      </c>
      <c r="H44" s="44"/>
      <c r="I44" s="1"/>
    </row>
    <row r="45" spans="1:9" x14ac:dyDescent="0.2">
      <c r="A45" s="43" t="s">
        <v>215</v>
      </c>
      <c r="B45" s="44">
        <v>61730</v>
      </c>
      <c r="C45" s="44">
        <v>67615</v>
      </c>
      <c r="D45" s="44">
        <v>50898</v>
      </c>
      <c r="E45" s="44">
        <v>39636</v>
      </c>
      <c r="F45" s="44">
        <v>31557</v>
      </c>
      <c r="G45" s="44">
        <v>27864</v>
      </c>
      <c r="H45" s="44">
        <v>20220</v>
      </c>
      <c r="I45" s="1"/>
    </row>
    <row r="46" spans="1:9" x14ac:dyDescent="0.2">
      <c r="A46" s="43" t="s">
        <v>200</v>
      </c>
      <c r="B46" s="44">
        <v>59217</v>
      </c>
      <c r="C46" s="44">
        <v>65025</v>
      </c>
      <c r="D46" s="44">
        <v>48228</v>
      </c>
      <c r="E46" s="44">
        <v>36883</v>
      </c>
      <c r="F46" s="44">
        <v>28719</v>
      </c>
      <c r="G46" s="44">
        <v>24938</v>
      </c>
      <c r="H46" s="44">
        <v>17204</v>
      </c>
      <c r="I46" s="1"/>
    </row>
    <row r="47" spans="1:9" s="184" customFormat="1" ht="15" x14ac:dyDescent="0.25">
      <c r="A47" s="200" t="s">
        <v>217</v>
      </c>
      <c r="B47" s="201">
        <v>59217</v>
      </c>
      <c r="C47" s="201">
        <v>65025</v>
      </c>
      <c r="D47" s="201">
        <v>48228</v>
      </c>
      <c r="E47" s="201">
        <f>E46</f>
        <v>36883</v>
      </c>
      <c r="F47" s="201">
        <f>F46</f>
        <v>28719</v>
      </c>
      <c r="G47" s="201">
        <f>G46</f>
        <v>24938</v>
      </c>
      <c r="H47" s="201">
        <v>17204</v>
      </c>
      <c r="I47" s="210"/>
    </row>
    <row r="48" spans="1:9" x14ac:dyDescent="0.2">
      <c r="A48" s="43" t="s">
        <v>233</v>
      </c>
      <c r="B48" s="44">
        <v>91216</v>
      </c>
      <c r="C48" s="44">
        <v>130850</v>
      </c>
      <c r="D48" s="44">
        <v>81796</v>
      </c>
      <c r="E48" s="44">
        <v>48396</v>
      </c>
      <c r="F48" s="44">
        <v>38970</v>
      </c>
      <c r="G48" s="44">
        <v>50832</v>
      </c>
      <c r="H48" s="44"/>
    </row>
    <row r="49" spans="1:8" x14ac:dyDescent="0.2">
      <c r="A49" s="34" t="s">
        <v>219</v>
      </c>
      <c r="B49" s="48">
        <f t="shared" ref="B49:G49" si="21">B45-B46</f>
        <v>2513</v>
      </c>
      <c r="C49" s="48">
        <f t="shared" si="21"/>
        <v>2590</v>
      </c>
      <c r="D49" s="48">
        <f t="shared" si="21"/>
        <v>2670</v>
      </c>
      <c r="E49" s="48">
        <f t="shared" si="21"/>
        <v>2753</v>
      </c>
      <c r="F49" s="48">
        <f t="shared" si="21"/>
        <v>2838</v>
      </c>
      <c r="G49" s="48">
        <f t="shared" si="21"/>
        <v>2926</v>
      </c>
      <c r="H49" s="48"/>
    </row>
    <row r="50" spans="1:8" s="22" customFormat="1" x14ac:dyDescent="0.2">
      <c r="A50" s="39" t="s">
        <v>220</v>
      </c>
      <c r="B50" s="48">
        <f t="shared" ref="B50:G50" si="22">B45-C45</f>
        <v>-5885</v>
      </c>
      <c r="C50" s="48">
        <f t="shared" si="22"/>
        <v>16717</v>
      </c>
      <c r="D50" s="48">
        <f t="shared" si="22"/>
        <v>11262</v>
      </c>
      <c r="E50" s="48">
        <f t="shared" si="22"/>
        <v>8079</v>
      </c>
      <c r="F50" s="48">
        <f t="shared" si="22"/>
        <v>3693</v>
      </c>
      <c r="G50" s="48">
        <f t="shared" si="22"/>
        <v>7644</v>
      </c>
      <c r="H50" s="48"/>
    </row>
    <row r="51" spans="1:8" s="22" customFormat="1" x14ac:dyDescent="0.2">
      <c r="A51" s="39" t="s">
        <v>221</v>
      </c>
      <c r="B51" s="49">
        <f t="shared" ref="B51:G51" si="23">B50/C45</f>
        <v>-8.7036900096132519E-2</v>
      </c>
      <c r="C51" s="49">
        <f t="shared" si="23"/>
        <v>0.32844119611772565</v>
      </c>
      <c r="D51" s="49">
        <f t="shared" si="23"/>
        <v>0.28413563427187405</v>
      </c>
      <c r="E51" s="49">
        <f t="shared" si="23"/>
        <v>0.25601292898564504</v>
      </c>
      <c r="F51" s="49">
        <f t="shared" si="23"/>
        <v>0.13253660637381567</v>
      </c>
      <c r="G51" s="49">
        <f t="shared" si="23"/>
        <v>0.37804154302670623</v>
      </c>
      <c r="H51" s="49"/>
    </row>
    <row r="52" spans="1:8" s="22" customFormat="1" x14ac:dyDescent="0.2">
      <c r="A52" s="39" t="s">
        <v>222</v>
      </c>
      <c r="B52" s="48">
        <f t="shared" ref="B52:G52" si="24">B46-C46</f>
        <v>-5808</v>
      </c>
      <c r="C52" s="48">
        <f t="shared" si="24"/>
        <v>16797</v>
      </c>
      <c r="D52" s="48">
        <f t="shared" si="24"/>
        <v>11345</v>
      </c>
      <c r="E52" s="48">
        <f t="shared" si="24"/>
        <v>8164</v>
      </c>
      <c r="F52" s="48">
        <f t="shared" si="24"/>
        <v>3781</v>
      </c>
      <c r="G52" s="48">
        <f t="shared" si="24"/>
        <v>7734</v>
      </c>
      <c r="H52" s="48"/>
    </row>
    <row r="53" spans="1:8" s="22" customFormat="1" x14ac:dyDescent="0.2">
      <c r="A53" s="39" t="s">
        <v>223</v>
      </c>
      <c r="B53" s="49">
        <f t="shared" ref="B53:G53" si="25">B52/C46</f>
        <v>-8.9319492502883513E-2</v>
      </c>
      <c r="C53" s="49">
        <f t="shared" si="25"/>
        <v>0.34828315501368501</v>
      </c>
      <c r="D53" s="49">
        <f t="shared" si="25"/>
        <v>0.30759428462977523</v>
      </c>
      <c r="E53" s="49">
        <f t="shared" si="25"/>
        <v>0.28427173648107523</v>
      </c>
      <c r="F53" s="49">
        <f t="shared" si="25"/>
        <v>0.15161600769909375</v>
      </c>
      <c r="G53" s="49">
        <f t="shared" si="25"/>
        <v>0.44954661706579863</v>
      </c>
      <c r="H53" s="49"/>
    </row>
    <row r="54" spans="1:8" s="22" customFormat="1" x14ac:dyDescent="0.2">
      <c r="A54" s="39" t="s">
        <v>224</v>
      </c>
      <c r="B54" s="48">
        <f t="shared" ref="B54:G54" si="26">B47-C47</f>
        <v>-5808</v>
      </c>
      <c r="C54" s="48">
        <f t="shared" si="26"/>
        <v>16797</v>
      </c>
      <c r="D54" s="48">
        <f t="shared" si="26"/>
        <v>11345</v>
      </c>
      <c r="E54" s="48">
        <f t="shared" si="26"/>
        <v>8164</v>
      </c>
      <c r="F54" s="48">
        <f t="shared" si="26"/>
        <v>3781</v>
      </c>
      <c r="G54" s="48">
        <f t="shared" si="26"/>
        <v>7734</v>
      </c>
      <c r="H54" s="48"/>
    </row>
    <row r="55" spans="1:8" s="22" customFormat="1" x14ac:dyDescent="0.2">
      <c r="A55" s="39" t="s">
        <v>225</v>
      </c>
      <c r="B55" s="49">
        <f t="shared" ref="B55:G55" si="27">B54/C47</f>
        <v>-8.9319492502883513E-2</v>
      </c>
      <c r="C55" s="49">
        <f t="shared" si="27"/>
        <v>0.34828315501368501</v>
      </c>
      <c r="D55" s="49">
        <f t="shared" si="27"/>
        <v>0.30759428462977523</v>
      </c>
      <c r="E55" s="49">
        <f t="shared" si="27"/>
        <v>0.28427173648107523</v>
      </c>
      <c r="F55" s="49">
        <f t="shared" si="27"/>
        <v>0.15161600769909375</v>
      </c>
      <c r="G55" s="49">
        <f t="shared" si="27"/>
        <v>0.44954661706579863</v>
      </c>
      <c r="H55" s="49"/>
    </row>
    <row r="56" spans="1:8" s="22" customFormat="1" x14ac:dyDescent="0.2">
      <c r="A56" s="39" t="s">
        <v>226</v>
      </c>
      <c r="B56" s="50">
        <f t="shared" ref="B56:G56" si="28">-B42/B43</f>
        <v>2.9690590111642745</v>
      </c>
      <c r="C56" s="50">
        <f t="shared" si="28"/>
        <v>2.0475577608931617</v>
      </c>
      <c r="D56" s="50">
        <f t="shared" si="28"/>
        <v>2.6051707224454921</v>
      </c>
      <c r="E56" s="50">
        <f t="shared" si="28"/>
        <v>3.3264944125820377</v>
      </c>
      <c r="F56" s="50">
        <f t="shared" si="28"/>
        <v>3.3935831310679609</v>
      </c>
      <c r="G56" s="50">
        <f t="shared" si="28"/>
        <v>2.1379099113815494</v>
      </c>
      <c r="H56" s="50"/>
    </row>
    <row r="57" spans="1:8" s="22" customFormat="1" x14ac:dyDescent="0.2">
      <c r="A57" s="39" t="s">
        <v>227</v>
      </c>
      <c r="B57" s="51">
        <f t="shared" ref="B57:G57" si="29">(B42+B43)/-B10</f>
        <v>5.301822241944488</v>
      </c>
      <c r="C57" s="51">
        <f t="shared" si="29"/>
        <v>5.6790870689111657</v>
      </c>
      <c r="D57" s="51">
        <f t="shared" si="29"/>
        <v>4.1856627127385249</v>
      </c>
      <c r="E57" s="51">
        <f t="shared" si="29"/>
        <v>3.6220093124582893</v>
      </c>
      <c r="F57" s="51">
        <f t="shared" si="29"/>
        <v>3.0427872369488882</v>
      </c>
      <c r="G57" s="51">
        <f t="shared" si="29"/>
        <v>2.3963706989844549</v>
      </c>
      <c r="H57" s="51"/>
    </row>
    <row r="58" spans="1:8" x14ac:dyDescent="0.2">
      <c r="A58" s="34" t="s">
        <v>228</v>
      </c>
      <c r="B58" s="52">
        <f t="shared" ref="B58:G58" si="30">-B48/B10</f>
        <v>7.8342947937989384</v>
      </c>
      <c r="C58" s="52">
        <f t="shared" si="30"/>
        <v>10.99972679318244</v>
      </c>
      <c r="D58" s="52">
        <f t="shared" si="30"/>
        <v>6.7495410005157295</v>
      </c>
      <c r="E58" s="52">
        <f t="shared" si="30"/>
        <v>4.4548836709802622</v>
      </c>
      <c r="F58" s="52">
        <f t="shared" si="30"/>
        <v>3.7575630961085711</v>
      </c>
      <c r="G58" s="52">
        <f t="shared" si="30"/>
        <v>4.3716736782507111</v>
      </c>
      <c r="H58" s="52"/>
    </row>
    <row r="59" spans="1:8" ht="15" thickBot="1" x14ac:dyDescent="0.25">
      <c r="A59" s="35" t="s">
        <v>290</v>
      </c>
      <c r="B59" s="53">
        <f t="shared" ref="B59:G59" si="31">B47/B8</f>
        <v>0.44246604001972595</v>
      </c>
      <c r="C59" s="53">
        <f t="shared" si="31"/>
        <v>0.40756526371870005</v>
      </c>
      <c r="D59" s="53">
        <f t="shared" si="31"/>
        <v>0.30779834957590613</v>
      </c>
      <c r="E59" s="53">
        <f t="shared" si="31"/>
        <v>0.26641481631296859</v>
      </c>
      <c r="F59" s="53">
        <f t="shared" si="31"/>
        <v>0.22411156025158804</v>
      </c>
      <c r="G59" s="53">
        <f t="shared" si="31"/>
        <v>0.16944453881433669</v>
      </c>
      <c r="H59" s="53"/>
    </row>
    <row r="60" spans="1:8" x14ac:dyDescent="0.2">
      <c r="A60" s="1"/>
      <c r="B60" s="19"/>
      <c r="C60" s="19"/>
      <c r="D60" s="19"/>
      <c r="E60" s="19"/>
      <c r="F60" s="19"/>
      <c r="G60" s="19"/>
    </row>
    <row r="61" spans="1:8" x14ac:dyDescent="0.2">
      <c r="A61" s="4" t="s">
        <v>229</v>
      </c>
      <c r="B61" s="19"/>
      <c r="C61" s="19"/>
      <c r="D61" s="19"/>
      <c r="E61" s="19"/>
      <c r="F61" s="19"/>
      <c r="G61" s="19"/>
    </row>
    <row r="62" spans="1:8" ht="27" x14ac:dyDescent="0.2">
      <c r="A62" s="54" t="s">
        <v>325</v>
      </c>
    </row>
    <row r="63" spans="1:8" x14ac:dyDescent="0.2">
      <c r="A63" s="55" t="s">
        <v>40</v>
      </c>
    </row>
    <row r="64" spans="1:8" x14ac:dyDescent="0.2">
      <c r="A64" s="55" t="s">
        <v>41</v>
      </c>
    </row>
    <row r="65" spans="1:1" ht="25.5" x14ac:dyDescent="0.2">
      <c r="A65" s="56" t="s">
        <v>42</v>
      </c>
    </row>
  </sheetData>
  <mergeCells count="8">
    <mergeCell ref="G3:G4"/>
    <mergeCell ref="H3:H4"/>
    <mergeCell ref="A3:A4"/>
    <mergeCell ref="B3:B4"/>
    <mergeCell ref="C3:C4"/>
    <mergeCell ref="D3:D4"/>
    <mergeCell ref="E3:E4"/>
    <mergeCell ref="F3:F4"/>
  </mergeCells>
  <phoneticPr fontId="9" type="noConversion"/>
  <pageMargins left="0.75" right="0.75" top="1" bottom="1" header="0.5" footer="0.5"/>
  <pageSetup paperSize="9" orientation="portrait" horizontalDpi="4294967292" verticalDpi="4294967292"/>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Y54"/>
  <sheetViews>
    <sheetView zoomScaleNormal="100" workbookViewId="0">
      <selection activeCell="Q15" sqref="Q15"/>
    </sheetView>
  </sheetViews>
  <sheetFormatPr defaultRowHeight="15" x14ac:dyDescent="0.25"/>
  <cols>
    <col min="1" max="1" width="63.140625" style="391" customWidth="1"/>
    <col min="2" max="6" width="11.42578125" style="391" customWidth="1"/>
    <col min="7" max="7" width="3.5703125" style="391" customWidth="1"/>
    <col min="8" max="12" width="11.42578125" style="391" customWidth="1"/>
    <col min="13" max="16" width="9.140625" style="391"/>
    <col min="17" max="17" width="62.140625" style="391" bestFit="1" customWidth="1"/>
    <col min="18" max="22" width="12" style="391" bestFit="1" customWidth="1"/>
    <col min="23" max="23" width="11.28515625" style="391" bestFit="1" customWidth="1"/>
    <col min="24" max="16384" width="9.140625" style="391"/>
  </cols>
  <sheetData>
    <row r="1" spans="1:25" x14ac:dyDescent="0.25">
      <c r="A1" s="390" t="s">
        <v>293</v>
      </c>
    </row>
    <row r="2" spans="1:25" ht="15.75" thickBot="1" x14ac:dyDescent="0.3"/>
    <row r="3" spans="1:25" ht="22.5" customHeight="1" thickBot="1" x14ac:dyDescent="0.3">
      <c r="A3" s="392" t="s">
        <v>297</v>
      </c>
      <c r="B3" s="592" t="s">
        <v>349</v>
      </c>
      <c r="C3" s="593"/>
      <c r="D3" s="593"/>
      <c r="E3" s="593"/>
      <c r="F3" s="594"/>
      <c r="G3" s="393"/>
      <c r="H3" s="597" t="s">
        <v>350</v>
      </c>
      <c r="I3" s="593"/>
      <c r="J3" s="593"/>
      <c r="K3" s="593"/>
      <c r="L3" s="594"/>
      <c r="N3" s="452"/>
      <c r="O3" s="452"/>
      <c r="P3" s="452"/>
      <c r="Q3" s="452"/>
      <c r="R3" s="452"/>
      <c r="S3" s="452"/>
      <c r="T3" s="452"/>
      <c r="U3" s="452"/>
      <c r="V3" s="452"/>
      <c r="W3" s="452"/>
      <c r="X3" s="452"/>
      <c r="Y3" s="452"/>
    </row>
    <row r="4" spans="1:25" ht="30" customHeight="1" thickBot="1" x14ac:dyDescent="0.3">
      <c r="A4" s="394" t="s">
        <v>296</v>
      </c>
      <c r="B4" s="595"/>
      <c r="C4" s="595"/>
      <c r="D4" s="595"/>
      <c r="E4" s="595"/>
      <c r="F4" s="596"/>
      <c r="G4" s="395"/>
      <c r="H4" s="598"/>
      <c r="I4" s="595"/>
      <c r="J4" s="595"/>
      <c r="K4" s="595"/>
      <c r="L4" s="596"/>
      <c r="N4" s="452"/>
      <c r="O4" s="452"/>
      <c r="P4" s="452"/>
      <c r="Q4" s="452"/>
      <c r="R4" s="452"/>
      <c r="S4" s="452"/>
      <c r="T4" s="452"/>
      <c r="U4" s="452"/>
      <c r="V4" s="452"/>
      <c r="W4" s="452"/>
      <c r="X4" s="452"/>
      <c r="Y4" s="452"/>
    </row>
    <row r="5" spans="1:25" ht="30" customHeight="1" thickBot="1" x14ac:dyDescent="0.3">
      <c r="A5" s="396" t="s">
        <v>282</v>
      </c>
      <c r="B5" s="397">
        <v>2011</v>
      </c>
      <c r="C5" s="398">
        <v>2012</v>
      </c>
      <c r="D5" s="399">
        <v>2013</v>
      </c>
      <c r="E5" s="400">
        <v>2014</v>
      </c>
      <c r="F5" s="398">
        <v>2015</v>
      </c>
      <c r="G5" s="401"/>
      <c r="H5" s="397">
        <v>2011</v>
      </c>
      <c r="I5" s="398">
        <v>2012</v>
      </c>
      <c r="J5" s="399">
        <v>2013</v>
      </c>
      <c r="K5" s="400">
        <v>2014</v>
      </c>
      <c r="L5" s="397">
        <v>2015</v>
      </c>
      <c r="N5" s="452"/>
      <c r="O5" s="452"/>
      <c r="P5" s="452"/>
      <c r="Q5" s="452"/>
      <c r="R5" s="452"/>
      <c r="S5" s="452"/>
      <c r="T5" s="452"/>
      <c r="U5" s="452"/>
      <c r="V5" s="452"/>
      <c r="W5" s="452"/>
      <c r="X5" s="452"/>
      <c r="Y5" s="452"/>
    </row>
    <row r="6" spans="1:25" x14ac:dyDescent="0.25">
      <c r="A6" s="402" t="s">
        <v>276</v>
      </c>
      <c r="B6" s="403">
        <f>'Panel A Sum'!G4/1000</f>
        <v>138050.75200000001</v>
      </c>
      <c r="C6" s="404">
        <f>'Panel A Sum'!F4/1000</f>
        <v>144478.12100000001</v>
      </c>
      <c r="D6" s="404">
        <f>'Panel A Sum'!E4/1000</f>
        <v>150087.29999999999</v>
      </c>
      <c r="E6" s="403">
        <f>'Panel A Sum'!D4/1000</f>
        <v>154277.44899999999</v>
      </c>
      <c r="F6" s="404">
        <f>'Panel A Sum'!C4/1000</f>
        <v>156815.24299999999</v>
      </c>
      <c r="G6" s="405"/>
      <c r="H6" s="403">
        <f>'Panel A Averages'!G4/1000</f>
        <v>15338.972444444444</v>
      </c>
      <c r="I6" s="404">
        <f>'Panel A Averages'!F4/1000</f>
        <v>16053.124555555556</v>
      </c>
      <c r="J6" s="404">
        <f>'Panel A Averages'!E4/1000</f>
        <v>16676.366666666665</v>
      </c>
      <c r="K6" s="403">
        <f>'Panel A Averages'!D4/1000</f>
        <v>17141.938777777777</v>
      </c>
      <c r="L6" s="404">
        <f>'Panel A Averages'!C4/1000</f>
        <v>17423.915888888889</v>
      </c>
      <c r="N6" s="453"/>
      <c r="O6" s="453"/>
      <c r="P6" s="452"/>
      <c r="Q6" s="452"/>
      <c r="R6" s="454"/>
      <c r="S6" s="454"/>
      <c r="T6" s="454"/>
      <c r="U6" s="454"/>
      <c r="V6" s="454"/>
      <c r="W6" s="452"/>
      <c r="X6" s="452"/>
      <c r="Y6" s="452"/>
    </row>
    <row r="7" spans="1:25" x14ac:dyDescent="0.25">
      <c r="A7" s="406" t="s">
        <v>340</v>
      </c>
      <c r="B7" s="407">
        <f>'Panel A Sum'!G10/1000</f>
        <v>4882.9620000000004</v>
      </c>
      <c r="C7" s="408">
        <f>'Panel A Sum'!F10/1000</f>
        <v>6623.6090000000004</v>
      </c>
      <c r="D7" s="408">
        <f>'Panel A Sum'!E10/1000</f>
        <v>2383.1950000000002</v>
      </c>
      <c r="E7" s="407">
        <f>'Panel A Sum'!D10/1000</f>
        <v>-453.60500000000002</v>
      </c>
      <c r="F7" s="408">
        <f>'Panel A Sum'!C10/1000</f>
        <v>-3616.0619999999999</v>
      </c>
      <c r="G7" s="409"/>
      <c r="H7" s="407">
        <f>'Panel A Averages'!G10/1000</f>
        <v>542.55133333333208</v>
      </c>
      <c r="I7" s="408">
        <f>'Panel A Averages'!F10/1000</f>
        <v>735.95655555555595</v>
      </c>
      <c r="J7" s="408">
        <f>'Panel A Averages'!E10/1000</f>
        <v>264.79944444444402</v>
      </c>
      <c r="K7" s="407">
        <f>'Panel A Averages'!D10/1000</f>
        <v>-50.400555555555968</v>
      </c>
      <c r="L7" s="408">
        <f>'Panel A Averages'!C10/1000</f>
        <v>-401.78466666666793</v>
      </c>
      <c r="N7" s="455"/>
      <c r="O7" s="455"/>
      <c r="P7" s="452"/>
      <c r="Q7" s="451"/>
      <c r="R7" s="410"/>
      <c r="S7" s="410"/>
      <c r="T7" s="410"/>
      <c r="U7" s="410"/>
      <c r="V7" s="410"/>
      <c r="W7" s="410"/>
      <c r="X7" s="452"/>
      <c r="Y7" s="452"/>
    </row>
    <row r="8" spans="1:25" x14ac:dyDescent="0.25">
      <c r="A8" s="406" t="s">
        <v>277</v>
      </c>
      <c r="B8" s="407">
        <f>'Panel A Sum'!G12/1000</f>
        <v>72235.269</v>
      </c>
      <c r="C8" s="408">
        <f>'Panel A Sum'!F12/1000</f>
        <v>75822.126999999993</v>
      </c>
      <c r="D8" s="408">
        <f>'Panel A Sum'!E12/1000</f>
        <v>80278.64</v>
      </c>
      <c r="E8" s="407">
        <f>'Panel A Sum'!D12/1000</f>
        <v>83138.576000000001</v>
      </c>
      <c r="F8" s="408">
        <f>'Panel A Sum'!C12/1000</f>
        <v>81722.476999999999</v>
      </c>
      <c r="G8" s="409"/>
      <c r="H8" s="407">
        <f>'Panel A Averages'!G12/1000</f>
        <v>8026.1409999999996</v>
      </c>
      <c r="I8" s="408">
        <f>'Panel A Averages'!F12/1000</f>
        <v>8424.6807777777776</v>
      </c>
      <c r="J8" s="408">
        <f>'Panel A Averages'!E12/1000</f>
        <v>8919.8488888888878</v>
      </c>
      <c r="K8" s="407">
        <f>'Panel A Averages'!D12/1000</f>
        <v>9237.6195555555569</v>
      </c>
      <c r="L8" s="408">
        <f>'Panel A Averages'!C12/1000</f>
        <v>9080.2752222222225</v>
      </c>
      <c r="N8" s="453"/>
      <c r="O8" s="453"/>
      <c r="P8" s="452"/>
      <c r="Q8" s="451"/>
      <c r="R8" s="410"/>
      <c r="S8" s="410"/>
      <c r="T8" s="410"/>
      <c r="U8" s="410"/>
      <c r="V8" s="410"/>
      <c r="W8" s="452"/>
      <c r="X8" s="452"/>
      <c r="Y8" s="452"/>
    </row>
    <row r="9" spans="1:25" x14ac:dyDescent="0.25">
      <c r="A9" s="406" t="s">
        <v>347</v>
      </c>
      <c r="B9" s="408">
        <f>-'Panel A Sum'!G13/1000</f>
        <v>60606.822</v>
      </c>
      <c r="C9" s="408">
        <f>-'Panel A Sum'!F13/1000</f>
        <v>63850.286</v>
      </c>
      <c r="D9" s="408">
        <f>-'Panel A Sum'!E13/1000</f>
        <v>72386.539999999994</v>
      </c>
      <c r="E9" s="407">
        <f>-'Panel A Sum'!D13/1000</f>
        <v>72088.341</v>
      </c>
      <c r="F9" s="408">
        <f>-'Panel A Sum'!C13/1000</f>
        <v>73448.335000000006</v>
      </c>
      <c r="G9" s="409"/>
      <c r="H9" s="408">
        <f>-'Panel A Averages'!G13/1000</f>
        <v>7575.85275</v>
      </c>
      <c r="I9" s="408">
        <f>-'Panel A Averages'!F13/1000</f>
        <v>7981.28575</v>
      </c>
      <c r="J9" s="408">
        <f>-'Panel A Averages'!E13/1000</f>
        <v>9048.3174999999992</v>
      </c>
      <c r="K9" s="407">
        <f>-'Panel A Averages'!D13/1000</f>
        <v>9011.042625</v>
      </c>
      <c r="L9" s="408">
        <f>-'Panel A Averages'!C13/1000</f>
        <v>9181.0418750000008</v>
      </c>
      <c r="N9" s="453"/>
      <c r="O9" s="453"/>
      <c r="P9" s="452"/>
      <c r="Q9" s="451"/>
      <c r="R9" s="410"/>
      <c r="S9" s="410"/>
      <c r="T9" s="410"/>
      <c r="U9" s="410"/>
      <c r="V9" s="410"/>
      <c r="W9" s="452"/>
      <c r="X9" s="452"/>
      <c r="Y9" s="452"/>
    </row>
    <row r="10" spans="1:25" x14ac:dyDescent="0.25">
      <c r="A10" s="406" t="s">
        <v>341</v>
      </c>
      <c r="B10" s="407">
        <f>'Panel A Sum'!G14/1000</f>
        <v>11628.447</v>
      </c>
      <c r="C10" s="408">
        <f>'Panel A Sum'!F14/1000</f>
        <v>11971.841</v>
      </c>
      <c r="D10" s="408">
        <f>'Panel A Sum'!E14/1000</f>
        <v>7892.1</v>
      </c>
      <c r="E10" s="407">
        <f>'Panel A Sum'!D14/1000</f>
        <v>11050.235000000001</v>
      </c>
      <c r="F10" s="408">
        <f>'Panel A Sum'!C14/1000</f>
        <v>8274.1419999999998</v>
      </c>
      <c r="G10" s="409"/>
      <c r="H10" s="407">
        <f>'Panel A Averages'!G14/1000</f>
        <v>1450.8043749999999</v>
      </c>
      <c r="I10" s="408">
        <f>'Panel A Averages'!F14/1000</f>
        <v>1493.88</v>
      </c>
      <c r="J10" s="408">
        <f>'Panel A Averages'!E14/1000</f>
        <v>983.80174999999997</v>
      </c>
      <c r="K10" s="407">
        <f>'Panel A Averages'!D14/1000</f>
        <v>1378.2962500000001</v>
      </c>
      <c r="L10" s="408">
        <f>'Panel A Averages'!C14/1000</f>
        <v>1031.5082500000001</v>
      </c>
      <c r="N10" s="455"/>
      <c r="O10" s="455"/>
      <c r="P10" s="452"/>
      <c r="Q10" s="452"/>
      <c r="R10" s="453"/>
      <c r="S10" s="453"/>
      <c r="T10" s="453"/>
      <c r="U10" s="453"/>
      <c r="V10" s="452"/>
      <c r="W10" s="452"/>
      <c r="X10" s="452"/>
      <c r="Y10" s="452"/>
    </row>
    <row r="11" spans="1:25" x14ac:dyDescent="0.25">
      <c r="A11" s="406" t="s">
        <v>280</v>
      </c>
      <c r="B11" s="407">
        <f>-'Panel A Sum'!G20/1000</f>
        <v>19579.705999999998</v>
      </c>
      <c r="C11" s="408">
        <f>-'Panel A Sum'!F20/1000</f>
        <v>19427.654999999999</v>
      </c>
      <c r="D11" s="408">
        <f>-'Panel A Sum'!E20/1000</f>
        <v>19850.467000000001</v>
      </c>
      <c r="E11" s="407">
        <f>-'Panel A Sum'!D20/1000</f>
        <v>20414.641</v>
      </c>
      <c r="F11" s="408">
        <f>-'Panel A Sum'!C20/1000</f>
        <v>21514.405999999999</v>
      </c>
      <c r="G11" s="409"/>
      <c r="H11" s="407">
        <f>-'Panel A Averages'!G20/1000</f>
        <v>2790.2114285714288</v>
      </c>
      <c r="I11" s="408">
        <f>-'Panel A Averages'!F20/1000</f>
        <v>2768.0115714285712</v>
      </c>
      <c r="J11" s="408">
        <f>-'Panel A Averages'!E20/1000</f>
        <v>2827.4189999999999</v>
      </c>
      <c r="K11" s="407">
        <f>-'Panel A Averages'!D20/1000</f>
        <v>2908.5050000000001</v>
      </c>
      <c r="L11" s="408">
        <f>-'Panel A Averages'!C20/1000</f>
        <v>3065.2077142857142</v>
      </c>
      <c r="N11" s="453"/>
      <c r="O11" s="453"/>
      <c r="P11" s="452"/>
      <c r="Q11" s="452"/>
      <c r="R11" s="456"/>
      <c r="S11" s="456"/>
      <c r="T11" s="456"/>
      <c r="U11" s="456"/>
      <c r="V11" s="456"/>
      <c r="W11" s="452"/>
      <c r="X11" s="452"/>
      <c r="Y11" s="452"/>
    </row>
    <row r="12" spans="1:25" x14ac:dyDescent="0.25">
      <c r="A12" s="406"/>
      <c r="B12" s="411"/>
      <c r="C12" s="412"/>
      <c r="D12" s="412"/>
      <c r="E12" s="411"/>
      <c r="F12" s="412"/>
      <c r="G12" s="413"/>
      <c r="H12" s="414"/>
      <c r="I12" s="415"/>
      <c r="J12" s="415"/>
      <c r="K12" s="414"/>
      <c r="L12" s="415"/>
      <c r="N12" s="452"/>
      <c r="O12" s="452"/>
      <c r="P12" s="452"/>
      <c r="Q12" s="452"/>
      <c r="R12" s="452"/>
      <c r="S12" s="452"/>
      <c r="T12" s="452"/>
      <c r="U12" s="452"/>
      <c r="V12" s="452"/>
      <c r="W12" s="452"/>
      <c r="X12" s="452"/>
      <c r="Y12" s="452"/>
    </row>
    <row r="13" spans="1:25" x14ac:dyDescent="0.25">
      <c r="A13" s="406" t="s">
        <v>342</v>
      </c>
      <c r="B13" s="416">
        <f t="shared" ref="B13" si="0">B8/B6</f>
        <v>0.52325154302672683</v>
      </c>
      <c r="C13" s="417">
        <f>C8/C6</f>
        <v>0.52480006297977799</v>
      </c>
      <c r="D13" s="417">
        <f>D8/D6</f>
        <v>0.5348796333867023</v>
      </c>
      <c r="E13" s="416">
        <f>E8/E6</f>
        <v>0.53889000977712564</v>
      </c>
      <c r="F13" s="417">
        <f>F8/F6</f>
        <v>0.52113860512909449</v>
      </c>
      <c r="G13" s="413"/>
      <c r="H13" s="416">
        <f>'Panel A Averages'!G21</f>
        <v>0.39280086344542525</v>
      </c>
      <c r="I13" s="417">
        <f>'Panel A Averages'!F21</f>
        <v>0.38298678877876285</v>
      </c>
      <c r="J13" s="417">
        <f>'Panel A Averages'!E21</f>
        <v>0.43213093246450701</v>
      </c>
      <c r="K13" s="416">
        <f>'Panel A Averages'!D21</f>
        <v>0.40144371301617138</v>
      </c>
      <c r="L13" s="417">
        <f>'Panel A Averages'!C21</f>
        <v>0.36879520976500557</v>
      </c>
      <c r="N13" s="452"/>
      <c r="O13" s="452"/>
      <c r="P13" s="452"/>
      <c r="Q13" s="451"/>
      <c r="R13" s="452"/>
      <c r="S13" s="452"/>
      <c r="T13" s="452"/>
      <c r="U13" s="452"/>
      <c r="V13" s="452"/>
      <c r="W13" s="452"/>
      <c r="X13" s="452"/>
      <c r="Y13" s="452"/>
    </row>
    <row r="14" spans="1:25" x14ac:dyDescent="0.25">
      <c r="A14" s="406" t="s">
        <v>343</v>
      </c>
      <c r="B14" s="416">
        <f t="shared" ref="B14" si="1">B10/B8</f>
        <v>0.16098018545483647</v>
      </c>
      <c r="C14" s="417">
        <f>C10/C8</f>
        <v>0.15789376365028643</v>
      </c>
      <c r="D14" s="417">
        <f>D10/D8</f>
        <v>9.8308840309203047E-2</v>
      </c>
      <c r="E14" s="416">
        <f>E10/E8</f>
        <v>0.13291345043003863</v>
      </c>
      <c r="F14" s="417">
        <f>F10/F8</f>
        <v>0.10124683323047097</v>
      </c>
      <c r="G14" s="413"/>
      <c r="H14" s="416">
        <f>'Panel A Averages'!G26</f>
        <v>0.38949901866407394</v>
      </c>
      <c r="I14" s="417">
        <f>'Panel A Averages'!F26</f>
        <v>0.27311002030759257</v>
      </c>
      <c r="J14" s="417">
        <f>'Panel A Averages'!E26</f>
        <v>0.16659590838764571</v>
      </c>
      <c r="K14" s="416">
        <f>'Panel A Averages'!D26</f>
        <v>0.15513481192011</v>
      </c>
      <c r="L14" s="417">
        <f>'Panel A Averages'!C26</f>
        <v>3.7694936139361618E-2</v>
      </c>
      <c r="N14" s="452"/>
      <c r="O14" s="452"/>
      <c r="P14" s="452"/>
      <c r="Q14" s="452"/>
      <c r="R14" s="453"/>
      <c r="S14" s="453"/>
      <c r="T14" s="453"/>
      <c r="U14" s="453"/>
      <c r="V14" s="452"/>
      <c r="W14" s="452"/>
      <c r="X14" s="452"/>
      <c r="Y14" s="452"/>
    </row>
    <row r="15" spans="1:25" ht="29.25" thickBot="1" x14ac:dyDescent="0.3">
      <c r="A15" s="418" t="s">
        <v>344</v>
      </c>
      <c r="B15" s="419">
        <f t="shared" ref="B15" si="2">B10/B11</f>
        <v>0.59390304430515972</v>
      </c>
      <c r="C15" s="420">
        <f>C10/C11</f>
        <v>0.61622676540220633</v>
      </c>
      <c r="D15" s="420">
        <f>D10/D11</f>
        <v>0.39757754817556684</v>
      </c>
      <c r="E15" s="419">
        <f>E10/E11</f>
        <v>0.54128970477609673</v>
      </c>
      <c r="F15" s="420">
        <f>F10/F11</f>
        <v>0.38458612336310843</v>
      </c>
      <c r="G15" s="421"/>
      <c r="H15" s="419">
        <f>'Panel A Averages'!G25</f>
        <v>0.59969628096653504</v>
      </c>
      <c r="I15" s="420">
        <f>'Panel A Averages'!F25</f>
        <v>0.44390275937043455</v>
      </c>
      <c r="J15" s="420">
        <f>'Panel A Averages'!E25</f>
        <v>0.48107703809045421</v>
      </c>
      <c r="K15" s="419">
        <f>'Panel A Averages'!D25</f>
        <v>0.44698322321875777</v>
      </c>
      <c r="L15" s="420">
        <f>'Panel A Averages'!C25</f>
        <v>0.32598572652189323</v>
      </c>
      <c r="N15" s="452"/>
      <c r="O15" s="452"/>
      <c r="P15" s="452"/>
      <c r="Q15" s="452"/>
      <c r="R15" s="452"/>
      <c r="S15" s="452"/>
      <c r="T15" s="452"/>
      <c r="U15" s="452"/>
      <c r="V15" s="452"/>
      <c r="W15" s="452"/>
      <c r="X15" s="452"/>
      <c r="Y15" s="452"/>
    </row>
    <row r="16" spans="1:25" ht="30" customHeight="1" thickBot="1" x14ac:dyDescent="0.3">
      <c r="A16" s="396" t="s">
        <v>283</v>
      </c>
      <c r="B16" s="397">
        <v>2011</v>
      </c>
      <c r="C16" s="398">
        <v>2012</v>
      </c>
      <c r="D16" s="399">
        <v>2013</v>
      </c>
      <c r="E16" s="400">
        <v>2014</v>
      </c>
      <c r="F16" s="398">
        <v>2015</v>
      </c>
      <c r="G16" s="401"/>
      <c r="H16" s="397">
        <v>2011</v>
      </c>
      <c r="I16" s="398">
        <v>2012</v>
      </c>
      <c r="J16" s="399">
        <v>2013</v>
      </c>
      <c r="K16" s="400">
        <v>2014</v>
      </c>
      <c r="L16" s="397">
        <v>2015</v>
      </c>
      <c r="N16" s="452"/>
      <c r="O16" s="452"/>
      <c r="P16" s="452"/>
      <c r="Q16" s="452"/>
      <c r="R16" s="452"/>
      <c r="S16" s="452"/>
      <c r="T16" s="452"/>
      <c r="U16" s="452"/>
      <c r="V16" s="452"/>
      <c r="W16" s="452"/>
      <c r="X16" s="452"/>
      <c r="Y16" s="452"/>
    </row>
    <row r="17" spans="1:25" x14ac:dyDescent="0.25">
      <c r="A17" s="422" t="s">
        <v>284</v>
      </c>
      <c r="B17" s="423">
        <f>'Panel A Sum'!G41/1000</f>
        <v>116806.74800000001</v>
      </c>
      <c r="C17" s="424">
        <f>'Panel A Sum'!F41/1000</f>
        <v>129679.969</v>
      </c>
      <c r="D17" s="424">
        <f>'Panel A Sum'!E41/1000</f>
        <v>157352.253</v>
      </c>
      <c r="E17" s="423">
        <f>'Panel A Sum'!D41/1000</f>
        <v>152371.91</v>
      </c>
      <c r="F17" s="424">
        <f>'Panel A Sum'!C41/1000</f>
        <v>151068.117</v>
      </c>
      <c r="G17" s="425"/>
      <c r="H17" s="423">
        <f>'Panel A Averages'!G41/1000</f>
        <v>12978.527555555556</v>
      </c>
      <c r="I17" s="424">
        <f>'Panel A Averages'!F41/1000</f>
        <v>14408.885444444444</v>
      </c>
      <c r="J17" s="424">
        <f>'Panel A Averages'!E41/1000</f>
        <v>17483.583666666669</v>
      </c>
      <c r="K17" s="423">
        <f>'Panel A Averages'!D41/1000</f>
        <v>16930.212222222224</v>
      </c>
      <c r="L17" s="424">
        <f>'Panel A Averages'!C41/1000</f>
        <v>16785.346333333331</v>
      </c>
      <c r="N17" s="452"/>
      <c r="O17" s="452"/>
      <c r="P17" s="452"/>
      <c r="Q17" s="452"/>
      <c r="R17" s="452"/>
      <c r="S17" s="452"/>
      <c r="T17" s="452"/>
      <c r="U17" s="452"/>
      <c r="V17" s="452"/>
      <c r="W17" s="452"/>
      <c r="X17" s="452"/>
      <c r="Y17" s="452"/>
    </row>
    <row r="18" spans="1:25" x14ac:dyDescent="0.25">
      <c r="A18" s="426" t="s">
        <v>286</v>
      </c>
      <c r="B18" s="427">
        <f>'Panel A Sum'!G43/1000</f>
        <v>103398.50900000001</v>
      </c>
      <c r="C18" s="428">
        <f>'Panel A Sum'!F43/1000</f>
        <v>108760.501</v>
      </c>
      <c r="D18" s="428">
        <f>'Panel A Sum'!E43/1000</f>
        <v>112948.28</v>
      </c>
      <c r="E18" s="427">
        <f>'Panel A Sum'!D43/1000</f>
        <v>103022.39200000001</v>
      </c>
      <c r="F18" s="428">
        <f>'Panel A Sum'!C43/1000</f>
        <v>97523.35</v>
      </c>
      <c r="G18" s="413"/>
      <c r="H18" s="427">
        <f>'Panel A Averages'!G43/1000</f>
        <v>11488.723222222223</v>
      </c>
      <c r="I18" s="428">
        <f>'Panel A Averages'!F43/1000</f>
        <v>12084.500111111112</v>
      </c>
      <c r="J18" s="428">
        <f>'Panel A Averages'!E43/1000</f>
        <v>12549.808888888889</v>
      </c>
      <c r="K18" s="427">
        <f>'Panel A Averages'!D43/1000</f>
        <v>11446.932444444445</v>
      </c>
      <c r="L18" s="428">
        <f>'Panel A Averages'!C43/1000</f>
        <v>10835.927777777779</v>
      </c>
      <c r="N18" s="452"/>
      <c r="O18" s="452"/>
      <c r="P18" s="452"/>
      <c r="Q18" s="452"/>
      <c r="R18" s="452"/>
      <c r="S18" s="452"/>
      <c r="T18" s="452"/>
      <c r="U18" s="452"/>
      <c r="V18" s="452"/>
      <c r="W18" s="452"/>
      <c r="X18" s="452"/>
      <c r="Y18" s="452"/>
    </row>
    <row r="19" spans="1:25" x14ac:dyDescent="0.25">
      <c r="A19" s="426" t="s">
        <v>285</v>
      </c>
      <c r="B19" s="427">
        <f>'Panel A Sum'!G44/1000</f>
        <v>57055.832999999999</v>
      </c>
      <c r="C19" s="428">
        <f>'Panel A Sum'!F44/1000</f>
        <v>31535.330999999998</v>
      </c>
      <c r="D19" s="428">
        <f>'Panel A Sum'!E44/1000</f>
        <v>34822.663999999997</v>
      </c>
      <c r="E19" s="427">
        <f>'Panel A Sum'!D44/1000</f>
        <v>33511.557999999997</v>
      </c>
      <c r="F19" s="428">
        <f>'Panel A Sum'!C44/1000</f>
        <v>25240.026999999998</v>
      </c>
      <c r="G19" s="413"/>
      <c r="H19" s="427">
        <f>'Panel A Averages'!G44/1000</f>
        <v>6339.5370000000003</v>
      </c>
      <c r="I19" s="428">
        <f>'Panel A Averages'!F44/1000</f>
        <v>3503.9256666666665</v>
      </c>
      <c r="J19" s="428">
        <f>'Panel A Averages'!E44/1000</f>
        <v>3869.184888888889</v>
      </c>
      <c r="K19" s="427">
        <f>'Panel A Averages'!D44/1000</f>
        <v>3723.5064444444447</v>
      </c>
      <c r="L19" s="428">
        <f>'Panel A Averages'!C44/1000</f>
        <v>2804.4474444444445</v>
      </c>
      <c r="N19" s="452"/>
      <c r="O19" s="452"/>
      <c r="P19" s="452"/>
      <c r="Q19" s="452"/>
      <c r="R19" s="452"/>
      <c r="S19" s="452"/>
      <c r="T19" s="452"/>
      <c r="U19" s="452"/>
      <c r="V19" s="452"/>
      <c r="W19" s="452"/>
      <c r="X19" s="452"/>
      <c r="Y19" s="452"/>
    </row>
    <row r="20" spans="1:25" x14ac:dyDescent="0.25">
      <c r="A20" s="426" t="s">
        <v>287</v>
      </c>
      <c r="B20" s="429">
        <f t="shared" ref="B20" si="3">B18/B6</f>
        <v>0.74898910365950055</v>
      </c>
      <c r="C20" s="430">
        <f>C18/C6</f>
        <v>0.75278180701145747</v>
      </c>
      <c r="D20" s="430">
        <f>D18/D6</f>
        <v>0.75255054891386552</v>
      </c>
      <c r="E20" s="429">
        <f>E18/E6</f>
        <v>0.66777349941792208</v>
      </c>
      <c r="F20" s="430">
        <f>F18/F6</f>
        <v>0.62189968356583814</v>
      </c>
      <c r="G20" s="413"/>
      <c r="H20" s="429">
        <f>'Panel A Averages'!G55</f>
        <v>1.7780041352891827</v>
      </c>
      <c r="I20" s="430">
        <f>'Panel A Averages'!F55</f>
        <v>1.9944371627742419</v>
      </c>
      <c r="J20" s="430">
        <f>'Panel A Averages'!E55</f>
        <v>1.9049378129756422</v>
      </c>
      <c r="K20" s="429">
        <f>'Panel A Averages'!D55</f>
        <v>1.9434661552977661</v>
      </c>
      <c r="L20" s="430">
        <f>'Panel A Averages'!C55</f>
        <v>1.9033182071568235</v>
      </c>
      <c r="N20" s="452"/>
      <c r="O20" s="452"/>
      <c r="P20" s="452"/>
      <c r="Q20" s="452"/>
      <c r="R20" s="452"/>
      <c r="S20" s="452"/>
      <c r="T20" s="452"/>
      <c r="U20" s="452"/>
      <c r="V20" s="452"/>
      <c r="W20" s="452"/>
      <c r="X20" s="452"/>
      <c r="Y20" s="452"/>
    </row>
    <row r="21" spans="1:25" x14ac:dyDescent="0.25">
      <c r="A21" s="426" t="s">
        <v>288</v>
      </c>
      <c r="B21" s="431">
        <f>'Panel A Sum'!G52</f>
        <v>1.5677458187340167</v>
      </c>
      <c r="C21" s="432">
        <f>'Panel A Sum'!F52</f>
        <v>1.0402118098638951</v>
      </c>
      <c r="D21" s="432">
        <f>'Panel A Sum'!E52</f>
        <v>1.0867291037761095</v>
      </c>
      <c r="E21" s="431">
        <f>'Panel A Sum'!D52</f>
        <v>1.1613256716657785</v>
      </c>
      <c r="F21" s="432">
        <f>'Panel A Sum'!C52</f>
        <v>1.0163492392342939</v>
      </c>
      <c r="G21" s="413"/>
      <c r="H21" s="431">
        <f>'Panel A Averages'!G52</f>
        <v>8.138138480935595</v>
      </c>
      <c r="I21" s="432">
        <f>'Panel A Averages'!F52</f>
        <v>11.617726816206229</v>
      </c>
      <c r="J21" s="432">
        <f>'Panel A Averages'!E52</f>
        <v>11.198844425698514</v>
      </c>
      <c r="K21" s="431">
        <f>'Panel A Averages'!D52</f>
        <v>8.8433921364916763</v>
      </c>
      <c r="L21" s="432">
        <f>'Panel A Averages'!C52</f>
        <v>7.4310393313816547</v>
      </c>
      <c r="N21" s="452"/>
      <c r="O21" s="452"/>
      <c r="P21" s="452"/>
      <c r="Q21" s="452"/>
      <c r="R21" s="457"/>
      <c r="S21" s="457"/>
      <c r="T21" s="457"/>
      <c r="U21" s="457"/>
      <c r="V21" s="457"/>
      <c r="W21" s="452"/>
      <c r="X21" s="452"/>
      <c r="Y21" s="452"/>
    </row>
    <row r="22" spans="1:25" ht="29.25" thickBot="1" x14ac:dyDescent="0.3">
      <c r="A22" s="433" t="s">
        <v>292</v>
      </c>
      <c r="B22" s="434">
        <f>'Panel A Sum'!G53*365/12</f>
        <v>77.599495681350561</v>
      </c>
      <c r="C22" s="435">
        <f>'Panel A Sum'!F53*365/12</f>
        <v>5.6893522280939193</v>
      </c>
      <c r="D22" s="435">
        <f>'Panel A Sum'!E53*365/12</f>
        <v>11.985174616507782</v>
      </c>
      <c r="E22" s="434">
        <f>'Panel A Sum'!D53*365/12</f>
        <v>21.239953810435491</v>
      </c>
      <c r="F22" s="435">
        <f>'Panel A Sum'!C53*365/12</f>
        <v>2.0399359401832453</v>
      </c>
      <c r="G22" s="421"/>
      <c r="H22" s="434">
        <f>'Panel A Averages'!G53*365/12</f>
        <v>482.63972084353787</v>
      </c>
      <c r="I22" s="435">
        <f>'Panel A Averages'!F53*365/12</f>
        <v>497.48234335343949</v>
      </c>
      <c r="J22" s="435">
        <f>'Panel A Averages'!E53*365/12</f>
        <v>469.88443511758311</v>
      </c>
      <c r="K22" s="434">
        <f>'Panel A Averages'!D53*365/12</f>
        <v>450.08490787328202</v>
      </c>
      <c r="L22" s="435">
        <f>'Panel A Averages'!C53*365/12</f>
        <v>552.92605168295233</v>
      </c>
      <c r="N22" s="452"/>
      <c r="O22" s="452"/>
      <c r="P22" s="452"/>
      <c r="Q22" s="458"/>
      <c r="R22" s="459"/>
      <c r="S22" s="459"/>
      <c r="T22" s="459"/>
      <c r="U22" s="459"/>
      <c r="V22" s="459"/>
      <c r="W22" s="452"/>
      <c r="X22" s="452"/>
      <c r="Y22" s="452"/>
    </row>
    <row r="23" spans="1:25" x14ac:dyDescent="0.25">
      <c r="A23" s="436"/>
      <c r="B23" s="437"/>
      <c r="C23" s="437"/>
      <c r="D23" s="437"/>
      <c r="E23" s="437"/>
      <c r="F23" s="437"/>
      <c r="G23" s="437"/>
      <c r="H23" s="437"/>
      <c r="I23" s="437"/>
      <c r="J23" s="437"/>
      <c r="K23" s="437"/>
      <c r="L23" s="437"/>
      <c r="N23" s="452"/>
      <c r="O23" s="452"/>
      <c r="P23" s="452"/>
      <c r="Q23" s="451"/>
      <c r="R23" s="410"/>
      <c r="S23" s="410"/>
      <c r="T23" s="410"/>
      <c r="U23" s="410"/>
      <c r="V23" s="410"/>
      <c r="W23" s="452"/>
      <c r="X23" s="452"/>
      <c r="Y23" s="452"/>
    </row>
    <row r="24" spans="1:25" ht="15.75" x14ac:dyDescent="0.25">
      <c r="A24" s="462"/>
      <c r="B24" s="460"/>
      <c r="C24" s="460"/>
      <c r="D24" s="460"/>
      <c r="E24" s="460"/>
      <c r="F24" s="460"/>
      <c r="G24" s="463"/>
      <c r="H24" s="460"/>
      <c r="I24" s="460"/>
      <c r="J24" s="460"/>
      <c r="K24" s="460"/>
      <c r="L24" s="460"/>
      <c r="M24" s="452"/>
      <c r="N24" s="452"/>
      <c r="O24" s="452"/>
      <c r="P24" s="452"/>
      <c r="Q24" s="452"/>
      <c r="R24" s="452"/>
      <c r="S24" s="452"/>
      <c r="T24" s="452"/>
      <c r="U24" s="452"/>
      <c r="V24" s="452"/>
      <c r="W24" s="452"/>
      <c r="X24" s="452"/>
      <c r="Y24" s="452"/>
    </row>
    <row r="25" spans="1:25" x14ac:dyDescent="0.25">
      <c r="A25" s="461"/>
      <c r="B25" s="464"/>
      <c r="C25" s="465"/>
      <c r="D25" s="465"/>
      <c r="E25" s="465"/>
      <c r="F25" s="465"/>
      <c r="G25" s="463"/>
      <c r="H25" s="465"/>
      <c r="I25" s="465"/>
      <c r="J25" s="465"/>
      <c r="K25" s="465"/>
      <c r="L25" s="465"/>
      <c r="M25" s="452"/>
      <c r="N25" s="452"/>
      <c r="O25" s="452"/>
      <c r="P25" s="452"/>
      <c r="Q25" s="452"/>
      <c r="R25" s="452"/>
      <c r="S25" s="452"/>
      <c r="T25" s="452"/>
      <c r="U25" s="452"/>
      <c r="V25" s="452"/>
      <c r="W25" s="452"/>
      <c r="X25" s="452"/>
      <c r="Y25" s="452"/>
    </row>
    <row r="26" spans="1:25" x14ac:dyDescent="0.25">
      <c r="A26" s="461"/>
      <c r="B26" s="464"/>
      <c r="C26" s="465"/>
      <c r="D26" s="465"/>
      <c r="E26" s="465"/>
      <c r="F26" s="465"/>
      <c r="G26" s="463"/>
      <c r="H26" s="465"/>
      <c r="I26" s="465"/>
      <c r="J26" s="465"/>
      <c r="K26" s="465"/>
      <c r="L26" s="465"/>
      <c r="M26" s="452"/>
      <c r="N26" s="452"/>
      <c r="O26" s="452"/>
      <c r="P26" s="452"/>
      <c r="Q26" s="452"/>
      <c r="R26" s="452"/>
      <c r="S26" s="452"/>
      <c r="T26" s="452"/>
      <c r="U26" s="452"/>
      <c r="V26" s="452"/>
      <c r="W26" s="452"/>
      <c r="X26" s="452"/>
      <c r="Y26" s="452"/>
    </row>
    <row r="27" spans="1:25" x14ac:dyDescent="0.25">
      <c r="A27" s="461"/>
      <c r="B27" s="464"/>
      <c r="C27" s="465"/>
      <c r="D27" s="465"/>
      <c r="E27" s="465"/>
      <c r="F27" s="465"/>
      <c r="G27" s="463"/>
      <c r="H27" s="465"/>
      <c r="I27" s="465"/>
      <c r="J27" s="465"/>
      <c r="K27" s="465"/>
      <c r="L27" s="465"/>
      <c r="M27" s="452"/>
      <c r="N27" s="452"/>
      <c r="O27" s="452"/>
      <c r="P27" s="452"/>
      <c r="Q27" s="452"/>
      <c r="R27" s="452"/>
      <c r="S27" s="452"/>
      <c r="T27" s="452"/>
      <c r="U27" s="452"/>
      <c r="V27" s="452"/>
      <c r="W27" s="452"/>
      <c r="X27" s="452"/>
      <c r="Y27" s="452"/>
    </row>
    <row r="28" spans="1:25" x14ac:dyDescent="0.25">
      <c r="A28" s="461"/>
      <c r="B28" s="464"/>
      <c r="C28" s="465"/>
      <c r="D28" s="465"/>
      <c r="E28" s="465"/>
      <c r="F28" s="465"/>
      <c r="G28" s="463"/>
      <c r="H28" s="465"/>
      <c r="I28" s="465"/>
      <c r="J28" s="465"/>
      <c r="K28" s="465"/>
      <c r="L28" s="465"/>
      <c r="M28" s="452"/>
      <c r="N28" s="452"/>
      <c r="O28" s="452"/>
      <c r="P28" s="452"/>
      <c r="Q28" s="452"/>
      <c r="R28" s="452"/>
      <c r="S28" s="452"/>
      <c r="T28" s="452"/>
      <c r="U28" s="452"/>
      <c r="V28" s="452"/>
      <c r="W28" s="452"/>
      <c r="X28" s="452"/>
      <c r="Y28" s="452"/>
    </row>
    <row r="29" spans="1:25" x14ac:dyDescent="0.25">
      <c r="A29" s="461"/>
      <c r="B29" s="464"/>
      <c r="C29" s="465"/>
      <c r="D29" s="465"/>
      <c r="E29" s="465"/>
      <c r="F29" s="465"/>
      <c r="G29" s="463"/>
      <c r="H29" s="465"/>
      <c r="I29" s="465"/>
      <c r="J29" s="465"/>
      <c r="K29" s="465"/>
      <c r="L29" s="465"/>
      <c r="M29" s="452"/>
      <c r="N29" s="452"/>
      <c r="O29" s="452"/>
      <c r="P29" s="452"/>
      <c r="Q29" s="452"/>
      <c r="R29" s="452"/>
      <c r="S29" s="452"/>
      <c r="T29" s="452"/>
      <c r="U29" s="452"/>
      <c r="V29" s="452"/>
      <c r="W29" s="452"/>
      <c r="X29" s="452"/>
      <c r="Y29" s="452"/>
    </row>
    <row r="30" spans="1:25" x14ac:dyDescent="0.25">
      <c r="A30" s="461"/>
      <c r="B30" s="464"/>
      <c r="C30" s="465"/>
      <c r="D30" s="465"/>
      <c r="E30" s="465"/>
      <c r="F30" s="465"/>
      <c r="G30" s="463"/>
      <c r="H30" s="465"/>
      <c r="I30" s="465"/>
      <c r="J30" s="465"/>
      <c r="K30" s="465"/>
      <c r="L30" s="465"/>
      <c r="M30" s="452"/>
      <c r="N30" s="452"/>
      <c r="O30" s="452"/>
      <c r="P30" s="452"/>
      <c r="Q30" s="452"/>
      <c r="R30" s="452"/>
      <c r="S30" s="452"/>
      <c r="T30" s="452"/>
      <c r="U30" s="452"/>
      <c r="V30" s="452"/>
      <c r="W30" s="452"/>
      <c r="X30" s="452"/>
      <c r="Y30" s="452"/>
    </row>
    <row r="31" spans="1:25" x14ac:dyDescent="0.25">
      <c r="A31" s="461"/>
      <c r="B31" s="464"/>
      <c r="C31" s="465"/>
      <c r="D31" s="465"/>
      <c r="E31" s="465"/>
      <c r="F31" s="465"/>
      <c r="G31" s="463"/>
      <c r="H31" s="465"/>
      <c r="I31" s="465"/>
      <c r="J31" s="465"/>
      <c r="K31" s="465"/>
      <c r="L31" s="465"/>
      <c r="M31" s="452"/>
      <c r="N31" s="452"/>
      <c r="O31" s="452"/>
      <c r="P31" s="452"/>
      <c r="Q31" s="452"/>
      <c r="R31" s="452"/>
      <c r="S31" s="452"/>
      <c r="T31" s="452"/>
      <c r="U31" s="452"/>
      <c r="V31" s="452"/>
      <c r="W31" s="452"/>
      <c r="X31" s="452"/>
      <c r="Y31" s="452"/>
    </row>
    <row r="32" spans="1:25" x14ac:dyDescent="0.25">
      <c r="A32" s="461"/>
      <c r="B32" s="464"/>
      <c r="C32" s="465"/>
      <c r="D32" s="465"/>
      <c r="E32" s="465"/>
      <c r="F32" s="465"/>
      <c r="G32" s="463"/>
      <c r="H32" s="465"/>
      <c r="I32" s="465"/>
      <c r="J32" s="465"/>
      <c r="K32" s="465"/>
      <c r="L32" s="465"/>
      <c r="M32" s="452"/>
      <c r="N32" s="452"/>
      <c r="O32" s="452"/>
      <c r="P32" s="452"/>
      <c r="Q32" s="452"/>
      <c r="R32" s="452"/>
      <c r="S32" s="452"/>
      <c r="T32" s="452"/>
      <c r="U32" s="452"/>
      <c r="V32" s="452"/>
      <c r="W32" s="452"/>
      <c r="X32" s="452"/>
      <c r="Y32" s="452"/>
    </row>
    <row r="33" spans="1:16" x14ac:dyDescent="0.25">
      <c r="A33" s="461"/>
      <c r="B33" s="466"/>
      <c r="C33" s="465"/>
      <c r="D33" s="465"/>
      <c r="E33" s="465"/>
      <c r="F33" s="465"/>
      <c r="G33" s="463"/>
      <c r="H33" s="465"/>
      <c r="I33" s="465"/>
      <c r="J33" s="465"/>
      <c r="K33" s="465"/>
      <c r="L33" s="465"/>
      <c r="M33" s="452"/>
      <c r="N33" s="452"/>
      <c r="O33" s="452"/>
      <c r="P33" s="452"/>
    </row>
    <row r="34" spans="1:16" x14ac:dyDescent="0.25">
      <c r="A34" s="461"/>
      <c r="B34" s="464"/>
      <c r="C34" s="465"/>
      <c r="D34" s="465"/>
      <c r="E34" s="465"/>
      <c r="F34" s="465"/>
      <c r="G34" s="463"/>
      <c r="H34" s="465"/>
      <c r="I34" s="465"/>
      <c r="J34" s="465"/>
      <c r="K34" s="465"/>
      <c r="L34" s="465"/>
      <c r="M34" s="452"/>
      <c r="N34" s="452"/>
      <c r="O34" s="452"/>
      <c r="P34" s="452"/>
    </row>
    <row r="35" spans="1:16" x14ac:dyDescent="0.25">
      <c r="A35" s="461"/>
      <c r="B35" s="466"/>
      <c r="C35" s="465"/>
      <c r="D35" s="465"/>
      <c r="E35" s="465"/>
      <c r="F35" s="465"/>
      <c r="G35" s="463"/>
      <c r="H35" s="465"/>
      <c r="I35" s="465"/>
      <c r="J35" s="465"/>
      <c r="K35" s="465"/>
      <c r="L35" s="465"/>
      <c r="M35" s="452"/>
      <c r="N35" s="452"/>
      <c r="O35" s="452"/>
      <c r="P35" s="452"/>
    </row>
    <row r="36" spans="1:16" x14ac:dyDescent="0.25">
      <c r="A36" s="461"/>
      <c r="B36" s="459"/>
      <c r="C36" s="465"/>
      <c r="D36" s="465"/>
      <c r="E36" s="465"/>
      <c r="F36" s="465"/>
      <c r="G36" s="463"/>
      <c r="H36" s="465"/>
      <c r="I36" s="465"/>
      <c r="J36" s="465"/>
      <c r="K36" s="465"/>
      <c r="L36" s="465"/>
      <c r="M36" s="452"/>
      <c r="N36" s="452"/>
      <c r="O36" s="452"/>
      <c r="P36" s="452"/>
    </row>
    <row r="37" spans="1:16" x14ac:dyDescent="0.25">
      <c r="A37" s="461"/>
      <c r="B37" s="466"/>
      <c r="C37" s="465"/>
      <c r="D37" s="465"/>
      <c r="E37" s="465"/>
      <c r="F37" s="465"/>
      <c r="G37" s="463"/>
      <c r="H37" s="465"/>
      <c r="I37" s="465"/>
      <c r="J37" s="465"/>
      <c r="K37" s="465"/>
      <c r="L37" s="465"/>
      <c r="M37" s="452"/>
      <c r="N37" s="452"/>
      <c r="O37" s="452"/>
      <c r="P37" s="452"/>
    </row>
    <row r="38" spans="1:16" x14ac:dyDescent="0.25">
      <c r="A38" s="461"/>
      <c r="B38" s="459"/>
      <c r="C38" s="465"/>
      <c r="D38" s="465"/>
      <c r="E38" s="465"/>
      <c r="F38" s="465"/>
      <c r="G38" s="463"/>
      <c r="H38" s="465"/>
      <c r="I38" s="465"/>
      <c r="J38" s="465"/>
      <c r="K38" s="465"/>
      <c r="L38" s="465"/>
      <c r="M38" s="452"/>
      <c r="N38" s="452"/>
      <c r="O38" s="452"/>
      <c r="P38" s="452"/>
    </row>
    <row r="39" spans="1:16" x14ac:dyDescent="0.25">
      <c r="A39" s="461"/>
      <c r="B39" s="466"/>
      <c r="C39" s="465"/>
      <c r="D39" s="465"/>
      <c r="E39" s="465"/>
      <c r="F39" s="465"/>
      <c r="G39" s="463"/>
      <c r="H39" s="465"/>
      <c r="I39" s="465"/>
      <c r="J39" s="465"/>
      <c r="K39" s="465"/>
      <c r="L39" s="465"/>
      <c r="M39" s="452"/>
      <c r="N39" s="452"/>
      <c r="O39" s="452"/>
      <c r="P39" s="452"/>
    </row>
    <row r="40" spans="1:16" x14ac:dyDescent="0.25">
      <c r="A40" s="461"/>
      <c r="B40" s="459"/>
      <c r="C40" s="465"/>
      <c r="D40" s="465"/>
      <c r="E40" s="465"/>
      <c r="F40" s="465"/>
      <c r="G40" s="463"/>
      <c r="H40" s="465"/>
      <c r="I40" s="465"/>
      <c r="J40" s="465"/>
      <c r="K40" s="465"/>
      <c r="L40" s="465"/>
      <c r="M40" s="452"/>
      <c r="N40" s="452"/>
      <c r="O40" s="452"/>
      <c r="P40" s="452"/>
    </row>
    <row r="41" spans="1:16" x14ac:dyDescent="0.25">
      <c r="A41" s="461"/>
      <c r="B41" s="466"/>
      <c r="C41" s="465"/>
      <c r="D41" s="465"/>
      <c r="E41" s="465"/>
      <c r="F41" s="465"/>
      <c r="G41" s="463"/>
      <c r="H41" s="465"/>
      <c r="I41" s="465"/>
      <c r="J41" s="465"/>
      <c r="K41" s="465"/>
      <c r="L41" s="465"/>
      <c r="M41" s="452"/>
      <c r="N41" s="452"/>
      <c r="O41" s="452"/>
      <c r="P41" s="452"/>
    </row>
    <row r="42" spans="1:16" x14ac:dyDescent="0.25">
      <c r="A42" s="461"/>
      <c r="B42" s="467"/>
      <c r="C42" s="459"/>
      <c r="D42" s="459"/>
      <c r="E42" s="459"/>
      <c r="F42" s="459"/>
      <c r="G42" s="452"/>
      <c r="H42" s="452"/>
      <c r="I42" s="452"/>
      <c r="J42" s="452"/>
      <c r="K42" s="467"/>
      <c r="L42" s="467"/>
      <c r="M42" s="452"/>
      <c r="N42" s="452"/>
      <c r="O42" s="452"/>
      <c r="P42" s="452"/>
    </row>
    <row r="43" spans="1:16" x14ac:dyDescent="0.25">
      <c r="A43" s="462"/>
      <c r="B43" s="464"/>
      <c r="C43" s="464"/>
      <c r="D43" s="464"/>
      <c r="E43" s="464"/>
      <c r="F43" s="464"/>
      <c r="G43" s="468"/>
      <c r="H43" s="464"/>
      <c r="I43" s="464"/>
      <c r="J43" s="464"/>
      <c r="K43" s="464"/>
      <c r="L43" s="464"/>
      <c r="M43" s="452"/>
      <c r="N43" s="452"/>
      <c r="O43" s="452"/>
      <c r="P43" s="452"/>
    </row>
    <row r="44" spans="1:16" x14ac:dyDescent="0.25">
      <c r="A44" s="452"/>
      <c r="B44" s="466"/>
      <c r="C44" s="466"/>
      <c r="D44" s="466"/>
      <c r="E44" s="466"/>
      <c r="F44" s="466"/>
      <c r="G44" s="466"/>
      <c r="H44" s="452"/>
      <c r="I44" s="466"/>
      <c r="J44" s="466"/>
      <c r="K44" s="466"/>
      <c r="L44" s="466"/>
      <c r="M44" s="452"/>
      <c r="N44" s="452"/>
      <c r="O44" s="452"/>
      <c r="P44" s="452"/>
    </row>
    <row r="45" spans="1:16" x14ac:dyDescent="0.25">
      <c r="A45" s="462"/>
      <c r="B45" s="464"/>
      <c r="C45" s="464"/>
      <c r="D45" s="464"/>
      <c r="E45" s="464"/>
      <c r="F45" s="464"/>
      <c r="G45" s="468"/>
      <c r="H45" s="464"/>
      <c r="I45" s="464"/>
      <c r="J45" s="464"/>
      <c r="K45" s="464"/>
      <c r="L45" s="464"/>
      <c r="M45" s="452"/>
      <c r="N45" s="452"/>
      <c r="O45" s="452"/>
      <c r="P45" s="452"/>
    </row>
    <row r="46" spans="1:16" x14ac:dyDescent="0.25">
      <c r="A46" s="452"/>
      <c r="B46" s="452"/>
      <c r="C46" s="452"/>
      <c r="D46" s="452"/>
      <c r="E46" s="452"/>
      <c r="F46" s="452"/>
      <c r="G46" s="466"/>
      <c r="H46" s="452"/>
      <c r="I46" s="466"/>
      <c r="J46" s="466"/>
      <c r="K46" s="466"/>
      <c r="L46" s="466"/>
      <c r="M46" s="452"/>
      <c r="N46" s="452"/>
      <c r="O46" s="452"/>
      <c r="P46" s="452"/>
    </row>
    <row r="47" spans="1:16" x14ac:dyDescent="0.25">
      <c r="A47" s="462"/>
      <c r="B47" s="464"/>
      <c r="C47" s="464"/>
      <c r="D47" s="464"/>
      <c r="E47" s="464"/>
      <c r="F47" s="464"/>
      <c r="G47" s="468"/>
      <c r="H47" s="464"/>
      <c r="I47" s="464"/>
      <c r="J47" s="464"/>
      <c r="K47" s="464"/>
      <c r="L47" s="464"/>
      <c r="M47" s="452"/>
      <c r="N47" s="452"/>
      <c r="O47" s="452"/>
      <c r="P47" s="452"/>
    </row>
    <row r="48" spans="1:16" x14ac:dyDescent="0.25">
      <c r="A48" s="462"/>
      <c r="B48" s="464"/>
      <c r="C48" s="464"/>
      <c r="D48" s="464"/>
      <c r="E48" s="464"/>
      <c r="F48" s="464"/>
      <c r="G48" s="466"/>
      <c r="H48" s="452"/>
      <c r="I48" s="466"/>
      <c r="J48" s="466"/>
      <c r="K48" s="466"/>
      <c r="L48" s="466"/>
      <c r="M48" s="452"/>
      <c r="N48" s="452"/>
      <c r="O48" s="452"/>
      <c r="P48" s="452"/>
    </row>
    <row r="49" spans="1:16" x14ac:dyDescent="0.25">
      <c r="A49" s="462"/>
      <c r="B49" s="469"/>
      <c r="C49" s="469"/>
      <c r="D49" s="469"/>
      <c r="E49" s="469"/>
      <c r="F49" s="469"/>
      <c r="G49" s="468"/>
      <c r="H49" s="469"/>
      <c r="I49" s="469"/>
      <c r="J49" s="469"/>
      <c r="K49" s="469"/>
      <c r="L49" s="469"/>
      <c r="M49" s="452"/>
      <c r="N49" s="452"/>
      <c r="O49" s="452"/>
      <c r="P49" s="452"/>
    </row>
    <row r="50" spans="1:16" x14ac:dyDescent="0.25">
      <c r="A50" s="452"/>
      <c r="B50" s="466"/>
      <c r="C50" s="466"/>
      <c r="D50" s="466"/>
      <c r="E50" s="466"/>
      <c r="F50" s="466"/>
      <c r="G50" s="466"/>
      <c r="H50" s="452"/>
      <c r="I50" s="466"/>
      <c r="J50" s="466"/>
      <c r="K50" s="466"/>
      <c r="L50" s="466"/>
      <c r="M50" s="452"/>
      <c r="N50" s="452"/>
      <c r="O50" s="452"/>
      <c r="P50" s="452"/>
    </row>
    <row r="51" spans="1:16" x14ac:dyDescent="0.25">
      <c r="A51" s="470"/>
      <c r="B51" s="471"/>
      <c r="C51" s="471"/>
      <c r="D51" s="471"/>
      <c r="E51" s="471"/>
      <c r="F51" s="471"/>
      <c r="G51" s="468"/>
      <c r="H51" s="472"/>
      <c r="I51" s="472"/>
      <c r="J51" s="472"/>
      <c r="K51" s="472"/>
      <c r="L51" s="472"/>
      <c r="M51" s="452"/>
      <c r="N51" s="452"/>
      <c r="O51" s="452"/>
      <c r="P51" s="452"/>
    </row>
    <row r="52" spans="1:16" x14ac:dyDescent="0.25">
      <c r="A52" s="470"/>
      <c r="B52" s="471"/>
      <c r="C52" s="471"/>
      <c r="D52" s="471"/>
      <c r="E52" s="471"/>
      <c r="F52" s="471"/>
      <c r="G52" s="452"/>
      <c r="H52" s="452"/>
      <c r="I52" s="452"/>
      <c r="J52" s="452"/>
      <c r="K52" s="452"/>
      <c r="L52" s="452"/>
      <c r="M52" s="452"/>
      <c r="N52" s="452"/>
      <c r="O52" s="452"/>
      <c r="P52" s="452"/>
    </row>
    <row r="53" spans="1:16" x14ac:dyDescent="0.25">
      <c r="A53" s="452"/>
      <c r="B53" s="456"/>
      <c r="C53" s="456"/>
      <c r="D53" s="456"/>
      <c r="E53" s="456"/>
      <c r="F53" s="456"/>
      <c r="G53" s="452"/>
      <c r="H53" s="452"/>
      <c r="I53" s="452"/>
      <c r="J53" s="452"/>
      <c r="K53" s="452"/>
      <c r="L53" s="452"/>
      <c r="M53" s="452"/>
      <c r="N53" s="452"/>
      <c r="O53" s="452"/>
      <c r="P53" s="452"/>
    </row>
    <row r="54" spans="1:16" x14ac:dyDescent="0.25">
      <c r="A54" s="452"/>
      <c r="B54" s="452"/>
      <c r="C54" s="452"/>
      <c r="D54" s="452"/>
      <c r="E54" s="452"/>
      <c r="F54" s="452"/>
      <c r="G54" s="452"/>
      <c r="H54" s="452"/>
      <c r="I54" s="452"/>
      <c r="J54" s="452"/>
      <c r="K54" s="452"/>
      <c r="L54" s="452"/>
      <c r="M54" s="452"/>
      <c r="N54" s="452"/>
      <c r="O54" s="452"/>
      <c r="P54" s="452"/>
    </row>
  </sheetData>
  <mergeCells count="2">
    <mergeCell ref="B3:F4"/>
    <mergeCell ref="H3:L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P67"/>
  <sheetViews>
    <sheetView zoomScaleNormal="100" workbookViewId="0">
      <selection activeCell="P22" sqref="P22"/>
    </sheetView>
  </sheetViews>
  <sheetFormatPr defaultRowHeight="15" x14ac:dyDescent="0.25"/>
  <cols>
    <col min="1" max="1" width="63.140625" customWidth="1"/>
    <col min="2" max="6" width="11.42578125" customWidth="1"/>
    <col min="7" max="7" width="3.5703125" customWidth="1"/>
    <col min="8" max="12" width="11.42578125" customWidth="1"/>
  </cols>
  <sheetData>
    <row r="1" spans="1:15" x14ac:dyDescent="0.25">
      <c r="A1" s="31" t="s">
        <v>294</v>
      </c>
    </row>
    <row r="2" spans="1:15" ht="15.75" thickBot="1" x14ac:dyDescent="0.3"/>
    <row r="3" spans="1:15" ht="22.5" customHeight="1" x14ac:dyDescent="0.25">
      <c r="A3" s="286" t="s">
        <v>298</v>
      </c>
      <c r="B3" s="599" t="s">
        <v>351</v>
      </c>
      <c r="C3" s="600"/>
      <c r="D3" s="600"/>
      <c r="E3" s="600"/>
      <c r="F3" s="601"/>
      <c r="G3" s="219"/>
      <c r="H3" s="599" t="s">
        <v>352</v>
      </c>
      <c r="I3" s="600"/>
      <c r="J3" s="600"/>
      <c r="K3" s="600"/>
      <c r="L3" s="601"/>
      <c r="O3" s="152"/>
    </row>
    <row r="4" spans="1:15" ht="15" customHeight="1" x14ac:dyDescent="0.25">
      <c r="A4" s="609" t="s">
        <v>336</v>
      </c>
      <c r="B4" s="602"/>
      <c r="C4" s="603"/>
      <c r="D4" s="603"/>
      <c r="E4" s="603"/>
      <c r="F4" s="604"/>
      <c r="G4" s="214"/>
      <c r="H4" s="602"/>
      <c r="I4" s="608"/>
      <c r="J4" s="608"/>
      <c r="K4" s="608"/>
      <c r="L4" s="604"/>
      <c r="O4" s="153"/>
    </row>
    <row r="5" spans="1:15" ht="15" customHeight="1" thickBot="1" x14ac:dyDescent="0.3">
      <c r="A5" s="610"/>
      <c r="B5" s="605"/>
      <c r="C5" s="606"/>
      <c r="D5" s="606"/>
      <c r="E5" s="606"/>
      <c r="F5" s="607"/>
      <c r="G5" s="220"/>
      <c r="H5" s="605"/>
      <c r="I5" s="606"/>
      <c r="J5" s="606"/>
      <c r="K5" s="606"/>
      <c r="L5" s="607"/>
    </row>
    <row r="6" spans="1:15" ht="30" customHeight="1" thickBot="1" x14ac:dyDescent="0.3">
      <c r="A6" s="223" t="s">
        <v>282</v>
      </c>
      <c r="B6" s="224">
        <v>2011</v>
      </c>
      <c r="C6" s="225">
        <v>2012</v>
      </c>
      <c r="D6" s="226">
        <v>2013</v>
      </c>
      <c r="E6" s="227">
        <v>2014</v>
      </c>
      <c r="F6" s="228">
        <v>2015</v>
      </c>
      <c r="G6" s="216"/>
      <c r="H6" s="224">
        <v>2011</v>
      </c>
      <c r="I6" s="225">
        <v>2012</v>
      </c>
      <c r="J6" s="226">
        <v>2013</v>
      </c>
      <c r="K6" s="227">
        <v>2014</v>
      </c>
      <c r="L6" s="226">
        <v>2015</v>
      </c>
    </row>
    <row r="7" spans="1:15" x14ac:dyDescent="0.25">
      <c r="A7" s="237" t="s">
        <v>276</v>
      </c>
      <c r="B7" s="238">
        <f>'Panel B Sum'!G4/1000</f>
        <v>150960.079</v>
      </c>
      <c r="C7" s="239">
        <f>'Panel B Sum'!F4/1000</f>
        <v>160124.41800000001</v>
      </c>
      <c r="D7" s="239">
        <f>'Panel B Sum'!E4/1000</f>
        <v>173187.82699999999</v>
      </c>
      <c r="E7" s="238">
        <f>'Panel B Sum'!D4/1000</f>
        <v>155649.9</v>
      </c>
      <c r="F7" s="239">
        <f>'Panel B Sum'!C4/1000</f>
        <v>163686.40100000001</v>
      </c>
      <c r="G7" s="240"/>
      <c r="H7" s="238">
        <f>'Panel B Averages'!G4/1000</f>
        <v>25160.013166666668</v>
      </c>
      <c r="I7" s="239">
        <f>'Panel B Averages'!F4/1000</f>
        <v>26687.402999999998</v>
      </c>
      <c r="J7" s="239">
        <f>'Panel B Averages'!E4/1000</f>
        <v>28864.63783333333</v>
      </c>
      <c r="K7" s="238">
        <f>'Panel B Averages'!D4/1000</f>
        <v>25941.65</v>
      </c>
      <c r="L7" s="239">
        <f>'Panel B Averages'!C4/1000</f>
        <v>27281.066833333331</v>
      </c>
      <c r="N7" s="301"/>
      <c r="O7" s="299"/>
    </row>
    <row r="8" spans="1:15" x14ac:dyDescent="0.25">
      <c r="A8" s="241" t="s">
        <v>340</v>
      </c>
      <c r="B8" s="242">
        <f>'Panel B Sum'!G10/1000</f>
        <v>11532.207</v>
      </c>
      <c r="C8" s="243">
        <f>'Panel B Sum'!F10/1000</f>
        <v>12437.572</v>
      </c>
      <c r="D8" s="243">
        <f>'Panel B Sum'!E10/1000</f>
        <v>13525.858</v>
      </c>
      <c r="E8" s="242">
        <f>'Panel B Sum'!D10/1000</f>
        <v>2500.9810000000002</v>
      </c>
      <c r="F8" s="243">
        <f>'Panel B Sum'!C10/1000</f>
        <v>-1664.4649999999999</v>
      </c>
      <c r="G8" s="244"/>
      <c r="H8" s="242">
        <f>'Panel B Averages'!G10/1000</f>
        <v>1922.0345</v>
      </c>
      <c r="I8" s="243">
        <f>'Panel B Averages'!F10/1000</f>
        <v>2072.9286666666681</v>
      </c>
      <c r="J8" s="243">
        <f>'Panel B Averages'!E10/1000</f>
        <v>2254.3096666666643</v>
      </c>
      <c r="K8" s="242">
        <f>'Panel B Averages'!D10/1000</f>
        <v>416.83016666666794</v>
      </c>
      <c r="L8" s="243">
        <f>'Panel B Averages'!C10/1000</f>
        <v>-277.4108333333358</v>
      </c>
      <c r="N8" s="300"/>
      <c r="O8" s="300"/>
    </row>
    <row r="9" spans="1:15" x14ac:dyDescent="0.25">
      <c r="A9" s="241" t="s">
        <v>277</v>
      </c>
      <c r="B9" s="242">
        <f>'Panel B Sum'!G12/1000</f>
        <v>99357.504000000001</v>
      </c>
      <c r="C9" s="243">
        <f>'Panel B Sum'!F12/1000</f>
        <v>106446.179</v>
      </c>
      <c r="D9" s="243">
        <f>'Panel B Sum'!E12/1000</f>
        <v>110425.745</v>
      </c>
      <c r="E9" s="242">
        <f>'Panel B Sum'!D12/1000</f>
        <v>110373.378</v>
      </c>
      <c r="F9" s="243">
        <f>'Panel B Sum'!C12/1000</f>
        <v>121401.80100000001</v>
      </c>
      <c r="G9" s="244"/>
      <c r="H9" s="242">
        <f>'Panel B Averages'!G12/1000</f>
        <v>16559.583999999999</v>
      </c>
      <c r="I9" s="243">
        <f>'Panel B Averages'!F12/1000</f>
        <v>17741.02983333333</v>
      </c>
      <c r="J9" s="243">
        <f>'Panel B Averages'!E12/1000</f>
        <v>18404.290833333333</v>
      </c>
      <c r="K9" s="242">
        <f>'Panel B Averages'!D12/1000</f>
        <v>18395.562999999998</v>
      </c>
      <c r="L9" s="243">
        <f>'Panel B Averages'!C12/1000</f>
        <v>20233.6335</v>
      </c>
      <c r="N9" s="301"/>
      <c r="O9" s="299"/>
    </row>
    <row r="10" spans="1:15" x14ac:dyDescent="0.25">
      <c r="A10" s="241" t="s">
        <v>347</v>
      </c>
      <c r="B10" s="243">
        <f>-'Panel B Sum'!G13/1000</f>
        <v>84612.381999999998</v>
      </c>
      <c r="C10" s="243">
        <f>-'Panel B Sum'!F13/1000</f>
        <v>89399.714000000007</v>
      </c>
      <c r="D10" s="243">
        <f>-'Panel B Sum'!E13/1000</f>
        <v>96857.764999999999</v>
      </c>
      <c r="E10" s="242">
        <f>-'Panel B Sum'!D13/1000</f>
        <v>102732.93399999999</v>
      </c>
      <c r="F10" s="243">
        <f>-'Panel B Sum'!C13/1000</f>
        <v>111572.85799999999</v>
      </c>
      <c r="G10" s="244"/>
      <c r="H10" s="242">
        <f>-'Panel B Averages'!G13/1000</f>
        <v>14102.063666666667</v>
      </c>
      <c r="I10" s="243">
        <f>-'Panel B Averages'!F13/1000</f>
        <v>14899.952333333335</v>
      </c>
      <c r="J10" s="243">
        <f>-'Panel B Averages'!E13/1000</f>
        <v>16142.960833333334</v>
      </c>
      <c r="K10" s="242">
        <f>-'Panel B Averages'!D13/1000</f>
        <v>17122.155666666669</v>
      </c>
      <c r="L10" s="243">
        <f>-'Panel B Averages'!C13/1000</f>
        <v>18595.476333333332</v>
      </c>
      <c r="N10" s="301"/>
      <c r="O10" s="299"/>
    </row>
    <row r="11" spans="1:15" x14ac:dyDescent="0.25">
      <c r="A11" s="241" t="s">
        <v>341</v>
      </c>
      <c r="B11" s="242">
        <f>'Panel B Sum'!G14/1000</f>
        <v>14745.121999999999</v>
      </c>
      <c r="C11" s="243">
        <f>'Panel B Sum'!F14/1000</f>
        <v>17046.465</v>
      </c>
      <c r="D11" s="243">
        <f>'Panel B Sum'!E14/1000</f>
        <v>13567.98</v>
      </c>
      <c r="E11" s="242">
        <f>'Panel B Sum'!D14/1000</f>
        <v>7640.4440000000004</v>
      </c>
      <c r="F11" s="243">
        <f>'Panel B Sum'!C14/1000</f>
        <v>9828.9429999999993</v>
      </c>
      <c r="G11" s="244"/>
      <c r="H11" s="242">
        <f>'Panel B Averages'!G14/1000</f>
        <v>2457.5203333333334</v>
      </c>
      <c r="I11" s="243">
        <f>'Panel B Averages'!F14/1000</f>
        <v>2841.0774999999999</v>
      </c>
      <c r="J11" s="243">
        <f>'Panel B Averages'!E14/1000</f>
        <v>2261.33</v>
      </c>
      <c r="K11" s="242">
        <f>'Panel B Averages'!D14/1000</f>
        <v>1273.4073333333333</v>
      </c>
      <c r="L11" s="243">
        <f>'Panel B Averages'!C14/1000</f>
        <v>1638.1571666666669</v>
      </c>
      <c r="N11" s="300"/>
      <c r="O11" s="300"/>
    </row>
    <row r="12" spans="1:15" x14ac:dyDescent="0.25">
      <c r="A12" s="241" t="s">
        <v>280</v>
      </c>
      <c r="B12" s="242">
        <f>-'Panel B Sum'!G20/1000</f>
        <v>41974.396999999997</v>
      </c>
      <c r="C12" s="243">
        <f>-'Panel B Sum'!F20/1000</f>
        <v>43624.771000000001</v>
      </c>
      <c r="D12" s="243">
        <f>-'Panel B Sum'!E20/1000</f>
        <v>50542.544999999998</v>
      </c>
      <c r="E12" s="242">
        <f>-'Panel B Sum'!D20/1000</f>
        <v>47338.303</v>
      </c>
      <c r="F12" s="243">
        <f>-'Panel B Sum'!C20/1000</f>
        <v>51862.417000000001</v>
      </c>
      <c r="G12" s="244"/>
      <c r="H12" s="242">
        <f>-'Panel B Averages'!G20/1000</f>
        <v>6995.7328333333335</v>
      </c>
      <c r="I12" s="243">
        <f>-'Panel B Averages'!F20/1000</f>
        <v>7270.7951666666668</v>
      </c>
      <c r="J12" s="243">
        <f>-'Panel B Averages'!E20/1000</f>
        <v>8423.7574999999997</v>
      </c>
      <c r="K12" s="242">
        <f>-'Panel B Averages'!D20/1000</f>
        <v>7889.7171666666673</v>
      </c>
      <c r="L12" s="243">
        <f>-'Panel B Averages'!C20/1000</f>
        <v>8643.7361666666657</v>
      </c>
      <c r="N12" s="301"/>
      <c r="O12" s="299"/>
    </row>
    <row r="13" spans="1:15" ht="14.1" customHeight="1" x14ac:dyDescent="0.25">
      <c r="A13" s="241"/>
      <c r="B13" s="245"/>
      <c r="C13" s="246"/>
      <c r="D13" s="246"/>
      <c r="E13" s="245"/>
      <c r="F13" s="246"/>
      <c r="G13" s="231"/>
      <c r="H13" s="247"/>
      <c r="I13" s="248"/>
      <c r="J13" s="248"/>
      <c r="K13" s="247"/>
      <c r="L13" s="248"/>
    </row>
    <row r="14" spans="1:15" x14ac:dyDescent="0.25">
      <c r="A14" s="241" t="s">
        <v>279</v>
      </c>
      <c r="B14" s="229">
        <f t="shared" ref="B14" si="0">B9/B7</f>
        <v>0.65817072075061644</v>
      </c>
      <c r="C14" s="230">
        <f>C9/C7</f>
        <v>0.66477168397889197</v>
      </c>
      <c r="D14" s="230">
        <f>D9/D7</f>
        <v>0.63760685097111358</v>
      </c>
      <c r="E14" s="229">
        <f>E9/E7</f>
        <v>0.7091130672104512</v>
      </c>
      <c r="F14" s="230">
        <f>F9/F7</f>
        <v>0.74167310331418423</v>
      </c>
      <c r="G14" s="231"/>
      <c r="H14" s="229">
        <f>'Panel B Averages'!G21</f>
        <v>0.49853521963913333</v>
      </c>
      <c r="I14" s="230">
        <f>'Panel B Averages'!F21</f>
        <v>0.45606593808884338</v>
      </c>
      <c r="J14" s="230">
        <f>'Panel B Averages'!E21</f>
        <v>0.47300302045058168</v>
      </c>
      <c r="K14" s="229">
        <f>'Panel B Averages'!D21</f>
        <v>0.48431525071279941</v>
      </c>
      <c r="L14" s="230">
        <f>'Panel B Averages'!C21</f>
        <v>0.52237164686226423</v>
      </c>
    </row>
    <row r="15" spans="1:15" x14ac:dyDescent="0.25">
      <c r="A15" s="241" t="s">
        <v>343</v>
      </c>
      <c r="B15" s="229">
        <f t="shared" ref="B15" si="1">B11/B9</f>
        <v>0.14840471435353286</v>
      </c>
      <c r="C15" s="230">
        <f>C11/C9</f>
        <v>0.16014163364191775</v>
      </c>
      <c r="D15" s="230">
        <f>D11/D9</f>
        <v>0.12286971665891863</v>
      </c>
      <c r="E15" s="229">
        <f>E11/E9</f>
        <v>6.922361296217644E-2</v>
      </c>
      <c r="F15" s="230">
        <f>F11/F9</f>
        <v>8.0962085562470351E-2</v>
      </c>
      <c r="G15" s="231"/>
      <c r="H15" s="232">
        <f>'Panel B Averages'!G26</f>
        <v>-5.4995816437546134E-2</v>
      </c>
      <c r="I15" s="233">
        <f>'Panel B Averages'!F26</f>
        <v>-3.7532058045824601E-2</v>
      </c>
      <c r="J15" s="233">
        <f>'Panel B Averages'!E26</f>
        <v>-0.16738071624433748</v>
      </c>
      <c r="K15" s="232">
        <f>'Panel B Averages'!D26</f>
        <v>1.2469964741165717E-2</v>
      </c>
      <c r="L15" s="233">
        <f>'Panel B Averages'!C26</f>
        <v>3.2785437671695485E-2</v>
      </c>
    </row>
    <row r="16" spans="1:15" ht="29.25" thickBot="1" x14ac:dyDescent="0.3">
      <c r="A16" s="249" t="s">
        <v>344</v>
      </c>
      <c r="B16" s="234">
        <f t="shared" ref="B16" si="2">B11/B12</f>
        <v>0.35128847711618111</v>
      </c>
      <c r="C16" s="235">
        <f>C11/C12</f>
        <v>0.39075196520802369</v>
      </c>
      <c r="D16" s="235">
        <f>D11/D12</f>
        <v>0.2684467115773454</v>
      </c>
      <c r="E16" s="234">
        <f>E11/E12</f>
        <v>0.16140088502961333</v>
      </c>
      <c r="F16" s="235">
        <f>F11/F12</f>
        <v>0.18951957059772204</v>
      </c>
      <c r="G16" s="236"/>
      <c r="H16" s="234">
        <f>'Panel B Averages'!G25</f>
        <v>0.12702755843012509</v>
      </c>
      <c r="I16" s="235">
        <f>'Panel B Averages'!F25</f>
        <v>0.16830821063370072</v>
      </c>
      <c r="J16" s="235">
        <f>'Panel B Averages'!E25</f>
        <v>0.19720425814306738</v>
      </c>
      <c r="K16" s="234">
        <f>'Panel B Averages'!D25</f>
        <v>0.13571809358875031</v>
      </c>
      <c r="L16" s="235">
        <f>'Panel B Averages'!C25</f>
        <v>0.12197115441342636</v>
      </c>
    </row>
    <row r="17" spans="1:16" ht="30" customHeight="1" thickBot="1" x14ac:dyDescent="0.3">
      <c r="A17" s="222" t="s">
        <v>283</v>
      </c>
      <c r="B17" s="224">
        <v>2011</v>
      </c>
      <c r="C17" s="225">
        <v>2012</v>
      </c>
      <c r="D17" s="226">
        <v>2013</v>
      </c>
      <c r="E17" s="227">
        <v>2014</v>
      </c>
      <c r="F17" s="225">
        <v>2015</v>
      </c>
      <c r="G17" s="216"/>
      <c r="H17" s="224">
        <v>2011</v>
      </c>
      <c r="I17" s="225">
        <v>2012</v>
      </c>
      <c r="J17" s="226">
        <v>2013</v>
      </c>
      <c r="K17" s="227">
        <v>2014</v>
      </c>
      <c r="L17" s="226">
        <v>2015</v>
      </c>
      <c r="P17" s="140"/>
    </row>
    <row r="18" spans="1:16" x14ac:dyDescent="0.25">
      <c r="A18" s="237" t="s">
        <v>284</v>
      </c>
      <c r="B18" s="238">
        <f>'Panel B Sum'!G41/1000</f>
        <v>204183.86799999999</v>
      </c>
      <c r="C18" s="239">
        <f>'Panel B Sum'!F41/1000</f>
        <v>224961.35699999999</v>
      </c>
      <c r="D18" s="239">
        <f>'Panel B Sum'!E41/1000</f>
        <v>272840.30599999998</v>
      </c>
      <c r="E18" s="238">
        <f>'Panel B Sum'!D41/1000</f>
        <v>252310.571</v>
      </c>
      <c r="F18" s="239">
        <f>'Panel B Sum'!C41/1000</f>
        <v>264601.30800000002</v>
      </c>
      <c r="G18" s="287"/>
      <c r="H18" s="238">
        <f>'Panel B Averages'!G41/1000</f>
        <v>34030.644666666667</v>
      </c>
      <c r="I18" s="239">
        <f>'Panel B Averages'!F41/1000</f>
        <v>37493.559500000003</v>
      </c>
      <c r="J18" s="239">
        <f>'Panel B Averages'!E41/1000</f>
        <v>45473.384333333335</v>
      </c>
      <c r="K18" s="238">
        <f>'Panel B Averages'!D41/1000</f>
        <v>42051.761833333338</v>
      </c>
      <c r="L18" s="239">
        <f>'Panel B Averages'!C41/1000</f>
        <v>44100.218000000001</v>
      </c>
    </row>
    <row r="19" spans="1:16" x14ac:dyDescent="0.25">
      <c r="A19" s="241" t="s">
        <v>286</v>
      </c>
      <c r="B19" s="242">
        <f>'Panel B Sum'!G43/1000</f>
        <v>153577.959</v>
      </c>
      <c r="C19" s="243">
        <f>'Panel B Sum'!F43/1000</f>
        <v>161560.929</v>
      </c>
      <c r="D19" s="243">
        <f>'Panel B Sum'!E43/1000</f>
        <v>193647.18799999999</v>
      </c>
      <c r="E19" s="242">
        <f>'Panel B Sum'!D43/1000</f>
        <v>205338.46799999999</v>
      </c>
      <c r="F19" s="243">
        <f>'Panel B Sum'!C43/1000</f>
        <v>242229.785</v>
      </c>
      <c r="G19" s="244"/>
      <c r="H19" s="242">
        <f>'Panel B Averages'!G43/1000</f>
        <v>25596.326499999999</v>
      </c>
      <c r="I19" s="243">
        <f>'Panel B Averages'!F43/1000</f>
        <v>26926.821499999998</v>
      </c>
      <c r="J19" s="243">
        <f>'Panel B Averages'!E43/1000</f>
        <v>32274.531333333332</v>
      </c>
      <c r="K19" s="242">
        <f>'Panel B Averages'!D43/1000</f>
        <v>34223.078000000001</v>
      </c>
      <c r="L19" s="243">
        <f>'Panel B Averages'!C43/1000</f>
        <v>40371.630833333336</v>
      </c>
    </row>
    <row r="20" spans="1:16" x14ac:dyDescent="0.25">
      <c r="A20" s="241" t="s">
        <v>285</v>
      </c>
      <c r="B20" s="242">
        <f>'Panel B Sum'!G44/1000</f>
        <v>42109.942000000003</v>
      </c>
      <c r="C20" s="243">
        <f>'Panel B Sum'!F44/1000</f>
        <v>35700.932999999997</v>
      </c>
      <c r="D20" s="243">
        <f>'Panel B Sum'!E44/1000</f>
        <v>38931.500999999997</v>
      </c>
      <c r="E20" s="242">
        <f>'Panel B Sum'!D44/1000</f>
        <v>30335.227999999999</v>
      </c>
      <c r="F20" s="243">
        <f>'Panel B Sum'!C44/1000</f>
        <v>34459.557000000001</v>
      </c>
      <c r="G20" s="244"/>
      <c r="H20" s="242">
        <f>'Panel B Averages'!G44/1000</f>
        <v>7018.3236666666671</v>
      </c>
      <c r="I20" s="243">
        <f>'Panel B Averages'!F44/1000</f>
        <v>5950.1554999999998</v>
      </c>
      <c r="J20" s="243">
        <f>'Panel B Averages'!E44/1000</f>
        <v>6488.5834999999997</v>
      </c>
      <c r="K20" s="242">
        <f>'Panel B Averages'!D44/1000</f>
        <v>5055.8713333333326</v>
      </c>
      <c r="L20" s="243">
        <f>'Panel B Averages'!C44/1000</f>
        <v>5743.2595000000001</v>
      </c>
    </row>
    <row r="21" spans="1:16" x14ac:dyDescent="0.25">
      <c r="A21" s="241" t="s">
        <v>287</v>
      </c>
      <c r="B21" s="250">
        <f t="shared" ref="B21" si="3">B19/B7</f>
        <v>1.0173415383546534</v>
      </c>
      <c r="C21" s="251">
        <f>C19/C7</f>
        <v>1.0089712176190393</v>
      </c>
      <c r="D21" s="251">
        <f>D19/D7</f>
        <v>1.1181339436749214</v>
      </c>
      <c r="E21" s="250">
        <f>E19/E7</f>
        <v>1.319232893821326</v>
      </c>
      <c r="F21" s="251">
        <f>F19/F7</f>
        <v>1.4798406191361002</v>
      </c>
      <c r="G21" s="231"/>
      <c r="H21" s="250">
        <f>'Panel B Averages'!G55</f>
        <v>0.99083583739481662</v>
      </c>
      <c r="I21" s="251">
        <f>'Panel B Averages'!F55</f>
        <v>1.1501750816579082</v>
      </c>
      <c r="J21" s="251">
        <f>'Panel B Averages'!E55</f>
        <v>1.2084884381798788</v>
      </c>
      <c r="K21" s="250">
        <f>'Panel B Averages'!D55</f>
        <v>1.4131626685384777</v>
      </c>
      <c r="L21" s="251">
        <f>'Panel B Averages'!C55</f>
        <v>1.5266194927154118</v>
      </c>
    </row>
    <row r="22" spans="1:16" x14ac:dyDescent="0.25">
      <c r="A22" s="241" t="s">
        <v>288</v>
      </c>
      <c r="B22" s="252">
        <f>'Panel B Sum'!G52</f>
        <v>1.043615612163574</v>
      </c>
      <c r="C22" s="253">
        <f>'Panel B Sum'!F52</f>
        <v>0.96292199846479798</v>
      </c>
      <c r="D22" s="253">
        <f>'Panel B Sum'!E52</f>
        <v>1.1522692156153711</v>
      </c>
      <c r="E22" s="252">
        <f>'Panel B Sum'!D52</f>
        <v>1.1011559494474061</v>
      </c>
      <c r="F22" s="253">
        <f>'Panel B Sum'!C52</f>
        <v>1.0715442537364184</v>
      </c>
      <c r="G22" s="231"/>
      <c r="H22" s="252">
        <f>'Panel B Averages'!G52</f>
        <v>2.1211449206194524</v>
      </c>
      <c r="I22" s="253">
        <f>'Panel B Averages'!F52</f>
        <v>1.8872373525547701</v>
      </c>
      <c r="J22" s="253">
        <f>'Panel B Averages'!E52</f>
        <v>2.8970193268786546</v>
      </c>
      <c r="K22" s="252">
        <f>'Panel B Averages'!D52</f>
        <v>3.1184963620516992</v>
      </c>
      <c r="L22" s="253">
        <f>'Panel B Averages'!C52</f>
        <v>2.6473380365881174</v>
      </c>
    </row>
    <row r="23" spans="1:16" ht="29.25" thickBot="1" x14ac:dyDescent="0.3">
      <c r="A23" s="249" t="s">
        <v>292</v>
      </c>
      <c r="B23" s="254">
        <f>'Panel B Sum'!G53*365/12</f>
        <v>6.7625430014452199</v>
      </c>
      <c r="C23" s="255">
        <f>'Panel B Sum'!F53*365/12</f>
        <v>-5.8191816893428685</v>
      </c>
      <c r="D23" s="255">
        <f>'Panel B Sum'!E53*365/12</f>
        <v>24.952709464581385</v>
      </c>
      <c r="E23" s="254">
        <f>'Panel B Sum'!D53*365/12</f>
        <v>16.461180049204266</v>
      </c>
      <c r="F23" s="255">
        <f>'Panel B Sum'!C53*365/12</f>
        <v>11.321061935049073</v>
      </c>
      <c r="G23" s="236"/>
      <c r="H23" s="254">
        <f>'Panel B Averages'!G53*365/12</f>
        <v>85.281659994187223</v>
      </c>
      <c r="I23" s="255">
        <f>'Panel B Averages'!F53*365/12</f>
        <v>87.089012769078749</v>
      </c>
      <c r="J23" s="255">
        <f>'Panel B Averages'!E53*365/12</f>
        <v>125.03814091065175</v>
      </c>
      <c r="K23" s="254">
        <f>'Panel B Averages'!D53*365/12</f>
        <v>123.03861135351347</v>
      </c>
      <c r="L23" s="255">
        <f>'Panel B Averages'!C53*365/12</f>
        <v>116.24114130675304</v>
      </c>
    </row>
    <row r="24" spans="1:16" x14ac:dyDescent="0.25">
      <c r="B24" s="154"/>
      <c r="C24" s="154"/>
      <c r="D24" s="154"/>
      <c r="G24" s="154"/>
      <c r="I24" s="154"/>
      <c r="J24" s="154"/>
      <c r="K24" s="154"/>
      <c r="L24" s="154"/>
    </row>
    <row r="25" spans="1:16" ht="15.75" x14ac:dyDescent="0.25">
      <c r="A25" s="152"/>
      <c r="B25" s="478"/>
      <c r="C25" s="478"/>
      <c r="D25" s="478"/>
      <c r="E25" s="478"/>
      <c r="F25" s="478"/>
      <c r="G25" s="479"/>
      <c r="H25" s="478"/>
      <c r="I25" s="478"/>
      <c r="J25" s="478"/>
      <c r="K25" s="478"/>
      <c r="L25" s="478"/>
      <c r="M25" s="159"/>
      <c r="N25" s="159"/>
    </row>
    <row r="26" spans="1:16" x14ac:dyDescent="0.25">
      <c r="A26" s="438"/>
      <c r="B26" s="474"/>
      <c r="C26" s="480"/>
      <c r="D26" s="480"/>
      <c r="E26" s="480"/>
      <c r="F26" s="480"/>
      <c r="G26" s="479"/>
      <c r="H26" s="480"/>
      <c r="I26" s="480"/>
      <c r="J26" s="480"/>
      <c r="K26" s="480"/>
      <c r="L26" s="480"/>
      <c r="M26" s="159"/>
      <c r="N26" s="159"/>
    </row>
    <row r="27" spans="1:16" x14ac:dyDescent="0.25">
      <c r="A27" s="438"/>
      <c r="B27" s="474"/>
      <c r="C27" s="480"/>
      <c r="D27" s="480"/>
      <c r="E27" s="480"/>
      <c r="F27" s="480"/>
      <c r="G27" s="479"/>
      <c r="H27" s="480"/>
      <c r="I27" s="480"/>
      <c r="J27" s="480"/>
      <c r="K27" s="480"/>
      <c r="L27" s="480"/>
      <c r="M27" s="159"/>
      <c r="N27" s="159"/>
    </row>
    <row r="28" spans="1:16" x14ac:dyDescent="0.25">
      <c r="A28" s="438"/>
      <c r="B28" s="474"/>
      <c r="C28" s="480"/>
      <c r="D28" s="480"/>
      <c r="E28" s="480"/>
      <c r="F28" s="480"/>
      <c r="G28" s="479"/>
      <c r="H28" s="480"/>
      <c r="I28" s="480"/>
      <c r="J28" s="480"/>
      <c r="K28" s="480"/>
      <c r="L28" s="480"/>
      <c r="M28" s="159"/>
      <c r="N28" s="159"/>
    </row>
    <row r="29" spans="1:16" x14ac:dyDescent="0.25">
      <c r="A29" s="438"/>
      <c r="B29" s="474"/>
      <c r="C29" s="480"/>
      <c r="D29" s="480"/>
      <c r="E29" s="480"/>
      <c r="F29" s="480"/>
      <c r="G29" s="479"/>
      <c r="H29" s="480"/>
      <c r="I29" s="480"/>
      <c r="J29" s="480"/>
      <c r="K29" s="480"/>
      <c r="L29" s="480"/>
      <c r="M29" s="159"/>
      <c r="N29" s="159"/>
    </row>
    <row r="30" spans="1:16" x14ac:dyDescent="0.25">
      <c r="A30" s="438"/>
      <c r="B30" s="474"/>
      <c r="C30" s="480"/>
      <c r="D30" s="480"/>
      <c r="E30" s="480"/>
      <c r="F30" s="480"/>
      <c r="G30" s="479"/>
      <c r="H30" s="480"/>
      <c r="I30" s="480"/>
      <c r="J30" s="480"/>
      <c r="K30" s="480"/>
      <c r="L30" s="480"/>
      <c r="M30" s="159"/>
      <c r="N30" s="159"/>
    </row>
    <row r="31" spans="1:16" x14ac:dyDescent="0.25">
      <c r="A31" s="438"/>
      <c r="B31" s="474"/>
      <c r="C31" s="480"/>
      <c r="D31" s="480"/>
      <c r="E31" s="480"/>
      <c r="F31" s="480"/>
      <c r="G31" s="479"/>
      <c r="H31" s="480"/>
      <c r="I31" s="480"/>
      <c r="J31" s="480"/>
      <c r="K31" s="480"/>
      <c r="L31" s="480"/>
      <c r="M31" s="159"/>
      <c r="N31" s="159"/>
    </row>
    <row r="32" spans="1:16" x14ac:dyDescent="0.25">
      <c r="A32" s="438"/>
      <c r="B32" s="474"/>
      <c r="C32" s="480"/>
      <c r="D32" s="480"/>
      <c r="E32" s="480"/>
      <c r="F32" s="480"/>
      <c r="G32" s="479"/>
      <c r="H32" s="480"/>
      <c r="I32" s="480"/>
      <c r="J32" s="480"/>
      <c r="K32" s="480"/>
      <c r="L32" s="480"/>
      <c r="M32" s="159"/>
      <c r="N32" s="159"/>
    </row>
    <row r="33" spans="1:14" x14ac:dyDescent="0.25">
      <c r="A33" s="438"/>
      <c r="B33" s="474"/>
      <c r="C33" s="480"/>
      <c r="D33" s="480"/>
      <c r="E33" s="480"/>
      <c r="F33" s="480"/>
      <c r="G33" s="479"/>
      <c r="H33" s="480"/>
      <c r="I33" s="480"/>
      <c r="J33" s="480"/>
      <c r="K33" s="480"/>
      <c r="L33" s="480"/>
      <c r="M33" s="159"/>
      <c r="N33" s="159"/>
    </row>
    <row r="34" spans="1:14" x14ac:dyDescent="0.25">
      <c r="A34" s="438"/>
      <c r="B34" s="475"/>
      <c r="C34" s="480"/>
      <c r="D34" s="480"/>
      <c r="E34" s="480"/>
      <c r="F34" s="480"/>
      <c r="G34" s="479"/>
      <c r="H34" s="480"/>
      <c r="I34" s="480"/>
      <c r="J34" s="480"/>
      <c r="K34" s="480"/>
      <c r="L34" s="480"/>
      <c r="M34" s="159"/>
      <c r="N34" s="159"/>
    </row>
    <row r="35" spans="1:14" x14ac:dyDescent="0.25">
      <c r="A35" s="438"/>
      <c r="B35" s="474"/>
      <c r="C35" s="480"/>
      <c r="D35" s="480"/>
      <c r="E35" s="480"/>
      <c r="F35" s="480"/>
      <c r="G35" s="479"/>
      <c r="H35" s="480"/>
      <c r="I35" s="480"/>
      <c r="J35" s="480"/>
      <c r="K35" s="480"/>
      <c r="L35" s="480"/>
      <c r="M35" s="159"/>
      <c r="N35" s="159"/>
    </row>
    <row r="36" spans="1:14" x14ac:dyDescent="0.25">
      <c r="A36" s="438"/>
      <c r="B36" s="475"/>
      <c r="C36" s="480"/>
      <c r="D36" s="480"/>
      <c r="E36" s="480"/>
      <c r="F36" s="480"/>
      <c r="G36" s="479"/>
      <c r="H36" s="480"/>
      <c r="I36" s="480"/>
      <c r="J36" s="480"/>
      <c r="K36" s="480"/>
      <c r="L36" s="480"/>
      <c r="M36" s="159"/>
      <c r="N36" s="159"/>
    </row>
    <row r="37" spans="1:14" x14ac:dyDescent="0.25">
      <c r="A37" s="438"/>
      <c r="B37" s="449"/>
      <c r="C37" s="480"/>
      <c r="D37" s="480"/>
      <c r="E37" s="480"/>
      <c r="F37" s="480"/>
      <c r="G37" s="479"/>
      <c r="H37" s="480"/>
      <c r="I37" s="480"/>
      <c r="J37" s="480"/>
      <c r="K37" s="480"/>
      <c r="L37" s="480"/>
      <c r="M37" s="159"/>
      <c r="N37" s="159"/>
    </row>
    <row r="38" spans="1:14" x14ac:dyDescent="0.25">
      <c r="A38" s="438"/>
      <c r="B38" s="475"/>
      <c r="C38" s="480"/>
      <c r="D38" s="480"/>
      <c r="E38" s="480"/>
      <c r="F38" s="480"/>
      <c r="G38" s="479"/>
      <c r="H38" s="480"/>
      <c r="I38" s="480"/>
      <c r="J38" s="480"/>
      <c r="K38" s="480"/>
      <c r="L38" s="480"/>
      <c r="M38" s="159"/>
      <c r="N38" s="159"/>
    </row>
    <row r="39" spans="1:14" x14ac:dyDescent="0.25">
      <c r="A39" s="438"/>
      <c r="B39" s="449"/>
      <c r="C39" s="480"/>
      <c r="D39" s="480"/>
      <c r="E39" s="480"/>
      <c r="F39" s="480"/>
      <c r="G39" s="479"/>
      <c r="H39" s="480"/>
      <c r="I39" s="480"/>
      <c r="J39" s="480"/>
      <c r="K39" s="480"/>
      <c r="L39" s="480"/>
      <c r="M39" s="159"/>
      <c r="N39" s="159"/>
    </row>
    <row r="40" spans="1:14" x14ac:dyDescent="0.25">
      <c r="A40" s="438"/>
      <c r="B40" s="475"/>
      <c r="C40" s="480"/>
      <c r="D40" s="480"/>
      <c r="E40" s="480"/>
      <c r="F40" s="480"/>
      <c r="G40" s="479"/>
      <c r="H40" s="480"/>
      <c r="I40" s="480"/>
      <c r="J40" s="480"/>
      <c r="K40" s="480"/>
      <c r="L40" s="480"/>
      <c r="M40" s="159"/>
      <c r="N40" s="159"/>
    </row>
    <row r="41" spans="1:14" x14ac:dyDescent="0.25">
      <c r="A41" s="438"/>
      <c r="B41" s="449"/>
      <c r="C41" s="480"/>
      <c r="D41" s="480"/>
      <c r="E41" s="480"/>
      <c r="F41" s="480"/>
      <c r="G41" s="479"/>
      <c r="H41" s="480"/>
      <c r="I41" s="480"/>
      <c r="J41" s="480"/>
      <c r="K41" s="480"/>
      <c r="L41" s="480"/>
      <c r="M41" s="159"/>
      <c r="N41" s="159"/>
    </row>
    <row r="42" spans="1:14" x14ac:dyDescent="0.25">
      <c r="A42" s="438"/>
      <c r="B42" s="475"/>
      <c r="C42" s="480"/>
      <c r="D42" s="480"/>
      <c r="E42" s="480"/>
      <c r="F42" s="480"/>
      <c r="G42" s="479"/>
      <c r="H42" s="480"/>
      <c r="I42" s="480"/>
      <c r="J42" s="480"/>
      <c r="K42" s="480"/>
      <c r="L42" s="480"/>
      <c r="M42" s="159"/>
      <c r="N42" s="159"/>
    </row>
    <row r="43" spans="1:14" x14ac:dyDescent="0.25">
      <c r="A43" s="438"/>
      <c r="B43" s="160"/>
      <c r="C43" s="449"/>
      <c r="D43" s="449"/>
      <c r="E43" s="449"/>
      <c r="F43" s="449"/>
      <c r="G43" s="473"/>
      <c r="H43" s="474"/>
      <c r="I43" s="474"/>
      <c r="J43" s="474"/>
      <c r="K43" s="474"/>
      <c r="L43" s="474"/>
      <c r="M43" s="159"/>
      <c r="N43" s="159"/>
    </row>
    <row r="44" spans="1:14" x14ac:dyDescent="0.25">
      <c r="A44" s="159"/>
      <c r="B44" s="474"/>
      <c r="C44" s="475"/>
      <c r="D44" s="475"/>
      <c r="E44" s="475"/>
      <c r="F44" s="475"/>
      <c r="G44" s="159"/>
      <c r="H44" s="159"/>
      <c r="I44" s="475"/>
      <c r="J44" s="475"/>
      <c r="K44" s="475"/>
      <c r="L44" s="475"/>
      <c r="M44" s="159"/>
      <c r="N44" s="159"/>
    </row>
    <row r="45" spans="1:14" x14ac:dyDescent="0.25">
      <c r="A45" s="152"/>
      <c r="B45" s="474"/>
      <c r="C45" s="474"/>
      <c r="D45" s="474"/>
      <c r="E45" s="474"/>
      <c r="F45" s="474"/>
      <c r="G45" s="473"/>
      <c r="H45" s="474"/>
      <c r="I45" s="474"/>
      <c r="J45" s="474"/>
      <c r="K45" s="474"/>
      <c r="L45" s="474"/>
      <c r="M45" s="159"/>
      <c r="N45" s="159"/>
    </row>
    <row r="46" spans="1:14" x14ac:dyDescent="0.25">
      <c r="A46" s="159"/>
      <c r="B46" s="474"/>
      <c r="C46" s="475"/>
      <c r="D46" s="475"/>
      <c r="E46" s="475"/>
      <c r="F46" s="475"/>
      <c r="G46" s="159"/>
      <c r="H46" s="159"/>
      <c r="I46" s="475"/>
      <c r="J46" s="475"/>
      <c r="K46" s="475"/>
      <c r="L46" s="475"/>
      <c r="M46" s="159"/>
      <c r="N46" s="159"/>
    </row>
    <row r="47" spans="1:14" x14ac:dyDescent="0.25">
      <c r="A47" s="152"/>
      <c r="B47" s="474"/>
      <c r="C47" s="474"/>
      <c r="D47" s="474"/>
      <c r="E47" s="474"/>
      <c r="F47" s="474"/>
      <c r="G47" s="473"/>
      <c r="H47" s="474"/>
      <c r="I47" s="474"/>
      <c r="J47" s="474"/>
      <c r="K47" s="474"/>
      <c r="L47" s="474"/>
      <c r="M47" s="159"/>
      <c r="N47" s="159"/>
    </row>
    <row r="48" spans="1:14" x14ac:dyDescent="0.25">
      <c r="A48" s="159"/>
      <c r="B48" s="474"/>
      <c r="C48" s="475"/>
      <c r="D48" s="475"/>
      <c r="E48" s="475"/>
      <c r="F48" s="475"/>
      <c r="G48" s="159"/>
      <c r="H48" s="159"/>
      <c r="I48" s="475"/>
      <c r="J48" s="475"/>
      <c r="K48" s="475"/>
      <c r="L48" s="475"/>
      <c r="M48" s="159"/>
      <c r="N48" s="159"/>
    </row>
    <row r="49" spans="1:14" x14ac:dyDescent="0.25">
      <c r="A49" s="481"/>
      <c r="B49" s="482"/>
      <c r="C49" s="482"/>
      <c r="D49" s="482"/>
      <c r="E49" s="482"/>
      <c r="F49" s="482"/>
      <c r="G49" s="473"/>
      <c r="H49" s="476"/>
      <c r="I49" s="476"/>
      <c r="J49" s="476"/>
      <c r="K49" s="476"/>
      <c r="L49" s="476"/>
      <c r="M49" s="159"/>
      <c r="N49" s="159"/>
    </row>
    <row r="50" spans="1:14" x14ac:dyDescent="0.25">
      <c r="A50" s="481"/>
      <c r="B50" s="482"/>
      <c r="C50" s="482"/>
      <c r="D50" s="482"/>
      <c r="E50" s="482"/>
      <c r="F50" s="482"/>
      <c r="G50" s="159"/>
      <c r="H50" s="159"/>
      <c r="I50" s="475"/>
      <c r="J50" s="475"/>
      <c r="K50" s="475"/>
      <c r="L50" s="475"/>
      <c r="M50" s="159"/>
      <c r="N50" s="159"/>
    </row>
    <row r="51" spans="1:14" x14ac:dyDescent="0.25">
      <c r="A51" s="159"/>
      <c r="B51" s="305"/>
      <c r="C51" s="305"/>
      <c r="D51" s="305"/>
      <c r="E51" s="305"/>
      <c r="F51" s="305"/>
      <c r="G51" s="473"/>
      <c r="H51" s="477"/>
      <c r="I51" s="477"/>
      <c r="J51" s="477"/>
      <c r="K51" s="477"/>
      <c r="L51" s="477"/>
      <c r="M51" s="159"/>
      <c r="N51" s="159"/>
    </row>
    <row r="52" spans="1:14" x14ac:dyDescent="0.25">
      <c r="A52" s="159"/>
      <c r="B52" s="474"/>
      <c r="C52" s="475"/>
      <c r="D52" s="475"/>
      <c r="E52" s="475"/>
      <c r="F52" s="475"/>
      <c r="G52" s="159"/>
      <c r="H52" s="159"/>
      <c r="I52" s="475"/>
      <c r="J52" s="475"/>
      <c r="K52" s="475"/>
      <c r="L52" s="475"/>
      <c r="M52" s="159"/>
      <c r="N52" s="159"/>
    </row>
    <row r="53" spans="1:14" x14ac:dyDescent="0.25">
      <c r="A53" s="481"/>
      <c r="B53" s="482"/>
      <c r="C53" s="482"/>
      <c r="D53" s="482"/>
      <c r="E53" s="482"/>
      <c r="F53" s="482"/>
      <c r="G53" s="473"/>
      <c r="H53" s="160"/>
      <c r="I53" s="160"/>
      <c r="J53" s="160"/>
      <c r="K53" s="160"/>
      <c r="L53" s="160"/>
      <c r="M53" s="159"/>
      <c r="N53" s="159"/>
    </row>
    <row r="54" spans="1:14" x14ac:dyDescent="0.25">
      <c r="A54" s="481"/>
      <c r="B54" s="482"/>
      <c r="C54" s="482"/>
      <c r="D54" s="482"/>
      <c r="E54" s="482"/>
      <c r="F54" s="482"/>
      <c r="G54" s="159"/>
      <c r="H54" s="159"/>
      <c r="I54" s="475"/>
      <c r="J54" s="475"/>
      <c r="K54" s="475"/>
      <c r="L54" s="475"/>
      <c r="M54" s="159"/>
      <c r="N54" s="159"/>
    </row>
    <row r="55" spans="1:14" x14ac:dyDescent="0.25">
      <c r="A55" s="159"/>
      <c r="B55" s="305"/>
      <c r="C55" s="305"/>
      <c r="D55" s="305"/>
      <c r="E55" s="305"/>
      <c r="F55" s="305"/>
      <c r="G55" s="305"/>
      <c r="H55" s="159"/>
      <c r="I55" s="159"/>
      <c r="J55" s="159"/>
      <c r="K55" s="159"/>
      <c r="L55" s="159"/>
      <c r="M55" s="159"/>
      <c r="N55" s="159"/>
    </row>
    <row r="56" spans="1:14" x14ac:dyDescent="0.25">
      <c r="A56" s="159"/>
      <c r="B56" s="159"/>
      <c r="C56" s="159"/>
      <c r="D56" s="159"/>
      <c r="E56" s="159"/>
      <c r="F56" s="159"/>
      <c r="G56" s="159"/>
      <c r="H56" s="159"/>
      <c r="I56" s="159"/>
      <c r="J56" s="159"/>
      <c r="K56" s="159"/>
      <c r="L56" s="159"/>
      <c r="M56" s="159"/>
      <c r="N56" s="159"/>
    </row>
    <row r="57" spans="1:14" x14ac:dyDescent="0.25">
      <c r="A57" s="159"/>
      <c r="B57" s="159"/>
      <c r="C57" s="159"/>
      <c r="D57" s="159"/>
      <c r="E57" s="159"/>
      <c r="F57" s="159"/>
      <c r="G57" s="159"/>
      <c r="H57" s="159"/>
      <c r="I57" s="159"/>
      <c r="J57" s="159"/>
      <c r="K57" s="159"/>
      <c r="L57" s="159"/>
      <c r="M57" s="159"/>
      <c r="N57" s="159"/>
    </row>
    <row r="58" spans="1:14" x14ac:dyDescent="0.25">
      <c r="A58" s="159"/>
      <c r="B58" s="159"/>
      <c r="C58" s="159"/>
      <c r="D58" s="159"/>
      <c r="E58" s="159"/>
      <c r="F58" s="159"/>
      <c r="G58" s="159"/>
      <c r="H58" s="159"/>
      <c r="I58" s="159"/>
      <c r="J58" s="159"/>
      <c r="K58" s="159"/>
      <c r="L58" s="159"/>
      <c r="M58" s="159"/>
      <c r="N58" s="159"/>
    </row>
    <row r="59" spans="1:14" x14ac:dyDescent="0.25">
      <c r="A59" s="159"/>
      <c r="B59" s="159"/>
      <c r="C59" s="159"/>
      <c r="D59" s="159"/>
      <c r="E59" s="159"/>
      <c r="F59" s="159"/>
      <c r="G59" s="159"/>
      <c r="H59" s="159"/>
      <c r="I59" s="159"/>
      <c r="J59" s="159"/>
      <c r="K59" s="159"/>
      <c r="L59" s="159"/>
      <c r="M59" s="159"/>
      <c r="N59" s="159"/>
    </row>
    <row r="60" spans="1:14" x14ac:dyDescent="0.25">
      <c r="A60" s="159"/>
      <c r="B60" s="159"/>
      <c r="C60" s="159"/>
      <c r="D60" s="159"/>
      <c r="E60" s="159"/>
      <c r="F60" s="159"/>
      <c r="G60" s="159"/>
      <c r="H60" s="159"/>
      <c r="I60" s="159"/>
      <c r="J60" s="159"/>
      <c r="K60" s="159"/>
      <c r="L60" s="159"/>
      <c r="M60" s="159"/>
      <c r="N60" s="159"/>
    </row>
    <row r="61" spans="1:14" x14ac:dyDescent="0.25">
      <c r="A61" s="159"/>
      <c r="B61" s="159"/>
      <c r="C61" s="159"/>
      <c r="D61" s="159"/>
      <c r="E61" s="159"/>
      <c r="F61" s="159"/>
      <c r="G61" s="159"/>
      <c r="H61" s="159"/>
      <c r="I61" s="159"/>
      <c r="J61" s="159"/>
      <c r="K61" s="159"/>
      <c r="L61" s="159"/>
      <c r="M61" s="159"/>
      <c r="N61" s="159"/>
    </row>
    <row r="62" spans="1:14" x14ac:dyDescent="0.25">
      <c r="A62" s="159"/>
      <c r="B62" s="159"/>
      <c r="C62" s="159"/>
      <c r="D62" s="159"/>
      <c r="E62" s="159"/>
      <c r="F62" s="159"/>
      <c r="G62" s="159"/>
      <c r="H62" s="159"/>
      <c r="I62" s="159"/>
      <c r="J62" s="159"/>
      <c r="K62" s="159"/>
      <c r="L62" s="159"/>
      <c r="M62" s="159"/>
      <c r="N62" s="159"/>
    </row>
    <row r="63" spans="1:14" x14ac:dyDescent="0.25">
      <c r="A63" s="159"/>
      <c r="B63" s="159"/>
      <c r="C63" s="159"/>
      <c r="D63" s="159"/>
      <c r="E63" s="159"/>
      <c r="F63" s="159"/>
      <c r="G63" s="159"/>
      <c r="H63" s="159"/>
      <c r="I63" s="159"/>
      <c r="J63" s="159"/>
      <c r="K63" s="159"/>
      <c r="L63" s="159"/>
      <c r="M63" s="159"/>
      <c r="N63" s="159"/>
    </row>
    <row r="64" spans="1:14" x14ac:dyDescent="0.25">
      <c r="A64" s="159"/>
      <c r="B64" s="159"/>
      <c r="C64" s="159"/>
      <c r="D64" s="159"/>
      <c r="E64" s="159"/>
      <c r="F64" s="159"/>
      <c r="G64" s="159"/>
      <c r="H64" s="159"/>
      <c r="I64" s="159"/>
      <c r="J64" s="159"/>
      <c r="K64" s="159"/>
      <c r="L64" s="159"/>
      <c r="M64" s="159"/>
      <c r="N64" s="159"/>
    </row>
    <row r="65" spans="1:14" x14ac:dyDescent="0.25">
      <c r="A65" s="159"/>
      <c r="B65" s="159"/>
      <c r="C65" s="159"/>
      <c r="D65" s="159"/>
      <c r="E65" s="159"/>
      <c r="F65" s="159"/>
      <c r="G65" s="159"/>
      <c r="H65" s="159"/>
      <c r="I65" s="159"/>
      <c r="J65" s="159"/>
      <c r="K65" s="159"/>
      <c r="L65" s="159"/>
      <c r="M65" s="159"/>
      <c r="N65" s="159"/>
    </row>
    <row r="66" spans="1:14" x14ac:dyDescent="0.25">
      <c r="A66" s="159"/>
      <c r="B66" s="159"/>
      <c r="C66" s="159"/>
      <c r="D66" s="159"/>
      <c r="E66" s="159"/>
      <c r="F66" s="159"/>
      <c r="G66" s="159"/>
      <c r="H66" s="159"/>
      <c r="I66" s="159"/>
      <c r="J66" s="159"/>
      <c r="K66" s="159"/>
      <c r="L66" s="159"/>
      <c r="M66" s="159"/>
      <c r="N66" s="159"/>
    </row>
    <row r="67" spans="1:14" x14ac:dyDescent="0.25">
      <c r="A67" s="159"/>
      <c r="B67" s="159"/>
      <c r="C67" s="159"/>
      <c r="D67" s="159"/>
      <c r="E67" s="159"/>
      <c r="F67" s="159"/>
      <c r="G67" s="159"/>
      <c r="H67" s="159"/>
      <c r="I67" s="159"/>
      <c r="J67" s="159"/>
      <c r="K67" s="159"/>
      <c r="L67" s="159"/>
      <c r="M67" s="159"/>
      <c r="N67" s="159"/>
    </row>
  </sheetData>
  <mergeCells count="3">
    <mergeCell ref="B3:F5"/>
    <mergeCell ref="H3:L5"/>
    <mergeCell ref="A4:A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66"/>
  <sheetViews>
    <sheetView zoomScaleNormal="100" workbookViewId="0">
      <selection activeCell="T23" sqref="T23"/>
    </sheetView>
  </sheetViews>
  <sheetFormatPr defaultRowHeight="15" x14ac:dyDescent="0.25"/>
  <cols>
    <col min="1" max="1" width="63.140625" customWidth="1"/>
    <col min="2" max="6" width="11.42578125" customWidth="1"/>
    <col min="7" max="7" width="3.5703125" customWidth="1"/>
    <col min="8" max="12" width="11.42578125" customWidth="1"/>
  </cols>
  <sheetData>
    <row r="1" spans="1:15" x14ac:dyDescent="0.25">
      <c r="A1" s="31" t="s">
        <v>295</v>
      </c>
    </row>
    <row r="2" spans="1:15" ht="15.75" thickBot="1" x14ac:dyDescent="0.3"/>
    <row r="3" spans="1:15" ht="22.5" customHeight="1" x14ac:dyDescent="0.25">
      <c r="A3" s="290" t="s">
        <v>299</v>
      </c>
      <c r="B3" s="611" t="s">
        <v>353</v>
      </c>
      <c r="C3" s="612"/>
      <c r="D3" s="612"/>
      <c r="E3" s="612"/>
      <c r="F3" s="613"/>
      <c r="G3" s="221"/>
      <c r="H3" s="599" t="s">
        <v>354</v>
      </c>
      <c r="I3" s="612"/>
      <c r="J3" s="612"/>
      <c r="K3" s="612"/>
      <c r="L3" s="613"/>
    </row>
    <row r="4" spans="1:15" ht="15.75" x14ac:dyDescent="0.25">
      <c r="A4" s="620" t="s">
        <v>301</v>
      </c>
      <c r="B4" s="614"/>
      <c r="C4" s="614"/>
      <c r="D4" s="614"/>
      <c r="E4" s="614"/>
      <c r="F4" s="615"/>
      <c r="G4" s="288"/>
      <c r="H4" s="618"/>
      <c r="I4" s="614"/>
      <c r="J4" s="614"/>
      <c r="K4" s="614"/>
      <c r="L4" s="615"/>
    </row>
    <row r="5" spans="1:15" ht="15" customHeight="1" thickBot="1" x14ac:dyDescent="0.3">
      <c r="A5" s="621"/>
      <c r="B5" s="616"/>
      <c r="C5" s="616"/>
      <c r="D5" s="616"/>
      <c r="E5" s="616"/>
      <c r="F5" s="617"/>
      <c r="G5" s="289"/>
      <c r="H5" s="619"/>
      <c r="I5" s="616"/>
      <c r="J5" s="616"/>
      <c r="K5" s="616"/>
      <c r="L5" s="617"/>
    </row>
    <row r="6" spans="1:15" ht="30" customHeight="1" thickBot="1" x14ac:dyDescent="0.3">
      <c r="A6" s="223" t="s">
        <v>282</v>
      </c>
      <c r="B6" s="224">
        <v>2011</v>
      </c>
      <c r="C6" s="225">
        <v>2012</v>
      </c>
      <c r="D6" s="226">
        <v>2013</v>
      </c>
      <c r="E6" s="227">
        <v>2014</v>
      </c>
      <c r="F6" s="225">
        <v>2015</v>
      </c>
      <c r="G6" s="216"/>
      <c r="H6" s="224">
        <v>2011</v>
      </c>
      <c r="I6" s="225">
        <v>2012</v>
      </c>
      <c r="J6" s="226">
        <v>2013</v>
      </c>
      <c r="K6" s="227">
        <v>2014</v>
      </c>
      <c r="L6" s="224">
        <v>2015</v>
      </c>
    </row>
    <row r="7" spans="1:15" x14ac:dyDescent="0.25">
      <c r="A7" s="215" t="s">
        <v>276</v>
      </c>
      <c r="B7" s="238">
        <f>'Panel C Sum'!G4/1000</f>
        <v>29365.875090000001</v>
      </c>
      <c r="C7" s="239">
        <f>'Panel C Sum'!F4/1000</f>
        <v>32047.912620000003</v>
      </c>
      <c r="D7" s="239">
        <f>'Panel C Sum'!E4/1000</f>
        <v>33649.9257</v>
      </c>
      <c r="E7" s="238">
        <f>'Panel C Sum'!D4/1000</f>
        <v>34413.755440000001</v>
      </c>
      <c r="F7" s="239">
        <f>'Panel C Sum'!C4/1000</f>
        <v>35321.926289999996</v>
      </c>
      <c r="G7" s="256"/>
      <c r="H7" s="238">
        <f>'Panel C Averages'!G4/1000</f>
        <v>4195.1250128571428</v>
      </c>
      <c r="I7" s="239">
        <f>'Panel C Averages'!F4/1000</f>
        <v>4578.2732314285722</v>
      </c>
      <c r="J7" s="239">
        <f>'Panel C Averages'!E4/1000</f>
        <v>4807.132242857143</v>
      </c>
      <c r="K7" s="238">
        <f>'Panel C Averages'!D4/1000</f>
        <v>4916.2507771428573</v>
      </c>
      <c r="L7" s="239">
        <f>'Panel C Averages'!C4/1000</f>
        <v>5045.9894699999995</v>
      </c>
      <c r="N7" s="301"/>
      <c r="O7" s="299"/>
    </row>
    <row r="8" spans="1:15" x14ac:dyDescent="0.25">
      <c r="A8" s="143" t="s">
        <v>340</v>
      </c>
      <c r="B8" s="242">
        <f>'Panel C Sum'!G10/1000</f>
        <v>861.66357999999821</v>
      </c>
      <c r="C8" s="243">
        <f>'Panel C Sum'!F10/1000</f>
        <v>1512.9956099999995</v>
      </c>
      <c r="D8" s="243">
        <f>'Panel C Sum'!E10/1000</f>
        <v>1655.2461300000027</v>
      </c>
      <c r="E8" s="242">
        <f>'Panel C Sum'!D10/1000</f>
        <v>-1446.0603400000036</v>
      </c>
      <c r="F8" s="243">
        <f>'Panel C Sum'!C10/1000</f>
        <v>-2143.7063900000007</v>
      </c>
      <c r="G8" s="257"/>
      <c r="H8" s="242">
        <f>'Panel C Averages'!G10/1000</f>
        <v>123.09479714285675</v>
      </c>
      <c r="I8" s="243">
        <f>'Panel C Averages'!F10/1000</f>
        <v>216.14223000000044</v>
      </c>
      <c r="J8" s="243">
        <f>'Panel C Averages'!E10/1000</f>
        <v>236.4637328571435</v>
      </c>
      <c r="K8" s="242">
        <f>'Panel C Averages'!D10/1000</f>
        <v>-206.58004857142828</v>
      </c>
      <c r="L8" s="243">
        <f>'Panel C Averages'!C10/1000</f>
        <v>-306.2437700000005</v>
      </c>
      <c r="N8" s="300"/>
      <c r="O8" s="300"/>
    </row>
    <row r="9" spans="1:15" x14ac:dyDescent="0.25">
      <c r="A9" s="143" t="s">
        <v>277</v>
      </c>
      <c r="B9" s="242">
        <f>'Panel C Sum'!G12/1000</f>
        <v>2116.15245</v>
      </c>
      <c r="C9" s="243">
        <f>'Panel C Sum'!F12/1000</f>
        <v>2213.98173</v>
      </c>
      <c r="D9" s="243">
        <f>'Panel C Sum'!E12/1000</f>
        <v>2194.4644600000001</v>
      </c>
      <c r="E9" s="242">
        <f>'Panel C Sum'!D12/1000</f>
        <v>2341.1172999999999</v>
      </c>
      <c r="F9" s="243">
        <f>'Panel C Sum'!C12/1000</f>
        <v>2189.3146299999999</v>
      </c>
      <c r="G9" s="257"/>
      <c r="H9" s="242">
        <f>'Panel C Averages'!G12/1000</f>
        <v>302.30749285714285</v>
      </c>
      <c r="I9" s="243">
        <f>'Panel C Averages'!F12/1000</f>
        <v>316.28310428571427</v>
      </c>
      <c r="J9" s="243">
        <f>'Panel C Averages'!E12/1000</f>
        <v>313.49492285714285</v>
      </c>
      <c r="K9" s="242">
        <f>'Panel C Averages'!D12/1000</f>
        <v>334.44532857142855</v>
      </c>
      <c r="L9" s="243">
        <f>'Panel C Averages'!C12/1000</f>
        <v>312.75923285714288</v>
      </c>
      <c r="N9" s="301"/>
      <c r="O9" s="299"/>
    </row>
    <row r="10" spans="1:15" x14ac:dyDescent="0.25">
      <c r="A10" s="143" t="s">
        <v>347</v>
      </c>
      <c r="B10" s="243">
        <f>-'Panel C Sum'!G13/1000</f>
        <v>1136.2871299999999</v>
      </c>
      <c r="C10" s="243">
        <f>-'Panel C Sum'!F13/1000</f>
        <v>1088.19955</v>
      </c>
      <c r="D10" s="243">
        <f>-'Panel C Sum'!E13/1000</f>
        <v>1054.4127900000001</v>
      </c>
      <c r="E10" s="242">
        <f>-'Panel C Sum'!D13/1000</f>
        <v>1123.9429</v>
      </c>
      <c r="F10" s="243">
        <f>-'Panel C Sum'!C13/1000</f>
        <v>1080.34203</v>
      </c>
      <c r="G10" s="257"/>
      <c r="H10" s="243">
        <f>-'Panel C Averages'!G13/1000</f>
        <v>189.38118833333331</v>
      </c>
      <c r="I10" s="243">
        <f>-'Panel C Averages'!F13/1000</f>
        <v>181.36659166666666</v>
      </c>
      <c r="J10" s="243">
        <f>-'Panel C Averages'!E13/1000</f>
        <v>175.735465</v>
      </c>
      <c r="K10" s="242">
        <f>-'Panel C Averages'!D13/1000</f>
        <v>187.32381666666666</v>
      </c>
      <c r="L10" s="243">
        <f>-'Panel C Averages'!C13/1000</f>
        <v>180.057005</v>
      </c>
      <c r="N10" s="301"/>
      <c r="O10" s="299"/>
    </row>
    <row r="11" spans="1:15" x14ac:dyDescent="0.25">
      <c r="A11" s="143" t="s">
        <v>341</v>
      </c>
      <c r="B11" s="242">
        <f>'Panel C Sum'!G14/1000</f>
        <v>979.86532000000034</v>
      </c>
      <c r="C11" s="243">
        <f>'Panel C Sum'!F14/1000</f>
        <v>1125.7821799999999</v>
      </c>
      <c r="D11" s="243">
        <f>'Panel C Sum'!E14/1000</f>
        <v>1140.0516699999998</v>
      </c>
      <c r="E11" s="242">
        <f>'Panel C Sum'!D14/1000</f>
        <v>1217.1743999999999</v>
      </c>
      <c r="F11" s="243">
        <f>'Panel C Sum'!C14/1000</f>
        <v>1108.9725999999998</v>
      </c>
      <c r="G11" s="257"/>
      <c r="H11" s="242">
        <f>'Panel C Averages'!G14/1000</f>
        <v>153.64421999999999</v>
      </c>
      <c r="I11" s="243">
        <f>'Panel C Averages'!F14/1000</f>
        <v>165.79703000000001</v>
      </c>
      <c r="J11" s="243">
        <f>'Panel C Averages'!E14/1000</f>
        <v>179.50861166666667</v>
      </c>
      <c r="K11" s="242">
        <f>'Panel C Averages'!D14/1000</f>
        <v>200.69573333333329</v>
      </c>
      <c r="L11" s="243">
        <f>'Panel C Averages'!C14/1000</f>
        <v>184.8287666666667</v>
      </c>
      <c r="N11" s="300"/>
      <c r="O11" s="300"/>
    </row>
    <row r="12" spans="1:15" x14ac:dyDescent="0.25">
      <c r="A12" s="143" t="s">
        <v>280</v>
      </c>
      <c r="B12" s="242">
        <f>-'Panel C Sum'!G20/1000</f>
        <v>1887.0872200000001</v>
      </c>
      <c r="C12" s="243">
        <f>-'Panel C Sum'!F20/1000</f>
        <v>2081.4551799999999</v>
      </c>
      <c r="D12" s="243">
        <f>-'Panel C Sum'!E20/1000</f>
        <v>2458.3415499999996</v>
      </c>
      <c r="E12" s="242">
        <f>-'Panel C Sum'!D20/1000</f>
        <v>2377.1525999999999</v>
      </c>
      <c r="F12" s="243">
        <f>-'Panel C Sum'!C20/1000</f>
        <v>2369.0685300000005</v>
      </c>
      <c r="G12" s="257"/>
      <c r="H12" s="242">
        <f>-'Panel C Averages'!G20/1000</f>
        <v>314.51453666666669</v>
      </c>
      <c r="I12" s="243">
        <f>-'Panel C Averages'!F20/1000</f>
        <v>346.90919666666673</v>
      </c>
      <c r="J12" s="243">
        <f>-'Panel C Averages'!E20/1000</f>
        <v>409.72359166666661</v>
      </c>
      <c r="K12" s="242">
        <f>-'Panel C Averages'!D20/1000</f>
        <v>396.19210000000004</v>
      </c>
      <c r="L12" s="243">
        <f>-'Panel C Averages'!C20/1000</f>
        <v>394.84475500000008</v>
      </c>
      <c r="N12" s="301"/>
      <c r="O12" s="299"/>
    </row>
    <row r="13" spans="1:15" x14ac:dyDescent="0.25">
      <c r="A13" s="143"/>
      <c r="B13" s="242"/>
      <c r="C13" s="284"/>
      <c r="D13" s="284"/>
      <c r="E13" s="285"/>
      <c r="F13" s="284"/>
      <c r="G13" s="231"/>
      <c r="H13" s="242"/>
      <c r="I13" s="284"/>
      <c r="J13" s="284"/>
      <c r="K13" s="285"/>
      <c r="L13" s="284"/>
    </row>
    <row r="14" spans="1:15" x14ac:dyDescent="0.25">
      <c r="A14" s="143" t="s">
        <v>279</v>
      </c>
      <c r="B14" s="229">
        <f>B9/B7</f>
        <v>7.2061617217755447E-2</v>
      </c>
      <c r="C14" s="230">
        <f>C9/C7</f>
        <v>6.9083492464914228E-2</v>
      </c>
      <c r="D14" s="230">
        <f>D9/D7</f>
        <v>6.5214541023488809E-2</v>
      </c>
      <c r="E14" s="229">
        <f>E9/E7</f>
        <v>6.8028533069624197E-2</v>
      </c>
      <c r="F14" s="230">
        <f>F9/F7</f>
        <v>6.1981745050518879E-2</v>
      </c>
      <c r="G14" s="231"/>
      <c r="H14" s="229">
        <f>'Panel C Averages'!G21</f>
        <v>0.44975468000873586</v>
      </c>
      <c r="I14" s="230">
        <f>'Panel C Averages'!F21</f>
        <v>0.4588810800232373</v>
      </c>
      <c r="J14" s="230">
        <f>'Panel C Averages'!E21</f>
        <v>0.46436377450349492</v>
      </c>
      <c r="K14" s="229">
        <f>'Panel C Averages'!D21</f>
        <v>0.50398940482827903</v>
      </c>
      <c r="L14" s="230">
        <f>'Panel C Averages'!C21</f>
        <v>0.4904989110750213</v>
      </c>
    </row>
    <row r="15" spans="1:15" x14ac:dyDescent="0.25">
      <c r="A15" s="143" t="s">
        <v>343</v>
      </c>
      <c r="B15" s="229">
        <f>B11/B9</f>
        <v>0.46304098742980465</v>
      </c>
      <c r="C15" s="230">
        <f>C11/C9</f>
        <v>0.50848756552295482</v>
      </c>
      <c r="D15" s="230">
        <f>D11/D9</f>
        <v>0.51951247822897062</v>
      </c>
      <c r="E15" s="229">
        <f>E11/E9</f>
        <v>0.51991175324704997</v>
      </c>
      <c r="F15" s="230">
        <f>F11/F9</f>
        <v>0.50653870613380036</v>
      </c>
      <c r="G15" s="231"/>
      <c r="H15" s="232">
        <f>'Panel C Averages'!G26</f>
        <v>0.36067607587348149</v>
      </c>
      <c r="I15" s="233">
        <f>'Panel C Averages'!F26</f>
        <v>0.28239676212379999</v>
      </c>
      <c r="J15" s="233">
        <f>'Panel C Averages'!E26</f>
        <v>0.45854697757504931</v>
      </c>
      <c r="K15" s="232">
        <f>'Panel C Averages'!D26</f>
        <v>0.46089158977631345</v>
      </c>
      <c r="L15" s="233">
        <f>'Panel C Averages'!C26</f>
        <v>0.48434709247726432</v>
      </c>
    </row>
    <row r="16" spans="1:15" ht="30" thickBot="1" x14ac:dyDescent="0.3">
      <c r="A16" s="144" t="s">
        <v>344</v>
      </c>
      <c r="B16" s="234">
        <f>B11/B12</f>
        <v>0.51924749932862158</v>
      </c>
      <c r="C16" s="235">
        <f>C11/C12</f>
        <v>0.54086304178790912</v>
      </c>
      <c r="D16" s="235">
        <f>D11/D12</f>
        <v>0.46374828184472577</v>
      </c>
      <c r="E16" s="234">
        <f>E11/E12</f>
        <v>0.51203040141385958</v>
      </c>
      <c r="F16" s="235">
        <f>F11/F12</f>
        <v>0.46810490534860111</v>
      </c>
      <c r="G16" s="236"/>
      <c r="H16" s="234">
        <f>'Panel C Averages'!G25</f>
        <v>0.3965337295274563</v>
      </c>
      <c r="I16" s="235">
        <f>'Panel C Averages'!F25</f>
        <v>0.37687874689485285</v>
      </c>
      <c r="J16" s="235">
        <f>'Panel C Averages'!E25</f>
        <v>0.66082106413604669</v>
      </c>
      <c r="K16" s="234">
        <f>'Panel C Averages'!D25</f>
        <v>1.0393825124345875</v>
      </c>
      <c r="L16" s="235">
        <f>'Panel C Averages'!C25</f>
        <v>0.91377058999878835</v>
      </c>
    </row>
    <row r="17" spans="1:15" ht="30" customHeight="1" thickBot="1" x14ac:dyDescent="0.3">
      <c r="A17" s="222" t="s">
        <v>283</v>
      </c>
      <c r="B17" s="224">
        <v>2011</v>
      </c>
      <c r="C17" s="225">
        <v>2012</v>
      </c>
      <c r="D17" s="226">
        <v>2013</v>
      </c>
      <c r="E17" s="227">
        <v>2014</v>
      </c>
      <c r="F17" s="225">
        <v>2015</v>
      </c>
      <c r="G17" s="216"/>
      <c r="H17" s="224">
        <v>2011</v>
      </c>
      <c r="I17" s="225">
        <v>2012</v>
      </c>
      <c r="J17" s="226">
        <v>2013</v>
      </c>
      <c r="K17" s="227">
        <v>2014</v>
      </c>
      <c r="L17" s="224">
        <v>2015</v>
      </c>
    </row>
    <row r="18" spans="1:15" x14ac:dyDescent="0.25">
      <c r="A18" s="215" t="s">
        <v>284</v>
      </c>
      <c r="B18" s="238">
        <f>'Panel C Sum'!G41/1000</f>
        <v>27526.881359999999</v>
      </c>
      <c r="C18" s="239">
        <f>'Panel C Sum'!F41/1000</f>
        <v>32508.454460000001</v>
      </c>
      <c r="D18" s="239">
        <f>'Panel C Sum'!E41/1000</f>
        <v>34696.98558</v>
      </c>
      <c r="E18" s="238">
        <f>'Panel C Sum'!D41/1000</f>
        <v>26666.391739999999</v>
      </c>
      <c r="F18" s="239">
        <f>'Panel C Sum'!C41/1000</f>
        <v>25590.48343</v>
      </c>
      <c r="G18" s="287"/>
      <c r="H18" s="238">
        <f>'Panel C Averages'!G41/1000</f>
        <v>3932.4116228571429</v>
      </c>
      <c r="I18" s="239">
        <f>'Panel C Averages'!F41/1000</f>
        <v>4644.0649228571428</v>
      </c>
      <c r="J18" s="239">
        <f>'Panel C Averages'!E41/1000</f>
        <v>4956.7122257142855</v>
      </c>
      <c r="K18" s="238">
        <f>'Panel C Averages'!D41/1000</f>
        <v>3809.4845342857138</v>
      </c>
      <c r="L18" s="239">
        <f>'Panel C Averages'!C41/1000</f>
        <v>3655.7833471428571</v>
      </c>
    </row>
    <row r="19" spans="1:15" x14ac:dyDescent="0.25">
      <c r="A19" s="143" t="s">
        <v>286</v>
      </c>
      <c r="B19" s="242">
        <f>'Panel C Sum'!G43/1000</f>
        <v>21569.98372</v>
      </c>
      <c r="C19" s="243">
        <f>'Panel C Sum'!F43/1000</f>
        <v>26232.42282</v>
      </c>
      <c r="D19" s="243">
        <f>'Panel C Sum'!E43/1000</f>
        <v>27401.836429999999</v>
      </c>
      <c r="E19" s="242">
        <f>'Panel C Sum'!D43/1000</f>
        <v>19079.74265</v>
      </c>
      <c r="F19" s="243">
        <f>'Panel C Sum'!C43/1000</f>
        <v>17463.819039999998</v>
      </c>
      <c r="G19" s="244"/>
      <c r="H19" s="242">
        <f>'Panel C Averages'!G43/1000</f>
        <v>3081.4262457142854</v>
      </c>
      <c r="I19" s="243">
        <f>'Panel C Averages'!F43/1000</f>
        <v>3747.4889742857144</v>
      </c>
      <c r="J19" s="243">
        <f>'Panel C Averages'!E43/1000</f>
        <v>3914.5480614285716</v>
      </c>
      <c r="K19" s="242">
        <f>'Panel C Averages'!D43/1000</f>
        <v>2725.6775214285713</v>
      </c>
      <c r="L19" s="243">
        <f>'Panel C Averages'!C43/1000</f>
        <v>2494.8312914285711</v>
      </c>
    </row>
    <row r="20" spans="1:15" x14ac:dyDescent="0.25">
      <c r="A20" s="143" t="s">
        <v>285</v>
      </c>
      <c r="B20" s="242">
        <f>'Panel C Sum'!G44/1000</f>
        <v>25187.91156</v>
      </c>
      <c r="C20" s="243">
        <f>'Panel C Sum'!F44/1000</f>
        <v>25486.343140000001</v>
      </c>
      <c r="D20" s="243">
        <f>'Panel C Sum'!E44/1000</f>
        <v>24852.887269999999</v>
      </c>
      <c r="E20" s="242">
        <f>'Panel C Sum'!D44/1000</f>
        <v>22488.833930000001</v>
      </c>
      <c r="F20" s="243">
        <f>'Panel C Sum'!C44/1000</f>
        <v>20255.402539999999</v>
      </c>
      <c r="G20" s="244"/>
      <c r="H20" s="242">
        <f>'Panel C Averages'!G44/1000</f>
        <v>3598.2730799999995</v>
      </c>
      <c r="I20" s="243">
        <f>'Panel C Averages'!F44/1000</f>
        <v>3640.9061628571426</v>
      </c>
      <c r="J20" s="243">
        <f>'Panel C Averages'!E44/1000</f>
        <v>3550.4124671428572</v>
      </c>
      <c r="K20" s="242">
        <f>'Panel C Averages'!D44/1000</f>
        <v>3212.6905614285715</v>
      </c>
      <c r="L20" s="243">
        <f>'Panel C Averages'!C44/1000</f>
        <v>2893.6289342857144</v>
      </c>
    </row>
    <row r="21" spans="1:15" x14ac:dyDescent="0.25">
      <c r="A21" s="143" t="s">
        <v>287</v>
      </c>
      <c r="B21" s="250">
        <f>B19/B7</f>
        <v>0.73452548762441794</v>
      </c>
      <c r="C21" s="251">
        <f>C19/C7</f>
        <v>0.81853764178167554</v>
      </c>
      <c r="D21" s="251">
        <f>D19/D7</f>
        <v>0.81432085985259695</v>
      </c>
      <c r="E21" s="250">
        <f>E19/E7</f>
        <v>0.55442198638463969</v>
      </c>
      <c r="F21" s="251">
        <f>F19/F7</f>
        <v>0.49441864797006235</v>
      </c>
      <c r="G21" s="231"/>
      <c r="H21" s="250">
        <f>'Panel C Averages'!G55</f>
        <v>1.1567485337456624</v>
      </c>
      <c r="I21" s="251">
        <f>'Panel C Averages'!F55</f>
        <v>1.2262727929443762</v>
      </c>
      <c r="J21" s="251">
        <f>'Panel C Averages'!E55</f>
        <v>1.0298057627733268</v>
      </c>
      <c r="K21" s="250">
        <f>'Panel C Averages'!D55</f>
        <v>1.1061684938333309</v>
      </c>
      <c r="L21" s="251">
        <f>'Panel C Averages'!C55</f>
        <v>1.0204511618687779</v>
      </c>
    </row>
    <row r="22" spans="1:15" x14ac:dyDescent="0.25">
      <c r="A22" s="143" t="s">
        <v>288</v>
      </c>
      <c r="B22" s="252">
        <f>'Panel C Sum'!G52</f>
        <v>2.2074531246960216</v>
      </c>
      <c r="C22" s="253">
        <f>'Panel C Sum'!F52</f>
        <v>2.2369450101266537</v>
      </c>
      <c r="D22" s="253">
        <f>'Panel C Sum'!E52</f>
        <v>2.1691754718558034</v>
      </c>
      <c r="E22" s="252">
        <f>'Panel C Sum'!D52</f>
        <v>1.8277112688731099</v>
      </c>
      <c r="F22" s="253">
        <f>'Panel C Sum'!C52</f>
        <v>1.7106116631089365</v>
      </c>
      <c r="G22" s="231"/>
      <c r="H22" s="252">
        <f>'Panel C Averages'!G52</f>
        <v>6.4239414791639051</v>
      </c>
      <c r="I22" s="253">
        <f>'Panel C Averages'!F52</f>
        <v>15.568719244472781</v>
      </c>
      <c r="J22" s="253">
        <f>'Panel C Averages'!E52</f>
        <v>19.12752255756843</v>
      </c>
      <c r="K22" s="252">
        <f>'Panel C Averages'!D52</f>
        <v>28.910642389806483</v>
      </c>
      <c r="L22" s="253">
        <f>'Panel C Averages'!C52</f>
        <v>28.699388607066449</v>
      </c>
    </row>
    <row r="23" spans="1:15" ht="30" thickBot="1" x14ac:dyDescent="0.3">
      <c r="A23" s="144" t="s">
        <v>292</v>
      </c>
      <c r="B23" s="254">
        <f>'Panel C Sum'!G53*365/12</f>
        <v>201.86684035730403</v>
      </c>
      <c r="C23" s="255">
        <f>'Panel C Sum'!F53*365/12</f>
        <v>191.38170636541057</v>
      </c>
      <c r="D23" s="255">
        <f>'Panel C Sum'!E53*365/12</f>
        <v>175.39270728661339</v>
      </c>
      <c r="E23" s="254">
        <f>'Panel C Sum'!D53*365/12</f>
        <v>124.0456117159116</v>
      </c>
      <c r="F23" s="255">
        <f>'Panel C Sum'!C53*365/12</f>
        <v>100.7227067091397</v>
      </c>
      <c r="G23" s="236"/>
      <c r="H23" s="254">
        <f>'Panel C Averages'!G53*365/12</f>
        <v>456.09608681770936</v>
      </c>
      <c r="I23" s="255">
        <f>'Panel C Averages'!F53*365/12</f>
        <v>439.84118375165139</v>
      </c>
      <c r="J23" s="255">
        <f>'Panel C Averages'!E53*365/12</f>
        <v>336.99112825045847</v>
      </c>
      <c r="K23" s="254">
        <f>'Panel C Averages'!D53*365/12</f>
        <v>352.54795873354487</v>
      </c>
      <c r="L23" s="255">
        <f>'Panel C Averages'!C53*365/12</f>
        <v>355.8920980585421</v>
      </c>
    </row>
    <row r="24" spans="1:15" x14ac:dyDescent="0.25">
      <c r="A24" s="141"/>
      <c r="B24" s="142"/>
      <c r="C24" s="142"/>
      <c r="D24" s="142"/>
      <c r="E24" s="142"/>
      <c r="F24" s="142"/>
      <c r="G24" s="142"/>
      <c r="H24" s="142"/>
      <c r="I24" s="142"/>
      <c r="J24" s="142"/>
      <c r="K24" s="142"/>
      <c r="L24" s="142"/>
    </row>
    <row r="25" spans="1:15" ht="15.75" x14ac:dyDescent="0.25">
      <c r="A25" s="152"/>
      <c r="B25" s="478"/>
      <c r="C25" s="478"/>
      <c r="D25" s="478"/>
      <c r="E25" s="478"/>
      <c r="F25" s="478"/>
      <c r="G25" s="479"/>
      <c r="H25" s="478"/>
      <c r="I25" s="478"/>
      <c r="J25" s="478"/>
      <c r="K25" s="478"/>
      <c r="L25" s="478"/>
      <c r="M25" s="159"/>
      <c r="N25" s="159"/>
      <c r="O25" s="159"/>
    </row>
    <row r="26" spans="1:15" x14ac:dyDescent="0.25">
      <c r="A26" s="438"/>
      <c r="B26" s="474"/>
      <c r="C26" s="480"/>
      <c r="D26" s="480"/>
      <c r="E26" s="480"/>
      <c r="F26" s="480"/>
      <c r="G26" s="479"/>
      <c r="H26" s="480"/>
      <c r="I26" s="480"/>
      <c r="J26" s="480"/>
      <c r="K26" s="480"/>
      <c r="L26" s="480"/>
      <c r="M26" s="159"/>
      <c r="N26" s="159"/>
      <c r="O26" s="159"/>
    </row>
    <row r="27" spans="1:15" x14ac:dyDescent="0.25">
      <c r="A27" s="438"/>
      <c r="B27" s="474"/>
      <c r="C27" s="480"/>
      <c r="D27" s="480"/>
      <c r="E27" s="480"/>
      <c r="F27" s="480"/>
      <c r="G27" s="479"/>
      <c r="H27" s="480"/>
      <c r="I27" s="480"/>
      <c r="J27" s="480"/>
      <c r="K27" s="480"/>
      <c r="L27" s="480"/>
      <c r="M27" s="159"/>
      <c r="N27" s="159"/>
      <c r="O27" s="159"/>
    </row>
    <row r="28" spans="1:15" x14ac:dyDescent="0.25">
      <c r="A28" s="438"/>
      <c r="B28" s="474"/>
      <c r="C28" s="480"/>
      <c r="D28" s="480"/>
      <c r="E28" s="480"/>
      <c r="F28" s="480"/>
      <c r="G28" s="479"/>
      <c r="H28" s="480"/>
      <c r="I28" s="480"/>
      <c r="J28" s="480"/>
      <c r="K28" s="480"/>
      <c r="L28" s="480"/>
      <c r="M28" s="159"/>
      <c r="N28" s="159"/>
      <c r="O28" s="159"/>
    </row>
    <row r="29" spans="1:15" x14ac:dyDescent="0.25">
      <c r="A29" s="438"/>
      <c r="B29" s="474"/>
      <c r="C29" s="480"/>
      <c r="D29" s="480"/>
      <c r="E29" s="480"/>
      <c r="F29" s="480"/>
      <c r="G29" s="479"/>
      <c r="H29" s="480"/>
      <c r="I29" s="480"/>
      <c r="J29" s="480"/>
      <c r="K29" s="480"/>
      <c r="L29" s="480"/>
      <c r="M29" s="159"/>
      <c r="N29" s="159"/>
      <c r="O29" s="159"/>
    </row>
    <row r="30" spans="1:15" x14ac:dyDescent="0.25">
      <c r="A30" s="438"/>
      <c r="B30" s="474"/>
      <c r="C30" s="480"/>
      <c r="D30" s="480"/>
      <c r="E30" s="480"/>
      <c r="F30" s="480"/>
      <c r="G30" s="479"/>
      <c r="H30" s="480"/>
      <c r="I30" s="480"/>
      <c r="J30" s="480"/>
      <c r="K30" s="480"/>
      <c r="L30" s="480"/>
      <c r="M30" s="159"/>
      <c r="N30" s="159"/>
      <c r="O30" s="159"/>
    </row>
    <row r="31" spans="1:15" x14ac:dyDescent="0.25">
      <c r="A31" s="438"/>
      <c r="B31" s="474"/>
      <c r="C31" s="480"/>
      <c r="D31" s="480"/>
      <c r="E31" s="480"/>
      <c r="F31" s="480"/>
      <c r="G31" s="479"/>
      <c r="H31" s="480"/>
      <c r="I31" s="480"/>
      <c r="J31" s="480"/>
      <c r="K31" s="480"/>
      <c r="L31" s="480"/>
      <c r="M31" s="159"/>
      <c r="N31" s="159"/>
      <c r="O31" s="159"/>
    </row>
    <row r="32" spans="1:15" x14ac:dyDescent="0.25">
      <c r="A32" s="438"/>
      <c r="B32" s="474"/>
      <c r="C32" s="480"/>
      <c r="D32" s="480"/>
      <c r="E32" s="480"/>
      <c r="F32" s="480"/>
      <c r="G32" s="479"/>
      <c r="H32" s="480"/>
      <c r="I32" s="480"/>
      <c r="J32" s="480"/>
      <c r="K32" s="480"/>
      <c r="L32" s="480"/>
      <c r="M32" s="159"/>
      <c r="N32" s="159"/>
      <c r="O32" s="159"/>
    </row>
    <row r="33" spans="1:15" x14ac:dyDescent="0.25">
      <c r="A33" s="438"/>
      <c r="B33" s="474"/>
      <c r="C33" s="480"/>
      <c r="D33" s="480"/>
      <c r="E33" s="480"/>
      <c r="F33" s="480"/>
      <c r="G33" s="479"/>
      <c r="H33" s="480"/>
      <c r="I33" s="480"/>
      <c r="J33" s="480"/>
      <c r="K33" s="480"/>
      <c r="L33" s="480"/>
      <c r="M33" s="159"/>
      <c r="N33" s="159"/>
      <c r="O33" s="159"/>
    </row>
    <row r="34" spans="1:15" x14ac:dyDescent="0.25">
      <c r="A34" s="438"/>
      <c r="B34" s="475"/>
      <c r="C34" s="480"/>
      <c r="D34" s="480"/>
      <c r="E34" s="480"/>
      <c r="F34" s="480"/>
      <c r="G34" s="479"/>
      <c r="H34" s="480"/>
      <c r="I34" s="480"/>
      <c r="J34" s="480"/>
      <c r="K34" s="480"/>
      <c r="L34" s="480"/>
      <c r="M34" s="159"/>
      <c r="N34" s="159"/>
      <c r="O34" s="159"/>
    </row>
    <row r="35" spans="1:15" x14ac:dyDescent="0.25">
      <c r="A35" s="438"/>
      <c r="B35" s="474"/>
      <c r="C35" s="480"/>
      <c r="D35" s="480"/>
      <c r="E35" s="480"/>
      <c r="F35" s="480"/>
      <c r="G35" s="479"/>
      <c r="H35" s="480"/>
      <c r="I35" s="480"/>
      <c r="J35" s="480"/>
      <c r="K35" s="480"/>
      <c r="L35" s="480"/>
      <c r="M35" s="159"/>
      <c r="N35" s="159"/>
      <c r="O35" s="159"/>
    </row>
    <row r="36" spans="1:15" x14ac:dyDescent="0.25">
      <c r="A36" s="438"/>
      <c r="B36" s="475"/>
      <c r="C36" s="480"/>
      <c r="D36" s="480"/>
      <c r="E36" s="480"/>
      <c r="F36" s="480"/>
      <c r="G36" s="479"/>
      <c r="H36" s="480"/>
      <c r="I36" s="480"/>
      <c r="J36" s="480"/>
      <c r="K36" s="480"/>
      <c r="L36" s="480"/>
      <c r="M36" s="159"/>
      <c r="N36" s="159"/>
      <c r="O36" s="159"/>
    </row>
    <row r="37" spans="1:15" x14ac:dyDescent="0.25">
      <c r="A37" s="438"/>
      <c r="B37" s="449"/>
      <c r="C37" s="480"/>
      <c r="D37" s="480"/>
      <c r="E37" s="480"/>
      <c r="F37" s="480"/>
      <c r="G37" s="479"/>
      <c r="H37" s="480"/>
      <c r="I37" s="480"/>
      <c r="J37" s="480"/>
      <c r="K37" s="480"/>
      <c r="L37" s="480"/>
      <c r="M37" s="159"/>
      <c r="N37" s="159"/>
      <c r="O37" s="159"/>
    </row>
    <row r="38" spans="1:15" x14ac:dyDescent="0.25">
      <c r="A38" s="438"/>
      <c r="B38" s="475"/>
      <c r="C38" s="480"/>
      <c r="D38" s="480"/>
      <c r="E38" s="480"/>
      <c r="F38" s="480"/>
      <c r="G38" s="479"/>
      <c r="H38" s="480"/>
      <c r="I38" s="480"/>
      <c r="J38" s="480"/>
      <c r="K38" s="480"/>
      <c r="L38" s="480"/>
      <c r="M38" s="159"/>
      <c r="N38" s="159"/>
      <c r="O38" s="159"/>
    </row>
    <row r="39" spans="1:15" x14ac:dyDescent="0.25">
      <c r="A39" s="438"/>
      <c r="B39" s="449"/>
      <c r="C39" s="480"/>
      <c r="D39" s="480"/>
      <c r="E39" s="480"/>
      <c r="F39" s="480"/>
      <c r="G39" s="479"/>
      <c r="H39" s="480"/>
      <c r="I39" s="480"/>
      <c r="J39" s="480"/>
      <c r="K39" s="480"/>
      <c r="L39" s="480"/>
      <c r="M39" s="159"/>
      <c r="N39" s="159"/>
      <c r="O39" s="159"/>
    </row>
    <row r="40" spans="1:15" x14ac:dyDescent="0.25">
      <c r="A40" s="438"/>
      <c r="B40" s="475"/>
      <c r="C40" s="480"/>
      <c r="D40" s="480"/>
      <c r="E40" s="480"/>
      <c r="F40" s="480"/>
      <c r="G40" s="479"/>
      <c r="H40" s="480"/>
      <c r="I40" s="480"/>
      <c r="J40" s="480"/>
      <c r="K40" s="480"/>
      <c r="L40" s="480"/>
      <c r="M40" s="159"/>
      <c r="N40" s="159"/>
      <c r="O40" s="159"/>
    </row>
    <row r="41" spans="1:15" x14ac:dyDescent="0.25">
      <c r="A41" s="438"/>
      <c r="B41" s="449"/>
      <c r="C41" s="480"/>
      <c r="D41" s="480"/>
      <c r="E41" s="480"/>
      <c r="F41" s="480"/>
      <c r="G41" s="479"/>
      <c r="H41" s="480"/>
      <c r="I41" s="480"/>
      <c r="J41" s="480"/>
      <c r="K41" s="480"/>
      <c r="L41" s="480"/>
      <c r="M41" s="159"/>
      <c r="N41" s="159"/>
      <c r="O41" s="159"/>
    </row>
    <row r="42" spans="1:15" x14ac:dyDescent="0.25">
      <c r="A42" s="438"/>
      <c r="B42" s="475"/>
      <c r="C42" s="480"/>
      <c r="D42" s="480"/>
      <c r="E42" s="480"/>
      <c r="F42" s="480"/>
      <c r="G42" s="479"/>
      <c r="H42" s="480"/>
      <c r="I42" s="480"/>
      <c r="J42" s="480"/>
      <c r="K42" s="480"/>
      <c r="L42" s="480"/>
      <c r="M42" s="159"/>
      <c r="N42" s="159"/>
      <c r="O42" s="159"/>
    </row>
    <row r="43" spans="1:15" x14ac:dyDescent="0.25">
      <c r="A43" s="438"/>
      <c r="B43" s="160"/>
      <c r="C43" s="449"/>
      <c r="D43" s="449"/>
      <c r="E43" s="449"/>
      <c r="F43" s="449"/>
      <c r="G43" s="159"/>
      <c r="H43" s="160"/>
      <c r="I43" s="160"/>
      <c r="J43" s="160"/>
      <c r="K43" s="159"/>
      <c r="L43" s="159"/>
      <c r="M43" s="159"/>
      <c r="N43" s="159"/>
      <c r="O43" s="159"/>
    </row>
    <row r="44" spans="1:15" x14ac:dyDescent="0.25">
      <c r="A44" s="159"/>
      <c r="B44" s="159"/>
      <c r="C44" s="159"/>
      <c r="D44" s="159"/>
      <c r="E44" s="159"/>
      <c r="F44" s="159"/>
      <c r="G44" s="159"/>
      <c r="H44" s="159"/>
      <c r="I44" s="159"/>
      <c r="J44" s="159"/>
      <c r="K44" s="159"/>
      <c r="L44" s="159"/>
      <c r="M44" s="159"/>
      <c r="N44" s="159"/>
      <c r="O44" s="159"/>
    </row>
    <row r="45" spans="1:15" x14ac:dyDescent="0.25">
      <c r="A45" s="159"/>
      <c r="B45" s="159"/>
      <c r="C45" s="159"/>
      <c r="D45" s="159"/>
      <c r="E45" s="159"/>
      <c r="F45" s="159"/>
      <c r="G45" s="159"/>
      <c r="H45" s="159"/>
      <c r="I45" s="159"/>
      <c r="J45" s="159"/>
      <c r="K45" s="159"/>
      <c r="L45" s="159"/>
      <c r="M45" s="159"/>
      <c r="N45" s="159"/>
      <c r="O45" s="159"/>
    </row>
    <row r="46" spans="1:15" x14ac:dyDescent="0.25">
      <c r="A46" s="159"/>
      <c r="B46" s="159"/>
      <c r="C46" s="159"/>
      <c r="D46" s="159"/>
      <c r="E46" s="159"/>
      <c r="F46" s="159"/>
      <c r="G46" s="159"/>
      <c r="H46" s="159"/>
      <c r="I46" s="159"/>
      <c r="J46" s="159"/>
      <c r="K46" s="159"/>
      <c r="L46" s="159"/>
      <c r="M46" s="159"/>
      <c r="N46" s="159"/>
      <c r="O46" s="159"/>
    </row>
    <row r="47" spans="1:15" x14ac:dyDescent="0.25">
      <c r="A47" s="152"/>
      <c r="B47" s="482"/>
      <c r="C47" s="482"/>
      <c r="D47" s="482"/>
      <c r="E47" s="482"/>
      <c r="F47" s="482"/>
      <c r="G47" s="159"/>
      <c r="H47" s="159"/>
      <c r="I47" s="159"/>
      <c r="J47" s="159"/>
      <c r="K47" s="159"/>
      <c r="L47" s="159"/>
      <c r="M47" s="159"/>
      <c r="N47" s="159"/>
      <c r="O47" s="159"/>
    </row>
    <row r="48" spans="1:15" x14ac:dyDescent="0.25">
      <c r="A48" s="152"/>
      <c r="B48" s="482"/>
      <c r="C48" s="482"/>
      <c r="D48" s="482"/>
      <c r="E48" s="482"/>
      <c r="F48" s="482"/>
      <c r="G48" s="159"/>
      <c r="H48" s="159"/>
      <c r="I48" s="159"/>
      <c r="J48" s="159"/>
      <c r="K48" s="159"/>
      <c r="L48" s="159"/>
      <c r="M48" s="159"/>
      <c r="N48" s="159"/>
      <c r="O48" s="159"/>
    </row>
    <row r="49" spans="1:15" x14ac:dyDescent="0.25">
      <c r="A49" s="159"/>
      <c r="B49" s="305"/>
      <c r="C49" s="305"/>
      <c r="D49" s="305"/>
      <c r="E49" s="305"/>
      <c r="F49" s="305"/>
      <c r="G49" s="159"/>
      <c r="H49" s="159"/>
      <c r="I49" s="159"/>
      <c r="J49" s="159"/>
      <c r="K49" s="159"/>
      <c r="L49" s="159"/>
      <c r="M49" s="159"/>
      <c r="N49" s="159"/>
      <c r="O49" s="159"/>
    </row>
    <row r="50" spans="1:15" x14ac:dyDescent="0.25">
      <c r="A50" s="159"/>
      <c r="B50" s="159"/>
      <c r="C50" s="159"/>
      <c r="D50" s="159"/>
      <c r="E50" s="159"/>
      <c r="F50" s="159"/>
      <c r="G50" s="159"/>
      <c r="H50" s="159"/>
      <c r="I50" s="159"/>
      <c r="J50" s="159"/>
      <c r="K50" s="159"/>
      <c r="L50" s="159"/>
      <c r="M50" s="159"/>
      <c r="N50" s="159"/>
      <c r="O50" s="159"/>
    </row>
    <row r="51" spans="1:15" x14ac:dyDescent="0.25">
      <c r="A51" s="159"/>
      <c r="B51" s="159"/>
      <c r="C51" s="159"/>
      <c r="D51" s="159"/>
      <c r="E51" s="159"/>
      <c r="F51" s="159"/>
      <c r="G51" s="159"/>
      <c r="H51" s="159"/>
      <c r="I51" s="159"/>
      <c r="J51" s="159"/>
      <c r="K51" s="159"/>
      <c r="L51" s="159"/>
      <c r="M51" s="159"/>
      <c r="N51" s="159"/>
      <c r="O51" s="159"/>
    </row>
    <row r="52" spans="1:15" x14ac:dyDescent="0.25">
      <c r="A52" s="152"/>
      <c r="B52" s="482"/>
      <c r="C52" s="482"/>
      <c r="D52" s="482"/>
      <c r="E52" s="482"/>
      <c r="F52" s="482"/>
      <c r="G52" s="159"/>
      <c r="H52" s="159"/>
      <c r="I52" s="159"/>
      <c r="J52" s="159"/>
      <c r="K52" s="159"/>
      <c r="L52" s="159"/>
      <c r="M52" s="159"/>
      <c r="N52" s="159"/>
      <c r="O52" s="159"/>
    </row>
    <row r="53" spans="1:15" x14ac:dyDescent="0.25">
      <c r="A53" s="152"/>
      <c r="B53" s="482"/>
      <c r="C53" s="482"/>
      <c r="D53" s="482"/>
      <c r="E53" s="482"/>
      <c r="F53" s="482"/>
      <c r="G53" s="159"/>
      <c r="H53" s="159"/>
      <c r="I53" s="159"/>
      <c r="J53" s="159"/>
      <c r="K53" s="159"/>
      <c r="L53" s="159"/>
      <c r="M53" s="159"/>
      <c r="N53" s="159"/>
      <c r="O53" s="159"/>
    </row>
    <row r="54" spans="1:15" x14ac:dyDescent="0.25">
      <c r="A54" s="159"/>
      <c r="B54" s="305"/>
      <c r="C54" s="305"/>
      <c r="D54" s="305"/>
      <c r="E54" s="305"/>
      <c r="F54" s="305"/>
      <c r="G54" s="159"/>
      <c r="H54" s="159"/>
      <c r="I54" s="159"/>
      <c r="J54" s="159"/>
      <c r="K54" s="159"/>
      <c r="L54" s="159"/>
      <c r="M54" s="159"/>
      <c r="N54" s="159"/>
      <c r="O54" s="159"/>
    </row>
    <row r="55" spans="1:15" x14ac:dyDescent="0.25">
      <c r="A55" s="159"/>
      <c r="B55" s="159"/>
      <c r="C55" s="159"/>
      <c r="D55" s="159"/>
      <c r="E55" s="159"/>
      <c r="F55" s="159"/>
      <c r="G55" s="159"/>
      <c r="H55" s="159"/>
      <c r="I55" s="159"/>
      <c r="J55" s="159"/>
      <c r="K55" s="159"/>
      <c r="L55" s="159"/>
      <c r="M55" s="159"/>
      <c r="N55" s="159"/>
      <c r="O55" s="159"/>
    </row>
    <row r="56" spans="1:15" x14ac:dyDescent="0.25">
      <c r="A56" s="159"/>
      <c r="B56" s="159"/>
      <c r="C56" s="159"/>
      <c r="D56" s="159"/>
      <c r="E56" s="159"/>
      <c r="F56" s="159"/>
      <c r="G56" s="159"/>
      <c r="H56" s="159"/>
      <c r="I56" s="159"/>
      <c r="J56" s="159"/>
      <c r="K56" s="159"/>
      <c r="L56" s="159"/>
      <c r="M56" s="159"/>
      <c r="N56" s="159"/>
      <c r="O56" s="159"/>
    </row>
    <row r="57" spans="1:15" x14ac:dyDescent="0.25">
      <c r="A57" s="159"/>
      <c r="B57" s="159"/>
      <c r="C57" s="159"/>
      <c r="D57" s="159"/>
      <c r="E57" s="159"/>
      <c r="F57" s="159"/>
      <c r="G57" s="159"/>
      <c r="H57" s="159"/>
      <c r="I57" s="159"/>
      <c r="J57" s="159"/>
      <c r="K57" s="159"/>
      <c r="L57" s="159"/>
      <c r="M57" s="159"/>
      <c r="N57" s="159"/>
      <c r="O57" s="159"/>
    </row>
    <row r="58" spans="1:15" x14ac:dyDescent="0.25">
      <c r="A58" s="159"/>
      <c r="B58" s="159"/>
      <c r="C58" s="159"/>
      <c r="D58" s="159"/>
      <c r="E58" s="159"/>
      <c r="F58" s="159"/>
      <c r="G58" s="159"/>
      <c r="H58" s="159"/>
      <c r="I58" s="159"/>
      <c r="J58" s="159"/>
      <c r="K58" s="159"/>
      <c r="L58" s="159"/>
      <c r="M58" s="159"/>
      <c r="N58" s="159"/>
      <c r="O58" s="159"/>
    </row>
    <row r="65" spans="8:8" x14ac:dyDescent="0.25">
      <c r="H65" s="152" t="s">
        <v>345</v>
      </c>
    </row>
    <row r="66" spans="8:8" ht="409.5" x14ac:dyDescent="0.25">
      <c r="H66" s="153" t="s">
        <v>346</v>
      </c>
    </row>
  </sheetData>
  <mergeCells count="3">
    <mergeCell ref="B3:F5"/>
    <mergeCell ref="H3:L5"/>
    <mergeCell ref="A4:A5"/>
  </mergeCells>
  <pageMargins left="0.7" right="0.7" top="0.75" bottom="0.75" header="0.3" footer="0.3"/>
  <pageSetup paperSize="9" orientation="portrait" r:id="rId1"/>
  <ignoredErrors>
    <ignoredError sqref="L8:L9 L11:L16 B11:B16 B8:B9 G11:G16 G8:G9 L18:L23 B18:B23 G18:G23"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62"/>
  <sheetViews>
    <sheetView zoomScaleNormal="100" workbookViewId="0">
      <selection activeCell="P17" sqref="P17"/>
    </sheetView>
  </sheetViews>
  <sheetFormatPr defaultRowHeight="15" x14ac:dyDescent="0.25"/>
  <cols>
    <col min="1" max="1" width="63.140625" style="307" customWidth="1"/>
    <col min="2" max="6" width="11.42578125" style="307" customWidth="1"/>
    <col min="7" max="7" width="3.5703125" style="307" customWidth="1"/>
    <col min="8" max="12" width="11.42578125" style="307" customWidth="1"/>
    <col min="13" max="16384" width="9.140625" style="307"/>
  </cols>
  <sheetData>
    <row r="1" spans="1:15" x14ac:dyDescent="0.25">
      <c r="A1" s="306" t="s">
        <v>291</v>
      </c>
    </row>
    <row r="2" spans="1:15" ht="15.75" thickBot="1" x14ac:dyDescent="0.3"/>
    <row r="3" spans="1:15" ht="22.5" customHeight="1" x14ac:dyDescent="0.25">
      <c r="A3" s="308" t="s">
        <v>302</v>
      </c>
      <c r="B3" s="622" t="s">
        <v>355</v>
      </c>
      <c r="C3" s="623"/>
      <c r="D3" s="623"/>
      <c r="E3" s="623"/>
      <c r="F3" s="624"/>
      <c r="G3" s="309"/>
      <c r="H3" s="629" t="s">
        <v>356</v>
      </c>
      <c r="I3" s="630"/>
      <c r="J3" s="630"/>
      <c r="K3" s="630"/>
      <c r="L3" s="631"/>
    </row>
    <row r="4" spans="1:15" ht="15" customHeight="1" x14ac:dyDescent="0.25">
      <c r="A4" s="638" t="s">
        <v>300</v>
      </c>
      <c r="B4" s="625"/>
      <c r="C4" s="625"/>
      <c r="D4" s="625"/>
      <c r="E4" s="625"/>
      <c r="F4" s="626"/>
      <c r="G4" s="310"/>
      <c r="H4" s="632"/>
      <c r="I4" s="633"/>
      <c r="J4" s="633"/>
      <c r="K4" s="633"/>
      <c r="L4" s="634"/>
    </row>
    <row r="5" spans="1:15" ht="15" customHeight="1" thickBot="1" x14ac:dyDescent="0.3">
      <c r="A5" s="639"/>
      <c r="B5" s="627"/>
      <c r="C5" s="627"/>
      <c r="D5" s="627"/>
      <c r="E5" s="627"/>
      <c r="F5" s="628"/>
      <c r="G5" s="311"/>
      <c r="H5" s="635"/>
      <c r="I5" s="636"/>
      <c r="J5" s="636"/>
      <c r="K5" s="636"/>
      <c r="L5" s="637"/>
    </row>
    <row r="6" spans="1:15" ht="30" customHeight="1" thickBot="1" x14ac:dyDescent="0.3">
      <c r="A6" s="312" t="s">
        <v>282</v>
      </c>
      <c r="B6" s="313">
        <v>2011</v>
      </c>
      <c r="C6" s="313">
        <v>2012</v>
      </c>
      <c r="D6" s="313">
        <v>2013</v>
      </c>
      <c r="E6" s="313">
        <v>2014</v>
      </c>
      <c r="F6" s="313">
        <v>2015</v>
      </c>
      <c r="G6" s="314"/>
      <c r="H6" s="313">
        <v>2011</v>
      </c>
      <c r="I6" s="313">
        <v>2012</v>
      </c>
      <c r="J6" s="313">
        <v>2013</v>
      </c>
      <c r="K6" s="313">
        <v>2014</v>
      </c>
      <c r="L6" s="313">
        <v>2015</v>
      </c>
    </row>
    <row r="7" spans="1:15" x14ac:dyDescent="0.25">
      <c r="A7" s="315" t="s">
        <v>276</v>
      </c>
      <c r="B7" s="316">
        <f>'Panel D Sum'!G4/1000</f>
        <v>2400.3538599999997</v>
      </c>
      <c r="C7" s="316">
        <f>'Panel D Sum'!F4/1000</f>
        <v>5672.8548200000005</v>
      </c>
      <c r="D7" s="316">
        <f>'Panel D Sum'!E4/1000</f>
        <v>4277.17515</v>
      </c>
      <c r="E7" s="316">
        <f>'Panel D Sum'!D4/1000</f>
        <v>5089.59004</v>
      </c>
      <c r="F7" s="316">
        <f>'Panel D Sum'!C4/1000</f>
        <v>4838.9982499999996</v>
      </c>
      <c r="G7" s="317"/>
      <c r="H7" s="316">
        <f>'Panel D Averages'!G4/1000</f>
        <v>342.90769428571423</v>
      </c>
      <c r="I7" s="316">
        <f>'Panel D Averages'!F4/1000</f>
        <v>709.10685250000006</v>
      </c>
      <c r="J7" s="316">
        <f>'Panel D Averages'!E4/1000</f>
        <v>534.64689375</v>
      </c>
      <c r="K7" s="316">
        <f>'Panel D Averages'!D4/1000</f>
        <v>636.19875500000001</v>
      </c>
      <c r="L7" s="316">
        <f>'Panel D Averages'!C4/1000</f>
        <v>604.87478124999996</v>
      </c>
      <c r="N7" s="318"/>
      <c r="O7" s="318"/>
    </row>
    <row r="8" spans="1:15" x14ac:dyDescent="0.25">
      <c r="A8" s="319" t="s">
        <v>340</v>
      </c>
      <c r="B8" s="320">
        <f>'Panel D Sum'!G10/1000</f>
        <v>-14.28725</v>
      </c>
      <c r="C8" s="320">
        <f>'Panel D Sum'!F10/1000</f>
        <v>694.09589000000062</v>
      </c>
      <c r="D8" s="320">
        <f>'Panel D Sum'!E10/1000</f>
        <v>-173.20508999999984</v>
      </c>
      <c r="E8" s="320">
        <f>'Panel D Sum'!D10/1000</f>
        <v>576.0311200000001</v>
      </c>
      <c r="F8" s="320">
        <f>'Panel D Sum'!C10/1000</f>
        <v>-78.64956000000052</v>
      </c>
      <c r="G8" s="321"/>
      <c r="H8" s="320">
        <f>'Panel D Averages'!G10/1000</f>
        <v>-2.0410357142857394</v>
      </c>
      <c r="I8" s="320">
        <f>'Panel D Averages'!F10/1000</f>
        <v>86.761986250000078</v>
      </c>
      <c r="J8" s="320">
        <f>'Panel D Averages'!E10/1000</f>
        <v>-21.65063624999998</v>
      </c>
      <c r="K8" s="320">
        <f>'Panel D Averages'!D10/1000</f>
        <v>72.003890000000013</v>
      </c>
      <c r="L8" s="320">
        <f>'Panel D Averages'!C10/1000</f>
        <v>-9.831195000000065</v>
      </c>
      <c r="N8" s="322"/>
      <c r="O8" s="322"/>
    </row>
    <row r="9" spans="1:15" x14ac:dyDescent="0.25">
      <c r="A9" s="319" t="s">
        <v>277</v>
      </c>
      <c r="B9" s="320">
        <f>'Panel D Sum'!G12/1000</f>
        <v>320.78985</v>
      </c>
      <c r="C9" s="320">
        <f>'Panel D Sum'!F12/1000</f>
        <v>488.08035999999998</v>
      </c>
      <c r="D9" s="320">
        <f>'Panel D Sum'!E12/1000</f>
        <v>391.03838000000002</v>
      </c>
      <c r="E9" s="320">
        <f>'Panel D Sum'!D12/1000</f>
        <v>437.83179999999999</v>
      </c>
      <c r="F9" s="320">
        <f>'Panel D Sum'!C12/1000</f>
        <v>480.01576</v>
      </c>
      <c r="G9" s="321"/>
      <c r="H9" s="320">
        <f>'Panel D Averages'!G12/1000</f>
        <v>45.827121428571424</v>
      </c>
      <c r="I9" s="320">
        <f>'Panel D Averages'!F12/1000</f>
        <v>61.010044999999998</v>
      </c>
      <c r="J9" s="320">
        <f>'Panel D Averages'!E12/1000</f>
        <v>48.879797500000002</v>
      </c>
      <c r="K9" s="320">
        <f>'Panel D Averages'!D12/1000</f>
        <v>54.728974999999998</v>
      </c>
      <c r="L9" s="320">
        <f>'Panel D Averages'!C12/1000</f>
        <v>60.00197</v>
      </c>
      <c r="N9" s="318"/>
      <c r="O9" s="318"/>
    </row>
    <row r="10" spans="1:15" x14ac:dyDescent="0.25">
      <c r="A10" s="319" t="s">
        <v>347</v>
      </c>
      <c r="B10" s="320">
        <f>-'Panel D Sum'!G13/1000</f>
        <v>493.74698999999998</v>
      </c>
      <c r="C10" s="320">
        <f>-'Panel D Sum'!F13/1000</f>
        <v>656.04194999999993</v>
      </c>
      <c r="D10" s="320">
        <f>-'Panel D Sum'!E13/1000</f>
        <v>606.98811999999998</v>
      </c>
      <c r="E10" s="320">
        <f>-'Panel D Sum'!D13/1000</f>
        <v>636.57574999999997</v>
      </c>
      <c r="F10" s="320">
        <f>-'Panel D Sum'!C13/1000</f>
        <v>657.04671999999994</v>
      </c>
      <c r="G10" s="321"/>
      <c r="H10" s="320">
        <f>-'Panel D Averages'!G13/1000</f>
        <v>70.535284285714283</v>
      </c>
      <c r="I10" s="320">
        <f>-'Panel D Averages'!F13/1000</f>
        <v>82.005243749999991</v>
      </c>
      <c r="J10" s="320">
        <f>-'Panel D Averages'!E13/1000</f>
        <v>75.873514999999998</v>
      </c>
      <c r="K10" s="320">
        <f>-'Panel D Averages'!D13/1000</f>
        <v>79.571968749999996</v>
      </c>
      <c r="L10" s="320">
        <f>-'Panel D Averages'!C13/1000</f>
        <v>82.130839999999992</v>
      </c>
      <c r="N10" s="318"/>
      <c r="O10" s="318"/>
    </row>
    <row r="11" spans="1:15" x14ac:dyDescent="0.25">
      <c r="A11" s="319" t="s">
        <v>341</v>
      </c>
      <c r="B11" s="320">
        <f>'Panel D Sum'!G14/1000</f>
        <v>-172.95714000000001</v>
      </c>
      <c r="C11" s="320">
        <f>'Panel D Sum'!F14/1000</f>
        <v>-167.96158999999997</v>
      </c>
      <c r="D11" s="320">
        <f>'Panel D Sum'!E14/1000</f>
        <v>-215.94973999999999</v>
      </c>
      <c r="E11" s="320">
        <f>'Panel D Sum'!D14/1000</f>
        <v>-198.74395000000001</v>
      </c>
      <c r="F11" s="320">
        <f>'Panel D Sum'!C14/1000</f>
        <v>-177.03095999999996</v>
      </c>
      <c r="G11" s="321"/>
      <c r="H11" s="320">
        <f>'Panel D Averages'!G14/1000</f>
        <v>-24.70816285714286</v>
      </c>
      <c r="I11" s="320">
        <f>'Panel D Averages'!F14/1000</f>
        <v>-20.99519875</v>
      </c>
      <c r="J11" s="320">
        <f>'Panel D Averages'!E14/1000</f>
        <v>-26.993717499999999</v>
      </c>
      <c r="K11" s="320">
        <f>'Panel D Averages'!D14/1000</f>
        <v>-24.842993750000002</v>
      </c>
      <c r="L11" s="320">
        <f>'Panel D Averages'!C14/1000</f>
        <v>-22.128869999999999</v>
      </c>
      <c r="N11" s="322"/>
      <c r="O11" s="322"/>
    </row>
    <row r="12" spans="1:15" x14ac:dyDescent="0.25">
      <c r="A12" s="319" t="s">
        <v>280</v>
      </c>
      <c r="B12" s="320">
        <f>-'Panel D Sum'!G20/1000</f>
        <v>1624.258</v>
      </c>
      <c r="C12" s="320">
        <f>-'Panel D Sum'!F20/1000</f>
        <v>3586.8629999999998</v>
      </c>
      <c r="D12" s="320">
        <f>-'Panel D Sum'!E20/1000</f>
        <v>3169.038</v>
      </c>
      <c r="E12" s="320">
        <f>-'Panel D Sum'!D20/1000</f>
        <v>3363.415</v>
      </c>
      <c r="F12" s="320">
        <f>-'Panel D Sum'!C20/1000</f>
        <v>3671.5413799999997</v>
      </c>
      <c r="G12" s="321"/>
      <c r="H12" s="320">
        <f>-'Panel D Averages'!G20/1000</f>
        <v>232.03685714285714</v>
      </c>
      <c r="I12" s="320">
        <f>-'Panel D Averages'!F20/1000</f>
        <v>448.35787499999998</v>
      </c>
      <c r="J12" s="320">
        <f>-'Panel D Averages'!E20/1000</f>
        <v>396.12975</v>
      </c>
      <c r="K12" s="320">
        <f>-'Panel D Averages'!D20/1000</f>
        <v>420.426875</v>
      </c>
      <c r="L12" s="320">
        <f>-'Panel D Averages'!C20/1000</f>
        <v>458.94267249999996</v>
      </c>
      <c r="N12" s="318"/>
      <c r="O12" s="318"/>
    </row>
    <row r="13" spans="1:15" x14ac:dyDescent="0.25">
      <c r="A13" s="319"/>
      <c r="B13" s="323"/>
      <c r="C13" s="323"/>
      <c r="D13" s="323"/>
      <c r="E13" s="323"/>
      <c r="F13" s="323"/>
      <c r="G13" s="324"/>
      <c r="H13" s="325"/>
      <c r="I13" s="325"/>
      <c r="J13" s="325"/>
      <c r="K13" s="325"/>
      <c r="L13" s="325"/>
    </row>
    <row r="14" spans="1:15" x14ac:dyDescent="0.25">
      <c r="A14" s="319" t="s">
        <v>279</v>
      </c>
      <c r="B14" s="326">
        <f t="shared" ref="B14" si="0">B9/B7</f>
        <v>0.13364273299270968</v>
      </c>
      <c r="C14" s="326">
        <f>C9/C7</f>
        <v>8.6037872550385475E-2</v>
      </c>
      <c r="D14" s="326">
        <f>D9/D7</f>
        <v>9.1424448680807471E-2</v>
      </c>
      <c r="E14" s="326">
        <f>E9/E7</f>
        <v>8.6024964006727739E-2</v>
      </c>
      <c r="F14" s="326">
        <f>F9/F7</f>
        <v>9.9197341102572223E-2</v>
      </c>
      <c r="G14" s="324"/>
      <c r="H14" s="326">
        <f>'Panel D Averages'!G21</f>
        <v>0.18563897935243973</v>
      </c>
      <c r="I14" s="326">
        <f>'Panel D Averages'!F21</f>
        <v>0.15537180020123612</v>
      </c>
      <c r="J14" s="326">
        <f>'Panel D Averages'!E21</f>
        <v>0.18457947050426007</v>
      </c>
      <c r="K14" s="326">
        <f>'Panel D Averages'!D21</f>
        <v>0.17631610688425667</v>
      </c>
      <c r="L14" s="326">
        <f>'Panel D Averages'!C21</f>
        <v>0.18626061704341984</v>
      </c>
    </row>
    <row r="15" spans="1:15" x14ac:dyDescent="0.25">
      <c r="A15" s="319" t="s">
        <v>343</v>
      </c>
      <c r="B15" s="326">
        <f t="shared" ref="B15" si="1">B11/B9</f>
        <v>-0.53916026333127443</v>
      </c>
      <c r="C15" s="326">
        <f>C11/C9</f>
        <v>-0.34412691795260925</v>
      </c>
      <c r="D15" s="326">
        <f>D11/D9</f>
        <v>-0.55224691755320787</v>
      </c>
      <c r="E15" s="326">
        <f>E11/E9</f>
        <v>-0.45392762700196748</v>
      </c>
      <c r="F15" s="326">
        <f>F11/F9</f>
        <v>-0.36880239098816248</v>
      </c>
      <c r="G15" s="324"/>
      <c r="H15" s="327">
        <f>'Panel D Averages'!G26</f>
        <v>-1.4394200865116336</v>
      </c>
      <c r="I15" s="327">
        <f>'Panel D Averages'!F26</f>
        <v>-1.2604130679906511</v>
      </c>
      <c r="J15" s="327">
        <f>'Panel D Averages'!E26</f>
        <v>-1.2617096744339553</v>
      </c>
      <c r="K15" s="327">
        <f>'Panel D Averages'!D26</f>
        <v>-1.1942022225758238</v>
      </c>
      <c r="L15" s="327">
        <f>'Panel D Averages'!C26</f>
        <v>-0.82952022441724782</v>
      </c>
    </row>
    <row r="16" spans="1:15" ht="30" thickBot="1" x14ac:dyDescent="0.3">
      <c r="A16" s="328" t="s">
        <v>344</v>
      </c>
      <c r="B16" s="329">
        <f t="shared" ref="B16" si="2">B11/B12</f>
        <v>-0.10648378521146272</v>
      </c>
      <c r="C16" s="329">
        <f>C11/C12</f>
        <v>-4.6826876298314148E-2</v>
      </c>
      <c r="D16" s="329">
        <f>D11/D12</f>
        <v>-6.8143625920547499E-2</v>
      </c>
      <c r="E16" s="329">
        <f>E11/E12</f>
        <v>-5.9089927945258025E-2</v>
      </c>
      <c r="F16" s="329">
        <f>F11/F12</f>
        <v>-4.8217067895337182E-2</v>
      </c>
      <c r="G16" s="330"/>
      <c r="H16" s="329">
        <f>'Panel D Averages'!G25</f>
        <v>-7.3187697425619661E-2</v>
      </c>
      <c r="I16" s="329">
        <f>'Panel D Averages'!F25</f>
        <v>3.110655036216687E-2</v>
      </c>
      <c r="J16" s="329">
        <f>'Panel D Averages'!E25</f>
        <v>-4.2239266580641554E-4</v>
      </c>
      <c r="K16" s="329">
        <f>'Panel D Averages'!D25</f>
        <v>-0.13498560012888813</v>
      </c>
      <c r="L16" s="329">
        <f>'Panel D Averages'!C25</f>
        <v>8.17173388602178E-2</v>
      </c>
    </row>
    <row r="17" spans="1:13" ht="30" customHeight="1" thickBot="1" x14ac:dyDescent="0.3">
      <c r="A17" s="331" t="s">
        <v>283</v>
      </c>
      <c r="B17" s="313">
        <v>2011</v>
      </c>
      <c r="C17" s="313">
        <v>2012</v>
      </c>
      <c r="D17" s="313">
        <v>2013</v>
      </c>
      <c r="E17" s="313">
        <v>2014</v>
      </c>
      <c r="F17" s="313">
        <v>2015</v>
      </c>
      <c r="G17" s="314"/>
      <c r="H17" s="313">
        <v>2011</v>
      </c>
      <c r="I17" s="313">
        <v>2012</v>
      </c>
      <c r="J17" s="313">
        <v>2013</v>
      </c>
      <c r="K17" s="313">
        <v>2014</v>
      </c>
      <c r="L17" s="313">
        <v>2015</v>
      </c>
    </row>
    <row r="18" spans="1:13" x14ac:dyDescent="0.25">
      <c r="A18" s="315" t="s">
        <v>284</v>
      </c>
      <c r="B18" s="316">
        <f>'Panel D Sum'!G41/1000</f>
        <v>5533.1453799999999</v>
      </c>
      <c r="C18" s="316">
        <f>'Panel D Sum'!F41/1000</f>
        <v>19735.49727</v>
      </c>
      <c r="D18" s="316">
        <f>'Panel D Sum'!E41/1000</f>
        <v>21311.04018</v>
      </c>
      <c r="E18" s="316">
        <f>'Panel D Sum'!D41/1000</f>
        <v>22572.335300000002</v>
      </c>
      <c r="F18" s="316">
        <f>'Panel D Sum'!C41/1000</f>
        <v>23606.007740000001</v>
      </c>
      <c r="G18" s="332"/>
      <c r="H18" s="316">
        <f>'Panel D Averages'!G41/1000</f>
        <v>790.44934000000001</v>
      </c>
      <c r="I18" s="316">
        <f>'Panel D Averages'!F41/1000</f>
        <v>2466.93715875</v>
      </c>
      <c r="J18" s="316">
        <f>'Panel D Averages'!E41/1000</f>
        <v>2663.8800225</v>
      </c>
      <c r="K18" s="316">
        <f>'Panel D Averages'!D41/1000</f>
        <v>2821.5419125000003</v>
      </c>
      <c r="L18" s="316">
        <f>'Panel D Averages'!C41/1000</f>
        <v>2950.7509675000001</v>
      </c>
    </row>
    <row r="19" spans="1:13" x14ac:dyDescent="0.25">
      <c r="A19" s="319" t="s">
        <v>286</v>
      </c>
      <c r="B19" s="320">
        <f>'Panel D Sum'!G43/1000</f>
        <v>5053.0213800000001</v>
      </c>
      <c r="C19" s="320">
        <f>'Panel D Sum'!F43/1000</f>
        <v>11038.71127</v>
      </c>
      <c r="D19" s="320">
        <f>'Panel D Sum'!E43/1000</f>
        <v>11844.206179999999</v>
      </c>
      <c r="E19" s="320">
        <f>'Panel D Sum'!D43/1000</f>
        <v>12150.203300000001</v>
      </c>
      <c r="F19" s="320">
        <f>'Panel D Sum'!C43/1000</f>
        <v>12383.934600000001</v>
      </c>
      <c r="G19" s="321"/>
      <c r="H19" s="320">
        <f>'Panel D Averages'!G43/1000</f>
        <v>721.86019714285715</v>
      </c>
      <c r="I19" s="320">
        <f>'Panel D Averages'!F43/1000</f>
        <v>1379.83890875</v>
      </c>
      <c r="J19" s="320">
        <f>'Panel D Averages'!E43/1000</f>
        <v>1480.5257724999999</v>
      </c>
      <c r="K19" s="320">
        <f>'Panel D Averages'!D43/1000</f>
        <v>1518.7754125000001</v>
      </c>
      <c r="L19" s="320">
        <f>'Panel D Averages'!C43/1000</f>
        <v>1547.9918250000001</v>
      </c>
    </row>
    <row r="20" spans="1:13" x14ac:dyDescent="0.25">
      <c r="A20" s="319" t="s">
        <v>285</v>
      </c>
      <c r="B20" s="320">
        <f>'Panel D Sum'!G44/1000</f>
        <v>1166.47038</v>
      </c>
      <c r="C20" s="320">
        <f>'Panel D Sum'!F44/1000</f>
        <v>1730.2812699999999</v>
      </c>
      <c r="D20" s="320">
        <f>'Panel D Sum'!E44/1000</f>
        <v>1357.93218</v>
      </c>
      <c r="E20" s="320">
        <f>'Panel D Sum'!D44/1000</f>
        <v>2339.9512999999997</v>
      </c>
      <c r="F20" s="320">
        <f>'Panel D Sum'!C44/1000</f>
        <v>2069.6247400000002</v>
      </c>
      <c r="G20" s="321"/>
      <c r="H20" s="320">
        <f>'Panel D Averages'!G44/1000</f>
        <v>166.63862571428569</v>
      </c>
      <c r="I20" s="320">
        <f>'Panel D Averages'!F44/1000</f>
        <v>216.28515874999999</v>
      </c>
      <c r="J20" s="320">
        <f>'Panel D Averages'!E44/1000</f>
        <v>169.7415225</v>
      </c>
      <c r="K20" s="320">
        <f>'Panel D Averages'!D44/1000</f>
        <v>292.49391249999996</v>
      </c>
      <c r="L20" s="320">
        <f>'Panel D Averages'!C44/1000</f>
        <v>258.70309250000003</v>
      </c>
    </row>
    <row r="21" spans="1:13" x14ac:dyDescent="0.25">
      <c r="A21" s="319" t="s">
        <v>287</v>
      </c>
      <c r="B21" s="333">
        <f t="shared" ref="B21" si="3">B19/B7</f>
        <v>2.1051151933073737</v>
      </c>
      <c r="C21" s="333">
        <f>C19/C7</f>
        <v>1.9458829143806644</v>
      </c>
      <c r="D21" s="333">
        <f>D19/D7</f>
        <v>2.7691655741523697</v>
      </c>
      <c r="E21" s="333">
        <f>E19/E7</f>
        <v>2.3872656156015273</v>
      </c>
      <c r="F21" s="333">
        <f>F19/F7</f>
        <v>2.5591938579436357</v>
      </c>
      <c r="G21" s="324"/>
      <c r="H21" s="333">
        <f>'Panel D Averages'!G55</f>
        <v>1.0741755477240824</v>
      </c>
      <c r="I21" s="333">
        <f>'Panel D Averages'!F55</f>
        <v>1.031820609715858</v>
      </c>
      <c r="J21" s="333">
        <f>'Panel D Averages'!E55</f>
        <v>1.2414465256448008</v>
      </c>
      <c r="K21" s="333">
        <f>'Panel D Averages'!D55</f>
        <v>1.2260867965020856</v>
      </c>
      <c r="L21" s="333">
        <f>'Panel D Averages'!C55</f>
        <v>1.3718769739072174</v>
      </c>
    </row>
    <row r="22" spans="1:13" x14ac:dyDescent="0.25">
      <c r="A22" s="319" t="s">
        <v>288</v>
      </c>
      <c r="B22" s="334">
        <f>'Panel D Sum'!G52</f>
        <v>2.9415048721230961</v>
      </c>
      <c r="C22" s="334">
        <f>'Panel D Sum'!F52</f>
        <v>2.4647818918604627</v>
      </c>
      <c r="D22" s="334">
        <f>'Panel D Sum'!E52</f>
        <v>1.9076561768008748</v>
      </c>
      <c r="E22" s="334">
        <f>'Panel D Sum'!D52</f>
        <v>2.6092973762839753</v>
      </c>
      <c r="F22" s="334">
        <f>'Panel D Sum'!C52</f>
        <v>1.8651512057485475</v>
      </c>
      <c r="G22" s="324"/>
      <c r="H22" s="334">
        <f>'Panel D Averages'!G52</f>
        <v>25.533151548509043</v>
      </c>
      <c r="I22" s="334">
        <f>'Panel D Averages'!F52</f>
        <v>11.811423958654945</v>
      </c>
      <c r="J22" s="334">
        <f>'Panel D Averages'!E52</f>
        <v>4.6993427404540524</v>
      </c>
      <c r="K22" s="334">
        <f>'Panel D Averages'!D52</f>
        <v>4.1153552858960136</v>
      </c>
      <c r="L22" s="334">
        <f>'Panel D Averages'!C52</f>
        <v>3.700804458581914</v>
      </c>
    </row>
    <row r="23" spans="1:13" ht="30" thickBot="1" x14ac:dyDescent="0.3">
      <c r="A23" s="328" t="s">
        <v>292</v>
      </c>
      <c r="B23" s="335">
        <f>'Panel D Sum'!G53*365/12</f>
        <v>134.8095281538547</v>
      </c>
      <c r="C23" s="335">
        <f>'Panel D Sum'!F53*365/12</f>
        <v>108.96662926999763</v>
      </c>
      <c r="D23" s="335">
        <f>'Panel D Sum'!E53*365/12</f>
        <v>76.432193960127776</v>
      </c>
      <c r="E23" s="335">
        <f>'Panel D Sum'!D53*365/12</f>
        <v>151.22450079814178</v>
      </c>
      <c r="F23" s="335">
        <f>'Panel D Sum'!C53*365/12</f>
        <v>90.122915919023512</v>
      </c>
      <c r="G23" s="330"/>
      <c r="H23" s="335">
        <f>'Panel D Averages'!G53*365/12</f>
        <v>242.45997685073965</v>
      </c>
      <c r="I23" s="335">
        <f>'Panel D Averages'!F53*365/12</f>
        <v>367.25503629791473</v>
      </c>
      <c r="J23" s="335">
        <f>'Panel D Averages'!E53*365/12</f>
        <v>250.11166195413622</v>
      </c>
      <c r="K23" s="335">
        <f>'Panel D Averages'!D53*365/12</f>
        <v>321.39975354673282</v>
      </c>
      <c r="L23" s="335">
        <f>'Panel D Averages'!C53*365/12</f>
        <v>295.32424517354031</v>
      </c>
    </row>
    <row r="25" spans="1:13" ht="15.75" x14ac:dyDescent="0.25">
      <c r="A25" s="487"/>
      <c r="B25" s="494"/>
      <c r="C25" s="494"/>
      <c r="D25" s="494"/>
      <c r="E25" s="494"/>
      <c r="F25" s="494"/>
      <c r="G25" s="495"/>
      <c r="H25" s="494"/>
      <c r="I25" s="494"/>
      <c r="J25" s="494"/>
      <c r="K25" s="494"/>
      <c r="L25" s="494"/>
      <c r="M25" s="483"/>
    </row>
    <row r="26" spans="1:13" x14ac:dyDescent="0.25">
      <c r="A26" s="496"/>
      <c r="B26" s="488"/>
      <c r="C26" s="497"/>
      <c r="D26" s="497"/>
      <c r="E26" s="497"/>
      <c r="F26" s="497"/>
      <c r="G26" s="495"/>
      <c r="H26" s="497"/>
      <c r="I26" s="497"/>
      <c r="J26" s="497"/>
      <c r="K26" s="497"/>
      <c r="L26" s="497"/>
      <c r="M26" s="483"/>
    </row>
    <row r="27" spans="1:13" x14ac:dyDescent="0.25">
      <c r="A27" s="496"/>
      <c r="B27" s="488"/>
      <c r="C27" s="497"/>
      <c r="D27" s="497"/>
      <c r="E27" s="497"/>
      <c r="F27" s="497"/>
      <c r="G27" s="495"/>
      <c r="H27" s="497"/>
      <c r="I27" s="497"/>
      <c r="J27" s="497"/>
      <c r="K27" s="497"/>
      <c r="L27" s="497"/>
      <c r="M27" s="483"/>
    </row>
    <row r="28" spans="1:13" x14ac:dyDescent="0.25">
      <c r="A28" s="496"/>
      <c r="B28" s="488"/>
      <c r="C28" s="497"/>
      <c r="D28" s="497"/>
      <c r="E28" s="497"/>
      <c r="F28" s="497"/>
      <c r="G28" s="495"/>
      <c r="H28" s="497"/>
      <c r="I28" s="497"/>
      <c r="J28" s="497"/>
      <c r="K28" s="497"/>
      <c r="L28" s="497"/>
      <c r="M28" s="483"/>
    </row>
    <row r="29" spans="1:13" x14ac:dyDescent="0.25">
      <c r="A29" s="496"/>
      <c r="B29" s="488"/>
      <c r="C29" s="497"/>
      <c r="D29" s="497"/>
      <c r="E29" s="497"/>
      <c r="F29" s="497"/>
      <c r="G29" s="495"/>
      <c r="H29" s="497"/>
      <c r="I29" s="497"/>
      <c r="J29" s="497"/>
      <c r="K29" s="497"/>
      <c r="L29" s="497"/>
      <c r="M29" s="483"/>
    </row>
    <row r="30" spans="1:13" x14ac:dyDescent="0.25">
      <c r="A30" s="496"/>
      <c r="B30" s="488"/>
      <c r="C30" s="497"/>
      <c r="D30" s="497"/>
      <c r="E30" s="497"/>
      <c r="F30" s="497"/>
      <c r="G30" s="495"/>
      <c r="H30" s="497"/>
      <c r="I30" s="497"/>
      <c r="J30" s="497"/>
      <c r="K30" s="497"/>
      <c r="L30" s="497"/>
      <c r="M30" s="483"/>
    </row>
    <row r="31" spans="1:13" x14ac:dyDescent="0.25">
      <c r="A31" s="496"/>
      <c r="B31" s="488"/>
      <c r="C31" s="497"/>
      <c r="D31" s="497"/>
      <c r="E31" s="497"/>
      <c r="F31" s="497"/>
      <c r="G31" s="495"/>
      <c r="H31" s="497"/>
      <c r="I31" s="497"/>
      <c r="J31" s="497"/>
      <c r="K31" s="497"/>
      <c r="L31" s="497"/>
      <c r="M31" s="483"/>
    </row>
    <row r="32" spans="1:13" x14ac:dyDescent="0.25">
      <c r="A32" s="496"/>
      <c r="B32" s="488"/>
      <c r="C32" s="497"/>
      <c r="D32" s="497"/>
      <c r="E32" s="497"/>
      <c r="F32" s="497"/>
      <c r="G32" s="495"/>
      <c r="H32" s="497"/>
      <c r="I32" s="497"/>
      <c r="J32" s="497"/>
      <c r="K32" s="497"/>
      <c r="L32" s="497"/>
      <c r="M32" s="483"/>
    </row>
    <row r="33" spans="1:15" x14ac:dyDescent="0.25">
      <c r="A33" s="496"/>
      <c r="B33" s="488"/>
      <c r="C33" s="497"/>
      <c r="D33" s="497"/>
      <c r="E33" s="497"/>
      <c r="F33" s="497"/>
      <c r="G33" s="495"/>
      <c r="H33" s="497"/>
      <c r="I33" s="497"/>
      <c r="J33" s="497"/>
      <c r="K33" s="497"/>
      <c r="L33" s="497"/>
      <c r="M33" s="483"/>
      <c r="N33" s="336"/>
      <c r="O33" s="336"/>
    </row>
    <row r="34" spans="1:15" x14ac:dyDescent="0.25">
      <c r="A34" s="496"/>
      <c r="B34" s="490"/>
      <c r="C34" s="497"/>
      <c r="D34" s="497"/>
      <c r="E34" s="497"/>
      <c r="F34" s="497"/>
      <c r="G34" s="495"/>
      <c r="H34" s="497"/>
      <c r="I34" s="497"/>
      <c r="J34" s="497"/>
      <c r="K34" s="497"/>
      <c r="L34" s="497"/>
      <c r="M34" s="483"/>
      <c r="N34" s="336"/>
      <c r="O34" s="336"/>
    </row>
    <row r="35" spans="1:15" x14ac:dyDescent="0.25">
      <c r="A35" s="496"/>
      <c r="B35" s="488"/>
      <c r="C35" s="497"/>
      <c r="D35" s="497"/>
      <c r="E35" s="497"/>
      <c r="F35" s="497"/>
      <c r="G35" s="495"/>
      <c r="H35" s="497"/>
      <c r="I35" s="497"/>
      <c r="J35" s="497"/>
      <c r="K35" s="497"/>
      <c r="L35" s="497"/>
      <c r="M35" s="483"/>
      <c r="N35" s="336"/>
      <c r="O35" s="336"/>
    </row>
    <row r="36" spans="1:15" x14ac:dyDescent="0.25">
      <c r="A36" s="496"/>
      <c r="B36" s="490"/>
      <c r="C36" s="497"/>
      <c r="D36" s="497"/>
      <c r="E36" s="497"/>
      <c r="F36" s="497"/>
      <c r="G36" s="495"/>
      <c r="H36" s="497"/>
      <c r="I36" s="497"/>
      <c r="J36" s="497"/>
      <c r="K36" s="497"/>
      <c r="L36" s="497"/>
      <c r="M36" s="483"/>
      <c r="N36" s="336"/>
      <c r="O36" s="336"/>
    </row>
    <row r="37" spans="1:15" x14ac:dyDescent="0.25">
      <c r="A37" s="496"/>
      <c r="B37" s="485"/>
      <c r="C37" s="497"/>
      <c r="D37" s="497"/>
      <c r="E37" s="497"/>
      <c r="F37" s="497"/>
      <c r="G37" s="495"/>
      <c r="H37" s="497"/>
      <c r="I37" s="497"/>
      <c r="J37" s="497"/>
      <c r="K37" s="497"/>
      <c r="L37" s="497"/>
      <c r="M37" s="483"/>
      <c r="N37" s="336"/>
      <c r="O37" s="336"/>
    </row>
    <row r="38" spans="1:15" x14ac:dyDescent="0.25">
      <c r="A38" s="496"/>
      <c r="B38" s="490"/>
      <c r="C38" s="497"/>
      <c r="D38" s="497"/>
      <c r="E38" s="497"/>
      <c r="F38" s="497"/>
      <c r="G38" s="495"/>
      <c r="H38" s="497"/>
      <c r="I38" s="497"/>
      <c r="J38" s="497"/>
      <c r="K38" s="497"/>
      <c r="L38" s="497"/>
      <c r="M38" s="483"/>
      <c r="N38" s="336"/>
      <c r="O38" s="336"/>
    </row>
    <row r="39" spans="1:15" x14ac:dyDescent="0.25">
      <c r="A39" s="496"/>
      <c r="B39" s="485"/>
      <c r="C39" s="497"/>
      <c r="D39" s="497"/>
      <c r="E39" s="497"/>
      <c r="F39" s="497"/>
      <c r="G39" s="495"/>
      <c r="H39" s="497"/>
      <c r="I39" s="497"/>
      <c r="J39" s="497"/>
      <c r="K39" s="497"/>
      <c r="L39" s="497"/>
      <c r="M39" s="483"/>
      <c r="N39" s="336"/>
      <c r="O39" s="336"/>
    </row>
    <row r="40" spans="1:15" x14ac:dyDescent="0.25">
      <c r="A40" s="496"/>
      <c r="B40" s="490"/>
      <c r="C40" s="497"/>
      <c r="D40" s="497"/>
      <c r="E40" s="497"/>
      <c r="F40" s="497"/>
      <c r="G40" s="495"/>
      <c r="H40" s="497"/>
      <c r="I40" s="497"/>
      <c r="J40" s="497"/>
      <c r="K40" s="497"/>
      <c r="L40" s="497"/>
      <c r="M40" s="483"/>
      <c r="N40" s="336"/>
      <c r="O40" s="336"/>
    </row>
    <row r="41" spans="1:15" x14ac:dyDescent="0.25">
      <c r="A41" s="496"/>
      <c r="B41" s="485"/>
      <c r="C41" s="497"/>
      <c r="D41" s="497"/>
      <c r="E41" s="497"/>
      <c r="F41" s="497"/>
      <c r="G41" s="495"/>
      <c r="H41" s="497"/>
      <c r="I41" s="497"/>
      <c r="J41" s="497"/>
      <c r="K41" s="497"/>
      <c r="L41" s="497"/>
      <c r="M41" s="483"/>
      <c r="N41" s="336"/>
      <c r="O41" s="336"/>
    </row>
    <row r="42" spans="1:15" x14ac:dyDescent="0.25">
      <c r="A42" s="496"/>
      <c r="B42" s="490"/>
      <c r="C42" s="497"/>
      <c r="D42" s="497"/>
      <c r="E42" s="497"/>
      <c r="F42" s="497"/>
      <c r="G42" s="495"/>
      <c r="H42" s="497"/>
      <c r="I42" s="497"/>
      <c r="J42" s="497"/>
      <c r="K42" s="497"/>
      <c r="L42" s="497"/>
      <c r="M42" s="483"/>
      <c r="N42" s="336"/>
      <c r="O42" s="336"/>
    </row>
    <row r="43" spans="1:15" x14ac:dyDescent="0.25">
      <c r="A43" s="496"/>
      <c r="B43" s="484"/>
      <c r="C43" s="485"/>
      <c r="D43" s="485"/>
      <c r="E43" s="485"/>
      <c r="F43" s="485"/>
      <c r="G43" s="483"/>
      <c r="H43" s="486"/>
      <c r="I43" s="486"/>
      <c r="J43" s="486"/>
      <c r="K43" s="483"/>
      <c r="L43" s="483"/>
      <c r="M43" s="483"/>
      <c r="N43" s="336"/>
      <c r="O43" s="336"/>
    </row>
    <row r="44" spans="1:15" x14ac:dyDescent="0.25">
      <c r="A44" s="487"/>
      <c r="B44" s="488"/>
      <c r="C44" s="488"/>
      <c r="D44" s="488"/>
      <c r="E44" s="488"/>
      <c r="F44" s="488"/>
      <c r="G44" s="489"/>
      <c r="H44" s="488"/>
      <c r="I44" s="488"/>
      <c r="J44" s="488"/>
      <c r="K44" s="488"/>
      <c r="L44" s="488"/>
      <c r="M44" s="483"/>
      <c r="N44" s="336"/>
      <c r="O44" s="336"/>
    </row>
    <row r="45" spans="1:15" x14ac:dyDescent="0.25">
      <c r="A45" s="487"/>
      <c r="B45" s="488"/>
      <c r="C45" s="490"/>
      <c r="D45" s="490"/>
      <c r="E45" s="490"/>
      <c r="F45" s="490"/>
      <c r="G45" s="483"/>
      <c r="H45" s="483"/>
      <c r="I45" s="490"/>
      <c r="J45" s="490"/>
      <c r="K45" s="490"/>
      <c r="L45" s="490"/>
      <c r="M45" s="483"/>
      <c r="N45" s="336"/>
      <c r="O45" s="336"/>
    </row>
    <row r="46" spans="1:15" x14ac:dyDescent="0.25">
      <c r="A46" s="487"/>
      <c r="B46" s="498"/>
      <c r="C46" s="498"/>
      <c r="D46" s="498"/>
      <c r="E46" s="498"/>
      <c r="F46" s="498"/>
      <c r="G46" s="489"/>
      <c r="H46" s="488"/>
      <c r="I46" s="488"/>
      <c r="J46" s="488"/>
      <c r="K46" s="488"/>
      <c r="L46" s="488"/>
      <c r="M46" s="483"/>
      <c r="N46" s="336"/>
      <c r="O46" s="336"/>
    </row>
    <row r="47" spans="1:15" x14ac:dyDescent="0.25">
      <c r="A47" s="487"/>
      <c r="B47" s="498"/>
      <c r="C47" s="498"/>
      <c r="D47" s="498"/>
      <c r="E47" s="498"/>
      <c r="F47" s="498"/>
      <c r="G47" s="483"/>
      <c r="H47" s="483"/>
      <c r="I47" s="490"/>
      <c r="J47" s="490"/>
      <c r="K47" s="490"/>
      <c r="L47" s="490"/>
      <c r="M47" s="483"/>
      <c r="N47" s="336"/>
      <c r="O47" s="336"/>
    </row>
    <row r="48" spans="1:15" x14ac:dyDescent="0.25">
      <c r="A48" s="487"/>
      <c r="B48" s="491"/>
      <c r="C48" s="491"/>
      <c r="D48" s="491"/>
      <c r="E48" s="491"/>
      <c r="F48" s="491"/>
      <c r="G48" s="489"/>
      <c r="H48" s="488"/>
      <c r="I48" s="488"/>
      <c r="J48" s="488"/>
      <c r="K48" s="488"/>
      <c r="L48" s="488"/>
      <c r="M48" s="483"/>
      <c r="N48" s="336"/>
      <c r="O48" s="336"/>
    </row>
    <row r="49" spans="1:15" x14ac:dyDescent="0.25">
      <c r="A49" s="487"/>
      <c r="B49" s="488"/>
      <c r="C49" s="490"/>
      <c r="D49" s="490"/>
      <c r="E49" s="490"/>
      <c r="F49" s="490"/>
      <c r="G49" s="483"/>
      <c r="H49" s="483"/>
      <c r="I49" s="490"/>
      <c r="J49" s="490"/>
      <c r="K49" s="490"/>
      <c r="L49" s="490"/>
      <c r="M49" s="483"/>
      <c r="N49" s="336"/>
      <c r="O49" s="336"/>
    </row>
    <row r="50" spans="1:15" x14ac:dyDescent="0.25">
      <c r="A50" s="487"/>
      <c r="B50" s="498"/>
      <c r="C50" s="498"/>
      <c r="D50" s="498"/>
      <c r="E50" s="498"/>
      <c r="F50" s="498"/>
      <c r="G50" s="489"/>
      <c r="H50" s="486"/>
      <c r="I50" s="486"/>
      <c r="J50" s="486"/>
      <c r="K50" s="486"/>
      <c r="L50" s="486"/>
      <c r="M50" s="483"/>
      <c r="N50" s="336"/>
      <c r="O50" s="336"/>
    </row>
    <row r="51" spans="1:15" x14ac:dyDescent="0.25">
      <c r="A51" s="487"/>
      <c r="B51" s="498"/>
      <c r="C51" s="498"/>
      <c r="D51" s="498"/>
      <c r="E51" s="498"/>
      <c r="F51" s="498"/>
      <c r="G51" s="483"/>
      <c r="H51" s="483"/>
      <c r="I51" s="490"/>
      <c r="J51" s="490"/>
      <c r="K51" s="490"/>
      <c r="L51" s="490"/>
      <c r="M51" s="483"/>
      <c r="N51" s="336"/>
      <c r="O51" s="336"/>
    </row>
    <row r="52" spans="1:15" x14ac:dyDescent="0.25">
      <c r="A52" s="483"/>
      <c r="B52" s="491"/>
      <c r="C52" s="491"/>
      <c r="D52" s="491"/>
      <c r="E52" s="491"/>
      <c r="F52" s="491"/>
      <c r="G52" s="489"/>
      <c r="H52" s="492"/>
      <c r="I52" s="492"/>
      <c r="J52" s="492"/>
      <c r="K52" s="492"/>
      <c r="L52" s="492"/>
      <c r="M52" s="483"/>
      <c r="N52" s="336"/>
      <c r="O52" s="336"/>
    </row>
    <row r="53" spans="1:15" x14ac:dyDescent="0.25">
      <c r="A53" s="487"/>
      <c r="B53" s="488"/>
      <c r="C53" s="490"/>
      <c r="D53" s="490"/>
      <c r="E53" s="490"/>
      <c r="F53" s="490"/>
      <c r="G53" s="483"/>
      <c r="H53" s="483"/>
      <c r="I53" s="490"/>
      <c r="J53" s="490"/>
      <c r="K53" s="490"/>
      <c r="L53" s="490"/>
      <c r="M53" s="483"/>
      <c r="N53" s="336"/>
      <c r="O53" s="336"/>
    </row>
    <row r="54" spans="1:15" x14ac:dyDescent="0.25">
      <c r="A54" s="493"/>
      <c r="B54" s="484"/>
      <c r="C54" s="484"/>
      <c r="D54" s="484"/>
      <c r="E54" s="484"/>
      <c r="F54" s="484"/>
      <c r="G54" s="489"/>
      <c r="H54" s="484"/>
      <c r="I54" s="484"/>
      <c r="J54" s="484"/>
      <c r="K54" s="484"/>
      <c r="L54" s="484"/>
      <c r="M54" s="483"/>
      <c r="N54" s="336"/>
      <c r="O54" s="336"/>
    </row>
    <row r="55" spans="1:15" x14ac:dyDescent="0.25">
      <c r="A55" s="483"/>
      <c r="B55" s="488"/>
      <c r="C55" s="490"/>
      <c r="D55" s="490"/>
      <c r="E55" s="490"/>
      <c r="F55" s="490"/>
      <c r="G55" s="483"/>
      <c r="H55" s="483"/>
      <c r="I55" s="490"/>
      <c r="J55" s="490"/>
      <c r="K55" s="490"/>
      <c r="L55" s="490"/>
      <c r="M55" s="483"/>
      <c r="N55" s="336"/>
      <c r="O55" s="336"/>
    </row>
    <row r="56" spans="1:15" x14ac:dyDescent="0.25">
      <c r="A56" s="483"/>
      <c r="B56" s="483"/>
      <c r="C56" s="483"/>
      <c r="D56" s="483"/>
      <c r="E56" s="483"/>
      <c r="F56" s="483"/>
      <c r="G56" s="483"/>
      <c r="H56" s="483"/>
      <c r="I56" s="483"/>
      <c r="J56" s="483"/>
      <c r="K56" s="483"/>
      <c r="L56" s="483"/>
      <c r="M56" s="483"/>
      <c r="N56" s="336"/>
      <c r="O56" s="336"/>
    </row>
    <row r="57" spans="1:15" x14ac:dyDescent="0.25">
      <c r="A57" s="336"/>
      <c r="B57" s="336"/>
      <c r="C57" s="336"/>
      <c r="D57" s="336"/>
      <c r="E57" s="336"/>
      <c r="F57" s="336"/>
      <c r="G57" s="336"/>
      <c r="H57" s="336"/>
      <c r="I57" s="336"/>
      <c r="J57" s="336"/>
      <c r="K57" s="336"/>
      <c r="L57" s="336"/>
      <c r="M57" s="336"/>
      <c r="N57" s="336"/>
      <c r="O57" s="336"/>
    </row>
    <row r="58" spans="1:15" x14ac:dyDescent="0.25">
      <c r="B58" s="336"/>
      <c r="C58" s="336"/>
      <c r="D58" s="336"/>
      <c r="E58" s="336"/>
      <c r="G58" s="336"/>
      <c r="H58" s="336"/>
      <c r="I58" s="336"/>
      <c r="J58" s="336"/>
      <c r="K58" s="336"/>
      <c r="L58" s="336"/>
      <c r="M58" s="336"/>
      <c r="N58" s="336"/>
      <c r="O58" s="336"/>
    </row>
    <row r="59" spans="1:15" x14ac:dyDescent="0.25">
      <c r="B59" s="336"/>
      <c r="C59" s="336"/>
      <c r="D59" s="336"/>
      <c r="E59" s="336"/>
      <c r="G59" s="336"/>
      <c r="H59" s="336"/>
      <c r="I59" s="336"/>
      <c r="J59" s="336"/>
      <c r="K59" s="336"/>
      <c r="L59" s="336"/>
      <c r="M59" s="336"/>
      <c r="N59" s="336"/>
      <c r="O59" s="336"/>
    </row>
    <row r="60" spans="1:15" x14ac:dyDescent="0.25">
      <c r="B60" s="336"/>
      <c r="C60" s="336"/>
      <c r="D60" s="336"/>
      <c r="E60" s="336"/>
      <c r="G60" s="336"/>
      <c r="H60" s="336"/>
      <c r="I60" s="336"/>
      <c r="J60" s="336"/>
      <c r="K60" s="336"/>
      <c r="L60" s="336"/>
      <c r="M60" s="336"/>
      <c r="N60" s="336"/>
      <c r="O60" s="336"/>
    </row>
    <row r="61" spans="1:15" x14ac:dyDescent="0.25">
      <c r="B61" s="336"/>
      <c r="C61" s="336"/>
      <c r="D61" s="336"/>
      <c r="E61" s="336"/>
      <c r="G61" s="336"/>
      <c r="H61" s="336"/>
      <c r="I61" s="336"/>
      <c r="J61" s="336"/>
      <c r="K61" s="336"/>
      <c r="L61" s="336"/>
      <c r="M61" s="336"/>
      <c r="N61" s="336"/>
      <c r="O61" s="336"/>
    </row>
    <row r="62" spans="1:15" x14ac:dyDescent="0.25">
      <c r="B62" s="336"/>
      <c r="C62" s="336"/>
      <c r="D62" s="336"/>
      <c r="E62" s="336"/>
      <c r="G62" s="336"/>
      <c r="H62" s="336"/>
      <c r="I62" s="336"/>
      <c r="J62" s="336"/>
      <c r="K62" s="336"/>
      <c r="L62" s="336"/>
      <c r="M62" s="336"/>
      <c r="N62" s="336"/>
      <c r="O62" s="336"/>
    </row>
  </sheetData>
  <mergeCells count="3">
    <mergeCell ref="B3:F5"/>
    <mergeCell ref="H3:L5"/>
    <mergeCell ref="A4:A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62"/>
  <sheetViews>
    <sheetView workbookViewId="0">
      <selection activeCell="O12" sqref="O12"/>
    </sheetView>
  </sheetViews>
  <sheetFormatPr defaultRowHeight="15" x14ac:dyDescent="0.25"/>
  <cols>
    <col min="1" max="1" width="63.140625" customWidth="1"/>
    <col min="2" max="6" width="11.42578125" customWidth="1"/>
    <col min="7" max="7" width="3.5703125" customWidth="1"/>
    <col min="8" max="12" width="11.42578125" customWidth="1"/>
  </cols>
  <sheetData>
    <row r="1" spans="1:15" x14ac:dyDescent="0.25">
      <c r="A1" s="31" t="s">
        <v>291</v>
      </c>
    </row>
    <row r="2" spans="1:15" ht="15.75" thickBot="1" x14ac:dyDescent="0.3"/>
    <row r="3" spans="1:15" ht="22.5" customHeight="1" x14ac:dyDescent="0.25">
      <c r="A3" s="292" t="s">
        <v>302</v>
      </c>
      <c r="B3" s="640" t="s">
        <v>355</v>
      </c>
      <c r="C3" s="641"/>
      <c r="D3" s="641"/>
      <c r="E3" s="641"/>
      <c r="F3" s="642"/>
      <c r="G3" s="291"/>
      <c r="H3" s="599" t="s">
        <v>356</v>
      </c>
      <c r="I3" s="612"/>
      <c r="J3" s="612"/>
      <c r="K3" s="612"/>
      <c r="L3" s="613"/>
    </row>
    <row r="4" spans="1:15" ht="15" customHeight="1" x14ac:dyDescent="0.25">
      <c r="A4" s="647" t="s">
        <v>300</v>
      </c>
      <c r="B4" s="643"/>
      <c r="C4" s="643"/>
      <c r="D4" s="643"/>
      <c r="E4" s="643"/>
      <c r="F4" s="644"/>
      <c r="G4" s="288"/>
      <c r="H4" s="618"/>
      <c r="I4" s="614"/>
      <c r="J4" s="614"/>
      <c r="K4" s="614"/>
      <c r="L4" s="615"/>
    </row>
    <row r="5" spans="1:15" ht="15" customHeight="1" thickBot="1" x14ac:dyDescent="0.3">
      <c r="A5" s="648"/>
      <c r="B5" s="645"/>
      <c r="C5" s="645"/>
      <c r="D5" s="645"/>
      <c r="E5" s="645"/>
      <c r="F5" s="646"/>
      <c r="G5" s="289"/>
      <c r="H5" s="619"/>
      <c r="I5" s="616"/>
      <c r="J5" s="616"/>
      <c r="K5" s="616"/>
      <c r="L5" s="617"/>
    </row>
    <row r="6" spans="1:15" ht="30" customHeight="1" thickBot="1" x14ac:dyDescent="0.3">
      <c r="A6" s="223" t="s">
        <v>282</v>
      </c>
      <c r="B6" s="226">
        <v>2011</v>
      </c>
      <c r="C6" s="226">
        <v>2012</v>
      </c>
      <c r="D6" s="226">
        <v>2013</v>
      </c>
      <c r="E6" s="226">
        <v>2014</v>
      </c>
      <c r="F6" s="226">
        <v>2015</v>
      </c>
      <c r="G6" s="293"/>
      <c r="H6" s="226">
        <v>2011</v>
      </c>
      <c r="I6" s="226">
        <v>2012</v>
      </c>
      <c r="J6" s="226">
        <v>2013</v>
      </c>
      <c r="K6" s="226">
        <v>2014</v>
      </c>
      <c r="L6" s="226">
        <v>2015</v>
      </c>
    </row>
    <row r="7" spans="1:15" x14ac:dyDescent="0.25">
      <c r="A7" s="215" t="s">
        <v>276</v>
      </c>
      <c r="B7" s="239">
        <f>'Panel D Sum'!G4/1000</f>
        <v>2400.3538599999997</v>
      </c>
      <c r="C7" s="239">
        <f>'Panel D Sum'!F4/1000</f>
        <v>5672.8548200000005</v>
      </c>
      <c r="D7" s="239">
        <f>'Panel D Sum'!E4/1000</f>
        <v>4277.17515</v>
      </c>
      <c r="E7" s="239">
        <f>'Panel D Sum'!D4/1000</f>
        <v>5089.59004</v>
      </c>
      <c r="F7" s="239">
        <f>'Panel D Sum'!C4/1000</f>
        <v>4838.9982499999996</v>
      </c>
      <c r="G7" s="240"/>
      <c r="H7" s="239">
        <f>'Panel D Averages'!G4/1000</f>
        <v>342.90769428571423</v>
      </c>
      <c r="I7" s="239">
        <f>'Panel D Averages'!F4/1000</f>
        <v>709.10685250000006</v>
      </c>
      <c r="J7" s="239">
        <f>'Panel D Averages'!E4/1000</f>
        <v>534.64689375</v>
      </c>
      <c r="K7" s="239">
        <f>'Panel D Averages'!D4/1000</f>
        <v>636.19875500000001</v>
      </c>
      <c r="L7" s="239">
        <f>'Panel D Averages'!C4/1000</f>
        <v>604.87478124999996</v>
      </c>
      <c r="N7" s="301"/>
      <c r="O7" s="299"/>
    </row>
    <row r="8" spans="1:15" x14ac:dyDescent="0.25">
      <c r="A8" s="143" t="s">
        <v>340</v>
      </c>
      <c r="B8" s="243">
        <f>'Panel D Sum'!G10/1000</f>
        <v>-14.28725</v>
      </c>
      <c r="C8" s="243">
        <f>'Panel D Sum'!F10/1000</f>
        <v>694.09589000000062</v>
      </c>
      <c r="D8" s="243">
        <f>'Panel D Sum'!E10/1000</f>
        <v>-173.20508999999984</v>
      </c>
      <c r="E8" s="243">
        <f>'Panel D Sum'!D10/1000</f>
        <v>576.0311200000001</v>
      </c>
      <c r="F8" s="243">
        <f>'Panel D Sum'!C10/1000</f>
        <v>-78.64956000000052</v>
      </c>
      <c r="G8" s="244"/>
      <c r="H8" s="243">
        <f>'Panel D Averages'!G10/1000</f>
        <v>-2.0410357142857394</v>
      </c>
      <c r="I8" s="243">
        <f>'Panel D Averages'!F10/1000</f>
        <v>86.761986250000078</v>
      </c>
      <c r="J8" s="243">
        <f>'Panel D Averages'!E10/1000</f>
        <v>-21.65063624999998</v>
      </c>
      <c r="K8" s="243">
        <f>'Panel D Averages'!D10/1000</f>
        <v>72.003890000000013</v>
      </c>
      <c r="L8" s="243">
        <f>'Panel D Averages'!C10/1000</f>
        <v>-9.831195000000065</v>
      </c>
      <c r="N8" s="300"/>
      <c r="O8" s="300"/>
    </row>
    <row r="9" spans="1:15" x14ac:dyDescent="0.25">
      <c r="A9" s="143" t="s">
        <v>277</v>
      </c>
      <c r="B9" s="243">
        <f>'Panel D Sum'!G12/1000</f>
        <v>320.78985</v>
      </c>
      <c r="C9" s="243">
        <f>'Panel D Sum'!F12/1000</f>
        <v>488.08035999999998</v>
      </c>
      <c r="D9" s="243">
        <f>'Panel D Sum'!E12/1000</f>
        <v>391.03838000000002</v>
      </c>
      <c r="E9" s="243">
        <f>'Panel D Sum'!D12/1000</f>
        <v>437.83179999999999</v>
      </c>
      <c r="F9" s="243">
        <f>'Panel D Sum'!C12/1000</f>
        <v>480.01576</v>
      </c>
      <c r="G9" s="244"/>
      <c r="H9" s="243">
        <f>'Panel D Averages'!G12/1000</f>
        <v>45.827121428571424</v>
      </c>
      <c r="I9" s="243">
        <f>'Panel D Averages'!F12/1000</f>
        <v>61.010044999999998</v>
      </c>
      <c r="J9" s="243">
        <f>'Panel D Averages'!E12/1000</f>
        <v>48.879797500000002</v>
      </c>
      <c r="K9" s="243">
        <f>'Panel D Averages'!D12/1000</f>
        <v>54.728974999999998</v>
      </c>
      <c r="L9" s="243">
        <f>'Panel D Averages'!C12/1000</f>
        <v>60.00197</v>
      </c>
      <c r="N9" s="301"/>
      <c r="O9" s="299"/>
    </row>
    <row r="10" spans="1:15" x14ac:dyDescent="0.25">
      <c r="A10" s="143" t="s">
        <v>347</v>
      </c>
      <c r="B10" s="243">
        <f>-'Panel D Sum'!G13/1000</f>
        <v>493.74698999999998</v>
      </c>
      <c r="C10" s="243">
        <f>-'Panel D Sum'!F13/1000</f>
        <v>656.04194999999993</v>
      </c>
      <c r="D10" s="243">
        <f>-'Panel D Sum'!E13/1000</f>
        <v>606.98811999999998</v>
      </c>
      <c r="E10" s="243">
        <f>-'Panel D Sum'!D13/1000</f>
        <v>636.57574999999997</v>
      </c>
      <c r="F10" s="243">
        <f>-'Panel D Sum'!C13/1000</f>
        <v>657.04671999999994</v>
      </c>
      <c r="G10" s="244"/>
      <c r="H10" s="243">
        <f>-'Panel D Averages'!G13/1000</f>
        <v>70.535284285714283</v>
      </c>
      <c r="I10" s="243">
        <f>-'Panel D Averages'!F13/1000</f>
        <v>82.005243749999991</v>
      </c>
      <c r="J10" s="243">
        <f>-'Panel D Averages'!E13/1000</f>
        <v>75.873514999999998</v>
      </c>
      <c r="K10" s="243">
        <f>-'Panel D Averages'!D13/1000</f>
        <v>79.571968749999996</v>
      </c>
      <c r="L10" s="243">
        <f>-'Panel D Averages'!C13/1000</f>
        <v>82.130839999999992</v>
      </c>
      <c r="N10" s="301"/>
      <c r="O10" s="299"/>
    </row>
    <row r="11" spans="1:15" x14ac:dyDescent="0.25">
      <c r="A11" s="143" t="s">
        <v>341</v>
      </c>
      <c r="B11" s="243">
        <f>'Panel D Sum'!G14/1000</f>
        <v>-172.95714000000001</v>
      </c>
      <c r="C11" s="243">
        <f>'Panel D Sum'!F14/1000</f>
        <v>-167.96158999999997</v>
      </c>
      <c r="D11" s="243">
        <f>'Panel D Sum'!E14/1000</f>
        <v>-215.94973999999999</v>
      </c>
      <c r="E11" s="243">
        <f>'Panel D Sum'!D14/1000</f>
        <v>-198.74395000000001</v>
      </c>
      <c r="F11" s="243">
        <f>'Panel D Sum'!C14/1000</f>
        <v>-177.03095999999996</v>
      </c>
      <c r="G11" s="244"/>
      <c r="H11" s="243">
        <f>'Panel D Averages'!G14/1000</f>
        <v>-24.70816285714286</v>
      </c>
      <c r="I11" s="243">
        <f>'Panel D Averages'!F14/1000</f>
        <v>-20.99519875</v>
      </c>
      <c r="J11" s="243">
        <f>'Panel D Averages'!E14/1000</f>
        <v>-26.993717499999999</v>
      </c>
      <c r="K11" s="243">
        <f>'Panel D Averages'!D14/1000</f>
        <v>-24.842993750000002</v>
      </c>
      <c r="L11" s="243">
        <f>'Panel D Averages'!C14/1000</f>
        <v>-22.128869999999999</v>
      </c>
      <c r="N11" s="300"/>
      <c r="O11" s="300"/>
    </row>
    <row r="12" spans="1:15" x14ac:dyDescent="0.25">
      <c r="A12" s="143" t="s">
        <v>280</v>
      </c>
      <c r="B12" s="243">
        <f>-'Panel D Sum'!G20/1000</f>
        <v>1624.258</v>
      </c>
      <c r="C12" s="243">
        <f>-'Panel D Sum'!F20/1000</f>
        <v>3586.8629999999998</v>
      </c>
      <c r="D12" s="243">
        <f>-'Panel D Sum'!E20/1000</f>
        <v>3169.038</v>
      </c>
      <c r="E12" s="243">
        <f>-'Panel D Sum'!D20/1000</f>
        <v>3363.415</v>
      </c>
      <c r="F12" s="243">
        <f>-'Panel D Sum'!C20/1000</f>
        <v>3671.5413799999997</v>
      </c>
      <c r="G12" s="244"/>
      <c r="H12" s="243">
        <f>-'Panel D Averages'!G20/1000</f>
        <v>232.03685714285714</v>
      </c>
      <c r="I12" s="243">
        <f>-'Panel D Averages'!F20/1000</f>
        <v>448.35787499999998</v>
      </c>
      <c r="J12" s="243">
        <f>-'Panel D Averages'!E20/1000</f>
        <v>396.12975</v>
      </c>
      <c r="K12" s="243">
        <f>-'Panel D Averages'!D20/1000</f>
        <v>420.426875</v>
      </c>
      <c r="L12" s="243">
        <f>-'Panel D Averages'!C20/1000</f>
        <v>458.94267249999996</v>
      </c>
      <c r="N12" s="301"/>
      <c r="O12" s="299"/>
    </row>
    <row r="13" spans="1:15" x14ac:dyDescent="0.25">
      <c r="A13" s="143"/>
      <c r="B13" s="246"/>
      <c r="C13" s="246"/>
      <c r="D13" s="246"/>
      <c r="E13" s="246"/>
      <c r="F13" s="246"/>
      <c r="G13" s="231"/>
      <c r="H13" s="248"/>
      <c r="I13" s="248"/>
      <c r="J13" s="248"/>
      <c r="K13" s="248"/>
      <c r="L13" s="248"/>
    </row>
    <row r="14" spans="1:15" x14ac:dyDescent="0.25">
      <c r="A14" s="143" t="s">
        <v>279</v>
      </c>
      <c r="B14" s="230">
        <f t="shared" ref="B14" si="0">B9/B7</f>
        <v>0.13364273299270968</v>
      </c>
      <c r="C14" s="230">
        <f>C9/C7</f>
        <v>8.6037872550385475E-2</v>
      </c>
      <c r="D14" s="230">
        <f>D9/D7</f>
        <v>9.1424448680807471E-2</v>
      </c>
      <c r="E14" s="230">
        <f>E9/E7</f>
        <v>8.6024964006727739E-2</v>
      </c>
      <c r="F14" s="230">
        <f>F9/F7</f>
        <v>9.9197341102572223E-2</v>
      </c>
      <c r="G14" s="231"/>
      <c r="H14" s="230">
        <f>'Panel D Averages'!G21</f>
        <v>0.18563897935243973</v>
      </c>
      <c r="I14" s="230">
        <f>'Panel D Averages'!F21</f>
        <v>0.15537180020123612</v>
      </c>
      <c r="J14" s="230">
        <f>'Panel D Averages'!E21</f>
        <v>0.18457947050426007</v>
      </c>
      <c r="K14" s="230">
        <f>'Panel D Averages'!D21</f>
        <v>0.17631610688425667</v>
      </c>
      <c r="L14" s="230">
        <f>'Panel D Averages'!C21</f>
        <v>0.18626061704341984</v>
      </c>
    </row>
    <row r="15" spans="1:15" x14ac:dyDescent="0.25">
      <c r="A15" s="143" t="s">
        <v>343</v>
      </c>
      <c r="B15" s="230">
        <f t="shared" ref="B15" si="1">B11/B9</f>
        <v>-0.53916026333127443</v>
      </c>
      <c r="C15" s="230">
        <f>C11/C9</f>
        <v>-0.34412691795260925</v>
      </c>
      <c r="D15" s="230">
        <f>D11/D9</f>
        <v>-0.55224691755320787</v>
      </c>
      <c r="E15" s="230">
        <f>E11/E9</f>
        <v>-0.45392762700196748</v>
      </c>
      <c r="F15" s="230">
        <f>F11/F9</f>
        <v>-0.36880239098816248</v>
      </c>
      <c r="G15" s="231"/>
      <c r="H15" s="304">
        <v>0.05</v>
      </c>
      <c r="I15" s="304">
        <v>0.24</v>
      </c>
      <c r="J15" s="304">
        <v>0.03</v>
      </c>
      <c r="K15" s="304">
        <v>-0.02</v>
      </c>
      <c r="L15" s="304">
        <v>0.2</v>
      </c>
    </row>
    <row r="16" spans="1:15" ht="30" thickBot="1" x14ac:dyDescent="0.3">
      <c r="A16" s="144" t="s">
        <v>344</v>
      </c>
      <c r="B16" s="235">
        <f t="shared" ref="B16" si="2">B11/B12</f>
        <v>-0.10648378521146272</v>
      </c>
      <c r="C16" s="235">
        <f>C11/C12</f>
        <v>-4.6826876298314148E-2</v>
      </c>
      <c r="D16" s="235">
        <f>D11/D12</f>
        <v>-6.8143625920547499E-2</v>
      </c>
      <c r="E16" s="235">
        <f>E11/E12</f>
        <v>-5.9089927945258025E-2</v>
      </c>
      <c r="F16" s="235">
        <f>F11/F12</f>
        <v>-4.8217067895337182E-2</v>
      </c>
      <c r="G16" s="236"/>
      <c r="H16" s="235">
        <f>'Panel D Averages'!G25</f>
        <v>-7.3187697425619661E-2</v>
      </c>
      <c r="I16" s="235">
        <f>'Panel D Averages'!F25</f>
        <v>3.110655036216687E-2</v>
      </c>
      <c r="J16" s="235">
        <f>'Panel D Averages'!E25</f>
        <v>-4.2239266580641554E-4</v>
      </c>
      <c r="K16" s="235">
        <f>'Panel D Averages'!D25</f>
        <v>-0.13498560012888813</v>
      </c>
      <c r="L16" s="235">
        <f>'Panel D Averages'!C25</f>
        <v>8.17173388602178E-2</v>
      </c>
    </row>
    <row r="17" spans="1:13" ht="30" customHeight="1" thickBot="1" x14ac:dyDescent="0.3">
      <c r="A17" s="222" t="s">
        <v>283</v>
      </c>
      <c r="B17" s="226">
        <v>2011</v>
      </c>
      <c r="C17" s="226">
        <v>2012</v>
      </c>
      <c r="D17" s="226">
        <v>2013</v>
      </c>
      <c r="E17" s="226">
        <v>2014</v>
      </c>
      <c r="F17" s="226">
        <v>2015</v>
      </c>
      <c r="G17" s="293"/>
      <c r="H17" s="226">
        <v>2011</v>
      </c>
      <c r="I17" s="226">
        <v>2012</v>
      </c>
      <c r="J17" s="226">
        <v>2013</v>
      </c>
      <c r="K17" s="226">
        <v>2014</v>
      </c>
      <c r="L17" s="226">
        <v>2015</v>
      </c>
    </row>
    <row r="18" spans="1:13" x14ac:dyDescent="0.25">
      <c r="A18" s="215" t="s">
        <v>284</v>
      </c>
      <c r="B18" s="239">
        <f>'Panel D Sum'!G41/1000</f>
        <v>5533.1453799999999</v>
      </c>
      <c r="C18" s="239">
        <f>'Panel D Sum'!F41/1000</f>
        <v>19735.49727</v>
      </c>
      <c r="D18" s="239">
        <f>'Panel D Sum'!E41/1000</f>
        <v>21311.04018</v>
      </c>
      <c r="E18" s="239">
        <f>'Panel D Sum'!D41/1000</f>
        <v>22572.335300000002</v>
      </c>
      <c r="F18" s="239">
        <f>'Panel D Sum'!C41/1000</f>
        <v>23606.007740000001</v>
      </c>
      <c r="G18" s="287"/>
      <c r="H18" s="239">
        <f>'Panel D Averages'!G41/1000</f>
        <v>790.44934000000001</v>
      </c>
      <c r="I18" s="239">
        <f>'Panel D Averages'!F41/1000</f>
        <v>2466.93715875</v>
      </c>
      <c r="J18" s="239">
        <f>'Panel D Averages'!E41/1000</f>
        <v>2663.8800225</v>
      </c>
      <c r="K18" s="239">
        <f>'Panel D Averages'!D41/1000</f>
        <v>2821.5419125000003</v>
      </c>
      <c r="L18" s="239">
        <f>'Panel D Averages'!C41/1000</f>
        <v>2950.7509675000001</v>
      </c>
    </row>
    <row r="19" spans="1:13" x14ac:dyDescent="0.25">
      <c r="A19" s="143" t="s">
        <v>286</v>
      </c>
      <c r="B19" s="243">
        <f>'Panel D Sum'!G43/1000</f>
        <v>5053.0213800000001</v>
      </c>
      <c r="C19" s="243">
        <f>'Panel D Sum'!F43/1000</f>
        <v>11038.71127</v>
      </c>
      <c r="D19" s="243">
        <f>'Panel D Sum'!E43/1000</f>
        <v>11844.206179999999</v>
      </c>
      <c r="E19" s="243">
        <f>'Panel D Sum'!D43/1000</f>
        <v>12150.203300000001</v>
      </c>
      <c r="F19" s="243">
        <f>'Panel D Sum'!C43/1000</f>
        <v>12383.934600000001</v>
      </c>
      <c r="G19" s="244"/>
      <c r="H19" s="243">
        <f>'Panel D Averages'!G43/1000</f>
        <v>721.86019714285715</v>
      </c>
      <c r="I19" s="243">
        <f>'Panel D Averages'!F43/1000</f>
        <v>1379.83890875</v>
      </c>
      <c r="J19" s="243">
        <f>'Panel D Averages'!E43/1000</f>
        <v>1480.5257724999999</v>
      </c>
      <c r="K19" s="243">
        <f>'Panel D Averages'!D43/1000</f>
        <v>1518.7754125000001</v>
      </c>
      <c r="L19" s="243">
        <f>'Panel D Averages'!C43/1000</f>
        <v>1547.9918250000001</v>
      </c>
    </row>
    <row r="20" spans="1:13" x14ac:dyDescent="0.25">
      <c r="A20" s="143" t="s">
        <v>285</v>
      </c>
      <c r="B20" s="243">
        <f>'Panel D Sum'!G44/1000</f>
        <v>1166.47038</v>
      </c>
      <c r="C20" s="243">
        <f>'Panel D Sum'!F44/1000</f>
        <v>1730.2812699999999</v>
      </c>
      <c r="D20" s="243">
        <f>'Panel D Sum'!E44/1000</f>
        <v>1357.93218</v>
      </c>
      <c r="E20" s="243">
        <f>'Panel D Sum'!D44/1000</f>
        <v>2339.9512999999997</v>
      </c>
      <c r="F20" s="243">
        <f>'Panel D Sum'!C44/1000</f>
        <v>2069.6247400000002</v>
      </c>
      <c r="G20" s="244"/>
      <c r="H20" s="243">
        <f>'Panel D Averages'!G44/1000</f>
        <v>166.63862571428569</v>
      </c>
      <c r="I20" s="243">
        <f>'Panel D Averages'!F44/1000</f>
        <v>216.28515874999999</v>
      </c>
      <c r="J20" s="243">
        <f>'Panel D Averages'!E44/1000</f>
        <v>169.7415225</v>
      </c>
      <c r="K20" s="243">
        <f>'Panel D Averages'!D44/1000</f>
        <v>292.49391249999996</v>
      </c>
      <c r="L20" s="243">
        <f>'Panel D Averages'!C44/1000</f>
        <v>258.70309250000003</v>
      </c>
    </row>
    <row r="21" spans="1:13" x14ac:dyDescent="0.25">
      <c r="A21" s="143" t="s">
        <v>287</v>
      </c>
      <c r="B21" s="251">
        <f t="shared" ref="B21" si="3">B19/B7</f>
        <v>2.1051151933073737</v>
      </c>
      <c r="C21" s="251">
        <f>C19/C7</f>
        <v>1.9458829143806644</v>
      </c>
      <c r="D21" s="251">
        <f>D19/D7</f>
        <v>2.7691655741523697</v>
      </c>
      <c r="E21" s="251">
        <f>E19/E7</f>
        <v>2.3872656156015273</v>
      </c>
      <c r="F21" s="251">
        <f>F19/F7</f>
        <v>2.5591938579436357</v>
      </c>
      <c r="G21" s="231"/>
      <c r="H21" s="251">
        <f>'Panel D Averages'!G55</f>
        <v>1.0741755477240824</v>
      </c>
      <c r="I21" s="251">
        <f>'Panel D Averages'!F55</f>
        <v>1.031820609715858</v>
      </c>
      <c r="J21" s="251">
        <f>'Panel D Averages'!E55</f>
        <v>1.2414465256448008</v>
      </c>
      <c r="K21" s="251">
        <f>'Panel D Averages'!D55</f>
        <v>1.2260867965020856</v>
      </c>
      <c r="L21" s="251">
        <f>'Panel D Averages'!C55</f>
        <v>1.3718769739072174</v>
      </c>
    </row>
    <row r="22" spans="1:13" x14ac:dyDescent="0.25">
      <c r="A22" s="143" t="s">
        <v>288</v>
      </c>
      <c r="B22" s="253">
        <f>'Panel D Sum'!G52</f>
        <v>2.9415048721230961</v>
      </c>
      <c r="C22" s="253">
        <f>'Panel D Sum'!F52</f>
        <v>2.4647818918604627</v>
      </c>
      <c r="D22" s="253">
        <f>'Panel D Sum'!E52</f>
        <v>1.9076561768008748</v>
      </c>
      <c r="E22" s="253">
        <f>'Panel D Sum'!D52</f>
        <v>2.6092973762839753</v>
      </c>
      <c r="F22" s="253">
        <f>'Panel D Sum'!C52</f>
        <v>1.8651512057485475</v>
      </c>
      <c r="G22" s="231"/>
      <c r="H22" s="253">
        <f>'Panel D Averages'!G52</f>
        <v>25.533151548509043</v>
      </c>
      <c r="I22" s="253">
        <f>'Panel D Averages'!F52</f>
        <v>11.811423958654945</v>
      </c>
      <c r="J22" s="253">
        <f>'Panel D Averages'!E52</f>
        <v>4.6993427404540524</v>
      </c>
      <c r="K22" s="253">
        <f>'Panel D Averages'!D52</f>
        <v>4.1153552858960136</v>
      </c>
      <c r="L22" s="253">
        <f>'Panel D Averages'!C52</f>
        <v>3.700804458581914</v>
      </c>
    </row>
    <row r="23" spans="1:13" ht="30" thickBot="1" x14ac:dyDescent="0.3">
      <c r="A23" s="144" t="s">
        <v>292</v>
      </c>
      <c r="B23" s="255">
        <f>'Panel D Sum'!G53*365/12</f>
        <v>134.8095281538547</v>
      </c>
      <c r="C23" s="255">
        <f>'Panel D Sum'!F53*365/12</f>
        <v>108.96662926999763</v>
      </c>
      <c r="D23" s="255">
        <f>'Panel D Sum'!E53*365/12</f>
        <v>76.432193960127776</v>
      </c>
      <c r="E23" s="255">
        <f>'Panel D Sum'!D53*365/12</f>
        <v>151.22450079814178</v>
      </c>
      <c r="F23" s="255">
        <f>'Panel D Sum'!C53*365/12</f>
        <v>90.122915919023512</v>
      </c>
      <c r="G23" s="236"/>
      <c r="H23" s="255">
        <f>'Panel D Averages'!G53*365/12</f>
        <v>242.45997685073965</v>
      </c>
      <c r="I23" s="255">
        <f>'Panel D Averages'!F53*365/12</f>
        <v>367.25503629791473</v>
      </c>
      <c r="J23" s="255">
        <f>'Panel D Averages'!E53*365/12</f>
        <v>250.11166195413622</v>
      </c>
      <c r="K23" s="255">
        <f>'Panel D Averages'!D53*365/12</f>
        <v>321.39975354673282</v>
      </c>
      <c r="L23" s="255">
        <f>'Panel D Averages'!C53*365/12</f>
        <v>295.32424517354031</v>
      </c>
    </row>
    <row r="25" spans="1:13" ht="15.75" x14ac:dyDescent="0.25">
      <c r="A25" s="152"/>
      <c r="B25" s="478"/>
      <c r="C25" s="478"/>
      <c r="D25" s="478"/>
      <c r="E25" s="478"/>
      <c r="F25" s="478"/>
      <c r="G25" s="479"/>
      <c r="H25" s="478"/>
      <c r="I25" s="478"/>
      <c r="J25" s="478"/>
      <c r="K25" s="478"/>
      <c r="L25" s="478"/>
      <c r="M25" s="159"/>
    </row>
    <row r="26" spans="1:13" x14ac:dyDescent="0.25">
      <c r="A26" s="438"/>
      <c r="B26" s="474"/>
      <c r="C26" s="480"/>
      <c r="D26" s="480"/>
      <c r="E26" s="480"/>
      <c r="F26" s="480"/>
      <c r="G26" s="479"/>
      <c r="H26" s="480"/>
      <c r="I26" s="480"/>
      <c r="J26" s="480"/>
      <c r="K26" s="480"/>
      <c r="L26" s="480"/>
      <c r="M26" s="159"/>
    </row>
    <row r="27" spans="1:13" x14ac:dyDescent="0.25">
      <c r="A27" s="438"/>
      <c r="B27" s="474"/>
      <c r="C27" s="480"/>
      <c r="D27" s="480"/>
      <c r="E27" s="480"/>
      <c r="F27" s="480"/>
      <c r="G27" s="479"/>
      <c r="H27" s="480"/>
      <c r="I27" s="480"/>
      <c r="J27" s="480"/>
      <c r="K27" s="480"/>
      <c r="L27" s="480"/>
      <c r="M27" s="159"/>
    </row>
    <row r="28" spans="1:13" x14ac:dyDescent="0.25">
      <c r="A28" s="438"/>
      <c r="B28" s="474"/>
      <c r="C28" s="480"/>
      <c r="D28" s="480"/>
      <c r="E28" s="480"/>
      <c r="F28" s="480"/>
      <c r="G28" s="479"/>
      <c r="H28" s="480"/>
      <c r="I28" s="480"/>
      <c r="J28" s="480"/>
      <c r="K28" s="480"/>
      <c r="L28" s="480"/>
      <c r="M28" s="159"/>
    </row>
    <row r="29" spans="1:13" x14ac:dyDescent="0.25">
      <c r="A29" s="438"/>
      <c r="B29" s="474"/>
      <c r="C29" s="480"/>
      <c r="D29" s="480"/>
      <c r="E29" s="480"/>
      <c r="F29" s="480"/>
      <c r="G29" s="479"/>
      <c r="H29" s="480"/>
      <c r="I29" s="480"/>
      <c r="J29" s="480"/>
      <c r="K29" s="480"/>
      <c r="L29" s="480"/>
      <c r="M29" s="159"/>
    </row>
    <row r="30" spans="1:13" x14ac:dyDescent="0.25">
      <c r="A30" s="438"/>
      <c r="B30" s="474"/>
      <c r="C30" s="480"/>
      <c r="D30" s="480"/>
      <c r="E30" s="480"/>
      <c r="F30" s="480"/>
      <c r="G30" s="479"/>
      <c r="H30" s="480"/>
      <c r="I30" s="480"/>
      <c r="J30" s="480"/>
      <c r="K30" s="480"/>
      <c r="L30" s="480"/>
      <c r="M30" s="159"/>
    </row>
    <row r="31" spans="1:13" x14ac:dyDescent="0.25">
      <c r="A31" s="438"/>
      <c r="B31" s="474"/>
      <c r="C31" s="480"/>
      <c r="D31" s="480"/>
      <c r="E31" s="480"/>
      <c r="F31" s="480"/>
      <c r="G31" s="479"/>
      <c r="H31" s="480"/>
      <c r="I31" s="480"/>
      <c r="J31" s="480"/>
      <c r="K31" s="480"/>
      <c r="L31" s="480"/>
      <c r="M31" s="159"/>
    </row>
    <row r="32" spans="1:13" x14ac:dyDescent="0.25">
      <c r="A32" s="438"/>
      <c r="B32" s="474"/>
      <c r="C32" s="480"/>
      <c r="D32" s="480"/>
      <c r="E32" s="480"/>
      <c r="F32" s="480"/>
      <c r="G32" s="479"/>
      <c r="H32" s="480"/>
      <c r="I32" s="480"/>
      <c r="J32" s="480"/>
      <c r="K32" s="480"/>
      <c r="L32" s="480"/>
      <c r="M32" s="159"/>
    </row>
    <row r="33" spans="1:15" x14ac:dyDescent="0.25">
      <c r="A33" s="438"/>
      <c r="B33" s="474"/>
      <c r="C33" s="480"/>
      <c r="D33" s="480"/>
      <c r="E33" s="480"/>
      <c r="F33" s="480"/>
      <c r="G33" s="479"/>
      <c r="H33" s="480"/>
      <c r="I33" s="480"/>
      <c r="J33" s="480"/>
      <c r="K33" s="480"/>
      <c r="L33" s="480"/>
      <c r="M33" s="159"/>
      <c r="N33" s="154"/>
      <c r="O33" s="154"/>
    </row>
    <row r="34" spans="1:15" x14ac:dyDescent="0.25">
      <c r="A34" s="438"/>
      <c r="B34" s="475"/>
      <c r="C34" s="480"/>
      <c r="D34" s="480"/>
      <c r="E34" s="480"/>
      <c r="F34" s="480"/>
      <c r="G34" s="479"/>
      <c r="H34" s="480"/>
      <c r="I34" s="480"/>
      <c r="J34" s="480"/>
      <c r="K34" s="480"/>
      <c r="L34" s="480"/>
      <c r="M34" s="159"/>
      <c r="N34" s="154"/>
      <c r="O34" s="154"/>
    </row>
    <row r="35" spans="1:15" x14ac:dyDescent="0.25">
      <c r="A35" s="438"/>
      <c r="B35" s="474"/>
      <c r="C35" s="480"/>
      <c r="D35" s="480"/>
      <c r="E35" s="480"/>
      <c r="F35" s="480"/>
      <c r="G35" s="479"/>
      <c r="H35" s="480"/>
      <c r="I35" s="480"/>
      <c r="J35" s="480"/>
      <c r="K35" s="480"/>
      <c r="L35" s="480"/>
      <c r="M35" s="159"/>
      <c r="N35" s="154"/>
      <c r="O35" s="154"/>
    </row>
    <row r="36" spans="1:15" x14ac:dyDescent="0.25">
      <c r="A36" s="438"/>
      <c r="B36" s="475"/>
      <c r="C36" s="480"/>
      <c r="D36" s="480"/>
      <c r="E36" s="480"/>
      <c r="F36" s="480"/>
      <c r="G36" s="479"/>
      <c r="H36" s="480"/>
      <c r="I36" s="480"/>
      <c r="J36" s="480"/>
      <c r="K36" s="480"/>
      <c r="L36" s="480"/>
      <c r="M36" s="159"/>
      <c r="N36" s="154"/>
      <c r="O36" s="154"/>
    </row>
    <row r="37" spans="1:15" x14ac:dyDescent="0.25">
      <c r="A37" s="438"/>
      <c r="B37" s="449"/>
      <c r="C37" s="480"/>
      <c r="D37" s="480"/>
      <c r="E37" s="480"/>
      <c r="F37" s="480"/>
      <c r="G37" s="479"/>
      <c r="H37" s="480"/>
      <c r="I37" s="480"/>
      <c r="J37" s="480"/>
      <c r="K37" s="480"/>
      <c r="L37" s="480"/>
      <c r="M37" s="159"/>
      <c r="N37" s="154"/>
      <c r="O37" s="154"/>
    </row>
    <row r="38" spans="1:15" x14ac:dyDescent="0.25">
      <c r="A38" s="438"/>
      <c r="B38" s="475"/>
      <c r="C38" s="480"/>
      <c r="D38" s="480"/>
      <c r="E38" s="480"/>
      <c r="F38" s="480"/>
      <c r="G38" s="479"/>
      <c r="H38" s="480"/>
      <c r="I38" s="480"/>
      <c r="J38" s="480"/>
      <c r="K38" s="480"/>
      <c r="L38" s="480"/>
      <c r="M38" s="159"/>
      <c r="N38" s="154"/>
      <c r="O38" s="154"/>
    </row>
    <row r="39" spans="1:15" x14ac:dyDescent="0.25">
      <c r="A39" s="438"/>
      <c r="B39" s="449"/>
      <c r="C39" s="480"/>
      <c r="D39" s="480"/>
      <c r="E39" s="480"/>
      <c r="F39" s="480"/>
      <c r="G39" s="479"/>
      <c r="H39" s="480"/>
      <c r="I39" s="480"/>
      <c r="J39" s="480"/>
      <c r="K39" s="480"/>
      <c r="L39" s="480"/>
      <c r="M39" s="159"/>
      <c r="N39" s="154"/>
      <c r="O39" s="154"/>
    </row>
    <row r="40" spans="1:15" x14ac:dyDescent="0.25">
      <c r="A40" s="438"/>
      <c r="B40" s="475"/>
      <c r="C40" s="480"/>
      <c r="D40" s="480"/>
      <c r="E40" s="480"/>
      <c r="F40" s="480"/>
      <c r="G40" s="479"/>
      <c r="H40" s="480"/>
      <c r="I40" s="480"/>
      <c r="J40" s="480"/>
      <c r="K40" s="480"/>
      <c r="L40" s="480"/>
      <c r="M40" s="159"/>
      <c r="N40" s="154"/>
      <c r="O40" s="154"/>
    </row>
    <row r="41" spans="1:15" x14ac:dyDescent="0.25">
      <c r="A41" s="438"/>
      <c r="B41" s="449"/>
      <c r="C41" s="480"/>
      <c r="D41" s="480"/>
      <c r="E41" s="480"/>
      <c r="F41" s="480"/>
      <c r="G41" s="479"/>
      <c r="H41" s="480"/>
      <c r="I41" s="480"/>
      <c r="J41" s="480"/>
      <c r="K41" s="480"/>
      <c r="L41" s="480"/>
      <c r="M41" s="159"/>
      <c r="N41" s="154"/>
      <c r="O41" s="154"/>
    </row>
    <row r="42" spans="1:15" x14ac:dyDescent="0.25">
      <c r="A42" s="438"/>
      <c r="B42" s="475"/>
      <c r="C42" s="480"/>
      <c r="D42" s="480"/>
      <c r="E42" s="480"/>
      <c r="F42" s="480"/>
      <c r="G42" s="479"/>
      <c r="H42" s="480"/>
      <c r="I42" s="480"/>
      <c r="J42" s="480"/>
      <c r="K42" s="480"/>
      <c r="L42" s="480"/>
      <c r="M42" s="159"/>
      <c r="N42" s="154"/>
      <c r="O42" s="154"/>
    </row>
    <row r="43" spans="1:15" x14ac:dyDescent="0.25">
      <c r="A43" s="438"/>
      <c r="B43" s="160"/>
      <c r="C43" s="449"/>
      <c r="D43" s="449"/>
      <c r="E43" s="449"/>
      <c r="F43" s="449"/>
      <c r="G43" s="159"/>
      <c r="H43" s="476"/>
      <c r="I43" s="476"/>
      <c r="J43" s="476"/>
      <c r="K43" s="159"/>
      <c r="L43" s="159"/>
      <c r="M43" s="159"/>
      <c r="N43" s="154"/>
      <c r="O43" s="154"/>
    </row>
    <row r="44" spans="1:15" x14ac:dyDescent="0.25">
      <c r="A44" s="152"/>
      <c r="B44" s="474"/>
      <c r="C44" s="474"/>
      <c r="D44" s="474"/>
      <c r="E44" s="474"/>
      <c r="F44" s="474"/>
      <c r="G44" s="473"/>
      <c r="H44" s="474"/>
      <c r="I44" s="474"/>
      <c r="J44" s="474"/>
      <c r="K44" s="474"/>
      <c r="L44" s="474"/>
      <c r="M44" s="159"/>
      <c r="N44" s="154"/>
      <c r="O44" s="154"/>
    </row>
    <row r="45" spans="1:15" x14ac:dyDescent="0.25">
      <c r="A45" s="152"/>
      <c r="B45" s="474"/>
      <c r="C45" s="475"/>
      <c r="D45" s="475"/>
      <c r="E45" s="475"/>
      <c r="F45" s="475"/>
      <c r="G45" s="159"/>
      <c r="H45" s="159"/>
      <c r="I45" s="475"/>
      <c r="J45" s="475"/>
      <c r="K45" s="475"/>
      <c r="L45" s="475"/>
      <c r="M45" s="159"/>
      <c r="N45" s="154"/>
      <c r="O45" s="154"/>
    </row>
    <row r="46" spans="1:15" x14ac:dyDescent="0.25">
      <c r="A46" s="152"/>
      <c r="B46" s="474"/>
      <c r="C46" s="474"/>
      <c r="D46" s="474"/>
      <c r="E46" s="474"/>
      <c r="F46" s="474"/>
      <c r="G46" s="473"/>
      <c r="H46" s="474"/>
      <c r="I46" s="474"/>
      <c r="J46" s="474"/>
      <c r="K46" s="474"/>
      <c r="L46" s="474"/>
      <c r="M46" s="159"/>
      <c r="N46" s="154"/>
      <c r="O46" s="154"/>
    </row>
    <row r="47" spans="1:15" x14ac:dyDescent="0.25">
      <c r="A47" s="152"/>
      <c r="B47" s="474"/>
      <c r="C47" s="475"/>
      <c r="D47" s="475"/>
      <c r="E47" s="475"/>
      <c r="F47" s="475"/>
      <c r="G47" s="159"/>
      <c r="H47" s="159"/>
      <c r="I47" s="475"/>
      <c r="J47" s="475"/>
      <c r="K47" s="475"/>
      <c r="L47" s="475"/>
      <c r="M47" s="159"/>
      <c r="N47" s="154"/>
      <c r="O47" s="154"/>
    </row>
    <row r="48" spans="1:15" x14ac:dyDescent="0.25">
      <c r="A48" s="152"/>
      <c r="B48" s="474"/>
      <c r="C48" s="474"/>
      <c r="D48" s="474"/>
      <c r="E48" s="474"/>
      <c r="F48" s="474"/>
      <c r="G48" s="473"/>
      <c r="H48" s="474"/>
      <c r="I48" s="474"/>
      <c r="J48" s="474"/>
      <c r="K48" s="474"/>
      <c r="L48" s="474"/>
      <c r="M48" s="159"/>
      <c r="N48" s="154"/>
      <c r="O48" s="154"/>
    </row>
    <row r="49" spans="1:15" x14ac:dyDescent="0.25">
      <c r="A49" s="152"/>
      <c r="B49" s="474"/>
      <c r="C49" s="475"/>
      <c r="D49" s="475"/>
      <c r="E49" s="475"/>
      <c r="F49" s="475"/>
      <c r="G49" s="159"/>
      <c r="H49" s="159"/>
      <c r="I49" s="475"/>
      <c r="J49" s="475"/>
      <c r="K49" s="475"/>
      <c r="L49" s="475"/>
      <c r="M49" s="159"/>
      <c r="N49" s="154"/>
      <c r="O49" s="154"/>
    </row>
    <row r="50" spans="1:15" x14ac:dyDescent="0.25">
      <c r="A50" s="217"/>
      <c r="B50" s="156"/>
      <c r="C50" s="156"/>
      <c r="D50" s="156"/>
      <c r="E50" s="156"/>
      <c r="F50" s="156"/>
      <c r="G50" s="212"/>
      <c r="H50" s="156"/>
      <c r="I50" s="156"/>
      <c r="J50" s="156"/>
      <c r="K50" s="156"/>
      <c r="L50" s="156"/>
      <c r="M50" s="154"/>
      <c r="N50" s="154"/>
      <c r="O50" s="154"/>
    </row>
    <row r="51" spans="1:15" x14ac:dyDescent="0.25">
      <c r="A51" s="217"/>
      <c r="B51" s="155"/>
      <c r="C51" s="161"/>
      <c r="D51" s="161"/>
      <c r="E51" s="161"/>
      <c r="F51" s="161"/>
      <c r="G51" s="154"/>
      <c r="H51" s="154"/>
      <c r="I51" s="161"/>
      <c r="J51" s="161"/>
      <c r="K51" s="161"/>
      <c r="L51" s="161"/>
      <c r="M51" s="154"/>
      <c r="N51" s="154"/>
      <c r="O51" s="154"/>
    </row>
    <row r="52" spans="1:15" x14ac:dyDescent="0.25">
      <c r="A52" s="217"/>
      <c r="B52" s="157"/>
      <c r="C52" s="157"/>
      <c r="D52" s="157"/>
      <c r="E52" s="157"/>
      <c r="F52" s="157"/>
      <c r="G52" s="212"/>
      <c r="H52" s="157"/>
      <c r="I52" s="157"/>
      <c r="J52" s="157"/>
      <c r="K52" s="157"/>
      <c r="L52" s="157"/>
      <c r="M52" s="154"/>
      <c r="N52" s="154"/>
      <c r="O52" s="154"/>
    </row>
    <row r="53" spans="1:15" x14ac:dyDescent="0.25">
      <c r="A53" s="217"/>
      <c r="B53" s="155"/>
      <c r="C53" s="161"/>
      <c r="D53" s="161"/>
      <c r="E53" s="161"/>
      <c r="F53" s="161"/>
      <c r="G53" s="154"/>
      <c r="H53" s="154"/>
      <c r="I53" s="161"/>
      <c r="J53" s="161"/>
      <c r="K53" s="161"/>
      <c r="L53" s="161"/>
      <c r="M53" s="154"/>
      <c r="N53" s="154"/>
      <c r="O53" s="154"/>
    </row>
    <row r="54" spans="1:15" x14ac:dyDescent="0.25">
      <c r="A54" s="218"/>
      <c r="B54" s="158"/>
      <c r="C54" s="158"/>
      <c r="D54" s="158"/>
      <c r="E54" s="158"/>
      <c r="F54" s="158"/>
      <c r="G54" s="212"/>
      <c r="H54" s="158"/>
      <c r="I54" s="158"/>
      <c r="J54" s="158"/>
      <c r="K54" s="158"/>
      <c r="L54" s="158"/>
      <c r="M54" s="154"/>
      <c r="N54" s="154"/>
      <c r="O54" s="154"/>
    </row>
    <row r="55" spans="1:15" x14ac:dyDescent="0.25">
      <c r="A55" s="154"/>
      <c r="B55" s="155"/>
      <c r="C55" s="161"/>
      <c r="D55" s="161"/>
      <c r="E55" s="161"/>
      <c r="F55" s="161"/>
      <c r="G55" s="154"/>
      <c r="H55" s="154"/>
      <c r="I55" s="161"/>
      <c r="J55" s="161"/>
      <c r="K55" s="161"/>
      <c r="L55" s="161"/>
      <c r="M55" s="154"/>
      <c r="N55" s="154"/>
      <c r="O55" s="154"/>
    </row>
    <row r="56" spans="1:15" x14ac:dyDescent="0.25">
      <c r="A56" s="154"/>
      <c r="B56" s="154"/>
      <c r="C56" s="154"/>
      <c r="D56" s="154"/>
      <c r="E56" s="154"/>
      <c r="F56" s="154"/>
      <c r="G56" s="154"/>
      <c r="H56" s="154"/>
      <c r="I56" s="154"/>
      <c r="J56" s="154"/>
      <c r="K56" s="154"/>
      <c r="L56" s="154"/>
      <c r="M56" s="154"/>
      <c r="N56" s="154"/>
      <c r="O56" s="154"/>
    </row>
    <row r="57" spans="1:15" x14ac:dyDescent="0.25">
      <c r="A57" s="154"/>
      <c r="B57" s="154"/>
      <c r="C57" s="154"/>
      <c r="D57" s="154"/>
      <c r="E57" s="154"/>
      <c r="F57" s="154"/>
      <c r="G57" s="154"/>
      <c r="H57" s="154"/>
      <c r="I57" s="154"/>
      <c r="J57" s="154"/>
      <c r="K57" s="154"/>
      <c r="L57" s="154"/>
      <c r="M57" s="154"/>
      <c r="N57" s="154"/>
      <c r="O57" s="154"/>
    </row>
    <row r="58" spans="1:15" x14ac:dyDescent="0.25">
      <c r="B58" s="154"/>
      <c r="C58" s="154"/>
      <c r="D58" s="154"/>
      <c r="E58" s="154"/>
      <c r="G58" s="154"/>
      <c r="H58" s="154"/>
      <c r="I58" s="154"/>
      <c r="J58" s="154"/>
      <c r="K58" s="154"/>
      <c r="L58" s="154"/>
      <c r="M58" s="154"/>
      <c r="N58" s="154"/>
      <c r="O58" s="154"/>
    </row>
    <row r="59" spans="1:15" x14ac:dyDescent="0.25">
      <c r="B59" s="154"/>
      <c r="C59" s="154"/>
      <c r="D59" s="154"/>
      <c r="E59" s="154"/>
      <c r="G59" s="154"/>
      <c r="H59" s="154"/>
      <c r="I59" s="154"/>
      <c r="J59" s="154"/>
      <c r="K59" s="154"/>
      <c r="L59" s="154"/>
      <c r="M59" s="154"/>
      <c r="N59" s="154"/>
      <c r="O59" s="154"/>
    </row>
    <row r="60" spans="1:15" x14ac:dyDescent="0.25">
      <c r="B60" s="154"/>
      <c r="C60" s="154"/>
      <c r="D60" s="154"/>
      <c r="E60" s="154"/>
      <c r="G60" s="154"/>
      <c r="H60" s="154"/>
      <c r="I60" s="154"/>
      <c r="J60" s="154"/>
      <c r="K60" s="154"/>
      <c r="L60" s="154"/>
      <c r="M60" s="154"/>
      <c r="N60" s="154"/>
      <c r="O60" s="154"/>
    </row>
    <row r="61" spans="1:15" x14ac:dyDescent="0.25">
      <c r="B61" s="154"/>
      <c r="C61" s="154"/>
      <c r="D61" s="154"/>
      <c r="E61" s="154"/>
      <c r="G61" s="154"/>
      <c r="H61" s="154"/>
      <c r="I61" s="154"/>
      <c r="J61" s="154"/>
      <c r="K61" s="154"/>
      <c r="L61" s="154"/>
      <c r="M61" s="154"/>
      <c r="N61" s="154"/>
      <c r="O61" s="154"/>
    </row>
    <row r="62" spans="1:15" x14ac:dyDescent="0.25">
      <c r="B62" s="154"/>
      <c r="C62" s="154"/>
      <c r="D62" s="154"/>
      <c r="E62" s="154"/>
      <c r="G62" s="154"/>
      <c r="H62" s="154"/>
      <c r="I62" s="154"/>
      <c r="J62" s="154"/>
      <c r="K62" s="154"/>
      <c r="L62" s="154"/>
      <c r="M62" s="154"/>
      <c r="N62" s="154"/>
      <c r="O62" s="154"/>
    </row>
  </sheetData>
  <mergeCells count="3">
    <mergeCell ref="B3:F5"/>
    <mergeCell ref="H3:L5"/>
    <mergeCell ref="A4:A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ALL metrics</vt:lpstr>
      <vt:lpstr>ALL metrics amended</vt:lpstr>
      <vt:lpstr>Sum - all LS</vt:lpstr>
      <vt:lpstr>Averages - all LS</vt:lpstr>
      <vt:lpstr>Panel A metrics</vt:lpstr>
      <vt:lpstr>Panel B metrics</vt:lpstr>
      <vt:lpstr>Panel C metrics</vt:lpstr>
      <vt:lpstr>Panel D metrics</vt:lpstr>
      <vt:lpstr>Panel D metrics amended</vt:lpstr>
      <vt:lpstr>Panel A Sum</vt:lpstr>
      <vt:lpstr>Panel A Averages</vt:lpstr>
      <vt:lpstr>Panel B Sum</vt:lpstr>
      <vt:lpstr>Panel B Averages</vt:lpstr>
      <vt:lpstr>Panel C Sum</vt:lpstr>
      <vt:lpstr>Panel C Averages</vt:lpstr>
      <vt:lpstr>Panel D Sum</vt:lpstr>
      <vt:lpstr>Panel D Averages</vt:lpstr>
      <vt:lpstr>A - Society of Dairy Technology</vt:lpstr>
      <vt:lpstr>A - British Lichen Society</vt:lpstr>
      <vt:lpstr>A - British Orthodontic </vt:lpstr>
      <vt:lpstr>A - Inst of Biomedical Science</vt:lpstr>
      <vt:lpstr>A - International Bee Research</vt:lpstr>
      <vt:lpstr>A - British Soc for Immunology</vt:lpstr>
      <vt:lpstr>A - Royal Coll of Psychiatrists</vt:lpstr>
      <vt:lpstr>A - British Medical Association</vt:lpstr>
      <vt:lpstr>A - Brit Ornithologists' Union</vt:lpstr>
      <vt:lpstr>B - IET</vt:lpstr>
      <vt:lpstr>B -Edinburgh Geological Society</vt:lpstr>
      <vt:lpstr>B - Royal Inst of Navigation</vt:lpstr>
      <vt:lpstr>B - Intl Glaciological Society</vt:lpstr>
      <vt:lpstr>B - Institute of Physics</vt:lpstr>
      <vt:lpstr>B - Royal Society of Chemistry</vt:lpstr>
      <vt:lpstr>C - Soc for Medvl Archaeology</vt:lpstr>
      <vt:lpstr>C -British Cartographic Soc</vt:lpstr>
      <vt:lpstr>C - University Association</vt:lpstr>
      <vt:lpstr>C -Faculty of Actuaries</vt:lpstr>
      <vt:lpstr>C -Royal Economic Society</vt:lpstr>
      <vt:lpstr>C - Royal Anthropological Inst</vt:lpstr>
      <vt:lpstr>C - British Sociological</vt:lpstr>
      <vt:lpstr>D - Soc for Libyan Studies</vt:lpstr>
      <vt:lpstr>D - Royal Musical Association</vt:lpstr>
      <vt:lpstr>D - Soc of Antiquaries London</vt:lpstr>
      <vt:lpstr>D - European Assn for Jewish</vt:lpstr>
      <vt:lpstr>D - Royal African Society</vt:lpstr>
      <vt:lpstr>D - Royal Photographic Society</vt:lpstr>
      <vt:lpstr>D - Newcomen Society</vt:lpstr>
      <vt:lpstr>D - Association for Scottish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Johnson</dc:creator>
  <cp:lastModifiedBy>Michael Jubb</cp:lastModifiedBy>
  <dcterms:created xsi:type="dcterms:W3CDTF">2015-04-14T14:16:58Z</dcterms:created>
  <dcterms:modified xsi:type="dcterms:W3CDTF">2017-12-11T09:39:49Z</dcterms:modified>
</cp:coreProperties>
</file>