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1475" windowHeight="12075"/>
  </bookViews>
  <sheets>
    <sheet name="Ki67 RFU" sheetId="1" r:id="rId1"/>
    <sheet name="Ki67 % Cell Counts" sheetId="2" r:id="rId2"/>
  </sheets>
  <calcPr calcId="145621"/>
</workbook>
</file>

<file path=xl/calcChain.xml><?xml version="1.0" encoding="utf-8"?>
<calcChain xmlns="http://schemas.openxmlformats.org/spreadsheetml/2006/main">
  <c r="G39" i="1" l="1"/>
  <c r="J54" i="1" l="1"/>
  <c r="J36" i="1"/>
  <c r="J18" i="1"/>
  <c r="D37" i="2" l="1"/>
  <c r="G50" i="1" l="1"/>
  <c r="D12" i="2"/>
  <c r="D11" i="2"/>
  <c r="D10" i="2"/>
  <c r="E10" i="2" l="1"/>
  <c r="D39" i="2"/>
  <c r="D32" i="2"/>
  <c r="D33" i="2"/>
  <c r="D34" i="2"/>
  <c r="D35" i="2"/>
  <c r="D36" i="2"/>
  <c r="D38" i="2"/>
  <c r="D31" i="2"/>
  <c r="D26" i="2"/>
  <c r="D25" i="2"/>
  <c r="D24" i="2"/>
  <c r="D23" i="2"/>
  <c r="D22" i="2"/>
  <c r="D21" i="2"/>
  <c r="E24" i="2"/>
  <c r="D20" i="2"/>
  <c r="D19" i="2"/>
  <c r="E18" i="2" s="1"/>
  <c r="D18" i="2"/>
  <c r="D9" i="2"/>
  <c r="E7" i="2" s="1"/>
  <c r="D8" i="2"/>
  <c r="D7" i="2"/>
  <c r="D6" i="2"/>
  <c r="D5" i="2"/>
  <c r="E4" i="2" s="1"/>
  <c r="D4" i="2"/>
  <c r="I41" i="1"/>
  <c r="F41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G53" i="1"/>
  <c r="I53" i="1" s="1"/>
  <c r="G52" i="1"/>
  <c r="I52" i="1" s="1"/>
  <c r="G51" i="1"/>
  <c r="I51" i="1" s="1"/>
  <c r="I50" i="1"/>
  <c r="G49" i="1"/>
  <c r="I49" i="1" s="1"/>
  <c r="G48" i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G40" i="1"/>
  <c r="I40" i="1" s="1"/>
  <c r="I39" i="1"/>
  <c r="G22" i="1"/>
  <c r="I22" i="1" s="1"/>
  <c r="P22" i="1"/>
  <c r="G23" i="1"/>
  <c r="I23" i="1" s="1"/>
  <c r="G24" i="1"/>
  <c r="I24" i="1" s="1"/>
  <c r="G25" i="1"/>
  <c r="I25" i="1" s="1"/>
  <c r="G26" i="1"/>
  <c r="G27" i="1"/>
  <c r="I27" i="1" s="1"/>
  <c r="G28" i="1"/>
  <c r="I28" i="1" s="1"/>
  <c r="G29" i="1"/>
  <c r="I29" i="1" s="1"/>
  <c r="G30" i="1"/>
  <c r="G31" i="1"/>
  <c r="I31" i="1" s="1"/>
  <c r="G32" i="1"/>
  <c r="I32" i="1" s="1"/>
  <c r="J31" i="1" s="1"/>
  <c r="G33" i="1"/>
  <c r="I33" i="1" s="1"/>
  <c r="G34" i="1"/>
  <c r="G35" i="1"/>
  <c r="I35" i="1" s="1"/>
  <c r="G21" i="1"/>
  <c r="I21" i="1" s="1"/>
  <c r="I26" i="1"/>
  <c r="I30" i="1"/>
  <c r="P35" i="1"/>
  <c r="P34" i="1"/>
  <c r="I34" i="1"/>
  <c r="P33" i="1"/>
  <c r="P32" i="1"/>
  <c r="P31" i="1"/>
  <c r="P30" i="1"/>
  <c r="P29" i="1"/>
  <c r="P28" i="1"/>
  <c r="P27" i="1"/>
  <c r="P26" i="1"/>
  <c r="P25" i="1"/>
  <c r="P24" i="1"/>
  <c r="P23" i="1"/>
  <c r="P21" i="1"/>
  <c r="G4" i="1"/>
  <c r="I4" i="1" s="1"/>
  <c r="G5" i="1"/>
  <c r="I5" i="1" s="1"/>
  <c r="G6" i="1"/>
  <c r="I6" i="1" s="1"/>
  <c r="G7" i="1"/>
  <c r="I7" i="1" s="1"/>
  <c r="G8" i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I3" i="1"/>
  <c r="G3" i="1"/>
  <c r="P3" i="1"/>
  <c r="J8" i="1" l="1"/>
  <c r="E31" i="2"/>
  <c r="E21" i="2"/>
  <c r="E34" i="2"/>
  <c r="J13" i="1"/>
  <c r="E37" i="2"/>
  <c r="J39" i="1"/>
  <c r="J49" i="1"/>
  <c r="J44" i="1"/>
  <c r="J26" i="1"/>
  <c r="J21" i="1"/>
  <c r="J3" i="1"/>
</calcChain>
</file>

<file path=xl/sharedStrings.xml><?xml version="1.0" encoding="utf-8"?>
<sst xmlns="http://schemas.openxmlformats.org/spreadsheetml/2006/main" count="63" uniqueCount="23">
  <si>
    <t>Area</t>
  </si>
  <si>
    <t>Mean</t>
  </si>
  <si>
    <t>IntDen</t>
  </si>
  <si>
    <t xml:space="preserve">Mean of Mean Background Fluorescence </t>
  </si>
  <si>
    <t>CTCF</t>
  </si>
  <si>
    <t>Cell Number</t>
  </si>
  <si>
    <t>Fluorescence/Cell</t>
  </si>
  <si>
    <t>WT</t>
  </si>
  <si>
    <t>Image</t>
  </si>
  <si>
    <t xml:space="preserve">Repeat Number </t>
  </si>
  <si>
    <t>Average RFU</t>
  </si>
  <si>
    <t>Background readings</t>
  </si>
  <si>
    <t>Image No.</t>
  </si>
  <si>
    <t xml:space="preserve">Average Background Reading </t>
  </si>
  <si>
    <t>RA</t>
  </si>
  <si>
    <t xml:space="preserve">Mean Background RFU </t>
  </si>
  <si>
    <t xml:space="preserve">RA + BDNF </t>
  </si>
  <si>
    <t xml:space="preserve">WT </t>
  </si>
  <si>
    <t>Stained</t>
  </si>
  <si>
    <t xml:space="preserve">No Stain </t>
  </si>
  <si>
    <t>%</t>
  </si>
  <si>
    <t>Average %</t>
  </si>
  <si>
    <t xml:space="preserve">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</si>
</sst>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/>
    <xf numFmtId="0" fontId="0" fillId="0" borderId="1" xfId="0" applyBorder="1"/>
    <xf numFmtId="0" fontId="0" fillId="0" borderId="0" xfId="0" applyBorder="1"/>
    <xf numFmtId="11" fontId="0" fillId="0" borderId="0" xfId="0" applyNumberFormat="1"/>
    <xf numFmtId="0" fontId="0" fillId="0" borderId="0" xfId="0" applyBorder="1" applyAlignment="1">
      <alignment horizontal="center" vertical="center" wrapText="1"/>
    </xf>
    <xf numFmtId="11" fontId="0" fillId="0" borderId="0" xfId="0" applyNumberFormat="1" applyBorder="1"/>
    <xf numFmtId="0" fontId="0" fillId="0" borderId="1" xfId="0" applyNumberFormat="1" applyBorder="1"/>
    <xf numFmtId="0" fontId="0" fillId="0" borderId="0" xfId="0" applyNumberFormat="1"/>
    <xf numFmtId="0" fontId="0" fillId="0" borderId="0" xfId="0" applyNumberFormat="1" applyBorder="1" applyAlignment="1">
      <alignment horizontal="center" vertical="center"/>
    </xf>
    <xf numFmtId="0" fontId="0" fillId="0" borderId="0" xfId="0" applyNumberFormat="1" applyBorder="1"/>
    <xf numFmtId="0" fontId="0" fillId="0" borderId="1" xfId="0" applyNumberForma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/>
    </xf>
    <xf numFmtId="11" fontId="0" fillId="0" borderId="0" xfId="0" applyNumberFormat="1" applyFont="1"/>
    <xf numFmtId="0" fontId="0" fillId="0" borderId="1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topLeftCell="A16" zoomScale="70" zoomScaleNormal="70" workbookViewId="0">
      <selection activeCell="G40" sqref="G40"/>
    </sheetView>
  </sheetViews>
  <sheetFormatPr defaultRowHeight="15" x14ac:dyDescent="0.25"/>
  <cols>
    <col min="1" max="1" width="15.42578125" bestFit="1" customWidth="1"/>
    <col min="3" max="3" width="9.85546875" bestFit="1" customWidth="1"/>
    <col min="4" max="4" width="13.85546875" bestFit="1" customWidth="1"/>
    <col min="5" max="5" width="11.5703125" bestFit="1" customWidth="1"/>
    <col min="6" max="6" width="13.85546875" bestFit="1" customWidth="1"/>
    <col min="7" max="7" width="10" bestFit="1" customWidth="1"/>
    <col min="8" max="8" width="13.42578125" customWidth="1"/>
    <col min="9" max="9" width="20.85546875" bestFit="1" customWidth="1"/>
    <col min="10" max="10" width="10.140625" customWidth="1"/>
    <col min="12" max="12" width="19.5703125" bestFit="1" customWidth="1"/>
    <col min="16" max="16" width="22.42578125" customWidth="1"/>
    <col min="17" max="17" width="10.7109375" customWidth="1"/>
    <col min="18" max="18" width="12.5703125" customWidth="1"/>
  </cols>
  <sheetData>
    <row r="1" spans="1:18" ht="45" customHeight="1" x14ac:dyDescent="0.25">
      <c r="A1" s="12" t="s">
        <v>7</v>
      </c>
      <c r="B1" s="8"/>
      <c r="C1" s="8"/>
      <c r="D1" s="8"/>
      <c r="E1" s="8"/>
      <c r="F1" s="8"/>
      <c r="G1" s="8"/>
      <c r="H1" s="8"/>
      <c r="I1" s="8"/>
      <c r="J1" s="8"/>
      <c r="K1" s="8"/>
      <c r="L1" s="8" t="s">
        <v>11</v>
      </c>
      <c r="M1" s="8"/>
      <c r="N1" s="8"/>
      <c r="O1" s="8"/>
      <c r="P1" s="8"/>
      <c r="Q1" s="8"/>
    </row>
    <row r="2" spans="1:18" ht="45" x14ac:dyDescent="0.25">
      <c r="A2" s="8" t="s">
        <v>9</v>
      </c>
      <c r="B2" s="13" t="s">
        <v>8</v>
      </c>
      <c r="C2" s="11" t="s">
        <v>0</v>
      </c>
      <c r="D2" s="11" t="s">
        <v>1</v>
      </c>
      <c r="E2" s="11" t="s">
        <v>2</v>
      </c>
      <c r="F2" s="13" t="s">
        <v>3</v>
      </c>
      <c r="G2" s="11" t="s">
        <v>4</v>
      </c>
      <c r="H2" s="13" t="s">
        <v>5</v>
      </c>
      <c r="I2" s="13" t="s">
        <v>6</v>
      </c>
      <c r="J2" s="14" t="s">
        <v>10</v>
      </c>
      <c r="K2" s="8"/>
      <c r="L2" s="14" t="s">
        <v>12</v>
      </c>
      <c r="M2" s="19" t="s">
        <v>15</v>
      </c>
      <c r="N2" s="20"/>
      <c r="O2" s="21"/>
      <c r="P2" s="14" t="s">
        <v>13</v>
      </c>
      <c r="Q2" s="15"/>
      <c r="R2" s="5"/>
    </row>
    <row r="3" spans="1:18" x14ac:dyDescent="0.25">
      <c r="A3" s="22">
        <v>1</v>
      </c>
      <c r="B3" s="16">
        <v>1</v>
      </c>
      <c r="C3" s="7">
        <v>4915200</v>
      </c>
      <c r="D3" s="7">
        <v>54.207443240000003</v>
      </c>
      <c r="E3" s="7">
        <v>266440425</v>
      </c>
      <c r="F3" s="7">
        <v>23.318040460000002</v>
      </c>
      <c r="G3" s="7">
        <f>E3-(C3*F3)</f>
        <v>151827592.53100801</v>
      </c>
      <c r="H3" s="7">
        <v>285</v>
      </c>
      <c r="I3" s="7">
        <f>G3/H3</f>
        <v>532728.39484564215</v>
      </c>
      <c r="J3" s="22">
        <f>AVERAGE(I3:I7)</f>
        <v>621963.83112505509</v>
      </c>
      <c r="K3" s="8"/>
      <c r="L3" s="7">
        <v>1</v>
      </c>
      <c r="M3" s="7">
        <v>26.144854840000001</v>
      </c>
      <c r="N3" s="7">
        <v>20.465528150000001</v>
      </c>
      <c r="O3" s="7">
        <v>23.343738389999999</v>
      </c>
      <c r="P3" s="7">
        <f>AVERAGE(M3:O3)</f>
        <v>23.318040460000002</v>
      </c>
      <c r="Q3" s="10"/>
      <c r="R3" s="6"/>
    </row>
    <row r="4" spans="1:18" x14ac:dyDescent="0.25">
      <c r="A4" s="23"/>
      <c r="B4" s="16">
        <v>2</v>
      </c>
      <c r="C4" s="7">
        <v>4861440</v>
      </c>
      <c r="D4" s="7">
        <v>45.052388800000003</v>
      </c>
      <c r="E4" s="7">
        <v>219019485</v>
      </c>
      <c r="F4" s="7">
        <v>20.859910320000001</v>
      </c>
      <c r="G4" s="7">
        <f t="shared" ref="G4:G17" si="0">E4-(C4*F4)</f>
        <v>117610282.57393919</v>
      </c>
      <c r="H4" s="7">
        <v>230</v>
      </c>
      <c r="I4" s="7">
        <f t="shared" ref="I4:I17" si="1">G4/H4</f>
        <v>511349.05466930085</v>
      </c>
      <c r="J4" s="23"/>
      <c r="K4" s="8"/>
      <c r="L4" s="7">
        <v>2</v>
      </c>
      <c r="M4" s="7">
        <v>20.119247210000001</v>
      </c>
      <c r="N4" s="7">
        <v>20.789711929999999</v>
      </c>
      <c r="O4" s="7">
        <v>21.670771819999999</v>
      </c>
      <c r="P4" s="7">
        <f t="shared" ref="P4:P17" si="2">AVERAGE(M4:O4)</f>
        <v>20.859910320000001</v>
      </c>
      <c r="Q4" s="10"/>
      <c r="R4" s="3"/>
    </row>
    <row r="5" spans="1:18" x14ac:dyDescent="0.25">
      <c r="A5" s="23"/>
      <c r="B5" s="16">
        <v>3</v>
      </c>
      <c r="C5" s="7">
        <v>4915200</v>
      </c>
      <c r="D5" s="7">
        <v>38.799286700000003</v>
      </c>
      <c r="E5" s="7">
        <v>190706254</v>
      </c>
      <c r="F5" s="7">
        <v>24.981969356666667</v>
      </c>
      <c r="G5" s="7">
        <f t="shared" si="0"/>
        <v>67914878.218111992</v>
      </c>
      <c r="H5" s="7">
        <v>101</v>
      </c>
      <c r="I5" s="7">
        <f t="shared" si="1"/>
        <v>672424.53681298997</v>
      </c>
      <c r="J5" s="23"/>
      <c r="K5" s="8"/>
      <c r="L5" s="7">
        <v>3</v>
      </c>
      <c r="M5" s="7">
        <v>24.268335369999999</v>
      </c>
      <c r="N5" s="7">
        <v>23.847822270000002</v>
      </c>
      <c r="O5" s="7">
        <v>26.829750430000001</v>
      </c>
      <c r="P5" s="7">
        <f t="shared" si="2"/>
        <v>24.981969356666667</v>
      </c>
      <c r="Q5" s="10"/>
      <c r="R5" s="3"/>
    </row>
    <row r="6" spans="1:18" x14ac:dyDescent="0.25">
      <c r="A6" s="23"/>
      <c r="B6" s="16">
        <v>5</v>
      </c>
      <c r="C6" s="7">
        <v>4915200</v>
      </c>
      <c r="D6" s="7">
        <v>46.202237959999998</v>
      </c>
      <c r="E6" s="7">
        <v>227093240</v>
      </c>
      <c r="F6" s="7">
        <v>27.048692429999999</v>
      </c>
      <c r="G6" s="7">
        <f t="shared" si="0"/>
        <v>94143506.96806401</v>
      </c>
      <c r="H6" s="7">
        <v>146</v>
      </c>
      <c r="I6" s="7">
        <f t="shared" si="1"/>
        <v>644818.54087715072</v>
      </c>
      <c r="J6" s="23"/>
      <c r="K6" s="8"/>
      <c r="L6" s="7">
        <v>5</v>
      </c>
      <c r="M6" s="7">
        <v>24.81285613</v>
      </c>
      <c r="N6" s="7">
        <v>27.920098039999999</v>
      </c>
      <c r="O6" s="7">
        <v>28.413123120000002</v>
      </c>
      <c r="P6" s="7">
        <f t="shared" si="2"/>
        <v>27.048692429999999</v>
      </c>
      <c r="Q6" s="10"/>
      <c r="R6" s="3"/>
    </row>
    <row r="7" spans="1:18" x14ac:dyDescent="0.25">
      <c r="A7" s="24"/>
      <c r="B7" s="16">
        <v>6</v>
      </c>
      <c r="C7" s="7">
        <v>4915200</v>
      </c>
      <c r="D7" s="7">
        <v>63.188235679999998</v>
      </c>
      <c r="E7" s="7">
        <v>310582816</v>
      </c>
      <c r="F7" s="7">
        <v>28.31555788</v>
      </c>
      <c r="G7" s="7">
        <f t="shared" si="0"/>
        <v>171406185.90822399</v>
      </c>
      <c r="H7" s="7">
        <v>229</v>
      </c>
      <c r="I7" s="7">
        <f t="shared" si="1"/>
        <v>748498.62842019205</v>
      </c>
      <c r="J7" s="24"/>
      <c r="K7" s="8"/>
      <c r="L7" s="7">
        <v>6</v>
      </c>
      <c r="M7" s="7">
        <v>27.07628991</v>
      </c>
      <c r="N7" s="7">
        <v>28.007457680000002</v>
      </c>
      <c r="O7" s="7">
        <v>29.862926049999999</v>
      </c>
      <c r="P7" s="7">
        <f t="shared" si="2"/>
        <v>28.31555788</v>
      </c>
      <c r="Q7" s="10"/>
      <c r="R7" s="3"/>
    </row>
    <row r="8" spans="1:18" x14ac:dyDescent="0.25">
      <c r="A8" s="22">
        <v>2</v>
      </c>
      <c r="B8" s="16">
        <v>1</v>
      </c>
      <c r="C8" s="7">
        <v>4915200</v>
      </c>
      <c r="D8" s="7">
        <v>52.442976889999997</v>
      </c>
      <c r="E8" s="7">
        <v>257767720</v>
      </c>
      <c r="F8" s="7">
        <v>20.03870421666667</v>
      </c>
      <c r="G8" s="7">
        <f t="shared" si="0"/>
        <v>159273481.03424001</v>
      </c>
      <c r="H8" s="7">
        <v>224</v>
      </c>
      <c r="I8" s="7">
        <f t="shared" si="1"/>
        <v>711042.32604571432</v>
      </c>
      <c r="J8" s="22">
        <f>AVERAGE(I8:I12)</f>
        <v>691993.39435698627</v>
      </c>
      <c r="K8" s="8"/>
      <c r="L8" s="7">
        <v>1</v>
      </c>
      <c r="M8" s="7">
        <v>21.66467931</v>
      </c>
      <c r="N8" s="7">
        <v>16.590167910000002</v>
      </c>
      <c r="O8" s="7">
        <v>21.86126543</v>
      </c>
      <c r="P8" s="7">
        <f t="shared" si="2"/>
        <v>20.03870421666667</v>
      </c>
      <c r="Q8" s="10"/>
      <c r="R8" s="3"/>
    </row>
    <row r="9" spans="1:18" x14ac:dyDescent="0.25">
      <c r="A9" s="23"/>
      <c r="B9" s="16">
        <v>4</v>
      </c>
      <c r="C9" s="7">
        <v>4915200</v>
      </c>
      <c r="D9" s="7">
        <v>53.177680870000003</v>
      </c>
      <c r="E9" s="7">
        <v>261378937</v>
      </c>
      <c r="F9" s="7">
        <v>26.09920356666667</v>
      </c>
      <c r="G9" s="7">
        <f t="shared" si="0"/>
        <v>133096131.62911998</v>
      </c>
      <c r="H9" s="7">
        <v>190</v>
      </c>
      <c r="I9" s="7">
        <f t="shared" si="1"/>
        <v>700505.95594273671</v>
      </c>
      <c r="J9" s="23"/>
      <c r="K9" s="8"/>
      <c r="L9" s="7">
        <v>4</v>
      </c>
      <c r="M9" s="7">
        <v>25.92085367</v>
      </c>
      <c r="N9" s="7">
        <v>20.68874293</v>
      </c>
      <c r="O9" s="7">
        <v>31.6880141</v>
      </c>
      <c r="P9" s="7">
        <f t="shared" si="2"/>
        <v>26.09920356666667</v>
      </c>
      <c r="Q9" s="10"/>
      <c r="R9" s="3"/>
    </row>
    <row r="10" spans="1:18" x14ac:dyDescent="0.25">
      <c r="A10" s="23"/>
      <c r="B10" s="16">
        <v>7</v>
      </c>
      <c r="C10" s="7">
        <v>4915200</v>
      </c>
      <c r="D10" s="7">
        <v>35.079602459999997</v>
      </c>
      <c r="E10" s="7">
        <v>172423262</v>
      </c>
      <c r="F10" s="7">
        <v>12.926815413333332</v>
      </c>
      <c r="G10" s="7">
        <f t="shared" si="0"/>
        <v>108885378.880384</v>
      </c>
      <c r="H10" s="7">
        <v>168</v>
      </c>
      <c r="I10" s="7">
        <f t="shared" si="1"/>
        <v>648127.255240381</v>
      </c>
      <c r="J10" s="23"/>
      <c r="K10" s="8"/>
      <c r="L10" s="7">
        <v>7</v>
      </c>
      <c r="M10" s="7">
        <v>12.88445711</v>
      </c>
      <c r="N10" s="7">
        <v>10.04600694</v>
      </c>
      <c r="O10" s="7">
        <v>15.84998219</v>
      </c>
      <c r="P10" s="7">
        <f t="shared" si="2"/>
        <v>12.926815413333332</v>
      </c>
      <c r="Q10" s="10"/>
      <c r="R10" s="3"/>
    </row>
    <row r="11" spans="1:18" x14ac:dyDescent="0.25">
      <c r="A11" s="23"/>
      <c r="B11" s="16">
        <v>8</v>
      </c>
      <c r="C11" s="7">
        <v>4915200</v>
      </c>
      <c r="D11" s="7">
        <v>40.628008829999999</v>
      </c>
      <c r="E11" s="7">
        <v>199694789</v>
      </c>
      <c r="F11" s="7">
        <v>13.837171303333333</v>
      </c>
      <c r="G11" s="7">
        <f t="shared" si="0"/>
        <v>131682324.60985599</v>
      </c>
      <c r="H11" s="7">
        <v>196</v>
      </c>
      <c r="I11" s="7">
        <f t="shared" si="1"/>
        <v>671848.59494824486</v>
      </c>
      <c r="J11" s="23"/>
      <c r="K11" s="8"/>
      <c r="L11" s="7">
        <v>8</v>
      </c>
      <c r="M11" s="7">
        <v>10.775243659999999</v>
      </c>
      <c r="N11" s="7">
        <v>15.487941429999999</v>
      </c>
      <c r="O11" s="7">
        <v>15.248328819999999</v>
      </c>
      <c r="P11" s="7">
        <f t="shared" si="2"/>
        <v>13.837171303333333</v>
      </c>
      <c r="Q11" s="10"/>
      <c r="R11" s="3"/>
    </row>
    <row r="12" spans="1:18" x14ac:dyDescent="0.25">
      <c r="A12" s="24"/>
      <c r="B12" s="16">
        <v>9</v>
      </c>
      <c r="C12" s="7">
        <v>4915200</v>
      </c>
      <c r="D12" s="7">
        <v>48.898149410000002</v>
      </c>
      <c r="E12" s="7">
        <v>240344184</v>
      </c>
      <c r="F12" s="7">
        <v>24.444807019999999</v>
      </c>
      <c r="G12" s="7">
        <f t="shared" si="0"/>
        <v>120193068.53529601</v>
      </c>
      <c r="H12" s="7">
        <v>165</v>
      </c>
      <c r="I12" s="7">
        <f t="shared" si="1"/>
        <v>728442.83960785461</v>
      </c>
      <c r="J12" s="24"/>
      <c r="K12" s="8"/>
      <c r="L12" s="7">
        <v>9</v>
      </c>
      <c r="M12" s="7">
        <v>27.908895269999999</v>
      </c>
      <c r="N12" s="7">
        <v>26.52111111</v>
      </c>
      <c r="O12" s="7">
        <v>18.904414679999999</v>
      </c>
      <c r="P12" s="7">
        <f t="shared" si="2"/>
        <v>24.444807019999999</v>
      </c>
      <c r="Q12" s="10"/>
      <c r="R12" s="3"/>
    </row>
    <row r="13" spans="1:18" x14ac:dyDescent="0.25">
      <c r="A13" s="22">
        <v>3</v>
      </c>
      <c r="B13" s="16">
        <v>1</v>
      </c>
      <c r="C13" s="7">
        <v>4915200</v>
      </c>
      <c r="D13" s="7">
        <v>39.511077270000001</v>
      </c>
      <c r="E13" s="7">
        <v>194204847</v>
      </c>
      <c r="F13" s="7">
        <v>12.106183863333333</v>
      </c>
      <c r="G13" s="7">
        <f t="shared" si="0"/>
        <v>134700532.07494399</v>
      </c>
      <c r="H13" s="7">
        <v>177</v>
      </c>
      <c r="I13" s="7">
        <f t="shared" si="1"/>
        <v>761019.95522567222</v>
      </c>
      <c r="J13" s="22">
        <f>AVERAGE(I13:I17)</f>
        <v>461872.4190682646</v>
      </c>
      <c r="K13" s="8"/>
      <c r="L13" s="7">
        <v>1</v>
      </c>
      <c r="M13" s="7">
        <v>12.3984127</v>
      </c>
      <c r="N13" s="7">
        <v>10.42222222</v>
      </c>
      <c r="O13" s="7">
        <v>13.49791667</v>
      </c>
      <c r="P13" s="7">
        <f t="shared" si="2"/>
        <v>12.106183863333333</v>
      </c>
      <c r="Q13" s="10"/>
      <c r="R13" s="3"/>
    </row>
    <row r="14" spans="1:18" x14ac:dyDescent="0.25">
      <c r="A14" s="23"/>
      <c r="B14" s="16">
        <v>2</v>
      </c>
      <c r="C14" s="7">
        <v>4915200</v>
      </c>
      <c r="D14" s="7">
        <v>27.248863530000001</v>
      </c>
      <c r="E14" s="7">
        <v>133933614</v>
      </c>
      <c r="F14" s="7">
        <v>18.646828573333334</v>
      </c>
      <c r="G14" s="7">
        <f t="shared" si="0"/>
        <v>42280722.19635199</v>
      </c>
      <c r="H14" s="7">
        <v>139</v>
      </c>
      <c r="I14" s="7">
        <f t="shared" si="1"/>
        <v>304177.85752771219</v>
      </c>
      <c r="J14" s="23"/>
      <c r="K14" s="8"/>
      <c r="L14" s="7">
        <v>2</v>
      </c>
      <c r="M14" s="7">
        <v>19.23429952</v>
      </c>
      <c r="N14" s="7">
        <v>17.91696061</v>
      </c>
      <c r="O14" s="7">
        <v>18.789225590000001</v>
      </c>
      <c r="P14" s="7">
        <f t="shared" si="2"/>
        <v>18.646828573333334</v>
      </c>
      <c r="Q14" s="10"/>
      <c r="R14" s="3"/>
    </row>
    <row r="15" spans="1:18" x14ac:dyDescent="0.25">
      <c r="A15" s="23"/>
      <c r="B15" s="16">
        <v>3</v>
      </c>
      <c r="C15" s="7">
        <v>4915200</v>
      </c>
      <c r="D15" s="7">
        <v>43.601679079999997</v>
      </c>
      <c r="E15" s="7">
        <v>214310973</v>
      </c>
      <c r="F15" s="7">
        <v>39.788255780000007</v>
      </c>
      <c r="G15" s="7">
        <f t="shared" si="0"/>
        <v>18743738.190143973</v>
      </c>
      <c r="H15" s="7">
        <v>110</v>
      </c>
      <c r="I15" s="7">
        <f t="shared" si="1"/>
        <v>170397.61991039975</v>
      </c>
      <c r="J15" s="23"/>
      <c r="K15" s="8"/>
      <c r="L15" s="7">
        <v>3</v>
      </c>
      <c r="M15" s="7">
        <v>39.307818930000003</v>
      </c>
      <c r="N15" s="7">
        <v>39.996296299999997</v>
      </c>
      <c r="O15" s="7">
        <v>40.060652109999999</v>
      </c>
      <c r="P15" s="7">
        <f t="shared" si="2"/>
        <v>39.788255780000007</v>
      </c>
      <c r="Q15" s="10"/>
      <c r="R15" s="3"/>
    </row>
    <row r="16" spans="1:18" x14ac:dyDescent="0.25">
      <c r="A16" s="23"/>
      <c r="B16" s="16">
        <v>4</v>
      </c>
      <c r="C16" s="7">
        <v>4915200</v>
      </c>
      <c r="D16" s="7">
        <v>35.623244829999997</v>
      </c>
      <c r="E16" s="7">
        <v>175095373</v>
      </c>
      <c r="F16" s="7">
        <v>24.151427429999998</v>
      </c>
      <c r="G16" s="7">
        <f t="shared" si="0"/>
        <v>56386276.896064013</v>
      </c>
      <c r="H16" s="7">
        <v>128</v>
      </c>
      <c r="I16" s="7">
        <f t="shared" si="1"/>
        <v>440517.7882505001</v>
      </c>
      <c r="J16" s="23"/>
      <c r="K16" s="8"/>
      <c r="L16" s="7">
        <v>4</v>
      </c>
      <c r="M16" s="7">
        <v>27.232681759999998</v>
      </c>
      <c r="N16" s="7">
        <v>21.063684370000001</v>
      </c>
      <c r="O16" s="7">
        <v>24.157916159999999</v>
      </c>
      <c r="P16" s="7">
        <f t="shared" si="2"/>
        <v>24.151427429999998</v>
      </c>
      <c r="Q16" s="10"/>
      <c r="R16" s="3"/>
    </row>
    <row r="17" spans="1:18" x14ac:dyDescent="0.25">
      <c r="A17" s="24"/>
      <c r="B17" s="16">
        <v>5</v>
      </c>
      <c r="C17" s="7">
        <v>4915200</v>
      </c>
      <c r="D17" s="7">
        <v>65.124325560000003</v>
      </c>
      <c r="E17" s="7">
        <v>320099085</v>
      </c>
      <c r="F17" s="7">
        <v>48.504634643333333</v>
      </c>
      <c r="G17" s="7">
        <f t="shared" si="0"/>
        <v>81689104.801088005</v>
      </c>
      <c r="H17" s="7">
        <v>129</v>
      </c>
      <c r="I17" s="7">
        <f t="shared" si="1"/>
        <v>633248.87442703883</v>
      </c>
      <c r="J17" s="24"/>
      <c r="K17" s="8"/>
      <c r="L17" s="7">
        <v>5</v>
      </c>
      <c r="M17" s="7">
        <v>47.243128149999997</v>
      </c>
      <c r="N17" s="7">
        <v>55.30457208</v>
      </c>
      <c r="O17" s="7">
        <v>42.966203700000001</v>
      </c>
      <c r="P17" s="7">
        <f t="shared" si="2"/>
        <v>48.504634643333333</v>
      </c>
      <c r="Q17" s="10"/>
      <c r="R17" s="3"/>
    </row>
    <row r="18" spans="1:18" x14ac:dyDescent="0.25">
      <c r="A18" s="8"/>
      <c r="B18" s="8"/>
      <c r="C18" s="8"/>
      <c r="D18" s="8"/>
      <c r="E18" s="8"/>
      <c r="F18" s="8"/>
      <c r="G18" s="8"/>
      <c r="H18" s="8"/>
      <c r="I18" s="8"/>
      <c r="J18" s="8">
        <f>AVERAGE(J3:J17)</f>
        <v>591943.21485010197</v>
      </c>
      <c r="K18" s="8"/>
      <c r="L18" s="8"/>
      <c r="M18" s="8"/>
      <c r="N18" s="8"/>
      <c r="O18" s="8"/>
      <c r="P18" s="8"/>
      <c r="Q18" s="8"/>
    </row>
    <row r="19" spans="1:18" x14ac:dyDescent="0.25">
      <c r="A19" s="12" t="s">
        <v>14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 t="s">
        <v>11</v>
      </c>
      <c r="M19" s="8"/>
      <c r="N19" s="8"/>
      <c r="O19" s="8"/>
      <c r="P19" s="8"/>
      <c r="Q19" s="8"/>
    </row>
    <row r="20" spans="1:18" ht="45.75" customHeight="1" x14ac:dyDescent="0.25">
      <c r="A20" s="13" t="s">
        <v>9</v>
      </c>
      <c r="B20" s="13" t="s">
        <v>8</v>
      </c>
      <c r="C20" s="13" t="s">
        <v>0</v>
      </c>
      <c r="D20" s="13" t="s">
        <v>1</v>
      </c>
      <c r="E20" s="13" t="s">
        <v>2</v>
      </c>
      <c r="F20" s="13" t="s">
        <v>3</v>
      </c>
      <c r="G20" s="13" t="s">
        <v>4</v>
      </c>
      <c r="H20" s="11" t="s">
        <v>5</v>
      </c>
      <c r="I20" s="13" t="s">
        <v>6</v>
      </c>
      <c r="J20" s="13" t="s">
        <v>10</v>
      </c>
      <c r="K20" s="8"/>
      <c r="L20" s="11" t="s">
        <v>12</v>
      </c>
      <c r="M20" s="18" t="s">
        <v>15</v>
      </c>
      <c r="N20" s="18"/>
      <c r="O20" s="18"/>
      <c r="P20" s="13" t="s">
        <v>13</v>
      </c>
      <c r="Q20" s="8"/>
    </row>
    <row r="21" spans="1:18" x14ac:dyDescent="0.25">
      <c r="A21" s="18">
        <v>1</v>
      </c>
      <c r="B21" s="7">
        <v>2</v>
      </c>
      <c r="C21" s="7">
        <v>4915200</v>
      </c>
      <c r="D21" s="7">
        <v>6.4614717610000003</v>
      </c>
      <c r="E21" s="7">
        <v>31759426</v>
      </c>
      <c r="F21" s="7">
        <v>0.86212508806666666</v>
      </c>
      <c r="G21" s="7">
        <f>E21-(F21*C21)</f>
        <v>27521908.767134719</v>
      </c>
      <c r="H21" s="7">
        <v>94</v>
      </c>
      <c r="I21" s="7">
        <f>G21/H21</f>
        <v>292786.2634801566</v>
      </c>
      <c r="J21" s="22">
        <f>AVERAGE(I21:I25)</f>
        <v>165140.4438380599</v>
      </c>
      <c r="K21" s="8"/>
      <c r="L21" s="11">
        <v>2</v>
      </c>
      <c r="M21" s="7">
        <v>0.6884773663</v>
      </c>
      <c r="N21" s="7">
        <v>1.409009009</v>
      </c>
      <c r="O21" s="7">
        <v>0.48888888889999998</v>
      </c>
      <c r="P21" s="7">
        <f>AVERAGE(M21:O21)</f>
        <v>0.86212508806666666</v>
      </c>
      <c r="Q21" s="8"/>
    </row>
    <row r="22" spans="1:18" x14ac:dyDescent="0.25">
      <c r="A22" s="18"/>
      <c r="B22" s="7">
        <v>4</v>
      </c>
      <c r="C22" s="7">
        <v>4915200</v>
      </c>
      <c r="D22" s="7">
        <v>19.256326290000001</v>
      </c>
      <c r="E22" s="7">
        <v>94648695</v>
      </c>
      <c r="F22" s="7">
        <v>15.257757983333335</v>
      </c>
      <c r="G22" s="7">
        <f>E22-(F22*C22)</f>
        <v>19653762.960319996</v>
      </c>
      <c r="H22" s="7">
        <v>156</v>
      </c>
      <c r="I22" s="7">
        <f>G22/H22</f>
        <v>125985.66000205126</v>
      </c>
      <c r="J22" s="23"/>
      <c r="K22" s="8"/>
      <c r="L22" s="11">
        <v>4</v>
      </c>
      <c r="M22" s="7">
        <v>12.87801932</v>
      </c>
      <c r="N22" s="7">
        <v>16.411458329999999</v>
      </c>
      <c r="O22" s="7">
        <v>16.483796300000002</v>
      </c>
      <c r="P22" s="7">
        <f>AVERAGE(M22:O22)</f>
        <v>15.257757983333335</v>
      </c>
      <c r="Q22" s="8"/>
    </row>
    <row r="23" spans="1:18" x14ac:dyDescent="0.25">
      <c r="A23" s="18"/>
      <c r="B23" s="7">
        <v>5</v>
      </c>
      <c r="C23" s="7">
        <v>4915200</v>
      </c>
      <c r="D23" s="7">
        <v>19.080218510000002</v>
      </c>
      <c r="E23" s="7">
        <v>93783090</v>
      </c>
      <c r="F23" s="7">
        <v>14.175135930000001</v>
      </c>
      <c r="G23" s="7">
        <f>E23-(F23*C23)</f>
        <v>24109461.876863986</v>
      </c>
      <c r="H23" s="7">
        <v>144</v>
      </c>
      <c r="I23" s="7">
        <f>G23/H23</f>
        <v>167426.81858933324</v>
      </c>
      <c r="J23" s="23"/>
      <c r="K23" s="8"/>
      <c r="L23" s="11">
        <v>5</v>
      </c>
      <c r="M23" s="7">
        <v>12.60500611</v>
      </c>
      <c r="N23" s="7">
        <v>15.3287037</v>
      </c>
      <c r="O23" s="7">
        <v>14.591697979999999</v>
      </c>
      <c r="P23" s="7">
        <f>AVERAGE(M23:O23)</f>
        <v>14.175135930000001</v>
      </c>
      <c r="Q23" s="8"/>
    </row>
    <row r="24" spans="1:18" x14ac:dyDescent="0.25">
      <c r="A24" s="18"/>
      <c r="B24" s="7">
        <v>7</v>
      </c>
      <c r="C24" s="7">
        <v>4915200</v>
      </c>
      <c r="D24" s="7">
        <v>17.568620809999999</v>
      </c>
      <c r="E24" s="7">
        <v>86353285</v>
      </c>
      <c r="F24" s="7">
        <v>14.108297630000001</v>
      </c>
      <c r="G24" s="7">
        <f t="shared" ref="G24:G35" si="3">E24-(F24*C24)</f>
        <v>17008180.489023998</v>
      </c>
      <c r="H24" s="7">
        <v>104</v>
      </c>
      <c r="I24" s="7">
        <f t="shared" ref="I24:I35" si="4">G24/H24</f>
        <v>163540.19700984613</v>
      </c>
      <c r="J24" s="23"/>
      <c r="K24" s="8"/>
      <c r="L24" s="11">
        <v>7</v>
      </c>
      <c r="M24" s="7">
        <v>15.27346446</v>
      </c>
      <c r="N24" s="7">
        <v>13.565933080000001</v>
      </c>
      <c r="O24" s="7">
        <v>13.485495350000001</v>
      </c>
      <c r="P24" s="7">
        <f t="shared" ref="P24:P35" si="5">AVERAGE(M24:O24)</f>
        <v>14.108297630000001</v>
      </c>
      <c r="Q24" s="8"/>
    </row>
    <row r="25" spans="1:18" x14ac:dyDescent="0.25">
      <c r="A25" s="18"/>
      <c r="B25" s="7">
        <v>9</v>
      </c>
      <c r="C25" s="7">
        <v>4915200</v>
      </c>
      <c r="D25" s="7">
        <v>19.719083860000001</v>
      </c>
      <c r="E25" s="7">
        <v>96923241</v>
      </c>
      <c r="F25" s="7">
        <v>17.07631838</v>
      </c>
      <c r="G25" s="7">
        <f t="shared" si="3"/>
        <v>12989720.898624003</v>
      </c>
      <c r="H25" s="7">
        <v>171</v>
      </c>
      <c r="I25" s="7">
        <f t="shared" si="4"/>
        <v>75963.280108912295</v>
      </c>
      <c r="J25" s="24"/>
      <c r="K25" s="8"/>
      <c r="L25" s="11">
        <v>9</v>
      </c>
      <c r="M25" s="7">
        <v>17.434113870000001</v>
      </c>
      <c r="N25" s="7">
        <v>16.459656079999998</v>
      </c>
      <c r="O25" s="7">
        <v>17.335185190000001</v>
      </c>
      <c r="P25" s="7">
        <f t="shared" si="5"/>
        <v>17.07631838</v>
      </c>
      <c r="Q25" s="8"/>
    </row>
    <row r="26" spans="1:18" x14ac:dyDescent="0.25">
      <c r="A26" s="18">
        <v>2</v>
      </c>
      <c r="B26" s="7">
        <v>1</v>
      </c>
      <c r="C26" s="7">
        <v>4915200</v>
      </c>
      <c r="D26" s="7">
        <v>34.886599930000003</v>
      </c>
      <c r="E26" s="7">
        <v>171474616</v>
      </c>
      <c r="F26" s="7">
        <v>19.954789659999999</v>
      </c>
      <c r="G26" s="7">
        <f t="shared" si="3"/>
        <v>73392833.863168001</v>
      </c>
      <c r="H26" s="7">
        <v>102</v>
      </c>
      <c r="I26" s="7">
        <f t="shared" si="4"/>
        <v>719537.58689380391</v>
      </c>
      <c r="J26" s="22">
        <f>AVERAGE(I26:I30)</f>
        <v>306486.16123160772</v>
      </c>
      <c r="K26" s="8"/>
      <c r="L26" s="11">
        <v>1</v>
      </c>
      <c r="M26" s="7">
        <v>17.124074069999999</v>
      </c>
      <c r="N26" s="7">
        <v>22.054545449999999</v>
      </c>
      <c r="O26" s="7">
        <v>20.68574946</v>
      </c>
      <c r="P26" s="7">
        <f t="shared" si="5"/>
        <v>19.954789659999999</v>
      </c>
      <c r="Q26" s="8"/>
    </row>
    <row r="27" spans="1:18" x14ac:dyDescent="0.25">
      <c r="A27" s="18"/>
      <c r="B27" s="7">
        <v>3</v>
      </c>
      <c r="C27" s="7">
        <v>4915200</v>
      </c>
      <c r="D27" s="7">
        <v>24.180993650000001</v>
      </c>
      <c r="E27" s="7">
        <v>118854420</v>
      </c>
      <c r="F27" s="7">
        <v>18.154105386666668</v>
      </c>
      <c r="G27" s="7">
        <f t="shared" si="3"/>
        <v>29623361.203455999</v>
      </c>
      <c r="H27" s="7">
        <v>133</v>
      </c>
      <c r="I27" s="7">
        <f t="shared" si="4"/>
        <v>222732.03912372931</v>
      </c>
      <c r="J27" s="23"/>
      <c r="K27" s="8"/>
      <c r="L27" s="11">
        <v>3</v>
      </c>
      <c r="M27" s="7">
        <v>15.736012300000001</v>
      </c>
      <c r="N27" s="7">
        <v>19.708730160000002</v>
      </c>
      <c r="O27" s="7">
        <v>19.0175737</v>
      </c>
      <c r="P27" s="7">
        <f t="shared" si="5"/>
        <v>18.154105386666668</v>
      </c>
      <c r="Q27" s="8"/>
    </row>
    <row r="28" spans="1:18" x14ac:dyDescent="0.25">
      <c r="A28" s="18"/>
      <c r="B28" s="7">
        <v>6</v>
      </c>
      <c r="C28" s="7">
        <v>4915200</v>
      </c>
      <c r="D28" s="7">
        <v>24.21509399</v>
      </c>
      <c r="E28" s="7">
        <v>119022030</v>
      </c>
      <c r="F28" s="7">
        <v>21.037513529999998</v>
      </c>
      <c r="G28" s="7">
        <f t="shared" si="3"/>
        <v>15618443.497344002</v>
      </c>
      <c r="H28" s="7">
        <v>74</v>
      </c>
      <c r="I28" s="7">
        <f t="shared" si="4"/>
        <v>211060.04726140545</v>
      </c>
      <c r="J28" s="23"/>
      <c r="K28" s="8"/>
      <c r="L28" s="11">
        <v>6</v>
      </c>
      <c r="M28" s="7">
        <v>24.428978430000001</v>
      </c>
      <c r="N28" s="7">
        <v>17.960069440000002</v>
      </c>
      <c r="O28" s="7">
        <v>20.723492719999999</v>
      </c>
      <c r="P28" s="7">
        <f t="shared" si="5"/>
        <v>21.037513529999998</v>
      </c>
      <c r="Q28" s="8"/>
    </row>
    <row r="29" spans="1:18" x14ac:dyDescent="0.25">
      <c r="A29" s="18"/>
      <c r="B29" s="7">
        <v>7</v>
      </c>
      <c r="C29" s="7">
        <v>4915200</v>
      </c>
      <c r="D29" s="7">
        <v>25.001874999999998</v>
      </c>
      <c r="E29" s="7">
        <v>122889216</v>
      </c>
      <c r="F29" s="7">
        <v>21.847056856666665</v>
      </c>
      <c r="G29" s="7">
        <f t="shared" si="3"/>
        <v>15506562.138112009</v>
      </c>
      <c r="H29" s="7">
        <v>104</v>
      </c>
      <c r="I29" s="7">
        <f t="shared" si="4"/>
        <v>149101.55902030779</v>
      </c>
      <c r="J29" s="23"/>
      <c r="K29" s="8"/>
      <c r="L29" s="11">
        <v>7</v>
      </c>
      <c r="M29" s="7">
        <v>21.680076629999999</v>
      </c>
      <c r="N29" s="7">
        <v>21.274392670000001</v>
      </c>
      <c r="O29" s="7">
        <v>22.586701269999999</v>
      </c>
      <c r="P29" s="7">
        <f t="shared" si="5"/>
        <v>21.847056856666665</v>
      </c>
      <c r="Q29" s="8"/>
    </row>
    <row r="30" spans="1:18" x14ac:dyDescent="0.25">
      <c r="A30" s="18"/>
      <c r="B30" s="7">
        <v>8</v>
      </c>
      <c r="C30" s="7">
        <v>4915200</v>
      </c>
      <c r="D30" s="7">
        <v>27.814879959999999</v>
      </c>
      <c r="E30" s="7">
        <v>136715698</v>
      </c>
      <c r="F30" s="7">
        <v>20.842643533333334</v>
      </c>
      <c r="G30" s="7">
        <f t="shared" si="3"/>
        <v>34269936.504960001</v>
      </c>
      <c r="H30" s="7">
        <v>149</v>
      </c>
      <c r="I30" s="7">
        <f t="shared" si="4"/>
        <v>229999.57385879196</v>
      </c>
      <c r="J30" s="24"/>
      <c r="K30" s="8"/>
      <c r="L30" s="11">
        <v>8</v>
      </c>
      <c r="M30" s="7">
        <v>20.678439149999999</v>
      </c>
      <c r="N30" s="7">
        <v>19.852793040000002</v>
      </c>
      <c r="O30" s="7">
        <v>21.99669841</v>
      </c>
      <c r="P30" s="7">
        <f t="shared" si="5"/>
        <v>20.842643533333334</v>
      </c>
      <c r="Q30" s="8"/>
    </row>
    <row r="31" spans="1:18" x14ac:dyDescent="0.25">
      <c r="A31" s="18">
        <v>3</v>
      </c>
      <c r="B31" s="7">
        <v>5</v>
      </c>
      <c r="C31" s="7">
        <v>4915200</v>
      </c>
      <c r="D31" s="7">
        <v>34.582444250000002</v>
      </c>
      <c r="E31" s="7">
        <v>169979630</v>
      </c>
      <c r="F31" s="7">
        <v>31.552319793333329</v>
      </c>
      <c r="G31" s="7">
        <f t="shared" si="3"/>
        <v>14893667.751808017</v>
      </c>
      <c r="H31" s="7">
        <v>159</v>
      </c>
      <c r="I31" s="7">
        <f t="shared" si="4"/>
        <v>93670.866363572437</v>
      </c>
      <c r="J31" s="22">
        <f>AVERAGE(I31:I35)</f>
        <v>109259.20542361474</v>
      </c>
      <c r="K31" s="8"/>
      <c r="L31" s="11">
        <v>5</v>
      </c>
      <c r="M31" s="7">
        <v>34.752204589999998</v>
      </c>
      <c r="N31" s="7">
        <v>27.23790537</v>
      </c>
      <c r="O31" s="7">
        <v>32.666849419999998</v>
      </c>
      <c r="P31" s="7">
        <f t="shared" si="5"/>
        <v>31.552319793333329</v>
      </c>
      <c r="Q31" s="8"/>
    </row>
    <row r="32" spans="1:18" x14ac:dyDescent="0.25">
      <c r="A32" s="18"/>
      <c r="B32" s="7">
        <v>3</v>
      </c>
      <c r="C32" s="7">
        <v>4915200</v>
      </c>
      <c r="D32" s="7">
        <v>33.076422729999997</v>
      </c>
      <c r="E32" s="7">
        <v>162577233</v>
      </c>
      <c r="F32" s="7">
        <v>27.496618503333334</v>
      </c>
      <c r="G32" s="7">
        <f t="shared" si="3"/>
        <v>27425853.732416004</v>
      </c>
      <c r="H32" s="7">
        <v>181</v>
      </c>
      <c r="I32" s="7">
        <f t="shared" si="4"/>
        <v>151524.05377025416</v>
      </c>
      <c r="J32" s="23"/>
      <c r="K32" s="8"/>
      <c r="L32" s="11">
        <v>3</v>
      </c>
      <c r="M32" s="7">
        <v>26.506746029999999</v>
      </c>
      <c r="N32" s="7">
        <v>21.974720749999999</v>
      </c>
      <c r="O32" s="7">
        <v>34.00838873</v>
      </c>
      <c r="P32" s="7">
        <f t="shared" si="5"/>
        <v>27.496618503333334</v>
      </c>
      <c r="Q32" s="8"/>
    </row>
    <row r="33" spans="1:17" x14ac:dyDescent="0.25">
      <c r="A33" s="18"/>
      <c r="B33" s="7">
        <v>7</v>
      </c>
      <c r="C33" s="7">
        <v>4915200</v>
      </c>
      <c r="D33" s="7">
        <v>35.188855179999997</v>
      </c>
      <c r="E33" s="7">
        <v>172960261</v>
      </c>
      <c r="F33" s="7">
        <v>31.884726263333334</v>
      </c>
      <c r="G33" s="7">
        <f t="shared" si="3"/>
        <v>16240454.470463991</v>
      </c>
      <c r="H33" s="7">
        <v>157</v>
      </c>
      <c r="I33" s="7">
        <f t="shared" si="4"/>
        <v>103442.38516219103</v>
      </c>
      <c r="J33" s="23"/>
      <c r="K33" s="8"/>
      <c r="L33" s="11">
        <v>7</v>
      </c>
      <c r="M33" s="7">
        <v>27.902653990000001</v>
      </c>
      <c r="N33" s="7">
        <v>31.748808749999998</v>
      </c>
      <c r="O33" s="7">
        <v>36.002716049999997</v>
      </c>
      <c r="P33" s="7">
        <f t="shared" si="5"/>
        <v>31.884726263333334</v>
      </c>
      <c r="Q33" s="8"/>
    </row>
    <row r="34" spans="1:17" x14ac:dyDescent="0.25">
      <c r="A34" s="18"/>
      <c r="B34" s="7">
        <v>4</v>
      </c>
      <c r="C34" s="7">
        <v>4915200</v>
      </c>
      <c r="D34" s="7">
        <v>33.982275999999999</v>
      </c>
      <c r="E34" s="8">
        <v>167029683</v>
      </c>
      <c r="F34" s="7">
        <v>26.66407460666667</v>
      </c>
      <c r="G34" s="7">
        <f t="shared" si="3"/>
        <v>35970423.493311986</v>
      </c>
      <c r="H34" s="7">
        <v>198</v>
      </c>
      <c r="I34" s="7">
        <f t="shared" si="4"/>
        <v>181668.80552177771</v>
      </c>
      <c r="J34" s="23"/>
      <c r="K34" s="8"/>
      <c r="L34" s="11">
        <v>4</v>
      </c>
      <c r="M34" s="7">
        <v>29.519379839999999</v>
      </c>
      <c r="N34" s="7">
        <v>26.69166667</v>
      </c>
      <c r="O34" s="7">
        <v>23.78117731</v>
      </c>
      <c r="P34" s="7">
        <f t="shared" si="5"/>
        <v>26.66407460666667</v>
      </c>
      <c r="Q34" s="8"/>
    </row>
    <row r="35" spans="1:17" x14ac:dyDescent="0.25">
      <c r="A35" s="18"/>
      <c r="B35" s="7">
        <v>10</v>
      </c>
      <c r="C35" s="7">
        <v>4915200</v>
      </c>
      <c r="D35" s="7">
        <v>31.463275759999998</v>
      </c>
      <c r="E35" s="7">
        <v>154648293</v>
      </c>
      <c r="F35" s="7">
        <v>28.190600016666668</v>
      </c>
      <c r="G35" s="7">
        <f t="shared" si="3"/>
        <v>16085855.798079997</v>
      </c>
      <c r="H35" s="7">
        <v>1006</v>
      </c>
      <c r="I35" s="7">
        <f t="shared" si="4"/>
        <v>15989.916300278328</v>
      </c>
      <c r="J35" s="24"/>
      <c r="K35" s="8"/>
      <c r="L35" s="11">
        <v>10</v>
      </c>
      <c r="M35" s="7">
        <v>27.747549020000001</v>
      </c>
      <c r="N35" s="7">
        <v>28.581094830000001</v>
      </c>
      <c r="O35" s="7">
        <v>28.243156200000001</v>
      </c>
      <c r="P35" s="7">
        <f t="shared" si="5"/>
        <v>28.190600016666668</v>
      </c>
      <c r="Q35" s="8"/>
    </row>
    <row r="36" spans="1:17" x14ac:dyDescent="0.25">
      <c r="A36" s="8"/>
      <c r="B36" s="8"/>
      <c r="C36" s="8"/>
      <c r="D36" s="8"/>
      <c r="E36" s="8"/>
      <c r="F36" s="8"/>
      <c r="G36" s="8"/>
      <c r="H36" s="8"/>
      <c r="I36" s="8"/>
      <c r="J36" s="8">
        <f>AVERAGE(J21:J35)</f>
        <v>193628.60349776081</v>
      </c>
      <c r="K36" s="8"/>
      <c r="L36" s="8"/>
      <c r="M36" s="8"/>
      <c r="N36" s="8"/>
      <c r="O36" s="8"/>
      <c r="P36" s="8"/>
      <c r="Q36" s="8"/>
    </row>
    <row r="37" spans="1:17" x14ac:dyDescent="0.25">
      <c r="A37" s="8" t="s">
        <v>16</v>
      </c>
      <c r="B37" s="8"/>
      <c r="C37" s="8"/>
      <c r="D37" s="8"/>
      <c r="E37" s="8"/>
      <c r="F37" s="8"/>
      <c r="G37" s="8"/>
      <c r="H37" s="8"/>
      <c r="I37" s="8"/>
      <c r="J37" s="8"/>
      <c r="K37" s="8"/>
      <c r="L37" s="8" t="s">
        <v>11</v>
      </c>
      <c r="M37" s="8"/>
      <c r="N37" s="8"/>
      <c r="O37" s="8"/>
      <c r="P37" s="8"/>
      <c r="Q37" s="8"/>
    </row>
    <row r="38" spans="1:17" ht="30" customHeight="1" x14ac:dyDescent="0.25">
      <c r="A38" s="13" t="s">
        <v>9</v>
      </c>
      <c r="B38" s="13" t="s">
        <v>8</v>
      </c>
      <c r="C38" s="13" t="s">
        <v>0</v>
      </c>
      <c r="D38" s="13" t="s">
        <v>1</v>
      </c>
      <c r="E38" s="13" t="s">
        <v>2</v>
      </c>
      <c r="F38" s="13" t="s">
        <v>3</v>
      </c>
      <c r="G38" s="13" t="s">
        <v>4</v>
      </c>
      <c r="H38" s="13" t="s">
        <v>5</v>
      </c>
      <c r="I38" s="13" t="s">
        <v>6</v>
      </c>
      <c r="J38" s="13" t="s">
        <v>10</v>
      </c>
      <c r="K38" s="8"/>
      <c r="L38" s="11" t="s">
        <v>12</v>
      </c>
      <c r="M38" s="18" t="s">
        <v>15</v>
      </c>
      <c r="N38" s="18"/>
      <c r="O38" s="18"/>
      <c r="P38" s="13" t="s">
        <v>13</v>
      </c>
      <c r="Q38" s="8"/>
    </row>
    <row r="39" spans="1:17" x14ac:dyDescent="0.25">
      <c r="A39" s="18">
        <v>1</v>
      </c>
      <c r="B39" s="7">
        <v>2</v>
      </c>
      <c r="C39" s="7">
        <v>4915200</v>
      </c>
      <c r="D39" s="7">
        <v>15.45691976</v>
      </c>
      <c r="E39" s="7">
        <v>75973852</v>
      </c>
      <c r="F39" s="7">
        <v>16.327178963333335</v>
      </c>
      <c r="G39" s="7">
        <f>E39-(F39*C39)</f>
        <v>-4277498.0405760109</v>
      </c>
      <c r="H39" s="7">
        <v>31</v>
      </c>
      <c r="I39" s="7">
        <f>G39/H39</f>
        <v>-137983.80776051647</v>
      </c>
      <c r="J39" s="18">
        <f>AVERAGE(I39:I43)</f>
        <v>184093.30502684077</v>
      </c>
      <c r="K39" s="8"/>
      <c r="L39" s="11">
        <v>2</v>
      </c>
      <c r="M39" s="7">
        <v>17.29378273</v>
      </c>
      <c r="N39" s="7">
        <v>16.73549599</v>
      </c>
      <c r="O39" s="7">
        <v>14.95225817</v>
      </c>
      <c r="P39" s="7">
        <f>AVERAGE(M39:O39)</f>
        <v>16.327178963333335</v>
      </c>
      <c r="Q39" s="8"/>
    </row>
    <row r="40" spans="1:17" x14ac:dyDescent="0.25">
      <c r="A40" s="18"/>
      <c r="B40" s="7">
        <v>4</v>
      </c>
      <c r="C40" s="7">
        <v>4915200</v>
      </c>
      <c r="D40" s="7">
        <v>11.25253215</v>
      </c>
      <c r="E40" s="7">
        <v>55308446</v>
      </c>
      <c r="F40" s="7">
        <v>8.717910336000001</v>
      </c>
      <c r="G40" s="7">
        <f>E40-(F40*C40)</f>
        <v>12458173.116492793</v>
      </c>
      <c r="H40" s="7">
        <v>75</v>
      </c>
      <c r="I40" s="7">
        <f>G40/H40</f>
        <v>166108.97488657056</v>
      </c>
      <c r="J40" s="18"/>
      <c r="K40" s="8"/>
      <c r="L40" s="11">
        <v>4</v>
      </c>
      <c r="M40" s="7">
        <v>9.0121637430000003</v>
      </c>
      <c r="N40" s="7">
        <v>10.00196409</v>
      </c>
      <c r="O40" s="7">
        <v>7.1396031750000004</v>
      </c>
      <c r="P40" s="7">
        <f>AVERAGE(M40:O40)</f>
        <v>8.717910336000001</v>
      </c>
      <c r="Q40" s="8"/>
    </row>
    <row r="41" spans="1:17" x14ac:dyDescent="0.25">
      <c r="A41" s="18"/>
      <c r="B41" s="7">
        <v>6</v>
      </c>
      <c r="C41" s="7">
        <v>4915200</v>
      </c>
      <c r="D41" s="7">
        <v>18.578701379999998</v>
      </c>
      <c r="E41" s="7">
        <v>91318033</v>
      </c>
      <c r="F41" s="7">
        <f>AVERAGE(F38:F40)</f>
        <v>12.522544649666667</v>
      </c>
      <c r="G41" s="7">
        <f>E41-(F41*C41)</f>
        <v>29767221.537958398</v>
      </c>
      <c r="H41" s="7">
        <v>58</v>
      </c>
      <c r="I41" s="7">
        <f>G41/H41</f>
        <v>513227.95755100687</v>
      </c>
      <c r="J41" s="18"/>
      <c r="K41" s="8"/>
      <c r="L41" s="11">
        <v>6</v>
      </c>
      <c r="M41" s="7">
        <v>14.77114512</v>
      </c>
      <c r="N41" s="7">
        <v>12.813924500000001</v>
      </c>
      <c r="O41" s="7">
        <v>18.679800190000002</v>
      </c>
      <c r="P41" s="7">
        <f>AVERAGE(M41:O41)</f>
        <v>15.42162327</v>
      </c>
      <c r="Q41" s="8"/>
    </row>
    <row r="42" spans="1:17" x14ac:dyDescent="0.25">
      <c r="A42" s="18"/>
      <c r="B42" s="7">
        <v>7</v>
      </c>
      <c r="C42" s="7">
        <v>4915200</v>
      </c>
      <c r="D42" s="7">
        <v>12.7004891</v>
      </c>
      <c r="E42" s="7">
        <v>62425444</v>
      </c>
      <c r="F42" s="7">
        <v>11.276020149999999</v>
      </c>
      <c r="G42" s="7">
        <f t="shared" ref="G42:G53" si="6">E42-(F42*C42)</f>
        <v>7001549.7587200031</v>
      </c>
      <c r="H42" s="7">
        <v>37</v>
      </c>
      <c r="I42" s="7">
        <f t="shared" ref="I42:I53" si="7">G42/H42</f>
        <v>189231.0745600001</v>
      </c>
      <c r="J42" s="18"/>
      <c r="K42" s="8"/>
      <c r="L42" s="11">
        <v>7</v>
      </c>
      <c r="M42" s="7">
        <v>12.38472988</v>
      </c>
      <c r="N42" s="7">
        <v>10.8537968</v>
      </c>
      <c r="O42" s="7">
        <v>10.589533769999999</v>
      </c>
      <c r="P42" s="7">
        <f t="shared" ref="P42:P53" si="8">AVERAGE(M42:O42)</f>
        <v>11.276020149999999</v>
      </c>
      <c r="Q42" s="8"/>
    </row>
    <row r="43" spans="1:17" x14ac:dyDescent="0.25">
      <c r="A43" s="18"/>
      <c r="B43" s="7">
        <v>9</v>
      </c>
      <c r="C43" s="7">
        <v>4915200</v>
      </c>
      <c r="D43" s="7">
        <v>13.4168927</v>
      </c>
      <c r="E43" s="7">
        <v>65946711</v>
      </c>
      <c r="F43" s="7">
        <v>12.064784666666668</v>
      </c>
      <c r="G43" s="7">
        <f t="shared" si="6"/>
        <v>6645881.4063999951</v>
      </c>
      <c r="H43" s="7">
        <v>35</v>
      </c>
      <c r="I43" s="7">
        <f t="shared" si="7"/>
        <v>189882.32589714273</v>
      </c>
      <c r="J43" s="18"/>
      <c r="K43" s="8"/>
      <c r="L43" s="11">
        <v>9</v>
      </c>
      <c r="M43" s="7">
        <v>13.02978124</v>
      </c>
      <c r="N43" s="7">
        <v>12.6396082</v>
      </c>
      <c r="O43" s="7">
        <v>10.524964560000001</v>
      </c>
      <c r="P43" s="7">
        <f t="shared" si="8"/>
        <v>12.064784666666668</v>
      </c>
      <c r="Q43" s="8"/>
    </row>
    <row r="44" spans="1:17" x14ac:dyDescent="0.25">
      <c r="A44" s="18">
        <v>2</v>
      </c>
      <c r="B44" s="7">
        <v>1</v>
      </c>
      <c r="C44" s="7">
        <v>4915200</v>
      </c>
      <c r="D44" s="7">
        <v>19.2038859</v>
      </c>
      <c r="E44" s="7">
        <v>94390940</v>
      </c>
      <c r="F44" s="7">
        <v>17.686216026666667</v>
      </c>
      <c r="G44" s="7">
        <f t="shared" si="6"/>
        <v>7459650.9857279956</v>
      </c>
      <c r="H44" s="7">
        <v>69</v>
      </c>
      <c r="I44" s="7">
        <f t="shared" si="7"/>
        <v>108110.88385113038</v>
      </c>
      <c r="J44" s="18">
        <f>AVERAGE(I44:I48)</f>
        <v>163282.87070412104</v>
      </c>
      <c r="K44" s="8"/>
      <c r="L44" s="11">
        <v>1</v>
      </c>
      <c r="M44" s="7">
        <v>19.617551859999999</v>
      </c>
      <c r="N44" s="7">
        <v>13.738760879999999</v>
      </c>
      <c r="O44" s="7">
        <v>19.702335340000001</v>
      </c>
      <c r="P44" s="7">
        <f t="shared" si="8"/>
        <v>17.686216026666667</v>
      </c>
      <c r="Q44" s="8"/>
    </row>
    <row r="45" spans="1:17" x14ac:dyDescent="0.25">
      <c r="A45" s="18"/>
      <c r="B45" s="7">
        <v>2</v>
      </c>
      <c r="C45" s="7">
        <v>4915200</v>
      </c>
      <c r="D45" s="7">
        <v>15.457359820000001</v>
      </c>
      <c r="E45" s="7">
        <v>75976015</v>
      </c>
      <c r="F45" s="7">
        <v>8.6141079223333339</v>
      </c>
      <c r="G45" s="7">
        <f t="shared" si="6"/>
        <v>33635951.740147196</v>
      </c>
      <c r="H45" s="7">
        <v>164</v>
      </c>
      <c r="I45" s="7">
        <f>G45/H45</f>
        <v>205097.26670821462</v>
      </c>
      <c r="J45" s="18"/>
      <c r="K45" s="8"/>
      <c r="L45" s="11">
        <v>2</v>
      </c>
      <c r="M45" s="7">
        <v>9.4287301590000006</v>
      </c>
      <c r="N45" s="7">
        <v>7.3902116400000004</v>
      </c>
      <c r="O45" s="7">
        <v>9.0233819680000007</v>
      </c>
      <c r="P45" s="7">
        <f t="shared" si="8"/>
        <v>8.6141079223333339</v>
      </c>
      <c r="Q45" s="8"/>
    </row>
    <row r="46" spans="1:17" x14ac:dyDescent="0.25">
      <c r="A46" s="18"/>
      <c r="B46" s="7">
        <v>3</v>
      </c>
      <c r="C46" s="7">
        <v>4915200</v>
      </c>
      <c r="D46" s="7">
        <v>11.893299560000001</v>
      </c>
      <c r="E46" s="7">
        <v>58457946</v>
      </c>
      <c r="F46" s="7">
        <v>5.0065828313333336</v>
      </c>
      <c r="G46" s="7">
        <f t="shared" si="6"/>
        <v>33849590.067430399</v>
      </c>
      <c r="H46" s="7">
        <v>206</v>
      </c>
      <c r="I46" s="7">
        <f t="shared" si="7"/>
        <v>164318.39838558447</v>
      </c>
      <c r="J46" s="18"/>
      <c r="K46" s="8"/>
      <c r="L46" s="11">
        <v>3</v>
      </c>
      <c r="M46" s="7">
        <v>4.5242165239999999</v>
      </c>
      <c r="N46" s="7">
        <v>4.9714739989999996</v>
      </c>
      <c r="O46" s="7">
        <v>5.5240579710000004</v>
      </c>
      <c r="P46" s="7">
        <f t="shared" si="8"/>
        <v>5.0065828313333336</v>
      </c>
      <c r="Q46" s="8"/>
    </row>
    <row r="47" spans="1:17" x14ac:dyDescent="0.25">
      <c r="A47" s="18"/>
      <c r="B47" s="7">
        <v>4</v>
      </c>
      <c r="C47" s="7">
        <v>4915200</v>
      </c>
      <c r="D47" s="7">
        <v>24.666058549999999</v>
      </c>
      <c r="E47" s="7">
        <v>121238611</v>
      </c>
      <c r="F47" s="7">
        <v>22.288172576666668</v>
      </c>
      <c r="G47" s="7">
        <f t="shared" si="6"/>
        <v>11687785.151167989</v>
      </c>
      <c r="H47" s="7">
        <v>80</v>
      </c>
      <c r="I47" s="7">
        <f t="shared" si="7"/>
        <v>146097.31438959987</v>
      </c>
      <c r="J47" s="18"/>
      <c r="K47" s="8"/>
      <c r="L47" s="11">
        <v>4</v>
      </c>
      <c r="M47" s="7">
        <v>22.17763772</v>
      </c>
      <c r="N47" s="7">
        <v>22.521345029999999</v>
      </c>
      <c r="O47" s="7">
        <v>22.16553498</v>
      </c>
      <c r="P47" s="7">
        <f t="shared" si="8"/>
        <v>22.288172576666668</v>
      </c>
      <c r="Q47" s="8"/>
    </row>
    <row r="48" spans="1:17" x14ac:dyDescent="0.25">
      <c r="A48" s="18"/>
      <c r="B48" s="7">
        <v>5</v>
      </c>
      <c r="C48" s="7">
        <v>4615680</v>
      </c>
      <c r="D48" s="7">
        <v>12.12271995</v>
      </c>
      <c r="E48" s="7">
        <v>55954596</v>
      </c>
      <c r="F48" s="7">
        <v>5.6068183953333319</v>
      </c>
      <c r="G48" s="7">
        <f t="shared" si="6"/>
        <v>30075316.469027847</v>
      </c>
      <c r="H48" s="7">
        <v>156</v>
      </c>
      <c r="I48" s="7">
        <f t="shared" si="7"/>
        <v>192790.49018607594</v>
      </c>
      <c r="J48" s="18"/>
      <c r="K48" s="8"/>
      <c r="L48" s="11">
        <v>5</v>
      </c>
      <c r="M48" s="7">
        <v>6.0184178739999998</v>
      </c>
      <c r="N48" s="7">
        <v>4.8615984409999999</v>
      </c>
      <c r="O48" s="7">
        <v>5.9404388709999996</v>
      </c>
      <c r="P48" s="7">
        <f t="shared" si="8"/>
        <v>5.6068183953333319</v>
      </c>
      <c r="Q48" s="8"/>
    </row>
    <row r="49" spans="1:17" x14ac:dyDescent="0.25">
      <c r="A49" s="18">
        <v>3</v>
      </c>
      <c r="B49" s="7">
        <v>1</v>
      </c>
      <c r="C49" s="7">
        <v>4915200</v>
      </c>
      <c r="D49" s="7">
        <v>4.6224015300000003</v>
      </c>
      <c r="E49" s="7">
        <v>22720028</v>
      </c>
      <c r="F49" s="7">
        <v>3.1489433630000003</v>
      </c>
      <c r="G49" s="7">
        <f t="shared" si="6"/>
        <v>7242341.5821823981</v>
      </c>
      <c r="H49" s="7">
        <v>78</v>
      </c>
      <c r="I49" s="7">
        <f t="shared" si="7"/>
        <v>92850.533104902541</v>
      </c>
      <c r="J49" s="18">
        <f>AVERAGE(I49:I53)</f>
        <v>130329.47255982738</v>
      </c>
      <c r="K49" s="8"/>
      <c r="L49" s="11">
        <v>1</v>
      </c>
      <c r="M49" s="7">
        <v>1.446508428</v>
      </c>
      <c r="N49" s="7">
        <v>4.0462962960000004</v>
      </c>
      <c r="O49" s="7">
        <v>3.9540253650000001</v>
      </c>
      <c r="P49" s="7">
        <f t="shared" si="8"/>
        <v>3.1489433630000003</v>
      </c>
      <c r="Q49" s="8"/>
    </row>
    <row r="50" spans="1:17" x14ac:dyDescent="0.25">
      <c r="A50" s="18"/>
      <c r="B50" s="7">
        <v>2</v>
      </c>
      <c r="C50" s="7">
        <v>4915200</v>
      </c>
      <c r="D50" s="7">
        <v>3.2750246180000002</v>
      </c>
      <c r="E50" s="7">
        <v>16097401</v>
      </c>
      <c r="F50" s="7">
        <v>2.458634138666667</v>
      </c>
      <c r="G50" s="7">
        <f>E50-(F50*C50)</f>
        <v>4012722.4816255979</v>
      </c>
      <c r="H50" s="7">
        <v>68</v>
      </c>
      <c r="I50" s="7">
        <f t="shared" si="7"/>
        <v>59010.624729788207</v>
      </c>
      <c r="J50" s="18"/>
      <c r="K50" s="8"/>
      <c r="L50" s="11">
        <v>2</v>
      </c>
      <c r="M50" s="7">
        <v>2.5390604890000001</v>
      </c>
      <c r="N50" s="7">
        <v>1.9749186000000001</v>
      </c>
      <c r="O50" s="7">
        <v>2.861923327</v>
      </c>
      <c r="P50" s="7">
        <f t="shared" si="8"/>
        <v>2.458634138666667</v>
      </c>
      <c r="Q50" s="8"/>
    </row>
    <row r="51" spans="1:17" x14ac:dyDescent="0.25">
      <c r="A51" s="18"/>
      <c r="B51" s="7">
        <v>3</v>
      </c>
      <c r="C51" s="7">
        <v>4915200</v>
      </c>
      <c r="D51" s="7">
        <v>5.6443790690000002</v>
      </c>
      <c r="E51" s="7">
        <v>27743252</v>
      </c>
      <c r="F51" s="7">
        <v>3.7941632340000004</v>
      </c>
      <c r="G51" s="7">
        <f t="shared" si="6"/>
        <v>9094180.8722431995</v>
      </c>
      <c r="H51" s="7">
        <v>69</v>
      </c>
      <c r="I51" s="7">
        <f t="shared" si="7"/>
        <v>131799.72278613332</v>
      </c>
      <c r="J51" s="18"/>
      <c r="K51" s="8"/>
      <c r="L51" s="11">
        <v>3</v>
      </c>
      <c r="M51" s="7">
        <v>4.1537698409999999</v>
      </c>
      <c r="N51" s="7">
        <v>3.773276606</v>
      </c>
      <c r="O51" s="7">
        <v>3.455443255</v>
      </c>
      <c r="P51" s="7">
        <f t="shared" si="8"/>
        <v>3.7941632340000004</v>
      </c>
      <c r="Q51" s="8"/>
    </row>
    <row r="52" spans="1:17" x14ac:dyDescent="0.25">
      <c r="A52" s="18"/>
      <c r="B52" s="7">
        <v>4</v>
      </c>
      <c r="C52" s="7">
        <v>4915200</v>
      </c>
      <c r="D52" s="7">
        <v>11.59190186</v>
      </c>
      <c r="E52" s="7">
        <v>56976516</v>
      </c>
      <c r="F52" s="7">
        <v>8.3435064159999985</v>
      </c>
      <c r="G52" s="7">
        <f t="shared" si="6"/>
        <v>15966513.264076807</v>
      </c>
      <c r="H52" s="7">
        <v>100</v>
      </c>
      <c r="I52" s="7">
        <f t="shared" si="7"/>
        <v>159665.13264076808</v>
      </c>
      <c r="J52" s="18"/>
      <c r="K52" s="8"/>
      <c r="L52" s="11">
        <v>4</v>
      </c>
      <c r="M52" s="7">
        <v>8.5641481479999992</v>
      </c>
      <c r="N52" s="7">
        <v>8.5419047619999997</v>
      </c>
      <c r="O52" s="7">
        <v>7.9244663380000002</v>
      </c>
      <c r="P52" s="7">
        <f t="shared" si="8"/>
        <v>8.3435064159999985</v>
      </c>
      <c r="Q52" s="8"/>
    </row>
    <row r="53" spans="1:17" x14ac:dyDescent="0.25">
      <c r="A53" s="18"/>
      <c r="B53" s="7">
        <v>5</v>
      </c>
      <c r="C53" s="7">
        <v>4915200</v>
      </c>
      <c r="D53" s="7">
        <v>7.493129476</v>
      </c>
      <c r="E53" s="7">
        <v>36830230</v>
      </c>
      <c r="F53" s="7">
        <v>3.8058009013333334</v>
      </c>
      <c r="G53" s="7">
        <f t="shared" si="6"/>
        <v>18123957.409766398</v>
      </c>
      <c r="H53" s="7">
        <v>87</v>
      </c>
      <c r="I53" s="7">
        <f t="shared" si="7"/>
        <v>208321.3495375448</v>
      </c>
      <c r="J53" s="18"/>
      <c r="K53" s="8"/>
      <c r="L53" s="11">
        <v>5</v>
      </c>
      <c r="M53" s="7">
        <v>3.6901455030000001</v>
      </c>
      <c r="N53" s="7">
        <v>3.648352209</v>
      </c>
      <c r="O53" s="7">
        <v>4.078904992</v>
      </c>
      <c r="P53" s="7">
        <f t="shared" si="8"/>
        <v>3.8058009013333334</v>
      </c>
      <c r="Q53" s="8"/>
    </row>
    <row r="54" spans="1:17" x14ac:dyDescent="0.25">
      <c r="A54" s="8"/>
      <c r="B54" s="8"/>
      <c r="C54" s="8"/>
      <c r="D54" s="8"/>
      <c r="E54" s="8"/>
      <c r="F54" s="8"/>
      <c r="G54" s="8"/>
      <c r="H54" s="8"/>
      <c r="I54" s="8"/>
      <c r="J54" s="8">
        <f>AVERAGE(J39:J53)</f>
        <v>159235.21609692974</v>
      </c>
      <c r="K54" s="8"/>
      <c r="L54" s="9"/>
      <c r="M54" s="10"/>
      <c r="N54" s="10"/>
      <c r="O54" s="10"/>
      <c r="P54" s="10"/>
      <c r="Q54" s="8"/>
    </row>
    <row r="55" spans="1:17" x14ac:dyDescent="0.25">
      <c r="A55" s="8"/>
      <c r="B55" s="8"/>
      <c r="C55" s="4"/>
      <c r="D55" s="17"/>
      <c r="E55" s="4"/>
      <c r="F55" s="4"/>
      <c r="G55" s="4"/>
      <c r="H55" s="4"/>
      <c r="I55" s="8"/>
      <c r="J55" s="8"/>
      <c r="K55" s="8"/>
      <c r="L55" s="8"/>
      <c r="M55" s="8"/>
      <c r="N55" s="8"/>
      <c r="O55" s="8"/>
      <c r="P55" s="8"/>
      <c r="Q55" s="8"/>
    </row>
    <row r="56" spans="1:17" x14ac:dyDescent="0.25">
      <c r="A56" s="8"/>
      <c r="B56" s="8"/>
      <c r="C56" s="4"/>
      <c r="D56" s="4"/>
      <c r="E56" s="4"/>
      <c r="F56" s="4"/>
      <c r="G56" s="4"/>
      <c r="H56" s="4"/>
      <c r="I56" s="8"/>
      <c r="J56" s="8"/>
      <c r="K56" s="8"/>
      <c r="L56" s="8"/>
      <c r="M56" s="8"/>
      <c r="N56" s="8"/>
      <c r="O56" s="8"/>
      <c r="P56" s="8"/>
      <c r="Q56" s="8"/>
    </row>
    <row r="57" spans="1:17" x14ac:dyDescent="0.25">
      <c r="A57" s="8"/>
      <c r="B57" s="8"/>
      <c r="C57" s="4"/>
      <c r="D57" s="4"/>
      <c r="E57" s="4"/>
      <c r="F57" s="4"/>
      <c r="G57" s="4"/>
      <c r="H57" s="4"/>
      <c r="I57" s="8"/>
      <c r="J57" s="8"/>
      <c r="K57" s="8"/>
      <c r="L57" s="8"/>
      <c r="M57" s="8"/>
      <c r="N57" s="8"/>
      <c r="O57" s="8"/>
      <c r="P57" s="8"/>
      <c r="Q57" s="8"/>
    </row>
    <row r="58" spans="1:17" x14ac:dyDescent="0.25">
      <c r="A58" s="8"/>
      <c r="B58" s="8"/>
      <c r="C58" s="4"/>
      <c r="D58" s="4"/>
      <c r="E58" s="4"/>
      <c r="F58" s="4"/>
      <c r="G58" s="4"/>
      <c r="H58" s="4"/>
      <c r="I58" s="8"/>
      <c r="J58" s="8"/>
      <c r="K58" s="8"/>
      <c r="L58" s="8"/>
      <c r="M58" s="8"/>
      <c r="N58" s="8"/>
      <c r="O58" s="8"/>
      <c r="P58" s="8"/>
      <c r="Q58" s="8"/>
    </row>
    <row r="59" spans="1:17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</row>
    <row r="60" spans="1:17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</row>
  </sheetData>
  <mergeCells count="21">
    <mergeCell ref="M2:O2"/>
    <mergeCell ref="M20:O20"/>
    <mergeCell ref="M38:O38"/>
    <mergeCell ref="A26:A30"/>
    <mergeCell ref="J26:J30"/>
    <mergeCell ref="A31:A35"/>
    <mergeCell ref="J31:J35"/>
    <mergeCell ref="A21:A25"/>
    <mergeCell ref="J21:J25"/>
    <mergeCell ref="A3:A7"/>
    <mergeCell ref="A8:A12"/>
    <mergeCell ref="A13:A17"/>
    <mergeCell ref="J3:J7"/>
    <mergeCell ref="J8:J12"/>
    <mergeCell ref="J13:J17"/>
    <mergeCell ref="A39:A43"/>
    <mergeCell ref="A49:A53"/>
    <mergeCell ref="A44:A48"/>
    <mergeCell ref="J44:J48"/>
    <mergeCell ref="J39:J43"/>
    <mergeCell ref="J49:J53"/>
  </mergeCells>
  <pageMargins left="0.7" right="0.7" top="0.75" bottom="0.75" header="0.3" footer="0.3"/>
  <ignoredErrors>
    <ignoredError sqref="J1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opLeftCell="A7" workbookViewId="0">
      <selection activeCell="D38" sqref="D38"/>
    </sheetView>
  </sheetViews>
  <sheetFormatPr defaultRowHeight="15" x14ac:dyDescent="0.25"/>
  <cols>
    <col min="1" max="1" width="15.5703125" bestFit="1" customWidth="1"/>
    <col min="5" max="6" width="11.42578125" customWidth="1"/>
  </cols>
  <sheetData>
    <row r="1" spans="1:5" x14ac:dyDescent="0.25">
      <c r="A1" t="s">
        <v>17</v>
      </c>
    </row>
    <row r="3" spans="1:5" x14ac:dyDescent="0.25">
      <c r="A3" s="2" t="s">
        <v>9</v>
      </c>
      <c r="B3" s="2" t="s">
        <v>18</v>
      </c>
      <c r="C3" s="2" t="s">
        <v>19</v>
      </c>
      <c r="D3" s="2" t="s">
        <v>20</v>
      </c>
      <c r="E3" s="2" t="s">
        <v>21</v>
      </c>
    </row>
    <row r="4" spans="1:5" x14ac:dyDescent="0.25">
      <c r="A4" s="25">
        <v>1</v>
      </c>
      <c r="B4" s="2">
        <v>146</v>
      </c>
      <c r="C4" s="2">
        <v>54</v>
      </c>
      <c r="D4" s="2">
        <f>(146/200)*100</f>
        <v>73</v>
      </c>
      <c r="E4" s="25">
        <f>AVERAGE(D4:D6)</f>
        <v>81.166666666666671</v>
      </c>
    </row>
    <row r="5" spans="1:5" x14ac:dyDescent="0.25">
      <c r="A5" s="25"/>
      <c r="B5" s="2">
        <v>164</v>
      </c>
      <c r="C5" s="2">
        <v>36</v>
      </c>
      <c r="D5" s="2">
        <f>(164/200)*100</f>
        <v>82</v>
      </c>
      <c r="E5" s="25"/>
    </row>
    <row r="6" spans="1:5" x14ac:dyDescent="0.25">
      <c r="A6" s="25"/>
      <c r="B6" s="2">
        <v>177</v>
      </c>
      <c r="C6" s="2">
        <v>23</v>
      </c>
      <c r="D6" s="2">
        <f>(177/200)*100</f>
        <v>88.5</v>
      </c>
      <c r="E6" s="25"/>
    </row>
    <row r="7" spans="1:5" x14ac:dyDescent="0.25">
      <c r="A7" s="25">
        <v>2</v>
      </c>
      <c r="B7" s="2">
        <v>139</v>
      </c>
      <c r="C7" s="2">
        <v>61</v>
      </c>
      <c r="D7" s="2">
        <f>(139/200)*100</f>
        <v>69.5</v>
      </c>
      <c r="E7" s="25">
        <f>AVERAGE(D7:D9)</f>
        <v>73.333333333333329</v>
      </c>
    </row>
    <row r="8" spans="1:5" x14ac:dyDescent="0.25">
      <c r="A8" s="25"/>
      <c r="B8" s="2">
        <v>152</v>
      </c>
      <c r="C8" s="2">
        <v>48</v>
      </c>
      <c r="D8" s="2">
        <f>(152/200)*100</f>
        <v>76</v>
      </c>
      <c r="E8" s="25"/>
    </row>
    <row r="9" spans="1:5" x14ac:dyDescent="0.25">
      <c r="A9" s="25"/>
      <c r="B9" s="2">
        <v>149</v>
      </c>
      <c r="C9" s="2">
        <v>51</v>
      </c>
      <c r="D9" s="2">
        <f>(149/200)*100</f>
        <v>74.5</v>
      </c>
      <c r="E9" s="25"/>
    </row>
    <row r="10" spans="1:5" x14ac:dyDescent="0.25">
      <c r="A10" s="25">
        <v>3</v>
      </c>
      <c r="B10" s="2">
        <v>149</v>
      </c>
      <c r="C10" s="2">
        <v>51</v>
      </c>
      <c r="D10" s="2">
        <f t="shared" ref="D10" si="0">(149/200)*100</f>
        <v>74.5</v>
      </c>
      <c r="E10" s="25">
        <f>AVERAGE(D10:D12)</f>
        <v>70</v>
      </c>
    </row>
    <row r="11" spans="1:5" x14ac:dyDescent="0.25">
      <c r="A11" s="25"/>
      <c r="B11" s="2">
        <v>136</v>
      </c>
      <c r="C11" s="2">
        <v>64</v>
      </c>
      <c r="D11" s="2">
        <f>(136/200)*100</f>
        <v>68</v>
      </c>
      <c r="E11" s="25"/>
    </row>
    <row r="12" spans="1:5" x14ac:dyDescent="0.25">
      <c r="A12" s="25"/>
      <c r="B12" s="2">
        <v>135</v>
      </c>
      <c r="C12" s="2">
        <v>65</v>
      </c>
      <c r="D12" s="2">
        <f>(135/200)*100</f>
        <v>67.5</v>
      </c>
      <c r="E12" s="25"/>
    </row>
    <row r="15" spans="1:5" x14ac:dyDescent="0.25">
      <c r="A15" s="1" t="s">
        <v>22</v>
      </c>
      <c r="B15" s="1"/>
      <c r="C15" s="1"/>
      <c r="D15" s="1"/>
      <c r="E15" s="1"/>
    </row>
    <row r="16" spans="1:5" x14ac:dyDescent="0.25">
      <c r="A16" s="1"/>
      <c r="B16" s="1"/>
      <c r="C16" s="1"/>
      <c r="D16" s="1"/>
      <c r="E16" s="1"/>
    </row>
    <row r="17" spans="1:5" x14ac:dyDescent="0.25">
      <c r="A17" s="2" t="s">
        <v>9</v>
      </c>
      <c r="B17" s="2" t="s">
        <v>18</v>
      </c>
      <c r="C17" s="2" t="s">
        <v>19</v>
      </c>
      <c r="D17" s="2" t="s">
        <v>20</v>
      </c>
      <c r="E17" s="2" t="s">
        <v>21</v>
      </c>
    </row>
    <row r="18" spans="1:5" x14ac:dyDescent="0.25">
      <c r="A18" s="25">
        <v>1</v>
      </c>
      <c r="B18" s="2">
        <v>34</v>
      </c>
      <c r="C18" s="2">
        <v>166</v>
      </c>
      <c r="D18" s="2">
        <f>(34/200)*100</f>
        <v>17</v>
      </c>
      <c r="E18" s="25">
        <f>AVERAGE(D18:D20)</f>
        <v>10.833333333333334</v>
      </c>
    </row>
    <row r="19" spans="1:5" x14ac:dyDescent="0.25">
      <c r="A19" s="25"/>
      <c r="B19" s="2">
        <v>18</v>
      </c>
      <c r="C19" s="2">
        <v>182</v>
      </c>
      <c r="D19" s="2">
        <f>(18/200)*100</f>
        <v>9</v>
      </c>
      <c r="E19" s="25"/>
    </row>
    <row r="20" spans="1:5" x14ac:dyDescent="0.25">
      <c r="A20" s="25"/>
      <c r="B20" s="2">
        <v>13</v>
      </c>
      <c r="C20" s="2">
        <v>187</v>
      </c>
      <c r="D20" s="2">
        <f>(13/200)*100</f>
        <v>6.5</v>
      </c>
      <c r="E20" s="25"/>
    </row>
    <row r="21" spans="1:5" x14ac:dyDescent="0.25">
      <c r="A21" s="25">
        <v>2</v>
      </c>
      <c r="B21" s="2">
        <v>43</v>
      </c>
      <c r="C21" s="2">
        <v>157</v>
      </c>
      <c r="D21" s="2">
        <f>(43/200)*100</f>
        <v>21.5</v>
      </c>
      <c r="E21" s="25">
        <f>AVERAGE(D21:D23)</f>
        <v>11</v>
      </c>
    </row>
    <row r="22" spans="1:5" x14ac:dyDescent="0.25">
      <c r="A22" s="25"/>
      <c r="B22" s="2">
        <v>12</v>
      </c>
      <c r="C22" s="2">
        <v>188</v>
      </c>
      <c r="D22" s="2">
        <f>(12/200)*100</f>
        <v>6</v>
      </c>
      <c r="E22" s="25"/>
    </row>
    <row r="23" spans="1:5" x14ac:dyDescent="0.25">
      <c r="A23" s="25"/>
      <c r="B23" s="2">
        <v>11</v>
      </c>
      <c r="C23" s="2">
        <v>189</v>
      </c>
      <c r="D23" s="2">
        <f>(11/200)*100</f>
        <v>5.5</v>
      </c>
      <c r="E23" s="25"/>
    </row>
    <row r="24" spans="1:5" x14ac:dyDescent="0.25">
      <c r="A24" s="25">
        <v>3</v>
      </c>
      <c r="B24" s="2">
        <v>3</v>
      </c>
      <c r="C24" s="2">
        <v>197</v>
      </c>
      <c r="D24" s="2">
        <f>(3/200)*100</f>
        <v>1.5</v>
      </c>
      <c r="E24" s="25">
        <f>AVERAGE(D24:D26)</f>
        <v>2.3333333333333335</v>
      </c>
    </row>
    <row r="25" spans="1:5" x14ac:dyDescent="0.25">
      <c r="A25" s="25"/>
      <c r="B25" s="2">
        <v>6</v>
      </c>
      <c r="C25" s="2">
        <v>194</v>
      </c>
      <c r="D25" s="2">
        <f>(6/200)*100</f>
        <v>3</v>
      </c>
      <c r="E25" s="25"/>
    </row>
    <row r="26" spans="1:5" x14ac:dyDescent="0.25">
      <c r="A26" s="25"/>
      <c r="B26" s="2">
        <v>5</v>
      </c>
      <c r="C26" s="2">
        <v>195</v>
      </c>
      <c r="D26" s="2">
        <f>(5/200)*100</f>
        <v>2.5</v>
      </c>
      <c r="E26" s="25"/>
    </row>
    <row r="28" spans="1:5" x14ac:dyDescent="0.25">
      <c r="A28" s="1" t="s">
        <v>16</v>
      </c>
      <c r="B28" s="1"/>
      <c r="C28" s="1"/>
      <c r="D28" s="1"/>
      <c r="E28" s="1"/>
    </row>
    <row r="29" spans="1:5" x14ac:dyDescent="0.25">
      <c r="A29" s="1"/>
      <c r="B29" s="1"/>
      <c r="C29" s="1"/>
      <c r="D29" s="1"/>
      <c r="E29" s="1"/>
    </row>
    <row r="30" spans="1:5" x14ac:dyDescent="0.25">
      <c r="A30" s="2" t="s">
        <v>9</v>
      </c>
      <c r="B30" s="2" t="s">
        <v>18</v>
      </c>
      <c r="C30" s="2" t="s">
        <v>19</v>
      </c>
      <c r="D30" s="2" t="s">
        <v>20</v>
      </c>
      <c r="E30" s="2" t="s">
        <v>21</v>
      </c>
    </row>
    <row r="31" spans="1:5" x14ac:dyDescent="0.25">
      <c r="A31" s="25">
        <v>1</v>
      </c>
      <c r="B31" s="2">
        <v>15</v>
      </c>
      <c r="C31" s="2">
        <v>185</v>
      </c>
      <c r="D31" s="2">
        <f>(B31/200)*100</f>
        <v>7.5</v>
      </c>
      <c r="E31" s="25">
        <f>AVERAGE(D31:D33)</f>
        <v>3.8333333333333335</v>
      </c>
    </row>
    <row r="32" spans="1:5" x14ac:dyDescent="0.25">
      <c r="A32" s="25"/>
      <c r="B32" s="2">
        <v>8</v>
      </c>
      <c r="C32" s="2">
        <v>192</v>
      </c>
      <c r="D32" s="2">
        <f t="shared" ref="D32:D38" si="1">(B32/200)*100</f>
        <v>4</v>
      </c>
      <c r="E32" s="25"/>
    </row>
    <row r="33" spans="1:5" x14ac:dyDescent="0.25">
      <c r="A33" s="25"/>
      <c r="B33" s="2"/>
      <c r="C33" s="2"/>
      <c r="D33" s="2">
        <f t="shared" si="1"/>
        <v>0</v>
      </c>
      <c r="E33" s="25"/>
    </row>
    <row r="34" spans="1:5" x14ac:dyDescent="0.25">
      <c r="A34" s="25">
        <v>2</v>
      </c>
      <c r="B34" s="2">
        <v>7</v>
      </c>
      <c r="C34" s="2">
        <v>193</v>
      </c>
      <c r="D34" s="2">
        <f t="shared" si="1"/>
        <v>3.5000000000000004</v>
      </c>
      <c r="E34" s="25">
        <f>AVERAGE(D34:D36)</f>
        <v>3.8333333333333335</v>
      </c>
    </row>
    <row r="35" spans="1:5" x14ac:dyDescent="0.25">
      <c r="A35" s="25"/>
      <c r="B35" s="2">
        <v>5</v>
      </c>
      <c r="C35" s="2">
        <v>195</v>
      </c>
      <c r="D35" s="2">
        <f t="shared" si="1"/>
        <v>2.5</v>
      </c>
      <c r="E35" s="25"/>
    </row>
    <row r="36" spans="1:5" x14ac:dyDescent="0.25">
      <c r="A36" s="25"/>
      <c r="B36" s="2">
        <v>11</v>
      </c>
      <c r="C36" s="2">
        <v>189</v>
      </c>
      <c r="D36" s="2">
        <f t="shared" si="1"/>
        <v>5.5</v>
      </c>
      <c r="E36" s="25"/>
    </row>
    <row r="37" spans="1:5" x14ac:dyDescent="0.25">
      <c r="A37" s="25">
        <v>3</v>
      </c>
      <c r="B37" s="2">
        <v>3</v>
      </c>
      <c r="C37" s="2">
        <v>181</v>
      </c>
      <c r="D37" s="2">
        <f>(B37/181)*100</f>
        <v>1.6574585635359116</v>
      </c>
      <c r="E37" s="25">
        <f>AVERAGE(D37:D39)</f>
        <v>0.5524861878453039</v>
      </c>
    </row>
    <row r="38" spans="1:5" x14ac:dyDescent="0.25">
      <c r="A38" s="25"/>
      <c r="B38" s="2"/>
      <c r="C38" s="2"/>
      <c r="D38" s="2">
        <f t="shared" si="1"/>
        <v>0</v>
      </c>
      <c r="E38" s="25"/>
    </row>
    <row r="39" spans="1:5" x14ac:dyDescent="0.25">
      <c r="A39" s="25"/>
      <c r="B39" s="2"/>
      <c r="C39" s="2"/>
      <c r="D39" s="2">
        <f>(B39/200)*100</f>
        <v>0</v>
      </c>
      <c r="E39" s="25"/>
    </row>
  </sheetData>
  <mergeCells count="18">
    <mergeCell ref="A18:A20"/>
    <mergeCell ref="E18:E20"/>
    <mergeCell ref="E10:E12"/>
    <mergeCell ref="A4:A6"/>
    <mergeCell ref="E4:E6"/>
    <mergeCell ref="A7:A9"/>
    <mergeCell ref="A10:A12"/>
    <mergeCell ref="E7:E9"/>
    <mergeCell ref="A34:A36"/>
    <mergeCell ref="E34:E36"/>
    <mergeCell ref="A37:A39"/>
    <mergeCell ref="E37:E39"/>
    <mergeCell ref="A21:A23"/>
    <mergeCell ref="E21:E23"/>
    <mergeCell ref="A24:A26"/>
    <mergeCell ref="E24:E26"/>
    <mergeCell ref="A31:A33"/>
    <mergeCell ref="E31:E33"/>
  </mergeCells>
  <pageMargins left="0.7" right="0.7" top="0.75" bottom="0.75" header="0.3" footer="0.3"/>
  <ignoredErrors>
    <ignoredError sqref="D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Ki67 RFU</vt:lpstr>
      <vt:lpstr>Ki67 % Cell Counts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Whiteley</dc:creator>
  <cp:lastModifiedBy>Teresa Whiteley</cp:lastModifiedBy>
  <dcterms:created xsi:type="dcterms:W3CDTF">2017-10-20T15:42:45Z</dcterms:created>
  <dcterms:modified xsi:type="dcterms:W3CDTF">2019-02-19T16:28:00Z</dcterms:modified>
</cp:coreProperties>
</file>