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20115" windowHeight="7320" tabRatio="726" activeTab="1"/>
  </bookViews>
  <sheets>
    <sheet name="DATA" sheetId="1" r:id="rId1"/>
    <sheet name="TOTALS" sheetId="2" r:id="rId2"/>
    <sheet name="SOURCES" sheetId="14" r:id="rId3"/>
  </sheets>
  <calcPr calcId="144525"/>
</workbook>
</file>

<file path=xl/calcChain.xml><?xml version="1.0" encoding="utf-8"?>
<calcChain xmlns="http://schemas.openxmlformats.org/spreadsheetml/2006/main">
  <c r="AA144" i="1" l="1"/>
  <c r="AA143" i="1"/>
  <c r="P143" i="1"/>
  <c r="L50" i="1" l="1"/>
  <c r="M50" i="1"/>
  <c r="L62" i="1"/>
  <c r="M61" i="1" s="1"/>
  <c r="L61" i="1"/>
  <c r="L60" i="1"/>
  <c r="L59" i="1"/>
  <c r="L58" i="1"/>
  <c r="L57" i="1"/>
  <c r="L56" i="1"/>
  <c r="L55" i="1"/>
  <c r="L54" i="1"/>
  <c r="L53" i="1"/>
  <c r="L52" i="1"/>
  <c r="L51" i="1"/>
  <c r="M54" i="1" l="1"/>
  <c r="M58" i="1"/>
  <c r="M51" i="1"/>
  <c r="M55" i="1"/>
  <c r="M59" i="1"/>
  <c r="M52" i="1"/>
  <c r="M56" i="1"/>
  <c r="M60" i="1"/>
  <c r="M53" i="1"/>
  <c r="M57" i="1"/>
  <c r="E173" i="1" l="1"/>
  <c r="E172" i="1"/>
  <c r="E171" i="1"/>
  <c r="C174" i="1"/>
  <c r="C173" i="1"/>
  <c r="C172" i="1"/>
  <c r="C171" i="1"/>
  <c r="B169" i="1" l="1"/>
  <c r="C70" i="2" l="1"/>
  <c r="C67" i="2" l="1"/>
  <c r="C66" i="2"/>
  <c r="C60" i="2"/>
  <c r="C58" i="2"/>
  <c r="C57" i="2"/>
  <c r="C56" i="2"/>
  <c r="C54" i="2"/>
  <c r="C53" i="2"/>
  <c r="C52" i="2"/>
  <c r="C51" i="2"/>
  <c r="C49" i="2"/>
  <c r="C48" i="2"/>
  <c r="C46" i="2"/>
  <c r="C45" i="2"/>
  <c r="C44" i="2"/>
  <c r="D164" i="1"/>
  <c r="C156" i="1"/>
  <c r="C145" i="1"/>
  <c r="D150" i="1"/>
  <c r="C150" i="1"/>
  <c r="D148" i="1"/>
  <c r="D147" i="1"/>
  <c r="G50" i="2" l="1"/>
  <c r="AI9" i="1"/>
  <c r="AI22" i="2"/>
  <c r="AI141" i="1"/>
  <c r="AI140" i="1"/>
  <c r="AI43" i="2" s="1"/>
  <c r="AI139" i="1"/>
  <c r="AI138" i="1"/>
  <c r="AI137" i="1"/>
  <c r="AI136" i="1"/>
  <c r="AI135" i="1"/>
  <c r="AI134" i="1"/>
  <c r="AI133" i="1"/>
  <c r="AI40" i="2" s="1"/>
  <c r="AI132" i="1"/>
  <c r="AI131" i="1"/>
  <c r="AI130" i="1"/>
  <c r="AI38" i="2" s="1"/>
  <c r="AI129" i="1"/>
  <c r="AI128" i="1"/>
  <c r="AI127" i="1"/>
  <c r="AI126" i="1"/>
  <c r="AI125" i="1"/>
  <c r="AI124" i="1"/>
  <c r="AI36" i="2" s="1"/>
  <c r="AI123" i="1"/>
  <c r="AI122" i="1"/>
  <c r="AI121" i="1"/>
  <c r="AI35" i="2" s="1"/>
  <c r="AI120" i="1"/>
  <c r="AI119" i="1"/>
  <c r="AI118" i="1"/>
  <c r="AI117" i="1"/>
  <c r="AI33" i="2" s="1"/>
  <c r="AI116" i="1"/>
  <c r="AI115" i="1"/>
  <c r="AI114" i="1"/>
  <c r="AI113" i="1"/>
  <c r="AI112" i="1"/>
  <c r="AI32" i="2" s="1"/>
  <c r="AI111" i="1"/>
  <c r="AI31" i="2" s="1"/>
  <c r="AI110" i="1"/>
  <c r="AI30" i="2" s="1"/>
  <c r="AI109" i="1"/>
  <c r="AI108" i="1"/>
  <c r="AI29" i="2" s="1"/>
  <c r="AI107" i="1"/>
  <c r="AI106" i="1"/>
  <c r="AI105" i="1"/>
  <c r="AI104" i="1"/>
  <c r="AI103" i="1"/>
  <c r="AI102" i="1"/>
  <c r="AI101" i="1"/>
  <c r="AI100" i="1"/>
  <c r="AI99" i="1"/>
  <c r="AI98" i="1"/>
  <c r="AI97" i="1"/>
  <c r="AI26" i="2" s="1"/>
  <c r="AI96" i="1"/>
  <c r="AI95" i="1"/>
  <c r="AI94" i="1"/>
  <c r="AI93" i="1"/>
  <c r="AI92" i="1"/>
  <c r="AI23" i="2" s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19" i="2" s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17" i="2" s="1"/>
  <c r="AI51" i="1"/>
  <c r="AI50" i="1"/>
  <c r="AI49" i="1"/>
  <c r="AI48" i="1"/>
  <c r="AI47" i="1"/>
  <c r="AI46" i="1"/>
  <c r="AI45" i="1"/>
  <c r="AI44" i="1"/>
  <c r="AI16" i="2" s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3" i="2" s="1"/>
  <c r="AI19" i="1"/>
  <c r="AI12" i="2" s="1"/>
  <c r="AI18" i="1"/>
  <c r="AI17" i="1"/>
  <c r="AI16" i="1"/>
  <c r="AI11" i="2" s="1"/>
  <c r="AI15" i="1"/>
  <c r="AI14" i="1"/>
  <c r="AI10" i="2" s="1"/>
  <c r="AI13" i="1"/>
  <c r="AI9" i="2" s="1"/>
  <c r="AI12" i="1"/>
  <c r="AI11" i="1"/>
  <c r="AI10" i="1"/>
  <c r="AI7" i="2" s="1"/>
  <c r="AI8" i="1"/>
  <c r="AI7" i="1"/>
  <c r="AI6" i="2" s="1"/>
  <c r="AI6" i="1"/>
  <c r="AI5" i="2" s="1"/>
  <c r="AI5" i="1"/>
  <c r="AI4" i="1"/>
  <c r="AI4" i="2" s="1"/>
  <c r="AI3" i="1"/>
  <c r="AI3" i="2" s="1"/>
  <c r="X141" i="1"/>
  <c r="X140" i="1"/>
  <c r="O43" i="2" s="1"/>
  <c r="X139" i="1"/>
  <c r="X138" i="1"/>
  <c r="X137" i="1"/>
  <c r="X136" i="1"/>
  <c r="X135" i="1"/>
  <c r="X134" i="1"/>
  <c r="O42" i="2" s="1"/>
  <c r="X133" i="1"/>
  <c r="O40" i="2" s="1"/>
  <c r="X132" i="1"/>
  <c r="X131" i="1"/>
  <c r="O39" i="2" s="1"/>
  <c r="X130" i="1"/>
  <c r="O38" i="2" s="1"/>
  <c r="X129" i="1"/>
  <c r="X128" i="1"/>
  <c r="X127" i="1"/>
  <c r="X126" i="1"/>
  <c r="O37" i="2" s="1"/>
  <c r="X125" i="1"/>
  <c r="X124" i="1"/>
  <c r="O36" i="2" s="1"/>
  <c r="X123" i="1"/>
  <c r="X122" i="1"/>
  <c r="X121" i="1"/>
  <c r="X120" i="1"/>
  <c r="X119" i="1"/>
  <c r="O34" i="2" s="1"/>
  <c r="X118" i="1"/>
  <c r="X117" i="1"/>
  <c r="X116" i="1"/>
  <c r="X115" i="1"/>
  <c r="X114" i="1"/>
  <c r="X113" i="1"/>
  <c r="X112" i="1"/>
  <c r="X111" i="1"/>
  <c r="O31" i="2" s="1"/>
  <c r="X110" i="1"/>
  <c r="O30" i="2" s="1"/>
  <c r="X109" i="1"/>
  <c r="X108" i="1"/>
  <c r="O29" i="2" s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O25" i="2" s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O20" i="2" s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O12" i="2" s="1"/>
  <c r="X18" i="1"/>
  <c r="X17" i="1"/>
  <c r="X16" i="1"/>
  <c r="X15" i="1"/>
  <c r="X14" i="1"/>
  <c r="O10" i="2" s="1"/>
  <c r="X13" i="1"/>
  <c r="O9" i="2" s="1"/>
  <c r="X12" i="1"/>
  <c r="X11" i="1"/>
  <c r="O8" i="2" s="1"/>
  <c r="X10" i="1"/>
  <c r="O7" i="2" s="1"/>
  <c r="X9" i="1"/>
  <c r="X8" i="1"/>
  <c r="X7" i="1"/>
  <c r="O6" i="2" s="1"/>
  <c r="X6" i="1"/>
  <c r="O5" i="2" s="1"/>
  <c r="X5" i="1"/>
  <c r="X4" i="1"/>
  <c r="O4" i="2" s="1"/>
  <c r="X3" i="1"/>
  <c r="O3" i="2" s="1"/>
  <c r="O14" i="2" l="1"/>
  <c r="O21" i="2"/>
  <c r="Y21" i="2" s="1"/>
  <c r="O27" i="2"/>
  <c r="AI18" i="2"/>
  <c r="Y18" i="2" s="1"/>
  <c r="O11" i="2"/>
  <c r="O13" i="2"/>
  <c r="O16" i="2"/>
  <c r="Y16" i="2" s="1"/>
  <c r="O17" i="2"/>
  <c r="Y17" i="2" s="1"/>
  <c r="O19" i="2"/>
  <c r="Y19" i="2" s="1"/>
  <c r="O23" i="2"/>
  <c r="O32" i="2"/>
  <c r="Y32" i="2" s="1"/>
  <c r="AI20" i="2"/>
  <c r="Y20" i="2" s="1"/>
  <c r="AI37" i="2"/>
  <c r="AI42" i="2"/>
  <c r="Y42" i="2" s="1"/>
  <c r="O22" i="2"/>
  <c r="Y22" i="2" s="1"/>
  <c r="O28" i="2"/>
  <c r="AI15" i="2"/>
  <c r="O15" i="2"/>
  <c r="Y15" i="2" s="1"/>
  <c r="O18" i="2"/>
  <c r="O26" i="2"/>
  <c r="Y26" i="2" s="1"/>
  <c r="O33" i="2"/>
  <c r="O35" i="2"/>
  <c r="Y35" i="2" s="1"/>
  <c r="AI8" i="2"/>
  <c r="Y8" i="2" s="1"/>
  <c r="AI14" i="2"/>
  <c r="AI21" i="2"/>
  <c r="AI25" i="2"/>
  <c r="Y25" i="2" s="1"/>
  <c r="AI27" i="2"/>
  <c r="AI28" i="2"/>
  <c r="AI34" i="2"/>
  <c r="Y34" i="2" s="1"/>
  <c r="AI39" i="2"/>
  <c r="Y39" i="2" s="1"/>
  <c r="Y31" i="2"/>
  <c r="Y36" i="2"/>
  <c r="Y40" i="2"/>
  <c r="Y4" i="2"/>
  <c r="Y12" i="2"/>
  <c r="Y29" i="2"/>
  <c r="Y33" i="2"/>
  <c r="Y37" i="2"/>
  <c r="Y5" i="2"/>
  <c r="Y9" i="2"/>
  <c r="Y30" i="2"/>
  <c r="Y38" i="2"/>
  <c r="Y43" i="2"/>
  <c r="Y6" i="2"/>
  <c r="Y10" i="2"/>
  <c r="Y3" i="2"/>
  <c r="Y7" i="2"/>
  <c r="Y11" i="2"/>
  <c r="Y23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25" i="14"/>
  <c r="N25" i="14"/>
  <c r="M25" i="14"/>
  <c r="L25" i="14"/>
  <c r="K25" i="14"/>
  <c r="J25" i="14"/>
  <c r="G25" i="14"/>
  <c r="F25" i="14"/>
  <c r="E25" i="14"/>
  <c r="D25" i="14"/>
  <c r="C25" i="14"/>
  <c r="L35" i="1"/>
  <c r="L46" i="1"/>
  <c r="L45" i="1"/>
  <c r="L44" i="1"/>
  <c r="L43" i="1"/>
  <c r="L42" i="1"/>
  <c r="L41" i="1"/>
  <c r="L40" i="1"/>
  <c r="L39" i="1"/>
  <c r="L38" i="1"/>
  <c r="L37" i="1"/>
  <c r="L36" i="1"/>
  <c r="AD22" i="2"/>
  <c r="K77" i="2"/>
  <c r="A83" i="2"/>
  <c r="A82" i="2"/>
  <c r="A81" i="2"/>
  <c r="A80" i="2"/>
  <c r="A79" i="2"/>
  <c r="A78" i="2"/>
  <c r="A77" i="2"/>
  <c r="A76" i="2"/>
  <c r="AI45" i="2" l="1"/>
  <c r="X57" i="2" s="1"/>
  <c r="O45" i="2"/>
  <c r="Y28" i="2"/>
  <c r="Y13" i="2"/>
  <c r="Y27" i="2"/>
  <c r="Y14" i="2"/>
  <c r="L47" i="1"/>
  <c r="M35" i="1" s="1"/>
  <c r="J27" i="14"/>
  <c r="M29" i="14" s="1"/>
  <c r="B27" i="14"/>
  <c r="B29" i="14" s="1"/>
  <c r="AH141" i="1"/>
  <c r="AG141" i="1"/>
  <c r="AF141" i="1"/>
  <c r="AE141" i="1"/>
  <c r="AD141" i="1"/>
  <c r="AC141" i="1"/>
  <c r="AB141" i="1"/>
  <c r="AA141" i="1"/>
  <c r="AH140" i="1"/>
  <c r="AD43" i="2" s="1"/>
  <c r="AG140" i="1"/>
  <c r="AF140" i="1"/>
  <c r="AE140" i="1"/>
  <c r="AE43" i="2" s="1"/>
  <c r="AD140" i="1"/>
  <c r="AB43" i="2" s="1"/>
  <c r="AC140" i="1"/>
  <c r="AG43" i="2" s="1"/>
  <c r="AB140" i="1"/>
  <c r="AH43" i="2" s="1"/>
  <c r="AA140" i="1"/>
  <c r="AA43" i="2" s="1"/>
  <c r="AH139" i="1"/>
  <c r="AG139" i="1"/>
  <c r="AF139" i="1"/>
  <c r="AE139" i="1"/>
  <c r="AD139" i="1"/>
  <c r="AC139" i="1"/>
  <c r="AB139" i="1"/>
  <c r="AA139" i="1"/>
  <c r="AH138" i="1"/>
  <c r="AG138" i="1"/>
  <c r="AF138" i="1"/>
  <c r="AE138" i="1"/>
  <c r="AD138" i="1"/>
  <c r="AC138" i="1"/>
  <c r="AB138" i="1"/>
  <c r="AA138" i="1"/>
  <c r="AH137" i="1"/>
  <c r="AG137" i="1"/>
  <c r="AF137" i="1"/>
  <c r="AE137" i="1"/>
  <c r="AD137" i="1"/>
  <c r="AC137" i="1"/>
  <c r="AB137" i="1"/>
  <c r="AA137" i="1"/>
  <c r="AH136" i="1"/>
  <c r="AG136" i="1"/>
  <c r="AF136" i="1"/>
  <c r="AE136" i="1"/>
  <c r="AD136" i="1"/>
  <c r="AC136" i="1"/>
  <c r="AB136" i="1"/>
  <c r="AA136" i="1"/>
  <c r="AH135" i="1"/>
  <c r="AG135" i="1"/>
  <c r="AF135" i="1"/>
  <c r="AE135" i="1"/>
  <c r="AD135" i="1"/>
  <c r="AC135" i="1"/>
  <c r="AB135" i="1"/>
  <c r="AA135" i="1"/>
  <c r="AH134" i="1"/>
  <c r="AD42" i="2" s="1"/>
  <c r="AG134" i="1"/>
  <c r="AC42" i="2" s="1"/>
  <c r="AF134" i="1"/>
  <c r="AF42" i="2" s="1"/>
  <c r="AE134" i="1"/>
  <c r="AE42" i="2" s="1"/>
  <c r="AD134" i="1"/>
  <c r="AB42" i="2" s="1"/>
  <c r="AC134" i="1"/>
  <c r="AG42" i="2" s="1"/>
  <c r="AB134" i="1"/>
  <c r="AH42" i="2" s="1"/>
  <c r="AA134" i="1"/>
  <c r="AA42" i="2" s="1"/>
  <c r="AH133" i="1"/>
  <c r="AD40" i="2" s="1"/>
  <c r="AG133" i="1"/>
  <c r="AC40" i="2" s="1"/>
  <c r="AF133" i="1"/>
  <c r="AF40" i="2" s="1"/>
  <c r="AE133" i="1"/>
  <c r="AE40" i="2" s="1"/>
  <c r="AD133" i="1"/>
  <c r="AB40" i="2" s="1"/>
  <c r="AC133" i="1"/>
  <c r="AG40" i="2" s="1"/>
  <c r="AB133" i="1"/>
  <c r="AH40" i="2" s="1"/>
  <c r="AA133" i="1"/>
  <c r="AA40" i="2" s="1"/>
  <c r="AH132" i="1"/>
  <c r="AG132" i="1"/>
  <c r="AF132" i="1"/>
  <c r="AD132" i="1"/>
  <c r="AC132" i="1"/>
  <c r="AB132" i="1"/>
  <c r="AA132" i="1"/>
  <c r="AH131" i="1"/>
  <c r="AG131" i="1"/>
  <c r="AF131" i="1"/>
  <c r="AE131" i="1"/>
  <c r="AD131" i="1"/>
  <c r="AB39" i="2" s="1"/>
  <c r="AC131" i="1"/>
  <c r="AG39" i="2" s="1"/>
  <c r="AB131" i="1"/>
  <c r="AH39" i="2" s="1"/>
  <c r="AA131" i="1"/>
  <c r="AA39" i="2" s="1"/>
  <c r="AH130" i="1"/>
  <c r="AD38" i="2" s="1"/>
  <c r="AG130" i="1"/>
  <c r="AC38" i="2" s="1"/>
  <c r="AF130" i="1"/>
  <c r="AF38" i="2" s="1"/>
  <c r="AE130" i="1"/>
  <c r="AE38" i="2" s="1"/>
  <c r="AD130" i="1"/>
  <c r="AB38" i="2" s="1"/>
  <c r="AC130" i="1"/>
  <c r="AG38" i="2" s="1"/>
  <c r="AB130" i="1"/>
  <c r="AH38" i="2" s="1"/>
  <c r="AA130" i="1"/>
  <c r="AA38" i="2" s="1"/>
  <c r="AH129" i="1"/>
  <c r="AG129" i="1"/>
  <c r="AF129" i="1"/>
  <c r="AE129" i="1"/>
  <c r="AD129" i="1"/>
  <c r="AC129" i="1"/>
  <c r="AB129" i="1"/>
  <c r="AA129" i="1"/>
  <c r="AH128" i="1"/>
  <c r="AG128" i="1"/>
  <c r="AF128" i="1"/>
  <c r="AE128" i="1"/>
  <c r="AD128" i="1"/>
  <c r="AC128" i="1"/>
  <c r="AB128" i="1"/>
  <c r="AA128" i="1"/>
  <c r="AH127" i="1"/>
  <c r="AG127" i="1"/>
  <c r="AF127" i="1"/>
  <c r="AE127" i="1"/>
  <c r="AD127" i="1"/>
  <c r="AC127" i="1"/>
  <c r="AB127" i="1"/>
  <c r="AA127" i="1"/>
  <c r="AH126" i="1"/>
  <c r="AD37" i="2" s="1"/>
  <c r="AG126" i="1"/>
  <c r="AC37" i="2" s="1"/>
  <c r="AF126" i="1"/>
  <c r="AF37" i="2" s="1"/>
  <c r="AE126" i="1"/>
  <c r="AE37" i="2" s="1"/>
  <c r="AD126" i="1"/>
  <c r="AB37" i="2" s="1"/>
  <c r="AC126" i="1"/>
  <c r="AG37" i="2" s="1"/>
  <c r="AB126" i="1"/>
  <c r="AH37" i="2" s="1"/>
  <c r="AA126" i="1"/>
  <c r="AA37" i="2" s="1"/>
  <c r="AH125" i="1"/>
  <c r="AG125" i="1"/>
  <c r="AF125" i="1"/>
  <c r="AE125" i="1"/>
  <c r="AD125" i="1"/>
  <c r="AC125" i="1"/>
  <c r="AB125" i="1"/>
  <c r="AA125" i="1"/>
  <c r="AH124" i="1"/>
  <c r="AD36" i="2" s="1"/>
  <c r="AG124" i="1"/>
  <c r="AC36" i="2" s="1"/>
  <c r="AF124" i="1"/>
  <c r="AF36" i="2" s="1"/>
  <c r="AE124" i="1"/>
  <c r="AE36" i="2" s="1"/>
  <c r="AD124" i="1"/>
  <c r="AB36" i="2" s="1"/>
  <c r="AC124" i="1"/>
  <c r="AG36" i="2" s="1"/>
  <c r="AB124" i="1"/>
  <c r="AH36" i="2" s="1"/>
  <c r="AA124" i="1"/>
  <c r="AA36" i="2" s="1"/>
  <c r="AH123" i="1"/>
  <c r="AG123" i="1"/>
  <c r="AF123" i="1"/>
  <c r="AE123" i="1"/>
  <c r="AD123" i="1"/>
  <c r="AC123" i="1"/>
  <c r="AB123" i="1"/>
  <c r="AA123" i="1"/>
  <c r="AH122" i="1"/>
  <c r="AG122" i="1"/>
  <c r="AF122" i="1"/>
  <c r="AE122" i="1"/>
  <c r="AD122" i="1"/>
  <c r="AC122" i="1"/>
  <c r="AB122" i="1"/>
  <c r="AA122" i="1"/>
  <c r="AH121" i="1"/>
  <c r="AD35" i="2" s="1"/>
  <c r="AG121" i="1"/>
  <c r="AC35" i="2" s="1"/>
  <c r="AF121" i="1"/>
  <c r="AF35" i="2" s="1"/>
  <c r="AE121" i="1"/>
  <c r="AE35" i="2" s="1"/>
  <c r="AD121" i="1"/>
  <c r="AB35" i="2" s="1"/>
  <c r="AC121" i="1"/>
  <c r="AG35" i="2" s="1"/>
  <c r="AB121" i="1"/>
  <c r="AH35" i="2" s="1"/>
  <c r="AA121" i="1"/>
  <c r="AA35" i="2" s="1"/>
  <c r="AH120" i="1"/>
  <c r="AG120" i="1"/>
  <c r="AF120" i="1"/>
  <c r="AE120" i="1"/>
  <c r="AD120" i="1"/>
  <c r="AC120" i="1"/>
  <c r="AB120" i="1"/>
  <c r="AA120" i="1"/>
  <c r="AH119" i="1"/>
  <c r="AD34" i="2" s="1"/>
  <c r="AG119" i="1"/>
  <c r="AC34" i="2" s="1"/>
  <c r="AF119" i="1"/>
  <c r="AF34" i="2" s="1"/>
  <c r="AE119" i="1"/>
  <c r="AE34" i="2" s="1"/>
  <c r="AD119" i="1"/>
  <c r="AB34" i="2" s="1"/>
  <c r="AC119" i="1"/>
  <c r="AG34" i="2" s="1"/>
  <c r="AB119" i="1"/>
  <c r="AH34" i="2" s="1"/>
  <c r="AA119" i="1"/>
  <c r="AA34" i="2" s="1"/>
  <c r="AH118" i="1"/>
  <c r="AG118" i="1"/>
  <c r="AF118" i="1"/>
  <c r="AE118" i="1"/>
  <c r="AD118" i="1"/>
  <c r="AC118" i="1"/>
  <c r="AB118" i="1"/>
  <c r="AA118" i="1"/>
  <c r="AH117" i="1"/>
  <c r="AD33" i="2" s="1"/>
  <c r="AG117" i="1"/>
  <c r="AC33" i="2" s="1"/>
  <c r="AF117" i="1"/>
  <c r="AF33" i="2" s="1"/>
  <c r="AE117" i="1"/>
  <c r="AE33" i="2" s="1"/>
  <c r="AD117" i="1"/>
  <c r="AB33" i="2" s="1"/>
  <c r="AC117" i="1"/>
  <c r="AG33" i="2" s="1"/>
  <c r="AB117" i="1"/>
  <c r="AH33" i="2" s="1"/>
  <c r="AA117" i="1"/>
  <c r="AA33" i="2" s="1"/>
  <c r="AH116" i="1"/>
  <c r="AG116" i="1"/>
  <c r="AF116" i="1"/>
  <c r="AE116" i="1"/>
  <c r="AD116" i="1"/>
  <c r="AC116" i="1"/>
  <c r="AB116" i="1"/>
  <c r="AA116" i="1"/>
  <c r="AH115" i="1"/>
  <c r="AG115" i="1"/>
  <c r="AF115" i="1"/>
  <c r="AE115" i="1"/>
  <c r="AD115" i="1"/>
  <c r="AC115" i="1"/>
  <c r="AB115" i="1"/>
  <c r="AA115" i="1"/>
  <c r="AH114" i="1"/>
  <c r="AG114" i="1"/>
  <c r="AF114" i="1"/>
  <c r="AE114" i="1"/>
  <c r="AD114" i="1"/>
  <c r="AC114" i="1"/>
  <c r="AB114" i="1"/>
  <c r="AA114" i="1"/>
  <c r="AH113" i="1"/>
  <c r="AG113" i="1"/>
  <c r="AF113" i="1"/>
  <c r="AE113" i="1"/>
  <c r="AD113" i="1"/>
  <c r="AC113" i="1"/>
  <c r="AB113" i="1"/>
  <c r="AA113" i="1"/>
  <c r="AH112" i="1"/>
  <c r="AD32" i="2" s="1"/>
  <c r="AG112" i="1"/>
  <c r="AC32" i="2" s="1"/>
  <c r="AF112" i="1"/>
  <c r="AF32" i="2" s="1"/>
  <c r="AE112" i="1"/>
  <c r="AE32" i="2" s="1"/>
  <c r="AD112" i="1"/>
  <c r="AB32" i="2" s="1"/>
  <c r="AC112" i="1"/>
  <c r="AG32" i="2" s="1"/>
  <c r="AB112" i="1"/>
  <c r="AH32" i="2" s="1"/>
  <c r="AA112" i="1"/>
  <c r="AA32" i="2" s="1"/>
  <c r="AH111" i="1"/>
  <c r="AD31" i="2" s="1"/>
  <c r="AG111" i="1"/>
  <c r="AC31" i="2" s="1"/>
  <c r="AF111" i="1"/>
  <c r="AF31" i="2" s="1"/>
  <c r="AE111" i="1"/>
  <c r="AE31" i="2" s="1"/>
  <c r="AD111" i="1"/>
  <c r="AB31" i="2" s="1"/>
  <c r="AC111" i="1"/>
  <c r="AG31" i="2" s="1"/>
  <c r="AB111" i="1"/>
  <c r="AH31" i="2" s="1"/>
  <c r="AA111" i="1"/>
  <c r="AA31" i="2" s="1"/>
  <c r="AH110" i="1"/>
  <c r="AD30" i="2" s="1"/>
  <c r="AG110" i="1"/>
  <c r="AC30" i="2" s="1"/>
  <c r="AF110" i="1"/>
  <c r="AF30" i="2" s="1"/>
  <c r="AE110" i="1"/>
  <c r="AE30" i="2" s="1"/>
  <c r="AD110" i="1"/>
  <c r="AB30" i="2" s="1"/>
  <c r="AC110" i="1"/>
  <c r="AG30" i="2" s="1"/>
  <c r="AB110" i="1"/>
  <c r="AH30" i="2" s="1"/>
  <c r="AA110" i="1"/>
  <c r="AA30" i="2" s="1"/>
  <c r="AH109" i="1"/>
  <c r="AG109" i="1"/>
  <c r="AF109" i="1"/>
  <c r="AE109" i="1"/>
  <c r="AD109" i="1"/>
  <c r="AC109" i="1"/>
  <c r="AB109" i="1"/>
  <c r="AA109" i="1"/>
  <c r="AH108" i="1"/>
  <c r="AD29" i="2" s="1"/>
  <c r="AG108" i="1"/>
  <c r="AC29" i="2" s="1"/>
  <c r="AF108" i="1"/>
  <c r="AF29" i="2" s="1"/>
  <c r="AE108" i="1"/>
  <c r="AE29" i="2" s="1"/>
  <c r="AD108" i="1"/>
  <c r="AB29" i="2" s="1"/>
  <c r="AC108" i="1"/>
  <c r="AG29" i="2" s="1"/>
  <c r="AB108" i="1"/>
  <c r="AH29" i="2" s="1"/>
  <c r="AA108" i="1"/>
  <c r="AA29" i="2" s="1"/>
  <c r="AH107" i="1"/>
  <c r="AG107" i="1"/>
  <c r="AF107" i="1"/>
  <c r="AE107" i="1"/>
  <c r="AD107" i="1"/>
  <c r="AC107" i="1"/>
  <c r="AB107" i="1"/>
  <c r="AA107" i="1"/>
  <c r="AH106" i="1"/>
  <c r="AG106" i="1"/>
  <c r="AF106" i="1"/>
  <c r="AE106" i="1"/>
  <c r="AD106" i="1"/>
  <c r="AC106" i="1"/>
  <c r="AB106" i="1"/>
  <c r="AA106" i="1"/>
  <c r="AH105" i="1"/>
  <c r="AG105" i="1"/>
  <c r="AF105" i="1"/>
  <c r="AE105" i="1"/>
  <c r="AD105" i="1"/>
  <c r="AC105" i="1"/>
  <c r="AB105" i="1"/>
  <c r="AA105" i="1"/>
  <c r="AH104" i="1"/>
  <c r="AG104" i="1"/>
  <c r="AF104" i="1"/>
  <c r="AE104" i="1"/>
  <c r="AD104" i="1"/>
  <c r="AC104" i="1"/>
  <c r="AB104" i="1"/>
  <c r="AA104" i="1"/>
  <c r="AH103" i="1"/>
  <c r="AD28" i="2" s="1"/>
  <c r="AG103" i="1"/>
  <c r="AC28" i="2" s="1"/>
  <c r="AF103" i="1"/>
  <c r="AF28" i="2" s="1"/>
  <c r="AE103" i="1"/>
  <c r="AE28" i="2" s="1"/>
  <c r="AD103" i="1"/>
  <c r="AB28" i="2" s="1"/>
  <c r="AC103" i="1"/>
  <c r="AG28" i="2" s="1"/>
  <c r="AB103" i="1"/>
  <c r="AH28" i="2" s="1"/>
  <c r="AA103" i="1"/>
  <c r="AA28" i="2" s="1"/>
  <c r="AH102" i="1"/>
  <c r="AG102" i="1"/>
  <c r="AF102" i="1"/>
  <c r="AE102" i="1"/>
  <c r="AD102" i="1"/>
  <c r="AC102" i="1"/>
  <c r="AB102" i="1"/>
  <c r="AA102" i="1"/>
  <c r="AH101" i="1"/>
  <c r="AG101" i="1"/>
  <c r="AF101" i="1"/>
  <c r="AE101" i="1"/>
  <c r="AD101" i="1"/>
  <c r="AC101" i="1"/>
  <c r="AB101" i="1"/>
  <c r="AA101" i="1"/>
  <c r="AH100" i="1"/>
  <c r="AG100" i="1"/>
  <c r="AF100" i="1"/>
  <c r="AE100" i="1"/>
  <c r="AD100" i="1"/>
  <c r="AC100" i="1"/>
  <c r="AB100" i="1"/>
  <c r="AA100" i="1"/>
  <c r="AH99" i="1"/>
  <c r="AD27" i="2" s="1"/>
  <c r="AF99" i="1"/>
  <c r="AE99" i="1"/>
  <c r="AD99" i="1"/>
  <c r="AC99" i="1"/>
  <c r="AB99" i="1"/>
  <c r="AA99" i="1"/>
  <c r="AH98" i="1"/>
  <c r="AG98" i="1"/>
  <c r="AF98" i="1"/>
  <c r="AE98" i="1"/>
  <c r="AD98" i="1"/>
  <c r="AC98" i="1"/>
  <c r="AB98" i="1"/>
  <c r="AH97" i="1"/>
  <c r="AG97" i="1"/>
  <c r="AF97" i="1"/>
  <c r="AE97" i="1"/>
  <c r="AD97" i="1"/>
  <c r="AC97" i="1"/>
  <c r="AB97" i="1"/>
  <c r="AA97" i="1"/>
  <c r="AH96" i="1"/>
  <c r="AG96" i="1"/>
  <c r="AF96" i="1"/>
  <c r="AE96" i="1"/>
  <c r="AD96" i="1"/>
  <c r="AC96" i="1"/>
  <c r="AB96" i="1"/>
  <c r="AA96" i="1"/>
  <c r="AH95" i="1"/>
  <c r="AD25" i="2" s="1"/>
  <c r="AG95" i="1"/>
  <c r="AC25" i="2" s="1"/>
  <c r="AF95" i="1"/>
  <c r="AF25" i="2" s="1"/>
  <c r="AE95" i="1"/>
  <c r="AE25" i="2" s="1"/>
  <c r="AD95" i="1"/>
  <c r="AB25" i="2" s="1"/>
  <c r="AC95" i="1"/>
  <c r="AG25" i="2" s="1"/>
  <c r="AB95" i="1"/>
  <c r="AH25" i="2" s="1"/>
  <c r="AA95" i="1"/>
  <c r="AA25" i="2" s="1"/>
  <c r="AH94" i="1"/>
  <c r="AG94" i="1"/>
  <c r="AF94" i="1"/>
  <c r="AE94" i="1"/>
  <c r="AD94" i="1"/>
  <c r="AC94" i="1"/>
  <c r="AB94" i="1"/>
  <c r="AA94" i="1"/>
  <c r="AH93" i="1"/>
  <c r="AG93" i="1"/>
  <c r="AF93" i="1"/>
  <c r="AE93" i="1"/>
  <c r="AC93" i="1"/>
  <c r="AB93" i="1"/>
  <c r="AA93" i="1"/>
  <c r="AH92" i="1"/>
  <c r="AG92" i="1"/>
  <c r="AF92" i="1"/>
  <c r="AE92" i="1"/>
  <c r="AD92" i="1"/>
  <c r="AC92" i="1"/>
  <c r="AB92" i="1"/>
  <c r="AA92" i="1"/>
  <c r="AH91" i="1"/>
  <c r="AG91" i="1"/>
  <c r="AE91" i="1"/>
  <c r="AD91" i="1"/>
  <c r="AC91" i="1"/>
  <c r="AB91" i="1"/>
  <c r="AA91" i="1"/>
  <c r="AH90" i="1"/>
  <c r="AG90" i="1"/>
  <c r="AF90" i="1"/>
  <c r="AE90" i="1"/>
  <c r="AD90" i="1"/>
  <c r="AC90" i="1"/>
  <c r="AB90" i="1"/>
  <c r="AA90" i="1"/>
  <c r="AH89" i="1"/>
  <c r="AG89" i="1"/>
  <c r="AF89" i="1"/>
  <c r="AE89" i="1"/>
  <c r="AD89" i="1"/>
  <c r="AC89" i="1"/>
  <c r="AB89" i="1"/>
  <c r="AA89" i="1"/>
  <c r="AH88" i="1"/>
  <c r="AG88" i="1"/>
  <c r="AF88" i="1"/>
  <c r="AE88" i="1"/>
  <c r="AD88" i="1"/>
  <c r="AC88" i="1"/>
  <c r="AB88" i="1"/>
  <c r="AA88" i="1"/>
  <c r="AH87" i="1"/>
  <c r="AG87" i="1"/>
  <c r="AF87" i="1"/>
  <c r="AE87" i="1"/>
  <c r="AE22" i="2" s="1"/>
  <c r="AD87" i="1"/>
  <c r="AB22" i="2" s="1"/>
  <c r="AC87" i="1"/>
  <c r="AG22" i="2" s="1"/>
  <c r="AB87" i="1"/>
  <c r="AH22" i="2" s="1"/>
  <c r="AA87" i="1"/>
  <c r="AA22" i="2" s="1"/>
  <c r="AH86" i="1"/>
  <c r="AG86" i="1"/>
  <c r="AF86" i="1"/>
  <c r="AE86" i="1"/>
  <c r="AD86" i="1"/>
  <c r="AC86" i="1"/>
  <c r="AB86" i="1"/>
  <c r="AA86" i="1"/>
  <c r="AH85" i="1"/>
  <c r="AG85" i="1"/>
  <c r="AF85" i="1"/>
  <c r="AE85" i="1"/>
  <c r="AC85" i="1"/>
  <c r="AB85" i="1"/>
  <c r="AA85" i="1"/>
  <c r="AH84" i="1"/>
  <c r="AG84" i="1"/>
  <c r="AF84" i="1"/>
  <c r="AE84" i="1"/>
  <c r="AD84" i="1"/>
  <c r="AC84" i="1"/>
  <c r="AB84" i="1"/>
  <c r="AA84" i="1"/>
  <c r="AH83" i="1"/>
  <c r="AG83" i="1"/>
  <c r="AF83" i="1"/>
  <c r="AE83" i="1"/>
  <c r="AD83" i="1"/>
  <c r="AC83" i="1"/>
  <c r="AB83" i="1"/>
  <c r="AA83" i="1"/>
  <c r="AH82" i="1"/>
  <c r="AG82" i="1"/>
  <c r="AF82" i="1"/>
  <c r="AE82" i="1"/>
  <c r="AD82" i="1"/>
  <c r="AC82" i="1"/>
  <c r="AB82" i="1"/>
  <c r="AH81" i="1"/>
  <c r="AG81" i="1"/>
  <c r="AE81" i="1"/>
  <c r="AD81" i="1"/>
  <c r="AC81" i="1"/>
  <c r="AB81" i="1"/>
  <c r="AA81" i="1"/>
  <c r="AG80" i="1"/>
  <c r="AF80" i="1"/>
  <c r="AE80" i="1"/>
  <c r="AD80" i="1"/>
  <c r="AC80" i="1"/>
  <c r="AB80" i="1"/>
  <c r="AA80" i="1"/>
  <c r="AH79" i="1"/>
  <c r="AG79" i="1"/>
  <c r="AF79" i="1"/>
  <c r="AE79" i="1"/>
  <c r="AD79" i="1"/>
  <c r="AC79" i="1"/>
  <c r="AB79" i="1"/>
  <c r="AA79" i="1"/>
  <c r="AH78" i="1"/>
  <c r="AG78" i="1"/>
  <c r="AE78" i="1"/>
  <c r="AD78" i="1"/>
  <c r="AC78" i="1"/>
  <c r="AB78" i="1"/>
  <c r="AA78" i="1"/>
  <c r="AH77" i="1"/>
  <c r="AG77" i="1"/>
  <c r="AF77" i="1"/>
  <c r="AE77" i="1"/>
  <c r="AC77" i="1"/>
  <c r="AB77" i="1"/>
  <c r="AA77" i="1"/>
  <c r="AH76" i="1"/>
  <c r="AG76" i="1"/>
  <c r="AF76" i="1"/>
  <c r="AE76" i="1"/>
  <c r="AD76" i="1"/>
  <c r="AC76" i="1"/>
  <c r="AB76" i="1"/>
  <c r="AA76" i="1"/>
  <c r="AH75" i="1"/>
  <c r="AF75" i="1"/>
  <c r="AE75" i="1"/>
  <c r="AD75" i="1"/>
  <c r="AC75" i="1"/>
  <c r="AB75" i="1"/>
  <c r="AA75" i="1"/>
  <c r="AH74" i="1"/>
  <c r="AG74" i="1"/>
  <c r="AE74" i="1"/>
  <c r="AD74" i="1"/>
  <c r="AC74" i="1"/>
  <c r="AB74" i="1"/>
  <c r="AA74" i="1"/>
  <c r="AH73" i="1"/>
  <c r="AG73" i="1"/>
  <c r="AF73" i="1"/>
  <c r="AE73" i="1"/>
  <c r="AD73" i="1"/>
  <c r="AC73" i="1"/>
  <c r="AB73" i="1"/>
  <c r="AA73" i="1"/>
  <c r="AH72" i="1"/>
  <c r="AG72" i="1"/>
  <c r="AF72" i="1"/>
  <c r="AE72" i="1"/>
  <c r="AD72" i="1"/>
  <c r="AC72" i="1"/>
  <c r="AB72" i="1"/>
  <c r="AA72" i="1"/>
  <c r="AH71" i="1"/>
  <c r="AG71" i="1"/>
  <c r="AF71" i="1"/>
  <c r="AE71" i="1"/>
  <c r="AD71" i="1"/>
  <c r="AC71" i="1"/>
  <c r="AB71" i="1"/>
  <c r="AA71" i="1"/>
  <c r="AH70" i="1"/>
  <c r="AG70" i="1"/>
  <c r="AF70" i="1"/>
  <c r="AE70" i="1"/>
  <c r="AC70" i="1"/>
  <c r="AB70" i="1"/>
  <c r="AA70" i="1"/>
  <c r="AH69" i="1"/>
  <c r="AG69" i="1"/>
  <c r="AF69" i="1"/>
  <c r="AD69" i="1"/>
  <c r="AC69" i="1"/>
  <c r="AB69" i="1"/>
  <c r="AA69" i="1"/>
  <c r="AH68" i="1"/>
  <c r="AG68" i="1"/>
  <c r="AF68" i="1"/>
  <c r="AE68" i="1"/>
  <c r="AD68" i="1"/>
  <c r="AC68" i="1"/>
  <c r="AB68" i="1"/>
  <c r="AA68" i="1"/>
  <c r="AH67" i="1"/>
  <c r="AG67" i="1"/>
  <c r="AF67" i="1"/>
  <c r="AE67" i="1"/>
  <c r="AD67" i="1"/>
  <c r="AC67" i="1"/>
  <c r="AB67" i="1"/>
  <c r="AA67" i="1"/>
  <c r="AH66" i="1"/>
  <c r="AG66" i="1"/>
  <c r="AF66" i="1"/>
  <c r="AE66" i="1"/>
  <c r="AD66" i="1"/>
  <c r="AC66" i="1"/>
  <c r="AB66" i="1"/>
  <c r="AA66" i="1"/>
  <c r="AH65" i="1"/>
  <c r="AG65" i="1"/>
  <c r="AF65" i="1"/>
  <c r="AE65" i="1"/>
  <c r="AD65" i="1"/>
  <c r="AC65" i="1"/>
  <c r="AB65" i="1"/>
  <c r="AA65" i="1"/>
  <c r="AH64" i="1"/>
  <c r="AG64" i="1"/>
  <c r="AF64" i="1"/>
  <c r="AE64" i="1"/>
  <c r="AD64" i="1"/>
  <c r="AC64" i="1"/>
  <c r="AB64" i="1"/>
  <c r="AA64" i="1"/>
  <c r="AH63" i="1"/>
  <c r="AG63" i="1"/>
  <c r="AF63" i="1"/>
  <c r="AE63" i="1"/>
  <c r="AD63" i="1"/>
  <c r="AC63" i="1"/>
  <c r="AB63" i="1"/>
  <c r="AA63" i="1"/>
  <c r="AH62" i="1"/>
  <c r="AG62" i="1"/>
  <c r="AF62" i="1"/>
  <c r="AE62" i="1"/>
  <c r="AD62" i="1"/>
  <c r="AC62" i="1"/>
  <c r="AB62" i="1"/>
  <c r="AA62" i="1"/>
  <c r="AH61" i="1"/>
  <c r="AG61" i="1"/>
  <c r="AF61" i="1"/>
  <c r="AE61" i="1"/>
  <c r="AD61" i="1"/>
  <c r="AC61" i="1"/>
  <c r="AB61" i="1"/>
  <c r="AA61" i="1"/>
  <c r="AH60" i="1"/>
  <c r="AG60" i="1"/>
  <c r="AF60" i="1"/>
  <c r="AE60" i="1"/>
  <c r="AD60" i="1"/>
  <c r="AC60" i="1"/>
  <c r="AB60" i="1"/>
  <c r="AA60" i="1"/>
  <c r="AH59" i="1"/>
  <c r="AG59" i="1"/>
  <c r="AF59" i="1"/>
  <c r="AE59" i="1"/>
  <c r="AD59" i="1"/>
  <c r="AC59" i="1"/>
  <c r="AB59" i="1"/>
  <c r="AA59" i="1"/>
  <c r="AH58" i="1"/>
  <c r="AG58" i="1"/>
  <c r="AF58" i="1"/>
  <c r="AE58" i="1"/>
  <c r="AD58" i="1"/>
  <c r="AC58" i="1"/>
  <c r="AB58" i="1"/>
  <c r="AA58" i="1"/>
  <c r="AH57" i="1"/>
  <c r="AG57" i="1"/>
  <c r="AF57" i="1"/>
  <c r="AE57" i="1"/>
  <c r="AD57" i="1"/>
  <c r="AC57" i="1"/>
  <c r="AB57" i="1"/>
  <c r="AA57" i="1"/>
  <c r="AG56" i="1"/>
  <c r="AF56" i="1"/>
  <c r="AE56" i="1"/>
  <c r="AD56" i="1"/>
  <c r="AC56" i="1"/>
  <c r="AB56" i="1"/>
  <c r="AA56" i="1"/>
  <c r="AH55" i="1"/>
  <c r="AG55" i="1"/>
  <c r="AF55" i="1"/>
  <c r="AE55" i="1"/>
  <c r="AD55" i="1"/>
  <c r="AC55" i="1"/>
  <c r="AB55" i="1"/>
  <c r="AA55" i="1"/>
  <c r="AH54" i="1"/>
  <c r="AG54" i="1"/>
  <c r="AF54" i="1"/>
  <c r="AE54" i="1"/>
  <c r="AD54" i="1"/>
  <c r="AC54" i="1"/>
  <c r="AB54" i="1"/>
  <c r="AA54" i="1"/>
  <c r="AH53" i="1"/>
  <c r="AG53" i="1"/>
  <c r="AF53" i="1"/>
  <c r="AE53" i="1"/>
  <c r="AD53" i="1"/>
  <c r="AC53" i="1"/>
  <c r="AB53" i="1"/>
  <c r="AA53" i="1"/>
  <c r="AH52" i="1"/>
  <c r="AG52" i="1"/>
  <c r="AF52" i="1"/>
  <c r="AE52" i="1"/>
  <c r="AD52" i="1"/>
  <c r="AC52" i="1"/>
  <c r="AB52" i="1"/>
  <c r="AA52" i="1"/>
  <c r="AH51" i="1"/>
  <c r="AG51" i="1"/>
  <c r="AF51" i="1"/>
  <c r="AE51" i="1"/>
  <c r="AD51" i="1"/>
  <c r="AC51" i="1"/>
  <c r="AB51" i="1"/>
  <c r="AA51" i="1"/>
  <c r="AH50" i="1"/>
  <c r="AG50" i="1"/>
  <c r="AF50" i="1"/>
  <c r="AE50" i="1"/>
  <c r="AD50" i="1"/>
  <c r="AC50" i="1"/>
  <c r="AB50" i="1"/>
  <c r="AA50" i="1"/>
  <c r="AH49" i="1"/>
  <c r="AG49" i="1"/>
  <c r="AF49" i="1"/>
  <c r="AE49" i="1"/>
  <c r="AD49" i="1"/>
  <c r="AC49" i="1"/>
  <c r="AB49" i="1"/>
  <c r="AA49" i="1"/>
  <c r="AH48" i="1"/>
  <c r="AG48" i="1"/>
  <c r="AF48" i="1"/>
  <c r="AE48" i="1"/>
  <c r="AD48" i="1"/>
  <c r="AC48" i="1"/>
  <c r="AB48" i="1"/>
  <c r="AH47" i="1"/>
  <c r="AG47" i="1"/>
  <c r="AF47" i="1"/>
  <c r="AE47" i="1"/>
  <c r="AD47" i="1"/>
  <c r="AC47" i="1"/>
  <c r="AB47" i="1"/>
  <c r="AA47" i="1"/>
  <c r="AH46" i="1"/>
  <c r="AG46" i="1"/>
  <c r="AF46" i="1"/>
  <c r="AE46" i="1"/>
  <c r="AD46" i="1"/>
  <c r="AB46" i="1"/>
  <c r="AA46" i="1"/>
  <c r="AH45" i="1"/>
  <c r="AG45" i="1"/>
  <c r="AF45" i="1"/>
  <c r="AE45" i="1"/>
  <c r="AD45" i="1"/>
  <c r="AC45" i="1"/>
  <c r="AB45" i="1"/>
  <c r="AA45" i="1"/>
  <c r="AH44" i="1"/>
  <c r="AG44" i="1"/>
  <c r="AF44" i="1"/>
  <c r="AE44" i="1"/>
  <c r="AD44" i="1"/>
  <c r="AC44" i="1"/>
  <c r="AB44" i="1"/>
  <c r="AA44" i="1"/>
  <c r="AH43" i="1"/>
  <c r="AG43" i="1"/>
  <c r="AF43" i="1"/>
  <c r="AE43" i="1"/>
  <c r="AD43" i="1"/>
  <c r="AC43" i="1"/>
  <c r="AB43" i="1"/>
  <c r="AH42" i="1"/>
  <c r="AF42" i="1"/>
  <c r="AE42" i="1"/>
  <c r="AD42" i="1"/>
  <c r="AC42" i="1"/>
  <c r="AB42" i="1"/>
  <c r="AA42" i="1"/>
  <c r="AH41" i="1"/>
  <c r="AG41" i="1"/>
  <c r="AF41" i="1"/>
  <c r="AE41" i="1"/>
  <c r="AD41" i="1"/>
  <c r="AC41" i="1"/>
  <c r="AB41" i="1"/>
  <c r="AA41" i="1"/>
  <c r="AH40" i="1"/>
  <c r="AG40" i="1"/>
  <c r="AF40" i="1"/>
  <c r="AE40" i="1"/>
  <c r="AD40" i="1"/>
  <c r="AC40" i="1"/>
  <c r="AB40" i="1"/>
  <c r="AA40" i="1"/>
  <c r="AH39" i="1"/>
  <c r="AG39" i="1"/>
  <c r="AF39" i="1"/>
  <c r="AE39" i="1"/>
  <c r="AD39" i="1"/>
  <c r="AC39" i="1"/>
  <c r="AB39" i="1"/>
  <c r="AA39" i="1"/>
  <c r="AH38" i="1"/>
  <c r="AG38" i="1"/>
  <c r="AF38" i="1"/>
  <c r="AE38" i="1"/>
  <c r="AD38" i="1"/>
  <c r="AC38" i="1"/>
  <c r="AB38" i="1"/>
  <c r="AA38" i="1"/>
  <c r="AH37" i="1"/>
  <c r="AG37" i="1"/>
  <c r="AF37" i="1"/>
  <c r="AE37" i="1"/>
  <c r="AD37" i="1"/>
  <c r="AC37" i="1"/>
  <c r="AB37" i="1"/>
  <c r="AA37" i="1"/>
  <c r="AG36" i="1"/>
  <c r="AF36" i="1"/>
  <c r="AE36" i="1"/>
  <c r="AD36" i="1"/>
  <c r="AC36" i="1"/>
  <c r="AB36" i="1"/>
  <c r="AA36" i="1"/>
  <c r="AH35" i="1"/>
  <c r="AG35" i="1"/>
  <c r="AF35" i="1"/>
  <c r="AE35" i="1"/>
  <c r="AD35" i="1"/>
  <c r="AC35" i="1"/>
  <c r="AB35" i="1"/>
  <c r="AA35" i="1"/>
  <c r="AH34" i="1"/>
  <c r="AG34" i="1"/>
  <c r="AF34" i="1"/>
  <c r="AE34" i="1"/>
  <c r="AD34" i="1"/>
  <c r="AC34" i="1"/>
  <c r="AB34" i="1"/>
  <c r="AA34" i="1"/>
  <c r="AH33" i="1"/>
  <c r="AG33" i="1"/>
  <c r="AF33" i="1"/>
  <c r="AE33" i="1"/>
  <c r="AD33" i="1"/>
  <c r="AC33" i="1"/>
  <c r="AB33" i="1"/>
  <c r="AA33" i="1"/>
  <c r="AH32" i="1"/>
  <c r="AG32" i="1"/>
  <c r="AF32" i="1"/>
  <c r="AE32" i="1"/>
  <c r="AD32" i="1"/>
  <c r="AC32" i="1"/>
  <c r="AB32" i="1"/>
  <c r="AH31" i="1"/>
  <c r="AG31" i="1"/>
  <c r="AF31" i="1"/>
  <c r="AE31" i="1"/>
  <c r="AD31" i="1"/>
  <c r="AC31" i="1"/>
  <c r="AB31" i="1"/>
  <c r="AH30" i="1"/>
  <c r="AG30" i="1"/>
  <c r="AF30" i="1"/>
  <c r="AE30" i="1"/>
  <c r="AD30" i="1"/>
  <c r="AC30" i="1"/>
  <c r="AB30" i="1"/>
  <c r="AA30" i="1"/>
  <c r="AH29" i="1"/>
  <c r="AG29" i="1"/>
  <c r="AF29" i="1"/>
  <c r="AE29" i="1"/>
  <c r="AD29" i="1"/>
  <c r="AC29" i="1"/>
  <c r="AB29" i="1"/>
  <c r="AA29" i="1"/>
  <c r="AH28" i="1"/>
  <c r="AG28" i="1"/>
  <c r="AF28" i="1"/>
  <c r="AE28" i="1"/>
  <c r="AD28" i="1"/>
  <c r="AC28" i="1"/>
  <c r="AB28" i="1"/>
  <c r="AA28" i="1"/>
  <c r="AH27" i="1"/>
  <c r="AG27" i="1"/>
  <c r="AF27" i="1"/>
  <c r="AE27" i="1"/>
  <c r="AD27" i="1"/>
  <c r="AC27" i="1"/>
  <c r="AB27" i="1"/>
  <c r="AA27" i="1"/>
  <c r="AH26" i="1"/>
  <c r="AG26" i="1"/>
  <c r="AF26" i="1"/>
  <c r="AE26" i="1"/>
  <c r="AC26" i="1"/>
  <c r="AB26" i="1"/>
  <c r="AA26" i="1"/>
  <c r="AH25" i="1"/>
  <c r="AG25" i="1"/>
  <c r="AF25" i="1"/>
  <c r="AE25" i="1"/>
  <c r="AD25" i="1"/>
  <c r="AC25" i="1"/>
  <c r="AB25" i="1"/>
  <c r="AA25" i="1"/>
  <c r="AH24" i="1"/>
  <c r="AG24" i="1"/>
  <c r="AF24" i="1"/>
  <c r="AE24" i="1"/>
  <c r="AD24" i="1"/>
  <c r="AC24" i="1"/>
  <c r="AB24" i="1"/>
  <c r="AA24" i="1"/>
  <c r="AH23" i="1"/>
  <c r="AG23" i="1"/>
  <c r="AF23" i="1"/>
  <c r="AE23" i="1"/>
  <c r="AD23" i="1"/>
  <c r="AC23" i="1"/>
  <c r="AB23" i="1"/>
  <c r="AA23" i="1"/>
  <c r="AH22" i="1"/>
  <c r="AG22" i="1"/>
  <c r="AF22" i="1"/>
  <c r="AE22" i="1"/>
  <c r="AD22" i="1"/>
  <c r="AC22" i="1"/>
  <c r="AB22" i="1"/>
  <c r="AH21" i="1"/>
  <c r="AG21" i="1"/>
  <c r="AF21" i="1"/>
  <c r="AE21" i="1"/>
  <c r="AD21" i="1"/>
  <c r="AC21" i="1"/>
  <c r="AB21" i="1"/>
  <c r="AA21" i="1"/>
  <c r="AH20" i="1"/>
  <c r="AG20" i="1"/>
  <c r="AF20" i="1"/>
  <c r="AE20" i="1"/>
  <c r="AD20" i="1"/>
  <c r="AC20" i="1"/>
  <c r="AB20" i="1"/>
  <c r="AA20" i="1"/>
  <c r="AH19" i="1"/>
  <c r="AD12" i="2" s="1"/>
  <c r="AG19" i="1"/>
  <c r="AC12" i="2" s="1"/>
  <c r="AF19" i="1"/>
  <c r="AF12" i="2" s="1"/>
  <c r="AE19" i="1"/>
  <c r="AE12" i="2" s="1"/>
  <c r="AD19" i="1"/>
  <c r="AB12" i="2" s="1"/>
  <c r="AC19" i="1"/>
  <c r="AG12" i="2" s="1"/>
  <c r="AB19" i="1"/>
  <c r="AH12" i="2" s="1"/>
  <c r="AA19" i="1"/>
  <c r="AA12" i="2" s="1"/>
  <c r="AH18" i="1"/>
  <c r="AF18" i="1"/>
  <c r="AE18" i="1"/>
  <c r="AD18" i="1"/>
  <c r="AC18" i="1"/>
  <c r="AB18" i="1"/>
  <c r="AA18" i="1"/>
  <c r="AH17" i="1"/>
  <c r="AF17" i="1"/>
  <c r="AE17" i="1"/>
  <c r="AD17" i="1"/>
  <c r="AC17" i="1"/>
  <c r="AB17" i="1"/>
  <c r="AA17" i="1"/>
  <c r="AH16" i="1"/>
  <c r="AG16" i="1"/>
  <c r="AF16" i="1"/>
  <c r="AE16" i="1"/>
  <c r="AD16" i="1"/>
  <c r="AC16" i="1"/>
  <c r="AB16" i="1"/>
  <c r="AA16" i="1"/>
  <c r="AH15" i="1"/>
  <c r="AG15" i="1"/>
  <c r="AF15" i="1"/>
  <c r="AE15" i="1"/>
  <c r="AD15" i="1"/>
  <c r="AC15" i="1"/>
  <c r="AB15" i="1"/>
  <c r="AA15" i="1"/>
  <c r="AH14" i="1"/>
  <c r="AD10" i="2" s="1"/>
  <c r="AG14" i="1"/>
  <c r="AC10" i="2" s="1"/>
  <c r="AF14" i="1"/>
  <c r="AF10" i="2" s="1"/>
  <c r="AE14" i="1"/>
  <c r="AE10" i="2" s="1"/>
  <c r="AD14" i="1"/>
  <c r="AB10" i="2" s="1"/>
  <c r="AC14" i="1"/>
  <c r="AG10" i="2" s="1"/>
  <c r="AB14" i="1"/>
  <c r="AH10" i="2" s="1"/>
  <c r="AA14" i="1"/>
  <c r="AA10" i="2" s="1"/>
  <c r="AH13" i="1"/>
  <c r="AD9" i="2" s="1"/>
  <c r="AG13" i="1"/>
  <c r="AC9" i="2" s="1"/>
  <c r="AF13" i="1"/>
  <c r="AF9" i="2" s="1"/>
  <c r="AE13" i="1"/>
  <c r="AD13" i="1"/>
  <c r="AB9" i="2" s="1"/>
  <c r="AC13" i="1"/>
  <c r="AG9" i="2" s="1"/>
  <c r="AB13" i="1"/>
  <c r="AH9" i="2" s="1"/>
  <c r="AA13" i="1"/>
  <c r="AA9" i="2" s="1"/>
  <c r="AH12" i="1"/>
  <c r="AF12" i="1"/>
  <c r="AE12" i="1"/>
  <c r="AD12" i="1"/>
  <c r="AC12" i="1"/>
  <c r="AB12" i="1"/>
  <c r="AA12" i="1"/>
  <c r="AH11" i="1"/>
  <c r="AG11" i="1"/>
  <c r="AF11" i="1"/>
  <c r="AF8" i="2" s="1"/>
  <c r="AE11" i="1"/>
  <c r="AE8" i="2" s="1"/>
  <c r="AD11" i="1"/>
  <c r="AB8" i="2" s="1"/>
  <c r="AC11" i="1"/>
  <c r="AG8" i="2" s="1"/>
  <c r="AB11" i="1"/>
  <c r="AH8" i="2" s="1"/>
  <c r="AA11" i="1"/>
  <c r="AA8" i="2" s="1"/>
  <c r="AH10" i="1"/>
  <c r="AD7" i="2" s="1"/>
  <c r="AG10" i="1"/>
  <c r="AC7" i="2" s="1"/>
  <c r="AF10" i="1"/>
  <c r="AF7" i="2" s="1"/>
  <c r="AE10" i="1"/>
  <c r="AE7" i="2" s="1"/>
  <c r="AD10" i="1"/>
  <c r="AB7" i="2" s="1"/>
  <c r="AC10" i="1"/>
  <c r="AG7" i="2" s="1"/>
  <c r="AB10" i="1"/>
  <c r="AH7" i="2" s="1"/>
  <c r="AA10" i="1"/>
  <c r="AA7" i="2" s="1"/>
  <c r="AH9" i="1"/>
  <c r="AG9" i="1"/>
  <c r="AF9" i="1"/>
  <c r="AE9" i="1"/>
  <c r="AD9" i="1"/>
  <c r="AC9" i="1"/>
  <c r="AB9" i="1"/>
  <c r="AA9" i="1"/>
  <c r="AH8" i="1"/>
  <c r="AG8" i="1"/>
  <c r="AF8" i="1"/>
  <c r="AE8" i="1"/>
  <c r="AD8" i="1"/>
  <c r="AC8" i="1"/>
  <c r="AB8" i="1"/>
  <c r="AA8" i="1"/>
  <c r="AH7" i="1"/>
  <c r="AD6" i="2" s="1"/>
  <c r="AG7" i="1"/>
  <c r="AC6" i="2" s="1"/>
  <c r="AF7" i="1"/>
  <c r="AF6" i="2" s="1"/>
  <c r="AE7" i="1"/>
  <c r="AE6" i="2" s="1"/>
  <c r="AD7" i="1"/>
  <c r="AB6" i="2" s="1"/>
  <c r="AC7" i="1"/>
  <c r="AG6" i="2" s="1"/>
  <c r="AB7" i="1"/>
  <c r="AH6" i="2" s="1"/>
  <c r="AA7" i="1"/>
  <c r="AA6" i="2" s="1"/>
  <c r="AH6" i="1"/>
  <c r="AD5" i="2" s="1"/>
  <c r="AG6" i="1"/>
  <c r="AC5" i="2" s="1"/>
  <c r="AF6" i="1"/>
  <c r="AF5" i="2" s="1"/>
  <c r="AE6" i="1"/>
  <c r="AE5" i="2" s="1"/>
  <c r="AD6" i="1"/>
  <c r="AB5" i="2" s="1"/>
  <c r="AC6" i="1"/>
  <c r="AG5" i="2" s="1"/>
  <c r="AB6" i="1"/>
  <c r="AH5" i="2" s="1"/>
  <c r="AA6" i="1"/>
  <c r="AA5" i="2" s="1"/>
  <c r="AH5" i="1"/>
  <c r="AG5" i="1"/>
  <c r="AF5" i="1"/>
  <c r="AE5" i="1"/>
  <c r="AD5" i="1"/>
  <c r="AC5" i="1"/>
  <c r="AB5" i="1"/>
  <c r="AA5" i="1"/>
  <c r="AH4" i="1"/>
  <c r="AD4" i="2" s="1"/>
  <c r="AG4" i="1"/>
  <c r="AC4" i="2" s="1"/>
  <c r="AF4" i="1"/>
  <c r="AF4" i="2" s="1"/>
  <c r="AE4" i="1"/>
  <c r="AD4" i="1"/>
  <c r="AB4" i="2" s="1"/>
  <c r="AC4" i="1"/>
  <c r="AG4" i="2" s="1"/>
  <c r="AB4" i="1"/>
  <c r="AH4" i="2" s="1"/>
  <c r="AA4" i="1"/>
  <c r="AA4" i="2" s="1"/>
  <c r="AE9" i="2"/>
  <c r="AH3" i="1"/>
  <c r="AG3" i="1"/>
  <c r="AC3" i="2" s="1"/>
  <c r="AF3" i="1"/>
  <c r="AF3" i="2" s="1"/>
  <c r="AE3" i="1"/>
  <c r="AE3" i="2" s="1"/>
  <c r="AD3" i="1"/>
  <c r="AB3" i="2" s="1"/>
  <c r="AC3" i="1"/>
  <c r="AG3" i="2" s="1"/>
  <c r="AB3" i="1"/>
  <c r="AH3" i="2" s="1"/>
  <c r="AA3" i="1"/>
  <c r="AA3" i="2" s="1"/>
  <c r="AD3" i="2"/>
  <c r="T141" i="1"/>
  <c r="T140" i="1"/>
  <c r="T139" i="1"/>
  <c r="T138" i="1"/>
  <c r="T137" i="1"/>
  <c r="T136" i="1"/>
  <c r="T135" i="1"/>
  <c r="T134" i="1"/>
  <c r="T133" i="1"/>
  <c r="K40" i="2" s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K31" i="2" s="1"/>
  <c r="AD80" i="2" s="1"/>
  <c r="T110" i="1"/>
  <c r="K30" i="2" s="1"/>
  <c r="AC80" i="2" s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K12" i="2" s="1"/>
  <c r="K80" i="2" s="1"/>
  <c r="T18" i="1"/>
  <c r="T17" i="1"/>
  <c r="T16" i="1"/>
  <c r="T15" i="1"/>
  <c r="T14" i="1"/>
  <c r="T13" i="1"/>
  <c r="K9" i="2" s="1"/>
  <c r="T12" i="1"/>
  <c r="T11" i="1"/>
  <c r="T10" i="1"/>
  <c r="K7" i="2" s="1"/>
  <c r="T9" i="1"/>
  <c r="T8" i="1"/>
  <c r="T7" i="1"/>
  <c r="T6" i="1"/>
  <c r="K5" i="2" s="1"/>
  <c r="D80" i="2" s="1"/>
  <c r="T5" i="1"/>
  <c r="T4" i="1"/>
  <c r="T3" i="1"/>
  <c r="K3" i="2" s="1"/>
  <c r="K38" i="2"/>
  <c r="AK80" i="2" s="1"/>
  <c r="F41" i="2"/>
  <c r="AN75" i="2" s="1"/>
  <c r="F26" i="2"/>
  <c r="Y75" i="2" s="1"/>
  <c r="F25" i="2"/>
  <c r="X75" i="2" s="1"/>
  <c r="F24" i="2"/>
  <c r="W75" i="2" s="1"/>
  <c r="O141" i="1"/>
  <c r="Z141" i="1" s="1"/>
  <c r="O140" i="1"/>
  <c r="Z140" i="1" s="1"/>
  <c r="O139" i="1"/>
  <c r="Z139" i="1" s="1"/>
  <c r="O138" i="1"/>
  <c r="Z138" i="1" s="1"/>
  <c r="O137" i="1"/>
  <c r="Z137" i="1" s="1"/>
  <c r="O136" i="1"/>
  <c r="Z136" i="1" s="1"/>
  <c r="O135" i="1"/>
  <c r="Z135" i="1" s="1"/>
  <c r="O134" i="1"/>
  <c r="Z134" i="1" s="1"/>
  <c r="O133" i="1"/>
  <c r="Z133" i="1" s="1"/>
  <c r="O132" i="1"/>
  <c r="Z132" i="1" s="1"/>
  <c r="O131" i="1"/>
  <c r="Z131" i="1" s="1"/>
  <c r="O130" i="1"/>
  <c r="Z130" i="1" s="1"/>
  <c r="O129" i="1"/>
  <c r="Z129" i="1" s="1"/>
  <c r="O128" i="1"/>
  <c r="Z128" i="1" s="1"/>
  <c r="O127" i="1"/>
  <c r="Z127" i="1" s="1"/>
  <c r="O126" i="1"/>
  <c r="Z126" i="1" s="1"/>
  <c r="O125" i="1"/>
  <c r="Z125" i="1" s="1"/>
  <c r="O124" i="1"/>
  <c r="Z124" i="1" s="1"/>
  <c r="O123" i="1"/>
  <c r="Z123" i="1" s="1"/>
  <c r="O122" i="1"/>
  <c r="Z122" i="1" s="1"/>
  <c r="O121" i="1"/>
  <c r="Z121" i="1" s="1"/>
  <c r="O119" i="1"/>
  <c r="Z119" i="1" s="1"/>
  <c r="O118" i="1"/>
  <c r="Z118" i="1" s="1"/>
  <c r="O117" i="1"/>
  <c r="Z117" i="1" s="1"/>
  <c r="O116" i="1"/>
  <c r="Z116" i="1" s="1"/>
  <c r="O115" i="1"/>
  <c r="Z115" i="1" s="1"/>
  <c r="O114" i="1"/>
  <c r="Z114" i="1" s="1"/>
  <c r="O113" i="1"/>
  <c r="Z113" i="1" s="1"/>
  <c r="O112" i="1"/>
  <c r="Z112" i="1" s="1"/>
  <c r="O111" i="1"/>
  <c r="Z111" i="1" s="1"/>
  <c r="O110" i="1"/>
  <c r="Z110" i="1" s="1"/>
  <c r="O109" i="1"/>
  <c r="Z109" i="1" s="1"/>
  <c r="O108" i="1"/>
  <c r="Z108" i="1" s="1"/>
  <c r="O107" i="1"/>
  <c r="Z107" i="1" s="1"/>
  <c r="O106" i="1"/>
  <c r="Z106" i="1" s="1"/>
  <c r="O105" i="1"/>
  <c r="Z105" i="1" s="1"/>
  <c r="O104" i="1"/>
  <c r="Z104" i="1" s="1"/>
  <c r="O103" i="1"/>
  <c r="Z103" i="1" s="1"/>
  <c r="O102" i="1"/>
  <c r="Z102" i="1" s="1"/>
  <c r="O101" i="1"/>
  <c r="Z101" i="1" s="1"/>
  <c r="O100" i="1"/>
  <c r="Z100" i="1" s="1"/>
  <c r="O99" i="1"/>
  <c r="Z99" i="1" s="1"/>
  <c r="O98" i="1"/>
  <c r="Z98" i="1" s="1"/>
  <c r="O97" i="1"/>
  <c r="Z97" i="1" s="1"/>
  <c r="O96" i="1"/>
  <c r="Z96" i="1" s="1"/>
  <c r="O95" i="1"/>
  <c r="Z95" i="1" s="1"/>
  <c r="O94" i="1"/>
  <c r="Z94" i="1" s="1"/>
  <c r="O93" i="1"/>
  <c r="Z93" i="1" s="1"/>
  <c r="O92" i="1"/>
  <c r="Z92" i="1" s="1"/>
  <c r="O91" i="1"/>
  <c r="Z91" i="1" s="1"/>
  <c r="O90" i="1"/>
  <c r="Z90" i="1" s="1"/>
  <c r="O89" i="1"/>
  <c r="Z89" i="1" s="1"/>
  <c r="O88" i="1"/>
  <c r="Z88" i="1" s="1"/>
  <c r="O87" i="1"/>
  <c r="Z87" i="1" s="1"/>
  <c r="O86" i="1"/>
  <c r="Z86" i="1" s="1"/>
  <c r="O85" i="1"/>
  <c r="Z85" i="1" s="1"/>
  <c r="O84" i="1"/>
  <c r="Z84" i="1" s="1"/>
  <c r="O83" i="1"/>
  <c r="Z83" i="1" s="1"/>
  <c r="O82" i="1"/>
  <c r="Z82" i="1" s="1"/>
  <c r="O81" i="1"/>
  <c r="Z81" i="1" s="1"/>
  <c r="O80" i="1"/>
  <c r="Z80" i="1" s="1"/>
  <c r="O79" i="1"/>
  <c r="Z79" i="1" s="1"/>
  <c r="O78" i="1"/>
  <c r="Z78" i="1" s="1"/>
  <c r="O77" i="1"/>
  <c r="Z77" i="1" s="1"/>
  <c r="O76" i="1"/>
  <c r="Z76" i="1" s="1"/>
  <c r="O75" i="1"/>
  <c r="Z75" i="1" s="1"/>
  <c r="O74" i="1"/>
  <c r="Z74" i="1" s="1"/>
  <c r="O73" i="1"/>
  <c r="Z73" i="1" s="1"/>
  <c r="O72" i="1"/>
  <c r="Z72" i="1" s="1"/>
  <c r="O71" i="1"/>
  <c r="Z71" i="1" s="1"/>
  <c r="O70" i="1"/>
  <c r="Z70" i="1" s="1"/>
  <c r="O69" i="1"/>
  <c r="Z69" i="1" s="1"/>
  <c r="O68" i="1"/>
  <c r="Z68" i="1" s="1"/>
  <c r="O67" i="1"/>
  <c r="Z67" i="1" s="1"/>
  <c r="O66" i="1"/>
  <c r="Z66" i="1" s="1"/>
  <c r="O65" i="1"/>
  <c r="Z65" i="1" s="1"/>
  <c r="O64" i="1"/>
  <c r="Z64" i="1" s="1"/>
  <c r="O63" i="1"/>
  <c r="Z63" i="1" s="1"/>
  <c r="O62" i="1"/>
  <c r="Z62" i="1" s="1"/>
  <c r="O61" i="1"/>
  <c r="Z61" i="1" s="1"/>
  <c r="O60" i="1"/>
  <c r="Z60" i="1" s="1"/>
  <c r="O59" i="1"/>
  <c r="Z59" i="1" s="1"/>
  <c r="O58" i="1"/>
  <c r="Z58" i="1" s="1"/>
  <c r="O57" i="1"/>
  <c r="Z57" i="1" s="1"/>
  <c r="O56" i="1"/>
  <c r="Z56" i="1" s="1"/>
  <c r="O55" i="1"/>
  <c r="Z55" i="1" s="1"/>
  <c r="O54" i="1"/>
  <c r="Z54" i="1" s="1"/>
  <c r="O53" i="1"/>
  <c r="Z53" i="1" s="1"/>
  <c r="O52" i="1"/>
  <c r="Z52" i="1" s="1"/>
  <c r="O51" i="1"/>
  <c r="Z51" i="1" s="1"/>
  <c r="O50" i="1"/>
  <c r="Z50" i="1" s="1"/>
  <c r="O49" i="1"/>
  <c r="Z49" i="1" s="1"/>
  <c r="O48" i="1"/>
  <c r="Z48" i="1" s="1"/>
  <c r="O47" i="1"/>
  <c r="Z47" i="1" s="1"/>
  <c r="O46" i="1"/>
  <c r="Z46" i="1" s="1"/>
  <c r="O45" i="1"/>
  <c r="Z45" i="1" s="1"/>
  <c r="O44" i="1"/>
  <c r="Z44" i="1" s="1"/>
  <c r="O43" i="1"/>
  <c r="Z43" i="1" s="1"/>
  <c r="O42" i="1"/>
  <c r="Z42" i="1" s="1"/>
  <c r="O41" i="1"/>
  <c r="Z41" i="1" s="1"/>
  <c r="O40" i="1"/>
  <c r="Z40" i="1" s="1"/>
  <c r="O39" i="1"/>
  <c r="Z39" i="1" s="1"/>
  <c r="O38" i="1"/>
  <c r="Z38" i="1" s="1"/>
  <c r="O37" i="1"/>
  <c r="Z37" i="1" s="1"/>
  <c r="O36" i="1"/>
  <c r="Z36" i="1" s="1"/>
  <c r="O35" i="1"/>
  <c r="Z35" i="1" s="1"/>
  <c r="O34" i="1"/>
  <c r="Z34" i="1" s="1"/>
  <c r="O33" i="1"/>
  <c r="Z33" i="1" s="1"/>
  <c r="O32" i="1"/>
  <c r="Z32" i="1" s="1"/>
  <c r="O31" i="1"/>
  <c r="Z31" i="1" s="1"/>
  <c r="O30" i="1"/>
  <c r="Z30" i="1" s="1"/>
  <c r="O29" i="1"/>
  <c r="Z29" i="1" s="1"/>
  <c r="O28" i="1"/>
  <c r="Z28" i="1" s="1"/>
  <c r="O27" i="1"/>
  <c r="Z27" i="1" s="1"/>
  <c r="O26" i="1"/>
  <c r="Z26" i="1" s="1"/>
  <c r="O25" i="1"/>
  <c r="Z25" i="1" s="1"/>
  <c r="O24" i="1"/>
  <c r="Z24" i="1" s="1"/>
  <c r="O23" i="1"/>
  <c r="Z23" i="1" s="1"/>
  <c r="O22" i="1"/>
  <c r="Z22" i="1" s="1"/>
  <c r="O21" i="1"/>
  <c r="Z21" i="1" s="1"/>
  <c r="O20" i="1"/>
  <c r="Z20" i="1" s="1"/>
  <c r="O19" i="1"/>
  <c r="Z19" i="1" s="1"/>
  <c r="O18" i="1"/>
  <c r="Z18" i="1" s="1"/>
  <c r="O17" i="1"/>
  <c r="Z17" i="1" s="1"/>
  <c r="O16" i="1"/>
  <c r="Z16" i="1" s="1"/>
  <c r="O15" i="1"/>
  <c r="Z15" i="1" s="1"/>
  <c r="O14" i="1"/>
  <c r="Z14" i="1" s="1"/>
  <c r="O13" i="1"/>
  <c r="Z13" i="1" s="1"/>
  <c r="O12" i="1"/>
  <c r="Z12" i="1" s="1"/>
  <c r="O11" i="1"/>
  <c r="Z11" i="1" s="1"/>
  <c r="O10" i="1"/>
  <c r="Z10" i="1" s="1"/>
  <c r="O9" i="1"/>
  <c r="Z9" i="1" s="1"/>
  <c r="O8" i="1"/>
  <c r="Z8" i="1" s="1"/>
  <c r="O7" i="1"/>
  <c r="Z7" i="1" s="1"/>
  <c r="O6" i="1"/>
  <c r="Z6" i="1" s="1"/>
  <c r="O5" i="1"/>
  <c r="Z5" i="1" s="1"/>
  <c r="O4" i="1"/>
  <c r="Z4" i="1" s="1"/>
  <c r="O3" i="1"/>
  <c r="Z3" i="1" s="1"/>
  <c r="W141" i="1"/>
  <c r="V141" i="1"/>
  <c r="U141" i="1"/>
  <c r="S141" i="1"/>
  <c r="R141" i="1"/>
  <c r="Q141" i="1"/>
  <c r="P141" i="1"/>
  <c r="W140" i="1"/>
  <c r="V140" i="1"/>
  <c r="U140" i="1"/>
  <c r="S140" i="1"/>
  <c r="R140" i="1"/>
  <c r="Q140" i="1"/>
  <c r="P140" i="1"/>
  <c r="W139" i="1"/>
  <c r="V139" i="1"/>
  <c r="U139" i="1"/>
  <c r="S139" i="1"/>
  <c r="R139" i="1"/>
  <c r="Q139" i="1"/>
  <c r="P139" i="1"/>
  <c r="W138" i="1"/>
  <c r="V138" i="1"/>
  <c r="U138" i="1"/>
  <c r="S138" i="1"/>
  <c r="R138" i="1"/>
  <c r="Q138" i="1"/>
  <c r="P138" i="1"/>
  <c r="W137" i="1"/>
  <c r="V137" i="1"/>
  <c r="U137" i="1"/>
  <c r="S137" i="1"/>
  <c r="R137" i="1"/>
  <c r="Q137" i="1"/>
  <c r="P137" i="1"/>
  <c r="W136" i="1"/>
  <c r="V136" i="1"/>
  <c r="U136" i="1"/>
  <c r="S136" i="1"/>
  <c r="R136" i="1"/>
  <c r="Q136" i="1"/>
  <c r="P136" i="1"/>
  <c r="W135" i="1"/>
  <c r="V135" i="1"/>
  <c r="U135" i="1"/>
  <c r="S135" i="1"/>
  <c r="R135" i="1"/>
  <c r="Q135" i="1"/>
  <c r="P135" i="1"/>
  <c r="W134" i="1"/>
  <c r="V134" i="1"/>
  <c r="U134" i="1"/>
  <c r="S134" i="1"/>
  <c r="R134" i="1"/>
  <c r="Q134" i="1"/>
  <c r="P134" i="1"/>
  <c r="W133" i="1"/>
  <c r="J40" i="2" s="1"/>
  <c r="V133" i="1"/>
  <c r="I40" i="2" s="1"/>
  <c r="U133" i="1"/>
  <c r="L40" i="2" s="1"/>
  <c r="S133" i="1"/>
  <c r="H40" i="2" s="1"/>
  <c r="R133" i="1"/>
  <c r="M40" i="2" s="1"/>
  <c r="Q133" i="1"/>
  <c r="N40" i="2" s="1"/>
  <c r="AM83" i="2" s="1"/>
  <c r="P133" i="1"/>
  <c r="G40" i="2" s="1"/>
  <c r="W132" i="1"/>
  <c r="V132" i="1"/>
  <c r="U132" i="1"/>
  <c r="S132" i="1"/>
  <c r="R132" i="1"/>
  <c r="Q132" i="1"/>
  <c r="P132" i="1"/>
  <c r="W131" i="1"/>
  <c r="V131" i="1"/>
  <c r="U131" i="1"/>
  <c r="S131" i="1"/>
  <c r="R131" i="1"/>
  <c r="Q131" i="1"/>
  <c r="P131" i="1"/>
  <c r="W130" i="1"/>
  <c r="J38" i="2" s="1"/>
  <c r="V130" i="1"/>
  <c r="I38" i="2" s="1"/>
  <c r="U130" i="1"/>
  <c r="L38" i="2" s="1"/>
  <c r="S130" i="1"/>
  <c r="H38" i="2" s="1"/>
  <c r="AK77" i="2" s="1"/>
  <c r="R130" i="1"/>
  <c r="M38" i="2" s="1"/>
  <c r="AK82" i="2" s="1"/>
  <c r="Q130" i="1"/>
  <c r="N38" i="2" s="1"/>
  <c r="P130" i="1"/>
  <c r="G38" i="2" s="1"/>
  <c r="W129" i="1"/>
  <c r="V129" i="1"/>
  <c r="U129" i="1"/>
  <c r="S129" i="1"/>
  <c r="R129" i="1"/>
  <c r="Q129" i="1"/>
  <c r="P129" i="1"/>
  <c r="W128" i="1"/>
  <c r="V128" i="1"/>
  <c r="U128" i="1"/>
  <c r="S128" i="1"/>
  <c r="R128" i="1"/>
  <c r="Q128" i="1"/>
  <c r="P128" i="1"/>
  <c r="W127" i="1"/>
  <c r="V127" i="1"/>
  <c r="U127" i="1"/>
  <c r="S127" i="1"/>
  <c r="R127" i="1"/>
  <c r="Q127" i="1"/>
  <c r="P127" i="1"/>
  <c r="W126" i="1"/>
  <c r="V126" i="1"/>
  <c r="U126" i="1"/>
  <c r="S126" i="1"/>
  <c r="R126" i="1"/>
  <c r="Q126" i="1"/>
  <c r="P126" i="1"/>
  <c r="W125" i="1"/>
  <c r="V125" i="1"/>
  <c r="U125" i="1"/>
  <c r="S125" i="1"/>
  <c r="R125" i="1"/>
  <c r="Q125" i="1"/>
  <c r="P125" i="1"/>
  <c r="W124" i="1"/>
  <c r="V124" i="1"/>
  <c r="U124" i="1"/>
  <c r="S124" i="1"/>
  <c r="R124" i="1"/>
  <c r="Q124" i="1"/>
  <c r="P124" i="1"/>
  <c r="W123" i="1"/>
  <c r="V123" i="1"/>
  <c r="U123" i="1"/>
  <c r="S123" i="1"/>
  <c r="R123" i="1"/>
  <c r="Q123" i="1"/>
  <c r="W122" i="1"/>
  <c r="V122" i="1"/>
  <c r="U122" i="1"/>
  <c r="S122" i="1"/>
  <c r="R122" i="1"/>
  <c r="Q122" i="1"/>
  <c r="P122" i="1"/>
  <c r="W121" i="1"/>
  <c r="V121" i="1"/>
  <c r="U121" i="1"/>
  <c r="S121" i="1"/>
  <c r="R121" i="1"/>
  <c r="Q121" i="1"/>
  <c r="P121" i="1"/>
  <c r="W120" i="1"/>
  <c r="V120" i="1"/>
  <c r="U120" i="1"/>
  <c r="S120" i="1"/>
  <c r="R120" i="1"/>
  <c r="Q120" i="1"/>
  <c r="P120" i="1"/>
  <c r="W119" i="1"/>
  <c r="V119" i="1"/>
  <c r="U119" i="1"/>
  <c r="S119" i="1"/>
  <c r="R119" i="1"/>
  <c r="Q119" i="1"/>
  <c r="P119" i="1"/>
  <c r="W118" i="1"/>
  <c r="V118" i="1"/>
  <c r="U118" i="1"/>
  <c r="S118" i="1"/>
  <c r="R118" i="1"/>
  <c r="Q118" i="1"/>
  <c r="P118" i="1"/>
  <c r="W117" i="1"/>
  <c r="V117" i="1"/>
  <c r="U117" i="1"/>
  <c r="S117" i="1"/>
  <c r="R117" i="1"/>
  <c r="Q117" i="1"/>
  <c r="P117" i="1"/>
  <c r="W116" i="1"/>
  <c r="V116" i="1"/>
  <c r="U116" i="1"/>
  <c r="S116" i="1"/>
  <c r="R116" i="1"/>
  <c r="Q116" i="1"/>
  <c r="W115" i="1"/>
  <c r="V115" i="1"/>
  <c r="U115" i="1"/>
  <c r="S115" i="1"/>
  <c r="R115" i="1"/>
  <c r="Q115" i="1"/>
  <c r="P115" i="1"/>
  <c r="W114" i="1"/>
  <c r="V114" i="1"/>
  <c r="U114" i="1"/>
  <c r="S114" i="1"/>
  <c r="R114" i="1"/>
  <c r="Q114" i="1"/>
  <c r="P114" i="1"/>
  <c r="W113" i="1"/>
  <c r="V113" i="1"/>
  <c r="U113" i="1"/>
  <c r="S113" i="1"/>
  <c r="R113" i="1"/>
  <c r="Q113" i="1"/>
  <c r="P113" i="1"/>
  <c r="W112" i="1"/>
  <c r="V112" i="1"/>
  <c r="U112" i="1"/>
  <c r="S112" i="1"/>
  <c r="R112" i="1"/>
  <c r="Q112" i="1"/>
  <c r="P112" i="1"/>
  <c r="W111" i="1"/>
  <c r="J31" i="2" s="1"/>
  <c r="AD79" i="2" s="1"/>
  <c r="V111" i="1"/>
  <c r="I31" i="2" s="1"/>
  <c r="U111" i="1"/>
  <c r="L31" i="2" s="1"/>
  <c r="AD81" i="2" s="1"/>
  <c r="S111" i="1"/>
  <c r="H31" i="2" s="1"/>
  <c r="R111" i="1"/>
  <c r="M31" i="2" s="1"/>
  <c r="AD82" i="2" s="1"/>
  <c r="Q111" i="1"/>
  <c r="N31" i="2" s="1"/>
  <c r="P111" i="1"/>
  <c r="G31" i="2" s="1"/>
  <c r="W110" i="1"/>
  <c r="J30" i="2" s="1"/>
  <c r="V110" i="1"/>
  <c r="I30" i="2" s="1"/>
  <c r="U110" i="1"/>
  <c r="L30" i="2" s="1"/>
  <c r="AC81" i="2" s="1"/>
  <c r="S110" i="1"/>
  <c r="H30" i="2" s="1"/>
  <c r="R110" i="1"/>
  <c r="M30" i="2" s="1"/>
  <c r="AC82" i="2" s="1"/>
  <c r="Q110" i="1"/>
  <c r="N30" i="2" s="1"/>
  <c r="AC83" i="2" s="1"/>
  <c r="P110" i="1"/>
  <c r="G30" i="2" s="1"/>
  <c r="AC76" i="2" s="1"/>
  <c r="W109" i="1"/>
  <c r="V109" i="1"/>
  <c r="U109" i="1"/>
  <c r="S109" i="1"/>
  <c r="R109" i="1"/>
  <c r="Q109" i="1"/>
  <c r="P109" i="1"/>
  <c r="W108" i="1"/>
  <c r="V108" i="1"/>
  <c r="U108" i="1"/>
  <c r="S108" i="1"/>
  <c r="R108" i="1"/>
  <c r="Q108" i="1"/>
  <c r="P108" i="1"/>
  <c r="W107" i="1"/>
  <c r="V107" i="1"/>
  <c r="U107" i="1"/>
  <c r="S107" i="1"/>
  <c r="R107" i="1"/>
  <c r="Q107" i="1"/>
  <c r="W106" i="1"/>
  <c r="V106" i="1"/>
  <c r="U106" i="1"/>
  <c r="S106" i="1"/>
  <c r="R106" i="1"/>
  <c r="Q106" i="1"/>
  <c r="P106" i="1"/>
  <c r="W105" i="1"/>
  <c r="V105" i="1"/>
  <c r="U105" i="1"/>
  <c r="S105" i="1"/>
  <c r="R105" i="1"/>
  <c r="Q105" i="1"/>
  <c r="P105" i="1"/>
  <c r="W104" i="1"/>
  <c r="V104" i="1"/>
  <c r="U104" i="1"/>
  <c r="S104" i="1"/>
  <c r="R104" i="1"/>
  <c r="Q104" i="1"/>
  <c r="P104" i="1"/>
  <c r="W103" i="1"/>
  <c r="V103" i="1"/>
  <c r="U103" i="1"/>
  <c r="S103" i="1"/>
  <c r="R103" i="1"/>
  <c r="Q103" i="1"/>
  <c r="P103" i="1"/>
  <c r="W102" i="1"/>
  <c r="V102" i="1"/>
  <c r="U102" i="1"/>
  <c r="S102" i="1"/>
  <c r="R102" i="1"/>
  <c r="Q102" i="1"/>
  <c r="P102" i="1"/>
  <c r="W101" i="1"/>
  <c r="V101" i="1"/>
  <c r="U101" i="1"/>
  <c r="S101" i="1"/>
  <c r="R101" i="1"/>
  <c r="Q101" i="1"/>
  <c r="P101" i="1"/>
  <c r="W100" i="1"/>
  <c r="V100" i="1"/>
  <c r="U100" i="1"/>
  <c r="S100" i="1"/>
  <c r="R100" i="1"/>
  <c r="Q100" i="1"/>
  <c r="P100" i="1"/>
  <c r="W99" i="1"/>
  <c r="V99" i="1"/>
  <c r="U99" i="1"/>
  <c r="S99" i="1"/>
  <c r="R99" i="1"/>
  <c r="Q99" i="1"/>
  <c r="P99" i="1"/>
  <c r="W98" i="1"/>
  <c r="V98" i="1"/>
  <c r="U98" i="1"/>
  <c r="S98" i="1"/>
  <c r="R98" i="1"/>
  <c r="Q98" i="1"/>
  <c r="W97" i="1"/>
  <c r="V97" i="1"/>
  <c r="U97" i="1"/>
  <c r="S97" i="1"/>
  <c r="R97" i="1"/>
  <c r="Q97" i="1"/>
  <c r="P97" i="1"/>
  <c r="W96" i="1"/>
  <c r="V96" i="1"/>
  <c r="U96" i="1"/>
  <c r="S96" i="1"/>
  <c r="R96" i="1"/>
  <c r="Q96" i="1"/>
  <c r="P96" i="1"/>
  <c r="W95" i="1"/>
  <c r="V95" i="1"/>
  <c r="U95" i="1"/>
  <c r="S95" i="1"/>
  <c r="R95" i="1"/>
  <c r="Q95" i="1"/>
  <c r="P95" i="1"/>
  <c r="W94" i="1"/>
  <c r="V94" i="1"/>
  <c r="U94" i="1"/>
  <c r="S94" i="1"/>
  <c r="R94" i="1"/>
  <c r="Q94" i="1"/>
  <c r="P94" i="1"/>
  <c r="W93" i="1"/>
  <c r="V93" i="1"/>
  <c r="U93" i="1"/>
  <c r="S93" i="1"/>
  <c r="R93" i="1"/>
  <c r="Q93" i="1"/>
  <c r="P93" i="1"/>
  <c r="W92" i="1"/>
  <c r="V92" i="1"/>
  <c r="U92" i="1"/>
  <c r="S92" i="1"/>
  <c r="R92" i="1"/>
  <c r="Q92" i="1"/>
  <c r="P92" i="1"/>
  <c r="W91" i="1"/>
  <c r="V91" i="1"/>
  <c r="U91" i="1"/>
  <c r="S91" i="1"/>
  <c r="R91" i="1"/>
  <c r="Q91" i="1"/>
  <c r="P91" i="1"/>
  <c r="W90" i="1"/>
  <c r="V90" i="1"/>
  <c r="U90" i="1"/>
  <c r="S90" i="1"/>
  <c r="R90" i="1"/>
  <c r="Q90" i="1"/>
  <c r="P90" i="1"/>
  <c r="W89" i="1"/>
  <c r="V89" i="1"/>
  <c r="U89" i="1"/>
  <c r="S89" i="1"/>
  <c r="R89" i="1"/>
  <c r="Q89" i="1"/>
  <c r="P89" i="1"/>
  <c r="V88" i="1"/>
  <c r="U88" i="1"/>
  <c r="S88" i="1"/>
  <c r="R88" i="1"/>
  <c r="Q88" i="1"/>
  <c r="P88" i="1"/>
  <c r="W87" i="1"/>
  <c r="V87" i="1"/>
  <c r="U87" i="1"/>
  <c r="S87" i="1"/>
  <c r="R87" i="1"/>
  <c r="Q87" i="1"/>
  <c r="P87" i="1"/>
  <c r="W86" i="1"/>
  <c r="V86" i="1"/>
  <c r="U86" i="1"/>
  <c r="S86" i="1"/>
  <c r="R86" i="1"/>
  <c r="Q86" i="1"/>
  <c r="P86" i="1"/>
  <c r="W85" i="1"/>
  <c r="V85" i="1"/>
  <c r="U85" i="1"/>
  <c r="R85" i="1"/>
  <c r="Q85" i="1"/>
  <c r="P85" i="1"/>
  <c r="W84" i="1"/>
  <c r="V84" i="1"/>
  <c r="U84" i="1"/>
  <c r="S84" i="1"/>
  <c r="R84" i="1"/>
  <c r="Q84" i="1"/>
  <c r="P84" i="1"/>
  <c r="W83" i="1"/>
  <c r="V83" i="1"/>
  <c r="U83" i="1"/>
  <c r="S83" i="1"/>
  <c r="R83" i="1"/>
  <c r="Q83" i="1"/>
  <c r="P83" i="1"/>
  <c r="W82" i="1"/>
  <c r="V82" i="1"/>
  <c r="U82" i="1"/>
  <c r="S82" i="1"/>
  <c r="R82" i="1"/>
  <c r="Q82" i="1"/>
  <c r="W81" i="1"/>
  <c r="V81" i="1"/>
  <c r="S81" i="1"/>
  <c r="R81" i="1"/>
  <c r="Q81" i="1"/>
  <c r="P81" i="1"/>
  <c r="W80" i="1"/>
  <c r="V80" i="1"/>
  <c r="U80" i="1"/>
  <c r="S80" i="1"/>
  <c r="R80" i="1"/>
  <c r="Q80" i="1"/>
  <c r="P80" i="1"/>
  <c r="W79" i="1"/>
  <c r="V79" i="1"/>
  <c r="U79" i="1"/>
  <c r="S79" i="1"/>
  <c r="R79" i="1"/>
  <c r="Q79" i="1"/>
  <c r="P79" i="1"/>
  <c r="W78" i="1"/>
  <c r="V78" i="1"/>
  <c r="U78" i="1"/>
  <c r="S78" i="1"/>
  <c r="R78" i="1"/>
  <c r="Q78" i="1"/>
  <c r="P78" i="1"/>
  <c r="W77" i="1"/>
  <c r="V77" i="1"/>
  <c r="U77" i="1"/>
  <c r="R77" i="1"/>
  <c r="Q77" i="1"/>
  <c r="P77" i="1"/>
  <c r="W76" i="1"/>
  <c r="V76" i="1"/>
  <c r="U76" i="1"/>
  <c r="S76" i="1"/>
  <c r="R76" i="1"/>
  <c r="Q76" i="1"/>
  <c r="P76" i="1"/>
  <c r="W75" i="1"/>
  <c r="V75" i="1"/>
  <c r="U75" i="1"/>
  <c r="S75" i="1"/>
  <c r="R75" i="1"/>
  <c r="Q75" i="1"/>
  <c r="P75" i="1"/>
  <c r="W74" i="1"/>
  <c r="V74" i="1"/>
  <c r="U74" i="1"/>
  <c r="S74" i="1"/>
  <c r="R74" i="1"/>
  <c r="Q74" i="1"/>
  <c r="P74" i="1"/>
  <c r="W73" i="1"/>
  <c r="V73" i="1"/>
  <c r="U73" i="1"/>
  <c r="S73" i="1"/>
  <c r="R73" i="1"/>
  <c r="Q73" i="1"/>
  <c r="P73" i="1"/>
  <c r="W72" i="1"/>
  <c r="V72" i="1"/>
  <c r="U72" i="1"/>
  <c r="S72" i="1"/>
  <c r="R72" i="1"/>
  <c r="Q72" i="1"/>
  <c r="P72" i="1"/>
  <c r="W71" i="1"/>
  <c r="V71" i="1"/>
  <c r="U71" i="1"/>
  <c r="S71" i="1"/>
  <c r="R71" i="1"/>
  <c r="Q71" i="1"/>
  <c r="P71" i="1"/>
  <c r="W70" i="1"/>
  <c r="V70" i="1"/>
  <c r="U70" i="1"/>
  <c r="S70" i="1"/>
  <c r="R70" i="1"/>
  <c r="Q70" i="1"/>
  <c r="P70" i="1"/>
  <c r="W69" i="1"/>
  <c r="V69" i="1"/>
  <c r="U69" i="1"/>
  <c r="S69" i="1"/>
  <c r="R69" i="1"/>
  <c r="Q69" i="1"/>
  <c r="P69" i="1"/>
  <c r="W68" i="1"/>
  <c r="V68" i="1"/>
  <c r="U68" i="1"/>
  <c r="S68" i="1"/>
  <c r="R68" i="1"/>
  <c r="Q68" i="1"/>
  <c r="W67" i="1"/>
  <c r="V67" i="1"/>
  <c r="U67" i="1"/>
  <c r="S67" i="1"/>
  <c r="R67" i="1"/>
  <c r="Q67" i="1"/>
  <c r="P67" i="1"/>
  <c r="W66" i="1"/>
  <c r="V66" i="1"/>
  <c r="U66" i="1"/>
  <c r="S66" i="1"/>
  <c r="R66" i="1"/>
  <c r="Q66" i="1"/>
  <c r="P66" i="1"/>
  <c r="W65" i="1"/>
  <c r="V65" i="1"/>
  <c r="U65" i="1"/>
  <c r="S65" i="1"/>
  <c r="R65" i="1"/>
  <c r="Q65" i="1"/>
  <c r="P65" i="1"/>
  <c r="W64" i="1"/>
  <c r="V64" i="1"/>
  <c r="U64" i="1"/>
  <c r="S64" i="1"/>
  <c r="R64" i="1"/>
  <c r="Q64" i="1"/>
  <c r="P64" i="1"/>
  <c r="W63" i="1"/>
  <c r="V63" i="1"/>
  <c r="U63" i="1"/>
  <c r="S63" i="1"/>
  <c r="R63" i="1"/>
  <c r="Q63" i="1"/>
  <c r="P63" i="1"/>
  <c r="W62" i="1"/>
  <c r="V62" i="1"/>
  <c r="U62" i="1"/>
  <c r="S62" i="1"/>
  <c r="R62" i="1"/>
  <c r="Q62" i="1"/>
  <c r="P62" i="1"/>
  <c r="W61" i="1"/>
  <c r="V61" i="1"/>
  <c r="U61" i="1"/>
  <c r="S61" i="1"/>
  <c r="R61" i="1"/>
  <c r="Q61" i="1"/>
  <c r="P61" i="1"/>
  <c r="W60" i="1"/>
  <c r="V60" i="1"/>
  <c r="U60" i="1"/>
  <c r="S60" i="1"/>
  <c r="R60" i="1"/>
  <c r="Q60" i="1"/>
  <c r="P60" i="1"/>
  <c r="W59" i="1"/>
  <c r="V59" i="1"/>
  <c r="U59" i="1"/>
  <c r="S59" i="1"/>
  <c r="R59" i="1"/>
  <c r="Q59" i="1"/>
  <c r="P59" i="1"/>
  <c r="W58" i="1"/>
  <c r="V58" i="1"/>
  <c r="U58" i="1"/>
  <c r="S58" i="1"/>
  <c r="R58" i="1"/>
  <c r="Q58" i="1"/>
  <c r="P58" i="1"/>
  <c r="W57" i="1"/>
  <c r="V57" i="1"/>
  <c r="U57" i="1"/>
  <c r="S57" i="1"/>
  <c r="R57" i="1"/>
  <c r="Q57" i="1"/>
  <c r="P57" i="1"/>
  <c r="W56" i="1"/>
  <c r="V56" i="1"/>
  <c r="U56" i="1"/>
  <c r="S56" i="1"/>
  <c r="R56" i="1"/>
  <c r="Q56" i="1"/>
  <c r="P56" i="1"/>
  <c r="W55" i="1"/>
  <c r="V55" i="1"/>
  <c r="U55" i="1"/>
  <c r="S55" i="1"/>
  <c r="R55" i="1"/>
  <c r="Q55" i="1"/>
  <c r="P55" i="1"/>
  <c r="W54" i="1"/>
  <c r="V54" i="1"/>
  <c r="U54" i="1"/>
  <c r="S54" i="1"/>
  <c r="R54" i="1"/>
  <c r="Q54" i="1"/>
  <c r="P54" i="1"/>
  <c r="W53" i="1"/>
  <c r="V53" i="1"/>
  <c r="U53" i="1"/>
  <c r="S53" i="1"/>
  <c r="R53" i="1"/>
  <c r="Q53" i="1"/>
  <c r="P53" i="1"/>
  <c r="W52" i="1"/>
  <c r="V52" i="1"/>
  <c r="U52" i="1"/>
  <c r="S52" i="1"/>
  <c r="R52" i="1"/>
  <c r="Q52" i="1"/>
  <c r="P52" i="1"/>
  <c r="W51" i="1"/>
  <c r="V51" i="1"/>
  <c r="U51" i="1"/>
  <c r="S51" i="1"/>
  <c r="R51" i="1"/>
  <c r="Q51" i="1"/>
  <c r="P51" i="1"/>
  <c r="W50" i="1"/>
  <c r="V50" i="1"/>
  <c r="U50" i="1"/>
  <c r="S50" i="1"/>
  <c r="R50" i="1"/>
  <c r="Q50" i="1"/>
  <c r="P50" i="1"/>
  <c r="W49" i="1"/>
  <c r="V49" i="1"/>
  <c r="U49" i="1"/>
  <c r="S49" i="1"/>
  <c r="R49" i="1"/>
  <c r="Q49" i="1"/>
  <c r="P49" i="1"/>
  <c r="W48" i="1"/>
  <c r="V48" i="1"/>
  <c r="U48" i="1"/>
  <c r="S48" i="1"/>
  <c r="R48" i="1"/>
  <c r="Q48" i="1"/>
  <c r="P48" i="1"/>
  <c r="W47" i="1"/>
  <c r="V47" i="1"/>
  <c r="U47" i="1"/>
  <c r="S47" i="1"/>
  <c r="R47" i="1"/>
  <c r="Q47" i="1"/>
  <c r="P47" i="1"/>
  <c r="W46" i="1"/>
  <c r="V46" i="1"/>
  <c r="U46" i="1"/>
  <c r="S46" i="1"/>
  <c r="R46" i="1"/>
  <c r="Q46" i="1"/>
  <c r="P46" i="1"/>
  <c r="W45" i="1"/>
  <c r="V45" i="1"/>
  <c r="U45" i="1"/>
  <c r="S45" i="1"/>
  <c r="R45" i="1"/>
  <c r="Q45" i="1"/>
  <c r="P45" i="1"/>
  <c r="W44" i="1"/>
  <c r="V44" i="1"/>
  <c r="U44" i="1"/>
  <c r="S44" i="1"/>
  <c r="R44" i="1"/>
  <c r="Q44" i="1"/>
  <c r="P44" i="1"/>
  <c r="W43" i="1"/>
  <c r="V43" i="1"/>
  <c r="U43" i="1"/>
  <c r="S43" i="1"/>
  <c r="R43" i="1"/>
  <c r="Q43" i="1"/>
  <c r="W42" i="1"/>
  <c r="V42" i="1"/>
  <c r="U42" i="1"/>
  <c r="S42" i="1"/>
  <c r="R42" i="1"/>
  <c r="Q42" i="1"/>
  <c r="P42" i="1"/>
  <c r="W41" i="1"/>
  <c r="V41" i="1"/>
  <c r="U41" i="1"/>
  <c r="S41" i="1"/>
  <c r="R41" i="1"/>
  <c r="Q41" i="1"/>
  <c r="P41" i="1"/>
  <c r="W40" i="1"/>
  <c r="V40" i="1"/>
  <c r="U40" i="1"/>
  <c r="S40" i="1"/>
  <c r="R40" i="1"/>
  <c r="Q40" i="1"/>
  <c r="P40" i="1"/>
  <c r="W39" i="1"/>
  <c r="V39" i="1"/>
  <c r="U39" i="1"/>
  <c r="S39" i="1"/>
  <c r="R39" i="1"/>
  <c r="Q39" i="1"/>
  <c r="P39" i="1"/>
  <c r="W38" i="1"/>
  <c r="V38" i="1"/>
  <c r="U38" i="1"/>
  <c r="S38" i="1"/>
  <c r="R38" i="1"/>
  <c r="Q38" i="1"/>
  <c r="P38" i="1"/>
  <c r="W37" i="1"/>
  <c r="V37" i="1"/>
  <c r="U37" i="1"/>
  <c r="S37" i="1"/>
  <c r="R37" i="1"/>
  <c r="Q37" i="1"/>
  <c r="P37" i="1"/>
  <c r="W36" i="1"/>
  <c r="V36" i="1"/>
  <c r="U36" i="1"/>
  <c r="S36" i="1"/>
  <c r="R36" i="1"/>
  <c r="Q36" i="1"/>
  <c r="P36" i="1"/>
  <c r="W35" i="1"/>
  <c r="V35" i="1"/>
  <c r="U35" i="1"/>
  <c r="S35" i="1"/>
  <c r="R35" i="1"/>
  <c r="Q35" i="1"/>
  <c r="P35" i="1"/>
  <c r="W34" i="1"/>
  <c r="V34" i="1"/>
  <c r="U34" i="1"/>
  <c r="S34" i="1"/>
  <c r="R34" i="1"/>
  <c r="Q34" i="1"/>
  <c r="P34" i="1"/>
  <c r="W33" i="1"/>
  <c r="V33" i="1"/>
  <c r="U33" i="1"/>
  <c r="S33" i="1"/>
  <c r="R33" i="1"/>
  <c r="Q33" i="1"/>
  <c r="P33" i="1"/>
  <c r="W32" i="1"/>
  <c r="V32" i="1"/>
  <c r="U32" i="1"/>
  <c r="S32" i="1"/>
  <c r="R32" i="1"/>
  <c r="Q32" i="1"/>
  <c r="W31" i="1"/>
  <c r="V31" i="1"/>
  <c r="U31" i="1"/>
  <c r="S31" i="1"/>
  <c r="R31" i="1"/>
  <c r="Q31" i="1"/>
  <c r="P31" i="1"/>
  <c r="W30" i="1"/>
  <c r="V30" i="1"/>
  <c r="U30" i="1"/>
  <c r="S30" i="1"/>
  <c r="R30" i="1"/>
  <c r="Q30" i="1"/>
  <c r="P30" i="1"/>
  <c r="W29" i="1"/>
  <c r="V29" i="1"/>
  <c r="U29" i="1"/>
  <c r="S29" i="1"/>
  <c r="R29" i="1"/>
  <c r="Q29" i="1"/>
  <c r="P29" i="1"/>
  <c r="W28" i="1"/>
  <c r="V28" i="1"/>
  <c r="U28" i="1"/>
  <c r="S28" i="1"/>
  <c r="R28" i="1"/>
  <c r="Q28" i="1"/>
  <c r="P28" i="1"/>
  <c r="W27" i="1"/>
  <c r="V27" i="1"/>
  <c r="U27" i="1"/>
  <c r="S27" i="1"/>
  <c r="R27" i="1"/>
  <c r="Q27" i="1"/>
  <c r="P27" i="1"/>
  <c r="W26" i="1"/>
  <c r="V26" i="1"/>
  <c r="U26" i="1"/>
  <c r="S26" i="1"/>
  <c r="R26" i="1"/>
  <c r="Q26" i="1"/>
  <c r="P26" i="1"/>
  <c r="W25" i="1"/>
  <c r="V25" i="1"/>
  <c r="U25" i="1"/>
  <c r="S25" i="1"/>
  <c r="R25" i="1"/>
  <c r="Q25" i="1"/>
  <c r="P25" i="1"/>
  <c r="W24" i="1"/>
  <c r="V24" i="1"/>
  <c r="U24" i="1"/>
  <c r="S24" i="1"/>
  <c r="R24" i="1"/>
  <c r="Q24" i="1"/>
  <c r="P24" i="1"/>
  <c r="W23" i="1"/>
  <c r="V23" i="1"/>
  <c r="U23" i="1"/>
  <c r="S23" i="1"/>
  <c r="R23" i="1"/>
  <c r="Q23" i="1"/>
  <c r="P23" i="1"/>
  <c r="W22" i="1"/>
  <c r="V22" i="1"/>
  <c r="U22" i="1"/>
  <c r="S22" i="1"/>
  <c r="R22" i="1"/>
  <c r="Q22" i="1"/>
  <c r="W21" i="1"/>
  <c r="V21" i="1"/>
  <c r="U21" i="1"/>
  <c r="S21" i="1"/>
  <c r="R21" i="1"/>
  <c r="Q21" i="1"/>
  <c r="P21" i="1"/>
  <c r="W20" i="1"/>
  <c r="V20" i="1"/>
  <c r="U20" i="1"/>
  <c r="S20" i="1"/>
  <c r="R20" i="1"/>
  <c r="Q20" i="1"/>
  <c r="P20" i="1"/>
  <c r="W19" i="1"/>
  <c r="J12" i="2" s="1"/>
  <c r="V19" i="1"/>
  <c r="I12" i="2" s="1"/>
  <c r="U19" i="1"/>
  <c r="L12" i="2" s="1"/>
  <c r="S19" i="1"/>
  <c r="H12" i="2" s="1"/>
  <c r="R19" i="1"/>
  <c r="M12" i="2" s="1"/>
  <c r="Q19" i="1"/>
  <c r="N12" i="2" s="1"/>
  <c r="P19" i="1"/>
  <c r="G12" i="2" s="1"/>
  <c r="W18" i="1"/>
  <c r="U18" i="1"/>
  <c r="S18" i="1"/>
  <c r="R18" i="1"/>
  <c r="Q18" i="1"/>
  <c r="P18" i="1"/>
  <c r="W17" i="1"/>
  <c r="V17" i="1"/>
  <c r="U17" i="1"/>
  <c r="S17" i="1"/>
  <c r="R17" i="1"/>
  <c r="Q17" i="1"/>
  <c r="P17" i="1"/>
  <c r="W16" i="1"/>
  <c r="V16" i="1"/>
  <c r="U16" i="1"/>
  <c r="S16" i="1"/>
  <c r="R16" i="1"/>
  <c r="Q16" i="1"/>
  <c r="P16" i="1"/>
  <c r="W15" i="1"/>
  <c r="V15" i="1"/>
  <c r="U15" i="1"/>
  <c r="S15" i="1"/>
  <c r="R15" i="1"/>
  <c r="Q15" i="1"/>
  <c r="P15" i="1"/>
  <c r="W14" i="1"/>
  <c r="V14" i="1"/>
  <c r="U14" i="1"/>
  <c r="S14" i="1"/>
  <c r="R14" i="1"/>
  <c r="Q14" i="1"/>
  <c r="P14" i="1"/>
  <c r="W13" i="1"/>
  <c r="J9" i="2" s="1"/>
  <c r="V13" i="1"/>
  <c r="I9" i="2" s="1"/>
  <c r="H78" i="2" s="1"/>
  <c r="U13" i="1"/>
  <c r="L9" i="2" s="1"/>
  <c r="H81" i="2" s="1"/>
  <c r="S13" i="1"/>
  <c r="H9" i="2" s="1"/>
  <c r="H77" i="2" s="1"/>
  <c r="R13" i="1"/>
  <c r="M9" i="2" s="1"/>
  <c r="Q13" i="1"/>
  <c r="N9" i="2" s="1"/>
  <c r="P13" i="1"/>
  <c r="G9" i="2" s="1"/>
  <c r="H76" i="2" s="1"/>
  <c r="W12" i="1"/>
  <c r="V12" i="1"/>
  <c r="U12" i="1"/>
  <c r="S12" i="1"/>
  <c r="R12" i="1"/>
  <c r="Q12" i="1"/>
  <c r="P12" i="1"/>
  <c r="W11" i="1"/>
  <c r="V11" i="1"/>
  <c r="U11" i="1"/>
  <c r="S11" i="1"/>
  <c r="R11" i="1"/>
  <c r="Q11" i="1"/>
  <c r="P11" i="1"/>
  <c r="W10" i="1"/>
  <c r="J7" i="2" s="1"/>
  <c r="V10" i="1"/>
  <c r="I7" i="2" s="1"/>
  <c r="F78" i="2" s="1"/>
  <c r="U10" i="1"/>
  <c r="L7" i="2" s="1"/>
  <c r="F81" i="2" s="1"/>
  <c r="S10" i="1"/>
  <c r="H7" i="2" s="1"/>
  <c r="R10" i="1"/>
  <c r="M7" i="2" s="1"/>
  <c r="Q10" i="1"/>
  <c r="N7" i="2" s="1"/>
  <c r="F83" i="2" s="1"/>
  <c r="P10" i="1"/>
  <c r="G7" i="2" s="1"/>
  <c r="F76" i="2" s="1"/>
  <c r="W9" i="1"/>
  <c r="V9" i="1"/>
  <c r="U9" i="1"/>
  <c r="S9" i="1"/>
  <c r="R9" i="1"/>
  <c r="Q9" i="1"/>
  <c r="P9" i="1"/>
  <c r="W8" i="1"/>
  <c r="V8" i="1"/>
  <c r="U8" i="1"/>
  <c r="S8" i="1"/>
  <c r="R8" i="1"/>
  <c r="Q8" i="1"/>
  <c r="P8" i="1"/>
  <c r="W7" i="1"/>
  <c r="V7" i="1"/>
  <c r="U7" i="1"/>
  <c r="S7" i="1"/>
  <c r="R7" i="1"/>
  <c r="Q7" i="1"/>
  <c r="P7" i="1"/>
  <c r="W6" i="1"/>
  <c r="J5" i="2" s="1"/>
  <c r="D79" i="2" s="1"/>
  <c r="V6" i="1"/>
  <c r="I5" i="2" s="1"/>
  <c r="D78" i="2" s="1"/>
  <c r="U6" i="1"/>
  <c r="L5" i="2" s="1"/>
  <c r="D81" i="2" s="1"/>
  <c r="S6" i="1"/>
  <c r="H5" i="2" s="1"/>
  <c r="D77" i="2" s="1"/>
  <c r="R6" i="1"/>
  <c r="M5" i="2" s="1"/>
  <c r="D82" i="2" s="1"/>
  <c r="Q6" i="1"/>
  <c r="N5" i="2" s="1"/>
  <c r="D83" i="2" s="1"/>
  <c r="P6" i="1"/>
  <c r="G5" i="2" s="1"/>
  <c r="D76" i="2" s="1"/>
  <c r="W5" i="1"/>
  <c r="V5" i="1"/>
  <c r="U5" i="1"/>
  <c r="S5" i="1"/>
  <c r="R5" i="1"/>
  <c r="Q5" i="1"/>
  <c r="P5" i="1"/>
  <c r="W4" i="1"/>
  <c r="V4" i="1"/>
  <c r="U4" i="1"/>
  <c r="S4" i="1"/>
  <c r="R4" i="1"/>
  <c r="Q4" i="1"/>
  <c r="P4" i="1"/>
  <c r="W3" i="1"/>
  <c r="J3" i="2" s="1"/>
  <c r="V3" i="1"/>
  <c r="I3" i="2" s="1"/>
  <c r="U3" i="1"/>
  <c r="L3" i="2" s="1"/>
  <c r="S3" i="1"/>
  <c r="H3" i="2" s="1"/>
  <c r="R3" i="1"/>
  <c r="M3" i="2" s="1"/>
  <c r="Q3" i="1"/>
  <c r="N3" i="2" s="1"/>
  <c r="P3" i="1"/>
  <c r="G3" i="2" s="1"/>
  <c r="Y45" i="2" l="1"/>
  <c r="W57" i="2" s="1"/>
  <c r="Y57" i="2" s="1"/>
  <c r="B79" i="2"/>
  <c r="B80" i="2"/>
  <c r="B82" i="2"/>
  <c r="AC43" i="2"/>
  <c r="M44" i="1"/>
  <c r="M36" i="2"/>
  <c r="W36" i="2" s="1"/>
  <c r="AE4" i="2"/>
  <c r="L29" i="14"/>
  <c r="N29" i="14"/>
  <c r="J29" i="14"/>
  <c r="K29" i="14"/>
  <c r="G29" i="14"/>
  <c r="C29" i="14"/>
  <c r="F29" i="14"/>
  <c r="E29" i="14"/>
  <c r="D29" i="14"/>
  <c r="AG19" i="2"/>
  <c r="AF39" i="2"/>
  <c r="L10" i="2"/>
  <c r="I81" i="2" s="1"/>
  <c r="AF43" i="2"/>
  <c r="K25" i="2"/>
  <c r="U25" i="2" s="1"/>
  <c r="K34" i="2"/>
  <c r="AG80" i="2" s="1"/>
  <c r="AH11" i="2"/>
  <c r="AF11" i="2"/>
  <c r="AG11" i="2"/>
  <c r="AB13" i="2"/>
  <c r="AD13" i="2"/>
  <c r="AB15" i="2"/>
  <c r="AA17" i="2"/>
  <c r="AE17" i="2"/>
  <c r="AC18" i="2"/>
  <c r="AB20" i="2"/>
  <c r="AC20" i="2"/>
  <c r="AG21" i="2"/>
  <c r="AC21" i="2"/>
  <c r="AD21" i="2"/>
  <c r="AF23" i="2"/>
  <c r="AH26" i="2"/>
  <c r="AF26" i="2"/>
  <c r="AG26" i="2"/>
  <c r="AC26" i="2"/>
  <c r="AG27" i="2"/>
  <c r="AB27" i="2"/>
  <c r="AD39" i="2"/>
  <c r="K4" i="2"/>
  <c r="C80" i="2" s="1"/>
  <c r="AD8" i="2"/>
  <c r="AB11" i="2"/>
  <c r="AH13" i="2"/>
  <c r="AF13" i="2"/>
  <c r="AG13" i="2"/>
  <c r="AC13" i="2"/>
  <c r="AH15" i="2"/>
  <c r="AF15" i="2"/>
  <c r="AH16" i="2"/>
  <c r="AG17" i="2"/>
  <c r="AC17" i="2"/>
  <c r="AB17" i="2"/>
  <c r="AH20" i="2"/>
  <c r="AG23" i="2"/>
  <c r="AC23" i="2"/>
  <c r="AD23" i="2"/>
  <c r="AB26" i="2"/>
  <c r="AD26" i="2"/>
  <c r="AC39" i="2"/>
  <c r="M11" i="2"/>
  <c r="J82" i="2" s="1"/>
  <c r="K14" i="2"/>
  <c r="M80" i="2" s="1"/>
  <c r="AD11" i="2"/>
  <c r="AC14" i="2"/>
  <c r="AD14" i="2"/>
  <c r="AD18" i="2"/>
  <c r="H4" i="2"/>
  <c r="C77" i="2" s="1"/>
  <c r="M6" i="2"/>
  <c r="E82" i="2" s="1"/>
  <c r="J6" i="2"/>
  <c r="E79" i="2" s="1"/>
  <c r="H6" i="2"/>
  <c r="E77" i="2" s="1"/>
  <c r="M8" i="2"/>
  <c r="W8" i="2" s="1"/>
  <c r="J8" i="2"/>
  <c r="G79" i="2" s="1"/>
  <c r="N10" i="2"/>
  <c r="I83" i="2" s="1"/>
  <c r="I10" i="2"/>
  <c r="I78" i="2" s="1"/>
  <c r="H11" i="2"/>
  <c r="J77" i="2" s="1"/>
  <c r="L13" i="2"/>
  <c r="L81" i="2" s="1"/>
  <c r="H16" i="2"/>
  <c r="O77" i="2" s="1"/>
  <c r="H17" i="2"/>
  <c r="P77" i="2" s="1"/>
  <c r="G17" i="2"/>
  <c r="P76" i="2" s="1"/>
  <c r="M17" i="2"/>
  <c r="L18" i="2"/>
  <c r="Q81" i="2" s="1"/>
  <c r="N18" i="2"/>
  <c r="Q83" i="2" s="1"/>
  <c r="J18" i="2"/>
  <c r="Q79" i="2" s="1"/>
  <c r="G19" i="2"/>
  <c r="R76" i="2" s="1"/>
  <c r="L19" i="2"/>
  <c r="R81" i="2" s="1"/>
  <c r="H20" i="2"/>
  <c r="S77" i="2" s="1"/>
  <c r="G21" i="2"/>
  <c r="T76" i="2" s="1"/>
  <c r="H22" i="2"/>
  <c r="U77" i="2" s="1"/>
  <c r="G25" i="2"/>
  <c r="X76" i="2" s="1"/>
  <c r="L25" i="2"/>
  <c r="X81" i="2" s="1"/>
  <c r="M26" i="2"/>
  <c r="Y82" i="2" s="1"/>
  <c r="J26" i="2"/>
  <c r="Y79" i="2" s="1"/>
  <c r="H29" i="2"/>
  <c r="AB77" i="2" s="1"/>
  <c r="L29" i="2"/>
  <c r="AB81" i="2" s="1"/>
  <c r="J32" i="2"/>
  <c r="AE79" i="2" s="1"/>
  <c r="N36" i="2"/>
  <c r="AI83" i="2" s="1"/>
  <c r="I36" i="2"/>
  <c r="AI78" i="2" s="1"/>
  <c r="G39" i="2"/>
  <c r="AL76" i="2" s="1"/>
  <c r="L39" i="2"/>
  <c r="AL81" i="2" s="1"/>
  <c r="N43" i="2"/>
  <c r="AP83" i="2" s="1"/>
  <c r="I43" i="2"/>
  <c r="AP78" i="2" s="1"/>
  <c r="K10" i="2"/>
  <c r="I80" i="2" s="1"/>
  <c r="K26" i="2"/>
  <c r="Y80" i="2" s="1"/>
  <c r="K33" i="2"/>
  <c r="AF80" i="2" s="1"/>
  <c r="K35" i="2"/>
  <c r="U35" i="2" s="1"/>
  <c r="H26" i="2"/>
  <c r="Y77" i="2" s="1"/>
  <c r="AG14" i="2"/>
  <c r="AG15" i="2"/>
  <c r="AH19" i="2"/>
  <c r="N4" i="2"/>
  <c r="C83" i="2" s="1"/>
  <c r="I4" i="2"/>
  <c r="S4" i="2" s="1"/>
  <c r="G8" i="2"/>
  <c r="G76" i="2" s="1"/>
  <c r="L8" i="2"/>
  <c r="V8" i="2" s="1"/>
  <c r="H10" i="2"/>
  <c r="I77" i="2" s="1"/>
  <c r="M13" i="2"/>
  <c r="J13" i="2"/>
  <c r="L79" i="2" s="1"/>
  <c r="N22" i="2"/>
  <c r="X22" i="2" s="1"/>
  <c r="I22" i="2"/>
  <c r="U78" i="2" s="1"/>
  <c r="M25" i="2"/>
  <c r="X82" i="2" s="1"/>
  <c r="J25" i="2"/>
  <c r="X79" i="2" s="1"/>
  <c r="N29" i="2"/>
  <c r="X29" i="2" s="1"/>
  <c r="I29" i="2"/>
  <c r="S29" i="2" s="1"/>
  <c r="H33" i="2"/>
  <c r="R33" i="2" s="1"/>
  <c r="N34" i="2"/>
  <c r="X34" i="2" s="1"/>
  <c r="I34" i="2"/>
  <c r="AG78" i="2" s="1"/>
  <c r="H35" i="2"/>
  <c r="R35" i="2" s="1"/>
  <c r="H36" i="2"/>
  <c r="R36" i="2" s="1"/>
  <c r="M39" i="2"/>
  <c r="W39" i="2" s="1"/>
  <c r="J39" i="2"/>
  <c r="H39" i="2"/>
  <c r="AL77" i="2" s="1"/>
  <c r="H43" i="2"/>
  <c r="AP77" i="2" s="1"/>
  <c r="K6" i="2"/>
  <c r="E80" i="2" s="1"/>
  <c r="K11" i="2"/>
  <c r="J80" i="2" s="1"/>
  <c r="K18" i="2"/>
  <c r="Q80" i="2" s="1"/>
  <c r="K19" i="2"/>
  <c r="R80" i="2" s="1"/>
  <c r="K23" i="2"/>
  <c r="V80" i="2" s="1"/>
  <c r="K29" i="2"/>
  <c r="AB80" i="2" s="1"/>
  <c r="K36" i="2"/>
  <c r="AI80" i="2" s="1"/>
  <c r="K43" i="2"/>
  <c r="AP80" i="2" s="1"/>
  <c r="Q7" i="2"/>
  <c r="V30" i="2"/>
  <c r="M14" i="2"/>
  <c r="J14" i="2"/>
  <c r="L14" i="2"/>
  <c r="N20" i="2"/>
  <c r="S83" i="2" s="1"/>
  <c r="I20" i="2"/>
  <c r="H23" i="2"/>
  <c r="V77" i="2" s="1"/>
  <c r="N23" i="2"/>
  <c r="V83" i="2" s="1"/>
  <c r="L26" i="2"/>
  <c r="Y81" i="2" s="1"/>
  <c r="N32" i="2"/>
  <c r="X32" i="2" s="1"/>
  <c r="I32" i="2"/>
  <c r="S32" i="2" s="1"/>
  <c r="N37" i="2"/>
  <c r="X37" i="2" s="1"/>
  <c r="I37" i="2"/>
  <c r="AJ78" i="2" s="1"/>
  <c r="J37" i="2"/>
  <c r="T37" i="2" s="1"/>
  <c r="N42" i="2"/>
  <c r="X42" i="2" s="1"/>
  <c r="I42" i="2"/>
  <c r="S42" i="2" s="1"/>
  <c r="Q5" i="2"/>
  <c r="AE14" i="2"/>
  <c r="AF18" i="2"/>
  <c r="AH18" i="2"/>
  <c r="AD19" i="2"/>
  <c r="AG20" i="2"/>
  <c r="M4" i="2"/>
  <c r="C82" i="2" s="1"/>
  <c r="J4" i="2"/>
  <c r="C79" i="2" s="1"/>
  <c r="N6" i="2"/>
  <c r="E83" i="2" s="1"/>
  <c r="I6" i="2"/>
  <c r="E78" i="2" s="1"/>
  <c r="N8" i="2"/>
  <c r="G83" i="2" s="1"/>
  <c r="I8" i="2"/>
  <c r="G78" i="2" s="1"/>
  <c r="G10" i="2"/>
  <c r="I76" i="2" s="1"/>
  <c r="J11" i="2"/>
  <c r="J79" i="2" s="1"/>
  <c r="H13" i="2"/>
  <c r="L77" i="2" s="1"/>
  <c r="I19" i="2"/>
  <c r="R78" i="2" s="1"/>
  <c r="M20" i="2"/>
  <c r="S82" i="2" s="1"/>
  <c r="J20" i="2"/>
  <c r="S79" i="2" s="1"/>
  <c r="L21" i="2"/>
  <c r="T81" i="2" s="1"/>
  <c r="M22" i="2"/>
  <c r="G23" i="2"/>
  <c r="V76" i="2" s="1"/>
  <c r="L23" i="2"/>
  <c r="V81" i="2" s="1"/>
  <c r="H25" i="2"/>
  <c r="X77" i="2" s="1"/>
  <c r="N26" i="2"/>
  <c r="Y83" i="2" s="1"/>
  <c r="L28" i="2"/>
  <c r="AA81" i="2" s="1"/>
  <c r="M29" i="2"/>
  <c r="AB82" i="2" s="1"/>
  <c r="J29" i="2"/>
  <c r="AB79" i="2" s="1"/>
  <c r="M32" i="2"/>
  <c r="AE82" i="2" s="1"/>
  <c r="G33" i="2"/>
  <c r="AF76" i="2" s="1"/>
  <c r="L33" i="2"/>
  <c r="M34" i="2"/>
  <c r="AG82" i="2" s="1"/>
  <c r="J34" i="2"/>
  <c r="AG79" i="2" s="1"/>
  <c r="L35" i="2"/>
  <c r="AH81" i="2" s="1"/>
  <c r="G36" i="2"/>
  <c r="AI76" i="2" s="1"/>
  <c r="G43" i="2"/>
  <c r="Q43" i="2" s="1"/>
  <c r="L43" i="2"/>
  <c r="AP81" i="2" s="1"/>
  <c r="K22" i="2"/>
  <c r="U80" i="2" s="1"/>
  <c r="AA11" i="2"/>
  <c r="AE11" i="2"/>
  <c r="AH21" i="2"/>
  <c r="AF21" i="2"/>
  <c r="AC22" i="2"/>
  <c r="AE26" i="2"/>
  <c r="AH27" i="2"/>
  <c r="AF27" i="2"/>
  <c r="G4" i="2"/>
  <c r="C76" i="2" s="1"/>
  <c r="L4" i="2"/>
  <c r="C81" i="2" s="1"/>
  <c r="H8" i="2"/>
  <c r="R8" i="2" s="1"/>
  <c r="M10" i="2"/>
  <c r="I82" i="2" s="1"/>
  <c r="J10" i="2"/>
  <c r="T10" i="2" s="1"/>
  <c r="G11" i="2"/>
  <c r="J76" i="2" s="1"/>
  <c r="L11" i="2"/>
  <c r="J81" i="2" s="1"/>
  <c r="N14" i="2"/>
  <c r="M83" i="2" s="1"/>
  <c r="I14" i="2"/>
  <c r="M78" i="2" s="1"/>
  <c r="L15" i="2"/>
  <c r="N81" i="2" s="1"/>
  <c r="H15" i="2"/>
  <c r="G22" i="2"/>
  <c r="L22" i="2"/>
  <c r="M23" i="2"/>
  <c r="V82" i="2" s="1"/>
  <c r="J23" i="2"/>
  <c r="N25" i="2"/>
  <c r="X83" i="2" s="1"/>
  <c r="I25" i="2"/>
  <c r="X78" i="2" s="1"/>
  <c r="M27" i="2"/>
  <c r="Z82" i="2" s="1"/>
  <c r="J27" i="2"/>
  <c r="T27" i="2" s="1"/>
  <c r="N27" i="2"/>
  <c r="Z83" i="2" s="1"/>
  <c r="M28" i="2"/>
  <c r="AA82" i="2" s="1"/>
  <c r="J28" i="2"/>
  <c r="AA79" i="2" s="1"/>
  <c r="H28" i="2"/>
  <c r="R28" i="2" s="1"/>
  <c r="G29" i="2"/>
  <c r="AB76" i="2" s="1"/>
  <c r="M33" i="2"/>
  <c r="W33" i="2" s="1"/>
  <c r="J33" i="2"/>
  <c r="AF79" i="2" s="1"/>
  <c r="G34" i="2"/>
  <c r="Q34" i="2" s="1"/>
  <c r="L34" i="2"/>
  <c r="AG81" i="2" s="1"/>
  <c r="J36" i="2"/>
  <c r="AI79" i="2" s="1"/>
  <c r="N39" i="2"/>
  <c r="AL83" i="2" s="1"/>
  <c r="I39" i="2"/>
  <c r="AL78" i="2" s="1"/>
  <c r="G42" i="2"/>
  <c r="AP76" i="2" s="1"/>
  <c r="M43" i="2"/>
  <c r="W43" i="2" s="1"/>
  <c r="J43" i="2"/>
  <c r="AP79" i="2" s="1"/>
  <c r="U12" i="2"/>
  <c r="AE13" i="2"/>
  <c r="AF14" i="2"/>
  <c r="AE15" i="2"/>
  <c r="AH17" i="2"/>
  <c r="AF17" i="2"/>
  <c r="AG18" i="2"/>
  <c r="AH23" i="2"/>
  <c r="W6" i="2"/>
  <c r="S30" i="2"/>
  <c r="AC78" i="2"/>
  <c r="W40" i="2"/>
  <c r="AM82" i="2"/>
  <c r="Q3" i="2"/>
  <c r="B76" i="2"/>
  <c r="V3" i="2"/>
  <c r="B81" i="2"/>
  <c r="R5" i="2"/>
  <c r="R7" i="2"/>
  <c r="F77" i="2"/>
  <c r="W9" i="2"/>
  <c r="H82" i="2"/>
  <c r="T9" i="2"/>
  <c r="H79" i="2"/>
  <c r="S12" i="2"/>
  <c r="K78" i="2"/>
  <c r="R30" i="2"/>
  <c r="AC77" i="2"/>
  <c r="Q31" i="2"/>
  <c r="AD76" i="2"/>
  <c r="X38" i="2"/>
  <c r="AK83" i="2"/>
  <c r="S38" i="2"/>
  <c r="AK78" i="2"/>
  <c r="Q40" i="2"/>
  <c r="AM76" i="2"/>
  <c r="V40" i="2"/>
  <c r="AM81" i="2"/>
  <c r="U9" i="2"/>
  <c r="H80" i="2"/>
  <c r="X12" i="2"/>
  <c r="K83" i="2"/>
  <c r="T40" i="2"/>
  <c r="AM79" i="2"/>
  <c r="U5" i="2"/>
  <c r="U7" i="2"/>
  <c r="F80" i="2"/>
  <c r="V9" i="2"/>
  <c r="R38" i="2"/>
  <c r="X3" i="2"/>
  <c r="B83" i="2"/>
  <c r="S3" i="2"/>
  <c r="B78" i="2"/>
  <c r="W12" i="2"/>
  <c r="K82" i="2"/>
  <c r="T12" i="2"/>
  <c r="K79" i="2"/>
  <c r="X31" i="2"/>
  <c r="AD83" i="2"/>
  <c r="S31" i="2"/>
  <c r="AD78" i="2"/>
  <c r="T38" i="2"/>
  <c r="AK79" i="2"/>
  <c r="S40" i="2"/>
  <c r="AM78" i="2"/>
  <c r="V31" i="2"/>
  <c r="X5" i="2"/>
  <c r="R3" i="2"/>
  <c r="B77" i="2"/>
  <c r="W5" i="2"/>
  <c r="W7" i="2"/>
  <c r="F82" i="2"/>
  <c r="T7" i="2"/>
  <c r="F79" i="2"/>
  <c r="X9" i="2"/>
  <c r="H83" i="2"/>
  <c r="Q12" i="2"/>
  <c r="K76" i="2"/>
  <c r="V12" i="2"/>
  <c r="K81" i="2"/>
  <c r="T30" i="2"/>
  <c r="AC79" i="2"/>
  <c r="R31" i="2"/>
  <c r="AD77" i="2"/>
  <c r="Q38" i="2"/>
  <c r="AK76" i="2"/>
  <c r="V38" i="2"/>
  <c r="AK81" i="2"/>
  <c r="R40" i="2"/>
  <c r="AM77" i="2"/>
  <c r="U40" i="2"/>
  <c r="AM80" i="2"/>
  <c r="R9" i="2"/>
  <c r="R12" i="2"/>
  <c r="V5" i="2"/>
  <c r="V7" i="2"/>
  <c r="Q30" i="2"/>
  <c r="U30" i="2"/>
  <c r="U31" i="2"/>
  <c r="U38" i="2"/>
  <c r="U3" i="2"/>
  <c r="Q9" i="2"/>
  <c r="W38" i="2"/>
  <c r="X40" i="2"/>
  <c r="W3" i="2"/>
  <c r="T3" i="2"/>
  <c r="S5" i="2"/>
  <c r="X7" i="2"/>
  <c r="S7" i="2"/>
  <c r="X30" i="2"/>
  <c r="W31" i="2"/>
  <c r="T31" i="2"/>
  <c r="T5" i="2"/>
  <c r="S9" i="2"/>
  <c r="W30" i="2"/>
  <c r="M15" i="2"/>
  <c r="J15" i="2"/>
  <c r="N79" i="2" s="1"/>
  <c r="J17" i="2"/>
  <c r="P79" i="2" s="1"/>
  <c r="H18" i="2"/>
  <c r="Q77" i="2" s="1"/>
  <c r="G6" i="2"/>
  <c r="L6" i="2"/>
  <c r="N11" i="2"/>
  <c r="G16" i="2"/>
  <c r="O76" i="2" s="1"/>
  <c r="L16" i="2"/>
  <c r="O81" i="2" s="1"/>
  <c r="N19" i="2"/>
  <c r="M21" i="2"/>
  <c r="J21" i="2"/>
  <c r="I23" i="2"/>
  <c r="I27" i="2"/>
  <c r="Z78" i="2" s="1"/>
  <c r="H32" i="2"/>
  <c r="I33" i="2"/>
  <c r="H34" i="2"/>
  <c r="N35" i="2"/>
  <c r="N15" i="2"/>
  <c r="I15" i="2"/>
  <c r="N78" i="2" s="1"/>
  <c r="N16" i="2"/>
  <c r="I16" i="2"/>
  <c r="O78" i="2" s="1"/>
  <c r="N17" i="2"/>
  <c r="I17" i="2"/>
  <c r="M19" i="2"/>
  <c r="J19" i="2"/>
  <c r="G37" i="2"/>
  <c r="L37" i="2"/>
  <c r="L42" i="2"/>
  <c r="N13" i="2"/>
  <c r="M16" i="2"/>
  <c r="O82" i="2" s="1"/>
  <c r="J16" i="2"/>
  <c r="N28" i="2"/>
  <c r="I28" i="2"/>
  <c r="H14" i="2"/>
  <c r="M77" i="2" s="1"/>
  <c r="L17" i="2"/>
  <c r="I18" i="2"/>
  <c r="I26" i="2"/>
  <c r="H27" i="2"/>
  <c r="L32" i="2"/>
  <c r="N33" i="2"/>
  <c r="I35" i="2"/>
  <c r="L36" i="2"/>
  <c r="M37" i="2"/>
  <c r="M42" i="2"/>
  <c r="J42" i="2"/>
  <c r="I21" i="2"/>
  <c r="I13" i="2"/>
  <c r="M18" i="2"/>
  <c r="G27" i="2"/>
  <c r="Z76" i="2" s="1"/>
  <c r="L27" i="2"/>
  <c r="M35" i="2"/>
  <c r="J35" i="2"/>
  <c r="H37" i="2"/>
  <c r="H42" i="2"/>
  <c r="N21" i="2"/>
  <c r="AA27" i="2"/>
  <c r="AE27" i="2"/>
  <c r="K13" i="2"/>
  <c r="K15" i="2"/>
  <c r="K16" i="2"/>
  <c r="O80" i="2" s="1"/>
  <c r="K17" i="2"/>
  <c r="K20" i="2"/>
  <c r="K21" i="2"/>
  <c r="T80" i="2" s="1"/>
  <c r="K32" i="2"/>
  <c r="K37" i="2"/>
  <c r="K42" i="2"/>
  <c r="AA19" i="2"/>
  <c r="AE19" i="2"/>
  <c r="AA23" i="2"/>
  <c r="AE23" i="2"/>
  <c r="AE20" i="2"/>
  <c r="K8" i="2"/>
  <c r="K27" i="2"/>
  <c r="K28" i="2"/>
  <c r="K39" i="2"/>
  <c r="AL80" i="2" s="1"/>
  <c r="AA21" i="2"/>
  <c r="AE21" i="2"/>
  <c r="AA18" i="2"/>
  <c r="AH14" i="2"/>
  <c r="AD16" i="2"/>
  <c r="C43" i="2"/>
  <c r="C42" i="2"/>
  <c r="A42" i="2"/>
  <c r="B41" i="2"/>
  <c r="C40" i="2"/>
  <c r="A40" i="2"/>
  <c r="C39" i="2"/>
  <c r="A39" i="2"/>
  <c r="D132" i="1"/>
  <c r="AE132" i="1" s="1"/>
  <c r="AE39" i="2" s="1"/>
  <c r="C38" i="2"/>
  <c r="A38" i="2"/>
  <c r="C37" i="2"/>
  <c r="A37" i="2"/>
  <c r="C36" i="2"/>
  <c r="A36" i="2"/>
  <c r="A35" i="2"/>
  <c r="C123" i="1"/>
  <c r="C34" i="2"/>
  <c r="A34" i="2"/>
  <c r="A120" i="1"/>
  <c r="O120" i="1" s="1"/>
  <c r="Z120" i="1" s="1"/>
  <c r="A33" i="2"/>
  <c r="C33" i="2"/>
  <c r="A32" i="2"/>
  <c r="C116" i="1"/>
  <c r="C31" i="2"/>
  <c r="A31" i="2"/>
  <c r="C30" i="2"/>
  <c r="A30" i="2"/>
  <c r="C29" i="2"/>
  <c r="A29" i="2"/>
  <c r="A28" i="2"/>
  <c r="C107" i="1"/>
  <c r="A27" i="2"/>
  <c r="C27" i="2"/>
  <c r="D99" i="1"/>
  <c r="AG99" i="1" s="1"/>
  <c r="AC27" i="2" s="1"/>
  <c r="B26" i="2"/>
  <c r="D98" i="1"/>
  <c r="AA98" i="1" s="1"/>
  <c r="AA26" i="2" s="1"/>
  <c r="C98" i="1"/>
  <c r="P98" i="1" s="1"/>
  <c r="G26" i="2" s="1"/>
  <c r="Y76" i="2" s="1"/>
  <c r="C25" i="2"/>
  <c r="B25" i="2"/>
  <c r="B24" i="2"/>
  <c r="AH45" i="2" l="1"/>
  <c r="X56" i="2" s="1"/>
  <c r="U4" i="2"/>
  <c r="W17" i="2"/>
  <c r="AI82" i="2"/>
  <c r="T23" i="2"/>
  <c r="X80" i="2"/>
  <c r="R15" i="2"/>
  <c r="V10" i="2"/>
  <c r="U34" i="2"/>
  <c r="S10" i="2"/>
  <c r="U36" i="2"/>
  <c r="R6" i="2"/>
  <c r="AG83" i="2"/>
  <c r="R10" i="2"/>
  <c r="X4" i="2"/>
  <c r="T39" i="2"/>
  <c r="R26" i="2"/>
  <c r="U33" i="2"/>
  <c r="T8" i="2"/>
  <c r="Q8" i="2"/>
  <c r="S20" i="2"/>
  <c r="W11" i="2"/>
  <c r="T25" i="2"/>
  <c r="AL82" i="2"/>
  <c r="T26" i="2"/>
  <c r="T13" i="2"/>
  <c r="Q19" i="2"/>
  <c r="X43" i="2"/>
  <c r="P82" i="2"/>
  <c r="R22" i="2"/>
  <c r="T14" i="2"/>
  <c r="W13" i="2"/>
  <c r="U23" i="2"/>
  <c r="X36" i="2"/>
  <c r="U6" i="2"/>
  <c r="V13" i="2"/>
  <c r="U14" i="2"/>
  <c r="V25" i="2"/>
  <c r="R20" i="2"/>
  <c r="R39" i="2"/>
  <c r="AB78" i="2"/>
  <c r="R17" i="2"/>
  <c r="X18" i="2"/>
  <c r="T36" i="2"/>
  <c r="V26" i="2"/>
  <c r="Q11" i="2"/>
  <c r="S36" i="2"/>
  <c r="V43" i="2"/>
  <c r="AF82" i="2"/>
  <c r="S37" i="2"/>
  <c r="S25" i="2"/>
  <c r="W28" i="2"/>
  <c r="Q4" i="2"/>
  <c r="T4" i="2"/>
  <c r="S39" i="2"/>
  <c r="X26" i="2"/>
  <c r="AP82" i="2"/>
  <c r="AA77" i="2"/>
  <c r="V11" i="2"/>
  <c r="T34" i="2"/>
  <c r="S34" i="2"/>
  <c r="S6" i="2"/>
  <c r="Q36" i="2"/>
  <c r="AG76" i="2"/>
  <c r="I79" i="2"/>
  <c r="W23" i="2"/>
  <c r="U83" i="2"/>
  <c r="T6" i="2"/>
  <c r="W34" i="2"/>
  <c r="AH80" i="2"/>
  <c r="X10" i="2"/>
  <c r="AL79" i="2"/>
  <c r="AI77" i="2"/>
  <c r="T33" i="2"/>
  <c r="R43" i="2"/>
  <c r="AB83" i="2"/>
  <c r="W25" i="2"/>
  <c r="V34" i="2"/>
  <c r="W4" i="2"/>
  <c r="R4" i="2"/>
  <c r="AF77" i="2"/>
  <c r="X20" i="2"/>
  <c r="AJ79" i="2"/>
  <c r="L82" i="2"/>
  <c r="U29" i="2"/>
  <c r="Q42" i="2"/>
  <c r="Q25" i="2"/>
  <c r="V39" i="2"/>
  <c r="T29" i="2"/>
  <c r="U11" i="2"/>
  <c r="G81" i="2"/>
  <c r="Q23" i="2"/>
  <c r="Z79" i="2"/>
  <c r="N77" i="2"/>
  <c r="Q10" i="2"/>
  <c r="AO78" i="2"/>
  <c r="M79" i="2"/>
  <c r="U22" i="2"/>
  <c r="W14" i="2"/>
  <c r="Q21" i="2"/>
  <c r="U19" i="2"/>
  <c r="T32" i="2"/>
  <c r="W26" i="2"/>
  <c r="V35" i="2"/>
  <c r="Q39" i="2"/>
  <c r="Q33" i="2"/>
  <c r="T28" i="2"/>
  <c r="V79" i="2"/>
  <c r="G77" i="2"/>
  <c r="V4" i="2"/>
  <c r="U43" i="2"/>
  <c r="G82" i="2"/>
  <c r="V28" i="2"/>
  <c r="W20" i="2"/>
  <c r="AO83" i="2"/>
  <c r="AH77" i="2"/>
  <c r="AE78" i="2"/>
  <c r="S78" i="2"/>
  <c r="C78" i="2"/>
  <c r="U26" i="2"/>
  <c r="U10" i="2"/>
  <c r="S14" i="2"/>
  <c r="S43" i="2"/>
  <c r="T18" i="2"/>
  <c r="V29" i="2"/>
  <c r="R11" i="2"/>
  <c r="W27" i="2"/>
  <c r="R29" i="2"/>
  <c r="Q17" i="2"/>
  <c r="V21" i="2"/>
  <c r="X8" i="2"/>
  <c r="AJ83" i="2"/>
  <c r="AE83" i="2"/>
  <c r="M82" i="2"/>
  <c r="S22" i="2"/>
  <c r="V18" i="2"/>
  <c r="V14" i="2"/>
  <c r="T11" i="2"/>
  <c r="AO76" i="2"/>
  <c r="X27" i="2"/>
  <c r="V15" i="2"/>
  <c r="X23" i="2"/>
  <c r="X39" i="2"/>
  <c r="Q29" i="2"/>
  <c r="X25" i="2"/>
  <c r="W10" i="2"/>
  <c r="W32" i="2"/>
  <c r="M81" i="2"/>
  <c r="R25" i="2"/>
  <c r="U76" i="2"/>
  <c r="Q22" i="2"/>
  <c r="AF81" i="2"/>
  <c r="V33" i="2"/>
  <c r="T43" i="2"/>
  <c r="X6" i="2"/>
  <c r="V23" i="2"/>
  <c r="C26" i="2"/>
  <c r="W29" i="2"/>
  <c r="R13" i="2"/>
  <c r="U81" i="2"/>
  <c r="U82" i="2"/>
  <c r="W22" i="2"/>
  <c r="U27" i="2"/>
  <c r="Z80" i="2"/>
  <c r="U17" i="2"/>
  <c r="P80" i="2"/>
  <c r="S21" i="2"/>
  <c r="T78" i="2"/>
  <c r="V42" i="2"/>
  <c r="AO81" i="2"/>
  <c r="W19" i="2"/>
  <c r="R82" i="2"/>
  <c r="R34" i="2"/>
  <c r="AG77" i="2"/>
  <c r="Q6" i="2"/>
  <c r="E76" i="2"/>
  <c r="U15" i="2"/>
  <c r="N80" i="2"/>
  <c r="T35" i="2"/>
  <c r="AH79" i="2"/>
  <c r="W18" i="2"/>
  <c r="Q82" i="2"/>
  <c r="W42" i="2"/>
  <c r="AO82" i="2"/>
  <c r="X33" i="2"/>
  <c r="AF83" i="2"/>
  <c r="S18" i="2"/>
  <c r="Q78" i="2"/>
  <c r="Q37" i="2"/>
  <c r="AJ76" i="2"/>
  <c r="X17" i="2"/>
  <c r="P83" i="2"/>
  <c r="X15" i="2"/>
  <c r="N83" i="2"/>
  <c r="R32" i="2"/>
  <c r="AE77" i="2"/>
  <c r="W21" i="2"/>
  <c r="T82" i="2"/>
  <c r="X11" i="2"/>
  <c r="J83" i="2"/>
  <c r="U28" i="2"/>
  <c r="AA80" i="2"/>
  <c r="U42" i="2"/>
  <c r="AO80" i="2"/>
  <c r="U20" i="2"/>
  <c r="S80" i="2"/>
  <c r="U13" i="2"/>
  <c r="L80" i="2"/>
  <c r="X21" i="2"/>
  <c r="T83" i="2"/>
  <c r="W35" i="2"/>
  <c r="AH82" i="2"/>
  <c r="S13" i="2"/>
  <c r="L78" i="2"/>
  <c r="W37" i="2"/>
  <c r="AJ82" i="2"/>
  <c r="V32" i="2"/>
  <c r="AE81" i="2"/>
  <c r="V17" i="2"/>
  <c r="P81" i="2"/>
  <c r="S28" i="2"/>
  <c r="AA78" i="2"/>
  <c r="X13" i="2"/>
  <c r="L83" i="2"/>
  <c r="T19" i="2"/>
  <c r="R79" i="2"/>
  <c r="X35" i="2"/>
  <c r="AH83" i="2"/>
  <c r="X19" i="2"/>
  <c r="R83" i="2"/>
  <c r="V6" i="2"/>
  <c r="E81" i="2"/>
  <c r="U37" i="2"/>
  <c r="AJ80" i="2"/>
  <c r="R42" i="2"/>
  <c r="AO77" i="2"/>
  <c r="V27" i="2"/>
  <c r="Z81" i="2"/>
  <c r="V36" i="2"/>
  <c r="AI81" i="2"/>
  <c r="R27" i="2"/>
  <c r="Z77" i="2"/>
  <c r="X28" i="2"/>
  <c r="AA83" i="2"/>
  <c r="X16" i="2"/>
  <c r="O83" i="2"/>
  <c r="S23" i="2"/>
  <c r="V78" i="2"/>
  <c r="U8" i="2"/>
  <c r="G80" i="2"/>
  <c r="U32" i="2"/>
  <c r="AE80" i="2"/>
  <c r="R37" i="2"/>
  <c r="AJ77" i="2"/>
  <c r="T42" i="2"/>
  <c r="AO79" i="2"/>
  <c r="S35" i="2"/>
  <c r="AH78" i="2"/>
  <c r="S26" i="2"/>
  <c r="Y78" i="2"/>
  <c r="T16" i="2"/>
  <c r="O79" i="2"/>
  <c r="V37" i="2"/>
  <c r="AJ81" i="2"/>
  <c r="S17" i="2"/>
  <c r="P78" i="2"/>
  <c r="S33" i="2"/>
  <c r="AF78" i="2"/>
  <c r="T21" i="2"/>
  <c r="T79" i="2"/>
  <c r="W15" i="2"/>
  <c r="N82" i="2"/>
  <c r="Q27" i="2"/>
  <c r="S27" i="2"/>
  <c r="Q26" i="2"/>
  <c r="X14" i="2"/>
  <c r="U39" i="2"/>
  <c r="U21" i="2"/>
  <c r="N45" i="2"/>
  <c r="M45" i="2"/>
  <c r="C35" i="2"/>
  <c r="P123" i="1"/>
  <c r="G35" i="2" s="1"/>
  <c r="C28" i="2"/>
  <c r="P107" i="1"/>
  <c r="G28" i="2" s="1"/>
  <c r="C32" i="2"/>
  <c r="P116" i="1"/>
  <c r="G32" i="2" s="1"/>
  <c r="K45" i="2"/>
  <c r="B29" i="2"/>
  <c r="F29" i="2"/>
  <c r="AB75" i="2" s="1"/>
  <c r="B31" i="2"/>
  <c r="F31" i="2"/>
  <c r="AD75" i="2" s="1"/>
  <c r="B40" i="2"/>
  <c r="F40" i="2"/>
  <c r="AM75" i="2" s="1"/>
  <c r="B27" i="2"/>
  <c r="F27" i="2"/>
  <c r="Z75" i="2" s="1"/>
  <c r="B33" i="2"/>
  <c r="F33" i="2"/>
  <c r="AF75" i="2" s="1"/>
  <c r="B37" i="2"/>
  <c r="F37" i="2"/>
  <c r="AJ75" i="2" s="1"/>
  <c r="B43" i="2"/>
  <c r="F43" i="2"/>
  <c r="AP75" i="2" s="1"/>
  <c r="B30" i="2"/>
  <c r="F30" i="2"/>
  <c r="AC75" i="2" s="1"/>
  <c r="B35" i="2"/>
  <c r="F35" i="2"/>
  <c r="AH75" i="2" s="1"/>
  <c r="B39" i="2"/>
  <c r="F39" i="2"/>
  <c r="AL75" i="2" s="1"/>
  <c r="B28" i="2"/>
  <c r="F28" i="2"/>
  <c r="AA75" i="2" s="1"/>
  <c r="B32" i="2"/>
  <c r="F32" i="2"/>
  <c r="AE75" i="2" s="1"/>
  <c r="B34" i="2"/>
  <c r="F34" i="2"/>
  <c r="AG75" i="2" s="1"/>
  <c r="B36" i="2"/>
  <c r="F36" i="2"/>
  <c r="AI75" i="2" s="1"/>
  <c r="B38" i="2"/>
  <c r="F38" i="2"/>
  <c r="AK75" i="2" s="1"/>
  <c r="B42" i="2"/>
  <c r="F42" i="2"/>
  <c r="AO75" i="2" s="1"/>
  <c r="C23" i="2"/>
  <c r="A23" i="2"/>
  <c r="D93" i="1"/>
  <c r="AD93" i="1" s="1"/>
  <c r="AB23" i="2" s="1"/>
  <c r="R23" i="2" s="1"/>
  <c r="G49" i="2" l="1"/>
  <c r="X45" i="2"/>
  <c r="W56" i="2" s="1"/>
  <c r="Y56" i="2" s="1"/>
  <c r="Q28" i="2"/>
  <c r="AA76" i="2"/>
  <c r="Q32" i="2"/>
  <c r="AE76" i="2"/>
  <c r="Q35" i="2"/>
  <c r="AH76" i="2"/>
  <c r="AF16" i="2"/>
  <c r="B23" i="2"/>
  <c r="F23" i="2"/>
  <c r="V75" i="2" s="1"/>
  <c r="A22" i="2"/>
  <c r="D91" i="1"/>
  <c r="AF91" i="1" s="1"/>
  <c r="AF22" i="2" s="1"/>
  <c r="V22" i="2" s="1"/>
  <c r="C88" i="1"/>
  <c r="W88" i="1" s="1"/>
  <c r="J22" i="2" s="1"/>
  <c r="V16" i="2" l="1"/>
  <c r="U79" i="2"/>
  <c r="T22" i="2"/>
  <c r="J45" i="2"/>
  <c r="C22" i="2"/>
  <c r="AC16" i="2"/>
  <c r="S16" i="2" s="1"/>
  <c r="B22" i="2"/>
  <c r="F22" i="2"/>
  <c r="U75" i="2" s="1"/>
  <c r="A21" i="2"/>
  <c r="D85" i="1"/>
  <c r="AD85" i="1" s="1"/>
  <c r="C85" i="1"/>
  <c r="S85" i="1" s="1"/>
  <c r="H21" i="2" l="1"/>
  <c r="T77" i="2" s="1"/>
  <c r="AB21" i="2"/>
  <c r="C21" i="2"/>
  <c r="AB16" i="2"/>
  <c r="R16" i="2" s="1"/>
  <c r="AE16" i="2"/>
  <c r="B21" i="2"/>
  <c r="F21" i="2"/>
  <c r="T75" i="2" s="1"/>
  <c r="A20" i="2"/>
  <c r="D82" i="1"/>
  <c r="AA82" i="1" s="1"/>
  <c r="AA20" i="2" s="1"/>
  <c r="C82" i="1"/>
  <c r="P82" i="1" s="1"/>
  <c r="G20" i="2" s="1"/>
  <c r="D81" i="1"/>
  <c r="AF81" i="1" s="1"/>
  <c r="C81" i="1"/>
  <c r="D80" i="1"/>
  <c r="AH80" i="1" s="1"/>
  <c r="AD20" i="2" s="1"/>
  <c r="T20" i="2" s="1"/>
  <c r="D78" i="1"/>
  <c r="AF78" i="1" s="1"/>
  <c r="A19" i="2"/>
  <c r="D77" i="1"/>
  <c r="AD77" i="1" s="1"/>
  <c r="AB19" i="2" s="1"/>
  <c r="C77" i="1"/>
  <c r="S77" i="1" s="1"/>
  <c r="H19" i="2" s="1"/>
  <c r="D75" i="1"/>
  <c r="AG75" i="1" s="1"/>
  <c r="AC19" i="2" s="1"/>
  <c r="S19" i="2" s="1"/>
  <c r="D74" i="1"/>
  <c r="AF74" i="1" s="1"/>
  <c r="AF19" i="2" s="1"/>
  <c r="C18" i="2"/>
  <c r="A18" i="2"/>
  <c r="D70" i="1"/>
  <c r="AD70" i="1" s="1"/>
  <c r="AB18" i="2" s="1"/>
  <c r="R18" i="2" s="1"/>
  <c r="D69" i="1"/>
  <c r="AE69" i="1" s="1"/>
  <c r="AE18" i="2" s="1"/>
  <c r="U18" i="2" s="1"/>
  <c r="C68" i="1"/>
  <c r="G18" i="2" s="1"/>
  <c r="AE45" i="2" l="1"/>
  <c r="X53" i="2" s="1"/>
  <c r="U16" i="2"/>
  <c r="U45" i="2" s="1"/>
  <c r="W53" i="2" s="1"/>
  <c r="AF20" i="2"/>
  <c r="R19" i="2"/>
  <c r="R77" i="2"/>
  <c r="Q18" i="2"/>
  <c r="Q76" i="2"/>
  <c r="Q20" i="2"/>
  <c r="S76" i="2"/>
  <c r="V19" i="2"/>
  <c r="R21" i="2"/>
  <c r="H45" i="2"/>
  <c r="C20" i="2"/>
  <c r="U81" i="1"/>
  <c r="L20" i="2" s="1"/>
  <c r="C19" i="2"/>
  <c r="B18" i="2"/>
  <c r="F18" i="2"/>
  <c r="Q75" i="2" s="1"/>
  <c r="B19" i="2"/>
  <c r="F19" i="2"/>
  <c r="R75" i="2" s="1"/>
  <c r="B20" i="2"/>
  <c r="F20" i="2"/>
  <c r="S75" i="2" s="1"/>
  <c r="C17" i="2"/>
  <c r="A17" i="2"/>
  <c r="D56" i="1"/>
  <c r="AH56" i="1" s="1"/>
  <c r="AD17" i="2" s="1"/>
  <c r="T17" i="2" s="1"/>
  <c r="Y53" i="2" l="1"/>
  <c r="AF45" i="2"/>
  <c r="X54" i="2" s="1"/>
  <c r="S81" i="2"/>
  <c r="L45" i="2"/>
  <c r="V20" i="2"/>
  <c r="B17" i="2"/>
  <c r="F17" i="2"/>
  <c r="P75" i="2" s="1"/>
  <c r="A16" i="2"/>
  <c r="C16" i="2"/>
  <c r="D48" i="1"/>
  <c r="AA48" i="1" s="1"/>
  <c r="AA16" i="2" s="1"/>
  <c r="Q16" i="2" s="1"/>
  <c r="D46" i="1"/>
  <c r="AC46" i="1" s="1"/>
  <c r="AG16" i="2" s="1"/>
  <c r="AG45" i="2" s="1"/>
  <c r="X55" i="2" s="1"/>
  <c r="V45" i="2" l="1"/>
  <c r="W54" i="2" s="1"/>
  <c r="Y54" i="2" s="1"/>
  <c r="W16" i="2"/>
  <c r="B16" i="2"/>
  <c r="F16" i="2"/>
  <c r="O75" i="2" s="1"/>
  <c r="A15" i="2"/>
  <c r="D43" i="1"/>
  <c r="AA43" i="1" s="1"/>
  <c r="AA15" i="2" s="1"/>
  <c r="C43" i="1"/>
  <c r="D42" i="1"/>
  <c r="AG42" i="1" s="1"/>
  <c r="AC15" i="2" s="1"/>
  <c r="S15" i="2" s="1"/>
  <c r="D36" i="1"/>
  <c r="AH36" i="1" s="1"/>
  <c r="AD15" i="2" s="1"/>
  <c r="AD45" i="2" s="1"/>
  <c r="X52" i="2" s="1"/>
  <c r="W45" i="2" l="1"/>
  <c r="W55" i="2" s="1"/>
  <c r="Y55" i="2" s="1"/>
  <c r="T15" i="2"/>
  <c r="C15" i="2"/>
  <c r="P43" i="1"/>
  <c r="G15" i="2" s="1"/>
  <c r="B15" i="2"/>
  <c r="F15" i="2"/>
  <c r="N75" i="2" s="1"/>
  <c r="A3" i="2"/>
  <c r="A14" i="2"/>
  <c r="A13" i="2"/>
  <c r="C12" i="2"/>
  <c r="A12" i="2"/>
  <c r="A11" i="2"/>
  <c r="C10" i="2"/>
  <c r="A10" i="2"/>
  <c r="C9" i="2"/>
  <c r="A9" i="2"/>
  <c r="C8" i="2"/>
  <c r="A8" i="2"/>
  <c r="C7" i="2"/>
  <c r="A7" i="2"/>
  <c r="C6" i="2"/>
  <c r="A6" i="2"/>
  <c r="C5" i="2"/>
  <c r="A5" i="2"/>
  <c r="C4" i="2"/>
  <c r="A4" i="2"/>
  <c r="C3" i="2"/>
  <c r="T45" i="2" l="1"/>
  <c r="W52" i="2" s="1"/>
  <c r="Y52" i="2" s="1"/>
  <c r="Q15" i="2"/>
  <c r="N76" i="2"/>
  <c r="B13" i="2"/>
  <c r="F13" i="2"/>
  <c r="L75" i="2" s="1"/>
  <c r="B5" i="2"/>
  <c r="F5" i="2"/>
  <c r="D75" i="2" s="1"/>
  <c r="B7" i="2"/>
  <c r="F7" i="2"/>
  <c r="F75" i="2" s="1"/>
  <c r="B9" i="2"/>
  <c r="F9" i="2"/>
  <c r="H75" i="2" s="1"/>
  <c r="B11" i="2"/>
  <c r="F11" i="2"/>
  <c r="J75" i="2" s="1"/>
  <c r="B14" i="2"/>
  <c r="F14" i="2"/>
  <c r="M75" i="2" s="1"/>
  <c r="B12" i="2"/>
  <c r="F12" i="2"/>
  <c r="K75" i="2" s="1"/>
  <c r="B3" i="2"/>
  <c r="F3" i="2"/>
  <c r="B4" i="2"/>
  <c r="F4" i="2"/>
  <c r="C75" i="2" s="1"/>
  <c r="B6" i="2"/>
  <c r="F6" i="2"/>
  <c r="E75" i="2" s="1"/>
  <c r="B8" i="2"/>
  <c r="F8" i="2"/>
  <c r="G75" i="2" s="1"/>
  <c r="B10" i="2"/>
  <c r="F10" i="2"/>
  <c r="I75" i="2" s="1"/>
  <c r="D22" i="1"/>
  <c r="AA22" i="1" s="1"/>
  <c r="AA13" i="2" s="1"/>
  <c r="C22" i="1"/>
  <c r="D32" i="1"/>
  <c r="AA32" i="1" s="1"/>
  <c r="C32" i="1"/>
  <c r="D31" i="1"/>
  <c r="AA31" i="1" s="1"/>
  <c r="D26" i="1"/>
  <c r="AD26" i="1" s="1"/>
  <c r="AB14" i="2" s="1"/>
  <c r="AB45" i="2" s="1"/>
  <c r="X50" i="2" s="1"/>
  <c r="B75" i="2" l="1"/>
  <c r="R14" i="2"/>
  <c r="AA14" i="2"/>
  <c r="C14" i="2"/>
  <c r="P32" i="1"/>
  <c r="G14" i="2" s="1"/>
  <c r="C13" i="2"/>
  <c r="P22" i="1"/>
  <c r="G13" i="2" s="1"/>
  <c r="D18" i="1"/>
  <c r="AG18" i="1" s="1"/>
  <c r="C18" i="1"/>
  <c r="D17" i="1"/>
  <c r="AG17" i="1" s="1"/>
  <c r="D12" i="1"/>
  <c r="AG12" i="1" s="1"/>
  <c r="AC8" i="2" s="1"/>
  <c r="G48" i="2" l="1"/>
  <c r="R45" i="2"/>
  <c r="W50" i="2" s="1"/>
  <c r="Y50" i="2" s="1"/>
  <c r="AA45" i="2"/>
  <c r="AC11" i="2"/>
  <c r="AC45" i="2" s="1"/>
  <c r="X49" i="2" s="1"/>
  <c r="Q14" i="2"/>
  <c r="M76" i="2"/>
  <c r="Q13" i="2"/>
  <c r="L76" i="2"/>
  <c r="S8" i="2"/>
  <c r="G45" i="2"/>
  <c r="C11" i="2"/>
  <c r="C73" i="2" s="1"/>
  <c r="V18" i="1"/>
  <c r="I11" i="2" s="1"/>
  <c r="X51" i="2" l="1"/>
  <c r="X58" i="2" s="1"/>
  <c r="Q45" i="2"/>
  <c r="W51" i="2" s="1"/>
  <c r="J78" i="2"/>
  <c r="I45" i="2"/>
  <c r="S11" i="2"/>
  <c r="Y51" i="2" l="1"/>
  <c r="Y58" i="2" s="1"/>
  <c r="S45" i="2"/>
  <c r="W49" i="2" s="1"/>
  <c r="Y49" i="2" s="1"/>
  <c r="W58" i="2"/>
  <c r="M40" i="1"/>
  <c r="M46" i="1"/>
  <c r="M38" i="1"/>
  <c r="M37" i="1"/>
  <c r="M42" i="1"/>
  <c r="M41" i="1"/>
  <c r="M36" i="1"/>
  <c r="M45" i="1"/>
  <c r="M43" i="1"/>
  <c r="M39" i="1"/>
  <c r="X59" i="2" l="1"/>
  <c r="AA57" i="2"/>
  <c r="AA56" i="2"/>
  <c r="AA53" i="2"/>
  <c r="AA54" i="2"/>
  <c r="AA55" i="2"/>
  <c r="AA52" i="2"/>
  <c r="AA50" i="2"/>
  <c r="W59" i="2"/>
  <c r="AA49" i="2"/>
  <c r="AA51" i="2"/>
</calcChain>
</file>

<file path=xl/sharedStrings.xml><?xml version="1.0" encoding="utf-8"?>
<sst xmlns="http://schemas.openxmlformats.org/spreadsheetml/2006/main" count="808" uniqueCount="157">
  <si>
    <t>Date</t>
  </si>
  <si>
    <t>page no.</t>
  </si>
  <si>
    <t>Hazard Type</t>
  </si>
  <si>
    <t>Reporter</t>
  </si>
  <si>
    <t>Sources</t>
  </si>
  <si>
    <t>Local Volcanic Hazards reported in Le Journal de L'ile: March - May 2007</t>
  </si>
  <si>
    <t>E</t>
  </si>
  <si>
    <t>--</t>
  </si>
  <si>
    <t>Anon</t>
  </si>
  <si>
    <t>Area (cm²)</t>
  </si>
  <si>
    <t>Photo Area (cm²)</t>
  </si>
  <si>
    <t>P-R</t>
  </si>
  <si>
    <t>O</t>
  </si>
  <si>
    <t>L</t>
  </si>
  <si>
    <t>Lava</t>
  </si>
  <si>
    <t>Air Fall</t>
  </si>
  <si>
    <t>AF</t>
  </si>
  <si>
    <t>Gas and atmospheric effects</t>
  </si>
  <si>
    <t>G</t>
  </si>
  <si>
    <t>Ocean water effects</t>
  </si>
  <si>
    <t>OW</t>
  </si>
  <si>
    <t>Eruption</t>
  </si>
  <si>
    <t>Hazard Type Code</t>
  </si>
  <si>
    <t>Source Code</t>
  </si>
  <si>
    <t>OVPF</t>
  </si>
  <si>
    <t xml:space="preserve">O </t>
  </si>
  <si>
    <t>Local authorities</t>
  </si>
  <si>
    <t>D</t>
  </si>
  <si>
    <t>Police, fire, etc</t>
  </si>
  <si>
    <t>R</t>
  </si>
  <si>
    <t>Business &amp; Industry</t>
  </si>
  <si>
    <t>B&amp;I</t>
  </si>
  <si>
    <t>Residents</t>
  </si>
  <si>
    <t>Tourists</t>
  </si>
  <si>
    <t>P-T</t>
  </si>
  <si>
    <t>Reporter Code</t>
  </si>
  <si>
    <t>François Martel-Asselin</t>
  </si>
  <si>
    <t>A</t>
  </si>
  <si>
    <t>B</t>
  </si>
  <si>
    <t>O; D</t>
  </si>
  <si>
    <t>33; 33</t>
  </si>
  <si>
    <t>A Dupuis</t>
  </si>
  <si>
    <t>C</t>
  </si>
  <si>
    <t>A; C</t>
  </si>
  <si>
    <t>35; 36; 37; 38</t>
  </si>
  <si>
    <t>Photo Montage</t>
  </si>
  <si>
    <t>Front Page Flag</t>
  </si>
  <si>
    <t>Instability &amp; collapse</t>
  </si>
  <si>
    <t>Sylvian Amiotte</t>
  </si>
  <si>
    <t xml:space="preserve">F </t>
  </si>
  <si>
    <t>P.M.</t>
  </si>
  <si>
    <t>F</t>
  </si>
  <si>
    <t>36; 37; 38</t>
  </si>
  <si>
    <t>Page Area</t>
  </si>
  <si>
    <t>Bruno Graignic</t>
  </si>
  <si>
    <t>36;37;38</t>
  </si>
  <si>
    <t>Pierre Leyral (P.L.)</t>
  </si>
  <si>
    <t>Front Page</t>
  </si>
  <si>
    <t>Photo of the Day</t>
  </si>
  <si>
    <t>O (2)</t>
  </si>
  <si>
    <t>P-R (2); D (3)</t>
  </si>
  <si>
    <t>P-R(4); D(2); O</t>
  </si>
  <si>
    <t>P-R; R(2)</t>
  </si>
  <si>
    <t>P-T(1); P-R(4)</t>
  </si>
  <si>
    <t>P-R(2)</t>
  </si>
  <si>
    <t>H</t>
  </si>
  <si>
    <t>G.L</t>
  </si>
  <si>
    <t>I</t>
  </si>
  <si>
    <t>O(2); R; P-R(2)</t>
  </si>
  <si>
    <t>P-R(2); O</t>
  </si>
  <si>
    <t>P-R(3); D</t>
  </si>
  <si>
    <t>P-R(8)</t>
  </si>
  <si>
    <t xml:space="preserve"> </t>
  </si>
  <si>
    <t>Juliane Ponin-Ballom</t>
  </si>
  <si>
    <t>J</t>
  </si>
  <si>
    <t>Evac</t>
  </si>
  <si>
    <t>Jean-Phillipe Lutton (J.-Ph.L.)</t>
  </si>
  <si>
    <t>P-R (5)</t>
  </si>
  <si>
    <t>14;15;16;17;18;19</t>
  </si>
  <si>
    <t>MAG   DIMANCHE</t>
  </si>
  <si>
    <t>O(2)</t>
  </si>
  <si>
    <t>Evacuation</t>
  </si>
  <si>
    <t>Thomas Lauret (T.L.)</t>
  </si>
  <si>
    <t>B&amp;I(5); P-T</t>
  </si>
  <si>
    <t>35;36</t>
  </si>
  <si>
    <t>P-R(5)</t>
  </si>
  <si>
    <t>10;11</t>
  </si>
  <si>
    <t>Damien Frasson-Botton</t>
  </si>
  <si>
    <t>K</t>
  </si>
  <si>
    <t>34;35</t>
  </si>
  <si>
    <t>12;13</t>
  </si>
  <si>
    <t>C; A</t>
  </si>
  <si>
    <t>P-R(3); R</t>
  </si>
  <si>
    <t>O; B&amp;I</t>
  </si>
  <si>
    <t xml:space="preserve">B&amp;I </t>
  </si>
  <si>
    <t>O(3)</t>
  </si>
  <si>
    <t>B&amp;I(2)</t>
  </si>
  <si>
    <t>No Data</t>
  </si>
  <si>
    <t>36;37</t>
  </si>
  <si>
    <t>Advert</t>
  </si>
  <si>
    <t>62;63</t>
  </si>
  <si>
    <t>Fire</t>
  </si>
  <si>
    <t>D(2)</t>
  </si>
  <si>
    <t>O; P-R (5)</t>
  </si>
  <si>
    <t>Letter Writer</t>
  </si>
  <si>
    <t>TOTAL PAGE AREA DEVOTED TO PITON</t>
  </si>
  <si>
    <t>AREA DEVOTED TO HAZARD TYPE</t>
  </si>
  <si>
    <t>Collapse</t>
  </si>
  <si>
    <t>Gas</t>
  </si>
  <si>
    <t>Ocean-Entry</t>
  </si>
  <si>
    <t>Total</t>
  </si>
  <si>
    <t>AREA DEVOTED TO HAZARD TYPE (PHOTOS)</t>
  </si>
  <si>
    <t>AREA DEVOTED TO HAZARD TYPE (TEXT ONLY)</t>
  </si>
  <si>
    <t>AREA DEVOTED TO HAZARD TYPE (PHOTO'S ONLY)</t>
  </si>
  <si>
    <t>TEXT</t>
  </si>
  <si>
    <t>HAZARD</t>
  </si>
  <si>
    <t>TOTAL</t>
  </si>
  <si>
    <t>%</t>
  </si>
  <si>
    <t>DATE:</t>
  </si>
  <si>
    <t>n/a</t>
  </si>
  <si>
    <t>Reporter Usage</t>
  </si>
  <si>
    <t>Local Volcanic Hazards reported in Le Journal de L'ile: Sources Used - April 2007</t>
  </si>
  <si>
    <t>M.Volc</t>
  </si>
  <si>
    <t>ORA</t>
  </si>
  <si>
    <t>Percentages</t>
  </si>
  <si>
    <t>Observers</t>
  </si>
  <si>
    <t>Decision Makers</t>
  </si>
  <si>
    <t>Responders</t>
  </si>
  <si>
    <t>Aquarium</t>
  </si>
  <si>
    <t>University</t>
  </si>
  <si>
    <t>D; R; P-T</t>
  </si>
  <si>
    <t>P-R(3); D(3)</t>
  </si>
  <si>
    <t>S</t>
  </si>
  <si>
    <t>Seismic</t>
  </si>
  <si>
    <t>TOTALS:</t>
  </si>
  <si>
    <t>PHOTO'S</t>
  </si>
  <si>
    <t>END OR ERUPTION REPORTED</t>
  </si>
  <si>
    <t>P-T(3)</t>
  </si>
  <si>
    <t>PT(2);R</t>
  </si>
  <si>
    <t>F. Sellier</t>
  </si>
  <si>
    <t>C/F</t>
  </si>
  <si>
    <t>2;4</t>
  </si>
  <si>
    <t>B&amp;I;O</t>
  </si>
  <si>
    <t>R(2);P-R</t>
  </si>
  <si>
    <t>No. Articles</t>
  </si>
  <si>
    <t>March</t>
  </si>
  <si>
    <t>April</t>
  </si>
  <si>
    <t>May</t>
  </si>
  <si>
    <t>cm²</t>
  </si>
  <si>
    <t>3-13 April</t>
  </si>
  <si>
    <t>average</t>
  </si>
  <si>
    <t>15 April - 3 May</t>
  </si>
  <si>
    <t>4-20 May</t>
  </si>
  <si>
    <t>PERCENT</t>
  </si>
  <si>
    <t>Reporter Usage (no Anon)</t>
  </si>
  <si>
    <t>A+B+D</t>
  </si>
  <si>
    <t>Dummy Code for "No Data" = 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</si>
</sst>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d\ mmmm\ yyyy;@"/>
    <numFmt numFmtId="165" formatCode="d/m;@"/>
    <numFmt numFmtId="166" formatCode="dd/m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applyBorder="1" applyAlignment="1">
      <alignment horizontal="justify" vertic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8" xfId="0" applyBorder="1"/>
    <xf numFmtId="0" fontId="0" fillId="0" borderId="10" xfId="0" applyBorder="1"/>
    <xf numFmtId="0" fontId="0" fillId="0" borderId="0" xfId="0" applyBorder="1" applyAlignment="1"/>
    <xf numFmtId="14" fontId="4" fillId="3" borderId="0" xfId="0" applyNumberFormat="1" applyFont="1" applyFill="1"/>
    <xf numFmtId="165" fontId="4" fillId="3" borderId="0" xfId="0" applyNumberFormat="1" applyFont="1" applyFill="1"/>
    <xf numFmtId="0" fontId="4" fillId="3" borderId="0" xfId="0" applyFont="1" applyFill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0" borderId="2" xfId="0" applyBorder="1"/>
    <xf numFmtId="0" fontId="0" fillId="0" borderId="1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0" xfId="0" applyBorder="1" applyAlignment="1">
      <alignment horizontal="right"/>
    </xf>
    <xf numFmtId="1" fontId="0" fillId="0" borderId="10" xfId="0" applyNumberFormat="1" applyBorder="1" applyAlignment="1">
      <alignment horizontal="center"/>
    </xf>
    <xf numFmtId="166" fontId="0" fillId="0" borderId="0" xfId="0" quotePrefix="1" applyNumberFormat="1" applyAlignment="1">
      <alignment horizont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center"/>
    </xf>
    <xf numFmtId="0" fontId="3" fillId="0" borderId="19" xfId="0" applyFont="1" applyBorder="1"/>
    <xf numFmtId="0" fontId="3" fillId="4" borderId="19" xfId="0" applyFont="1" applyFill="1" applyBorder="1" applyAlignment="1">
      <alignment horizontal="center"/>
    </xf>
    <xf numFmtId="164" fontId="0" fillId="0" borderId="8" xfId="0" applyNumberFormat="1" applyBorder="1"/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5" xfId="0" applyBorder="1"/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0" xfId="0" applyNumberFormat="1"/>
    <xf numFmtId="0" fontId="2" fillId="2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/>
    <xf numFmtId="0" fontId="1" fillId="2" borderId="13" xfId="0" applyFont="1" applyFill="1" applyBorder="1" applyAlignment="1"/>
    <xf numFmtId="0" fontId="0" fillId="2" borderId="13" xfId="0" applyFill="1" applyBorder="1" applyAlignment="1"/>
    <xf numFmtId="0" fontId="0" fillId="0" borderId="13" xfId="0" applyBorder="1" applyAlignment="1"/>
    <xf numFmtId="0" fontId="3" fillId="2" borderId="0" xfId="0" applyFont="1" applyFill="1" applyAlignment="1">
      <alignment horizontal="center"/>
    </xf>
    <xf numFmtId="0" fontId="0" fillId="0" borderId="0" xfId="0" applyAlignment="1"/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Border="1" applyAlignment="1"/>
    <xf numFmtId="2" fontId="0" fillId="2" borderId="0" xfId="0" applyNumberFormat="1" applyFill="1" applyBorder="1" applyAlignment="1"/>
    <xf numFmtId="2" fontId="0" fillId="0" borderId="0" xfId="0" applyNumberFormat="1" applyBorder="1" applyAlignment="1"/>
    <xf numFmtId="2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6"/>
  <sheetViews>
    <sheetView workbookViewId="0">
      <selection activeCell="D19" sqref="D19"/>
    </sheetView>
  </sheetViews>
  <sheetFormatPr baseColWidth="10" defaultRowHeight="15" x14ac:dyDescent="0.25"/>
  <cols>
    <col min="1" max="1" width="18.140625" customWidth="1"/>
    <col min="2" max="9" width="18.140625" style="4" customWidth="1"/>
    <col min="10" max="10" width="2.5703125" customWidth="1"/>
    <col min="11" max="11" width="27.7109375" style="4" customWidth="1"/>
    <col min="15" max="15" width="13.28515625" bestFit="1" customWidth="1"/>
    <col min="26" max="26" width="13.28515625" bestFit="1" customWidth="1"/>
  </cols>
  <sheetData>
    <row r="1" spans="1:35" ht="21.75" thickBot="1" x14ac:dyDescent="0.4">
      <c r="A1" s="64" t="s">
        <v>5</v>
      </c>
      <c r="B1" s="65"/>
      <c r="C1" s="65"/>
      <c r="D1" s="66"/>
      <c r="E1" s="66"/>
      <c r="F1" s="66"/>
      <c r="G1" s="66"/>
      <c r="H1" s="66"/>
      <c r="I1" s="66"/>
      <c r="O1" s="67" t="s">
        <v>106</v>
      </c>
      <c r="P1" s="67"/>
      <c r="Q1" s="67"/>
      <c r="R1" s="67"/>
      <c r="S1" s="67"/>
      <c r="T1" s="67"/>
      <c r="U1" s="67"/>
      <c r="V1" s="67"/>
      <c r="W1" s="68"/>
      <c r="X1" s="68"/>
      <c r="Z1" s="67" t="s">
        <v>111</v>
      </c>
      <c r="AA1" s="67"/>
      <c r="AB1" s="67"/>
      <c r="AC1" s="67"/>
      <c r="AD1" s="67"/>
      <c r="AE1" s="67"/>
      <c r="AF1" s="67"/>
      <c r="AG1" s="67"/>
      <c r="AH1" s="68"/>
      <c r="AI1" s="68"/>
    </row>
    <row r="2" spans="1:35" ht="15.75" thickBot="1" x14ac:dyDescent="0.3">
      <c r="A2" s="1" t="s">
        <v>0</v>
      </c>
      <c r="B2" s="3" t="s">
        <v>1</v>
      </c>
      <c r="C2" s="3" t="s">
        <v>9</v>
      </c>
      <c r="D2" s="3" t="s">
        <v>10</v>
      </c>
      <c r="E2" s="3" t="s">
        <v>2</v>
      </c>
      <c r="F2" s="3" t="s">
        <v>2</v>
      </c>
      <c r="G2" s="3" t="s">
        <v>4</v>
      </c>
      <c r="H2" s="3" t="s">
        <v>3</v>
      </c>
      <c r="I2" s="3" t="s">
        <v>3</v>
      </c>
      <c r="K2" s="61" t="s">
        <v>22</v>
      </c>
      <c r="L2" s="62"/>
      <c r="M2" s="63"/>
      <c r="N2" s="15"/>
      <c r="O2" t="s">
        <v>0</v>
      </c>
      <c r="P2" t="s">
        <v>14</v>
      </c>
      <c r="Q2" t="s">
        <v>101</v>
      </c>
      <c r="R2" t="s">
        <v>15</v>
      </c>
      <c r="S2" t="s">
        <v>107</v>
      </c>
      <c r="T2" t="s">
        <v>108</v>
      </c>
      <c r="U2" t="s">
        <v>109</v>
      </c>
      <c r="V2" t="s">
        <v>21</v>
      </c>
      <c r="W2" t="s">
        <v>81</v>
      </c>
      <c r="X2" t="s">
        <v>133</v>
      </c>
      <c r="Z2" t="s">
        <v>0</v>
      </c>
      <c r="AA2" t="s">
        <v>14</v>
      </c>
      <c r="AB2" t="s">
        <v>101</v>
      </c>
      <c r="AC2" t="s">
        <v>15</v>
      </c>
      <c r="AD2" t="s">
        <v>107</v>
      </c>
      <c r="AE2" t="s">
        <v>108</v>
      </c>
      <c r="AF2" t="s">
        <v>109</v>
      </c>
      <c r="AG2" t="s">
        <v>21</v>
      </c>
      <c r="AH2" t="s">
        <v>81</v>
      </c>
      <c r="AI2" t="s">
        <v>133</v>
      </c>
    </row>
    <row r="3" spans="1:35" x14ac:dyDescent="0.25">
      <c r="A3" s="2">
        <v>39147</v>
      </c>
      <c r="B3" s="4">
        <v>8</v>
      </c>
      <c r="C3" s="4">
        <v>120</v>
      </c>
      <c r="D3" s="4">
        <v>0</v>
      </c>
      <c r="E3" s="4" t="s">
        <v>6</v>
      </c>
      <c r="F3" s="4">
        <v>7</v>
      </c>
      <c r="G3" s="5" t="s">
        <v>7</v>
      </c>
      <c r="H3" s="4" t="s">
        <v>37</v>
      </c>
      <c r="I3" s="4">
        <v>1</v>
      </c>
      <c r="K3" s="6" t="s">
        <v>14</v>
      </c>
      <c r="L3" s="11" t="s">
        <v>13</v>
      </c>
      <c r="M3" s="26">
        <v>1</v>
      </c>
      <c r="N3" s="11"/>
      <c r="O3" s="2">
        <f t="shared" ref="O3:O34" si="0">A3</f>
        <v>39147</v>
      </c>
      <c r="P3">
        <f>IF($F3=1,$C3,0)</f>
        <v>0</v>
      </c>
      <c r="Q3">
        <f>IF($F3=2,$C3,0)</f>
        <v>0</v>
      </c>
      <c r="R3">
        <f>IF($F3=3,$C3,0)</f>
        <v>0</v>
      </c>
      <c r="S3">
        <f>IF($F3=4,$C3,0)</f>
        <v>0</v>
      </c>
      <c r="T3">
        <f>IF($F3=5,$C3,0)</f>
        <v>0</v>
      </c>
      <c r="U3">
        <f>IF($F3=6,$C3,0)</f>
        <v>0</v>
      </c>
      <c r="V3">
        <f>IF($F3=7,$C3,0)</f>
        <v>120</v>
      </c>
      <c r="W3">
        <f>IF($F3=8,$C3,0)</f>
        <v>0</v>
      </c>
      <c r="X3">
        <f>IF($F3=9,$C3,0)</f>
        <v>0</v>
      </c>
      <c r="Z3" s="2">
        <f>O3</f>
        <v>39147</v>
      </c>
      <c r="AA3">
        <f>IF($F3=1,$D3,0)</f>
        <v>0</v>
      </c>
      <c r="AB3">
        <f>IF($F3=2,$D3,0)</f>
        <v>0</v>
      </c>
      <c r="AC3">
        <f>IF($F3=3,$D3,0)</f>
        <v>0</v>
      </c>
      <c r="AD3">
        <f>IF($F3=4,$D3,0)</f>
        <v>0</v>
      </c>
      <c r="AE3">
        <f>IF($F3=5,$D3,0)</f>
        <v>0</v>
      </c>
      <c r="AF3">
        <f>IF($F3=6,$D3,0)</f>
        <v>0</v>
      </c>
      <c r="AG3">
        <f>IF($F3=7,$D3,0)</f>
        <v>0</v>
      </c>
      <c r="AH3">
        <f>IF($F3=8,$D3,0)</f>
        <v>0</v>
      </c>
      <c r="AI3">
        <f>IF($F3=9,$D3,0)</f>
        <v>0</v>
      </c>
    </row>
    <row r="4" spans="1:35" x14ac:dyDescent="0.25">
      <c r="A4" s="2">
        <v>39148</v>
      </c>
      <c r="B4" s="4">
        <v>9</v>
      </c>
      <c r="C4" s="4">
        <v>85</v>
      </c>
      <c r="D4" s="4">
        <v>0</v>
      </c>
      <c r="E4" s="4" t="s">
        <v>6</v>
      </c>
      <c r="F4" s="4">
        <v>7</v>
      </c>
      <c r="G4" s="5" t="s">
        <v>7</v>
      </c>
      <c r="H4" s="4" t="s">
        <v>8</v>
      </c>
      <c r="I4" s="4">
        <v>0.5</v>
      </c>
      <c r="K4" s="6" t="s">
        <v>101</v>
      </c>
      <c r="L4" s="11" t="s">
        <v>51</v>
      </c>
      <c r="M4" s="26">
        <v>2</v>
      </c>
      <c r="N4" s="11"/>
      <c r="O4" s="2">
        <f t="shared" si="0"/>
        <v>39148</v>
      </c>
      <c r="P4">
        <f t="shared" ref="P4:P67" si="1">IF($F4=1,$C4,0)</f>
        <v>0</v>
      </c>
      <c r="Q4">
        <f t="shared" ref="Q4:Q67" si="2">IF($F4=2,$C4,0)</f>
        <v>0</v>
      </c>
      <c r="R4">
        <f t="shared" ref="R4:R67" si="3">IF($F4=3,$C4,0)</f>
        <v>0</v>
      </c>
      <c r="S4">
        <f t="shared" ref="S4:S35" si="4">IF($F4=4,$C4,0)</f>
        <v>0</v>
      </c>
      <c r="T4">
        <f t="shared" ref="T4:T67" si="5">IF($F4=5,$C4,0)</f>
        <v>0</v>
      </c>
      <c r="U4">
        <f t="shared" ref="U4:U67" si="6">IF($F4=6,$C4,0)</f>
        <v>0</v>
      </c>
      <c r="V4">
        <f t="shared" ref="V4:V67" si="7">IF($F4=7,$C4,0)</f>
        <v>85</v>
      </c>
      <c r="W4">
        <f t="shared" ref="W4:W67" si="8">IF($F4=8,$C4,0)</f>
        <v>0</v>
      </c>
      <c r="X4">
        <f t="shared" ref="X4:X67" si="9">IF($F4=9,$C4,0)</f>
        <v>0</v>
      </c>
      <c r="Z4" s="2">
        <f t="shared" ref="Z4:Z67" si="10">O4</f>
        <v>39148</v>
      </c>
      <c r="AA4">
        <f t="shared" ref="AA4:AA67" si="11">IF($F4=1,$D4,0)</f>
        <v>0</v>
      </c>
      <c r="AB4">
        <f t="shared" ref="AB4:AB67" si="12">IF($F4=2,$D4,0)</f>
        <v>0</v>
      </c>
      <c r="AC4">
        <f t="shared" ref="AC4:AC67" si="13">IF($F4=3,$D4,0)</f>
        <v>0</v>
      </c>
      <c r="AD4">
        <f t="shared" ref="AD4:AD67" si="14">IF($F4=4,$D4,0)</f>
        <v>0</v>
      </c>
      <c r="AE4">
        <f t="shared" ref="AE4:AE67" si="15">IF($F4=5,$D4,0)</f>
        <v>0</v>
      </c>
      <c r="AF4">
        <f t="shared" ref="AF4:AF67" si="16">IF($F4=6,$D4,0)</f>
        <v>0</v>
      </c>
      <c r="AG4">
        <f t="shared" ref="AG4:AG67" si="17">IF($F4=7,$D4,0)</f>
        <v>0</v>
      </c>
      <c r="AH4">
        <f t="shared" ref="AH4:AH67" si="18">IF($F4=8,$D4,0)</f>
        <v>0</v>
      </c>
      <c r="AI4">
        <f t="shared" ref="AI4:AI67" si="19">IF($F4=9,$D4,0)</f>
        <v>0</v>
      </c>
    </row>
    <row r="5" spans="1:35" x14ac:dyDescent="0.25">
      <c r="A5" s="2">
        <v>39148</v>
      </c>
      <c r="B5" s="4">
        <v>9</v>
      </c>
      <c r="C5" s="4">
        <v>345</v>
      </c>
      <c r="D5" s="4">
        <v>62</v>
      </c>
      <c r="E5" s="4" t="s">
        <v>6</v>
      </c>
      <c r="F5" s="4">
        <v>7</v>
      </c>
      <c r="G5" s="4" t="s">
        <v>11</v>
      </c>
      <c r="H5" s="4" t="s">
        <v>37</v>
      </c>
      <c r="I5" s="4">
        <v>1</v>
      </c>
      <c r="K5" s="6" t="s">
        <v>15</v>
      </c>
      <c r="L5" s="11" t="s">
        <v>16</v>
      </c>
      <c r="M5" s="26">
        <v>3</v>
      </c>
      <c r="N5" s="11"/>
      <c r="O5" s="2">
        <f t="shared" si="0"/>
        <v>39148</v>
      </c>
      <c r="P5">
        <f t="shared" si="1"/>
        <v>0</v>
      </c>
      <c r="Q5">
        <f t="shared" si="2"/>
        <v>0</v>
      </c>
      <c r="R5">
        <f t="shared" si="3"/>
        <v>0</v>
      </c>
      <c r="S5">
        <f t="shared" si="4"/>
        <v>0</v>
      </c>
      <c r="T5">
        <f t="shared" si="5"/>
        <v>0</v>
      </c>
      <c r="U5">
        <f t="shared" si="6"/>
        <v>0</v>
      </c>
      <c r="V5">
        <f t="shared" si="7"/>
        <v>345</v>
      </c>
      <c r="W5">
        <f t="shared" si="8"/>
        <v>0</v>
      </c>
      <c r="X5">
        <f t="shared" si="9"/>
        <v>0</v>
      </c>
      <c r="Z5" s="2">
        <f t="shared" si="10"/>
        <v>39148</v>
      </c>
      <c r="AA5">
        <f t="shared" si="11"/>
        <v>0</v>
      </c>
      <c r="AB5">
        <f t="shared" si="12"/>
        <v>0</v>
      </c>
      <c r="AC5">
        <f t="shared" si="13"/>
        <v>0</v>
      </c>
      <c r="AD5">
        <f t="shared" si="14"/>
        <v>0</v>
      </c>
      <c r="AE5">
        <f t="shared" si="15"/>
        <v>0</v>
      </c>
      <c r="AF5">
        <f t="shared" si="16"/>
        <v>0</v>
      </c>
      <c r="AG5">
        <f t="shared" si="17"/>
        <v>62</v>
      </c>
      <c r="AH5">
        <f t="shared" si="18"/>
        <v>0</v>
      </c>
      <c r="AI5">
        <f t="shared" si="19"/>
        <v>0</v>
      </c>
    </row>
    <row r="6" spans="1:35" ht="14.25" customHeight="1" x14ac:dyDescent="0.25">
      <c r="A6" s="2">
        <v>39165</v>
      </c>
      <c r="B6" s="4">
        <v>6</v>
      </c>
      <c r="C6" s="4">
        <v>43</v>
      </c>
      <c r="D6" s="4">
        <v>0</v>
      </c>
      <c r="E6" s="4" t="s">
        <v>6</v>
      </c>
      <c r="F6" s="4">
        <v>7</v>
      </c>
      <c r="G6" s="5" t="s">
        <v>7</v>
      </c>
      <c r="H6" s="4" t="s">
        <v>8</v>
      </c>
      <c r="I6" s="4">
        <v>0</v>
      </c>
      <c r="K6" s="6" t="s">
        <v>47</v>
      </c>
      <c r="L6" s="11" t="s">
        <v>42</v>
      </c>
      <c r="M6" s="32">
        <v>4</v>
      </c>
      <c r="N6" s="12"/>
      <c r="O6" s="2">
        <f t="shared" si="0"/>
        <v>39165</v>
      </c>
      <c r="P6">
        <f t="shared" si="1"/>
        <v>0</v>
      </c>
      <c r="Q6">
        <f t="shared" si="2"/>
        <v>0</v>
      </c>
      <c r="R6">
        <f t="shared" si="3"/>
        <v>0</v>
      </c>
      <c r="S6">
        <f t="shared" si="4"/>
        <v>0</v>
      </c>
      <c r="T6">
        <f t="shared" si="5"/>
        <v>0</v>
      </c>
      <c r="U6">
        <f t="shared" si="6"/>
        <v>0</v>
      </c>
      <c r="V6">
        <f t="shared" si="7"/>
        <v>43</v>
      </c>
      <c r="W6">
        <f t="shared" si="8"/>
        <v>0</v>
      </c>
      <c r="X6">
        <f t="shared" si="9"/>
        <v>0</v>
      </c>
      <c r="Z6" s="2">
        <f t="shared" si="10"/>
        <v>39165</v>
      </c>
      <c r="AA6">
        <f t="shared" si="11"/>
        <v>0</v>
      </c>
      <c r="AB6">
        <f t="shared" si="12"/>
        <v>0</v>
      </c>
      <c r="AC6">
        <f t="shared" si="13"/>
        <v>0</v>
      </c>
      <c r="AD6">
        <f t="shared" si="14"/>
        <v>0</v>
      </c>
      <c r="AE6">
        <f t="shared" si="15"/>
        <v>0</v>
      </c>
      <c r="AF6">
        <f t="shared" si="16"/>
        <v>0</v>
      </c>
      <c r="AG6">
        <f t="shared" si="17"/>
        <v>0</v>
      </c>
      <c r="AH6">
        <f t="shared" si="18"/>
        <v>0</v>
      </c>
      <c r="AI6">
        <f t="shared" si="19"/>
        <v>0</v>
      </c>
    </row>
    <row r="7" spans="1:35" x14ac:dyDescent="0.25">
      <c r="A7" s="2">
        <v>39168</v>
      </c>
      <c r="B7" s="4">
        <v>1</v>
      </c>
      <c r="C7" s="4">
        <v>30</v>
      </c>
      <c r="D7" s="4">
        <v>0</v>
      </c>
      <c r="E7" s="5" t="s">
        <v>6</v>
      </c>
      <c r="F7" s="4">
        <v>7</v>
      </c>
      <c r="G7" s="5" t="s">
        <v>7</v>
      </c>
      <c r="H7" s="4" t="s">
        <v>46</v>
      </c>
      <c r="I7" s="4" t="s">
        <v>119</v>
      </c>
      <c r="K7" s="6" t="s">
        <v>17</v>
      </c>
      <c r="L7" s="11" t="s">
        <v>18</v>
      </c>
      <c r="M7" s="32">
        <v>5</v>
      </c>
      <c r="N7" s="12"/>
      <c r="O7" s="2">
        <f t="shared" si="0"/>
        <v>39168</v>
      </c>
      <c r="P7">
        <f t="shared" si="1"/>
        <v>0</v>
      </c>
      <c r="Q7">
        <f t="shared" si="2"/>
        <v>0</v>
      </c>
      <c r="R7">
        <f t="shared" si="3"/>
        <v>0</v>
      </c>
      <c r="S7">
        <f t="shared" si="4"/>
        <v>0</v>
      </c>
      <c r="T7">
        <f t="shared" si="5"/>
        <v>0</v>
      </c>
      <c r="U7">
        <f t="shared" si="6"/>
        <v>0</v>
      </c>
      <c r="V7">
        <f t="shared" si="7"/>
        <v>30</v>
      </c>
      <c r="W7">
        <f t="shared" si="8"/>
        <v>0</v>
      </c>
      <c r="X7">
        <f t="shared" si="9"/>
        <v>0</v>
      </c>
      <c r="Z7" s="2">
        <f t="shared" si="10"/>
        <v>39168</v>
      </c>
      <c r="AA7">
        <f t="shared" si="11"/>
        <v>0</v>
      </c>
      <c r="AB7">
        <f t="shared" si="12"/>
        <v>0</v>
      </c>
      <c r="AC7">
        <f t="shared" si="13"/>
        <v>0</v>
      </c>
      <c r="AD7">
        <f t="shared" si="14"/>
        <v>0</v>
      </c>
      <c r="AE7">
        <f t="shared" si="15"/>
        <v>0</v>
      </c>
      <c r="AF7">
        <f t="shared" si="16"/>
        <v>0</v>
      </c>
      <c r="AG7">
        <f t="shared" si="17"/>
        <v>0</v>
      </c>
      <c r="AH7">
        <f t="shared" si="18"/>
        <v>0</v>
      </c>
      <c r="AI7">
        <f t="shared" si="19"/>
        <v>0</v>
      </c>
    </row>
    <row r="8" spans="1:35" x14ac:dyDescent="0.25">
      <c r="A8" s="2">
        <v>39168</v>
      </c>
      <c r="B8" s="4">
        <v>8</v>
      </c>
      <c r="C8" s="4">
        <v>157</v>
      </c>
      <c r="D8" s="4">
        <v>0</v>
      </c>
      <c r="E8" s="4" t="s">
        <v>6</v>
      </c>
      <c r="F8" s="4">
        <v>7</v>
      </c>
      <c r="G8" s="4" t="s">
        <v>39</v>
      </c>
      <c r="H8" s="4" t="s">
        <v>37</v>
      </c>
      <c r="I8" s="4">
        <v>1</v>
      </c>
      <c r="K8" s="6" t="s">
        <v>19</v>
      </c>
      <c r="L8" s="11" t="s">
        <v>20</v>
      </c>
      <c r="M8" s="32">
        <v>6</v>
      </c>
      <c r="N8" s="12"/>
      <c r="O8" s="2">
        <f t="shared" si="0"/>
        <v>39168</v>
      </c>
      <c r="P8">
        <f t="shared" si="1"/>
        <v>0</v>
      </c>
      <c r="Q8">
        <f t="shared" si="2"/>
        <v>0</v>
      </c>
      <c r="R8">
        <f t="shared" si="3"/>
        <v>0</v>
      </c>
      <c r="S8">
        <f t="shared" si="4"/>
        <v>0</v>
      </c>
      <c r="T8">
        <f t="shared" si="5"/>
        <v>0</v>
      </c>
      <c r="U8">
        <f t="shared" si="6"/>
        <v>0</v>
      </c>
      <c r="V8">
        <f t="shared" si="7"/>
        <v>157</v>
      </c>
      <c r="W8">
        <f t="shared" si="8"/>
        <v>0</v>
      </c>
      <c r="X8">
        <f t="shared" si="9"/>
        <v>0</v>
      </c>
      <c r="Z8" s="2">
        <f t="shared" si="10"/>
        <v>39168</v>
      </c>
      <c r="AA8">
        <f t="shared" si="11"/>
        <v>0</v>
      </c>
      <c r="AB8">
        <f t="shared" si="12"/>
        <v>0</v>
      </c>
      <c r="AC8">
        <f t="shared" si="13"/>
        <v>0</v>
      </c>
      <c r="AD8">
        <f t="shared" si="14"/>
        <v>0</v>
      </c>
      <c r="AE8">
        <f t="shared" si="15"/>
        <v>0</v>
      </c>
      <c r="AF8">
        <f t="shared" si="16"/>
        <v>0</v>
      </c>
      <c r="AG8">
        <f t="shared" si="17"/>
        <v>0</v>
      </c>
      <c r="AH8">
        <f t="shared" si="18"/>
        <v>0</v>
      </c>
      <c r="AI8">
        <f t="shared" si="19"/>
        <v>0</v>
      </c>
    </row>
    <row r="9" spans="1:35" ht="15" customHeight="1" x14ac:dyDescent="0.25">
      <c r="A9" s="2">
        <v>39168</v>
      </c>
      <c r="B9" s="4">
        <v>8</v>
      </c>
      <c r="C9" s="4">
        <v>143</v>
      </c>
      <c r="D9" s="4">
        <v>63</v>
      </c>
      <c r="E9" s="4" t="s">
        <v>132</v>
      </c>
      <c r="F9" s="4">
        <v>9</v>
      </c>
      <c r="G9" s="5" t="s">
        <v>7</v>
      </c>
      <c r="H9" s="4" t="s">
        <v>8</v>
      </c>
      <c r="I9" s="4">
        <v>0.5</v>
      </c>
      <c r="K9" s="8" t="s">
        <v>21</v>
      </c>
      <c r="L9" s="11" t="s">
        <v>6</v>
      </c>
      <c r="M9" s="32">
        <v>7</v>
      </c>
      <c r="N9" s="12"/>
      <c r="O9" s="2">
        <f t="shared" si="0"/>
        <v>39168</v>
      </c>
      <c r="P9">
        <f t="shared" si="1"/>
        <v>0</v>
      </c>
      <c r="Q9">
        <f t="shared" si="2"/>
        <v>0</v>
      </c>
      <c r="R9">
        <f t="shared" si="3"/>
        <v>0</v>
      </c>
      <c r="S9">
        <f t="shared" si="4"/>
        <v>0</v>
      </c>
      <c r="T9">
        <f t="shared" si="5"/>
        <v>0</v>
      </c>
      <c r="U9">
        <f t="shared" si="6"/>
        <v>0</v>
      </c>
      <c r="V9">
        <f t="shared" si="7"/>
        <v>0</v>
      </c>
      <c r="W9">
        <f t="shared" si="8"/>
        <v>0</v>
      </c>
      <c r="X9">
        <f t="shared" si="9"/>
        <v>143</v>
      </c>
      <c r="Z9" s="2">
        <f t="shared" si="10"/>
        <v>39168</v>
      </c>
      <c r="AA9">
        <f t="shared" si="11"/>
        <v>0</v>
      </c>
      <c r="AB9">
        <f t="shared" si="12"/>
        <v>0</v>
      </c>
      <c r="AC9">
        <f t="shared" si="13"/>
        <v>0</v>
      </c>
      <c r="AD9">
        <f t="shared" si="14"/>
        <v>0</v>
      </c>
      <c r="AE9">
        <f t="shared" si="15"/>
        <v>0</v>
      </c>
      <c r="AF9">
        <f t="shared" si="16"/>
        <v>0</v>
      </c>
      <c r="AG9">
        <f t="shared" si="17"/>
        <v>0</v>
      </c>
      <c r="AH9">
        <f t="shared" si="18"/>
        <v>0</v>
      </c>
      <c r="AI9">
        <f>IF($F9=9,$D9,0)</f>
        <v>63</v>
      </c>
    </row>
    <row r="10" spans="1:35" x14ac:dyDescent="0.25">
      <c r="A10" s="2">
        <v>39169</v>
      </c>
      <c r="B10" s="4">
        <v>6</v>
      </c>
      <c r="C10" s="4">
        <v>91</v>
      </c>
      <c r="D10" s="4">
        <v>0</v>
      </c>
      <c r="E10" s="4" t="s">
        <v>6</v>
      </c>
      <c r="F10" s="4">
        <v>7</v>
      </c>
      <c r="G10" s="5" t="s">
        <v>7</v>
      </c>
      <c r="H10" s="4" t="s">
        <v>37</v>
      </c>
      <c r="I10" s="4">
        <v>1</v>
      </c>
      <c r="K10" s="8" t="s">
        <v>81</v>
      </c>
      <c r="L10" s="11" t="s">
        <v>75</v>
      </c>
      <c r="M10" s="32">
        <v>8</v>
      </c>
      <c r="N10" s="12"/>
      <c r="O10" s="2">
        <f t="shared" si="0"/>
        <v>39169</v>
      </c>
      <c r="P10">
        <f t="shared" si="1"/>
        <v>0</v>
      </c>
      <c r="Q10">
        <f t="shared" si="2"/>
        <v>0</v>
      </c>
      <c r="R10">
        <f t="shared" si="3"/>
        <v>0</v>
      </c>
      <c r="S10">
        <f t="shared" si="4"/>
        <v>0</v>
      </c>
      <c r="T10">
        <f t="shared" si="5"/>
        <v>0</v>
      </c>
      <c r="U10">
        <f t="shared" si="6"/>
        <v>0</v>
      </c>
      <c r="V10">
        <f t="shared" si="7"/>
        <v>91</v>
      </c>
      <c r="W10">
        <f t="shared" si="8"/>
        <v>0</v>
      </c>
      <c r="X10">
        <f t="shared" si="9"/>
        <v>0</v>
      </c>
      <c r="Z10" s="2">
        <f t="shared" si="10"/>
        <v>39169</v>
      </c>
      <c r="AA10">
        <f t="shared" si="11"/>
        <v>0</v>
      </c>
      <c r="AB10">
        <f t="shared" si="12"/>
        <v>0</v>
      </c>
      <c r="AC10">
        <f t="shared" si="13"/>
        <v>0</v>
      </c>
      <c r="AD10">
        <f t="shared" si="14"/>
        <v>0</v>
      </c>
      <c r="AE10">
        <f t="shared" si="15"/>
        <v>0</v>
      </c>
      <c r="AF10">
        <f t="shared" si="16"/>
        <v>0</v>
      </c>
      <c r="AG10">
        <f t="shared" si="17"/>
        <v>0</v>
      </c>
      <c r="AH10">
        <f t="shared" si="18"/>
        <v>0</v>
      </c>
      <c r="AI10">
        <f t="shared" si="19"/>
        <v>0</v>
      </c>
    </row>
    <row r="11" spans="1:35" ht="15.75" thickBot="1" x14ac:dyDescent="0.3">
      <c r="A11" s="2">
        <v>39170</v>
      </c>
      <c r="B11" s="4">
        <v>6</v>
      </c>
      <c r="C11" s="4">
        <v>299</v>
      </c>
      <c r="D11" s="4">
        <v>102</v>
      </c>
      <c r="E11" s="4" t="s">
        <v>6</v>
      </c>
      <c r="F11" s="4">
        <v>7</v>
      </c>
      <c r="G11" s="4" t="s">
        <v>25</v>
      </c>
      <c r="H11" s="4" t="s">
        <v>37</v>
      </c>
      <c r="I11" s="4">
        <v>1</v>
      </c>
      <c r="K11" s="7" t="s">
        <v>133</v>
      </c>
      <c r="L11" s="13" t="s">
        <v>132</v>
      </c>
      <c r="M11" s="33">
        <v>9</v>
      </c>
      <c r="O11" s="2">
        <f t="shared" si="0"/>
        <v>39170</v>
      </c>
      <c r="P11">
        <f t="shared" si="1"/>
        <v>0</v>
      </c>
      <c r="Q11">
        <f t="shared" si="2"/>
        <v>0</v>
      </c>
      <c r="R11">
        <f t="shared" si="3"/>
        <v>0</v>
      </c>
      <c r="S11">
        <f t="shared" si="4"/>
        <v>0</v>
      </c>
      <c r="T11">
        <f t="shared" si="5"/>
        <v>0</v>
      </c>
      <c r="U11">
        <f t="shared" si="6"/>
        <v>0</v>
      </c>
      <c r="V11">
        <f t="shared" si="7"/>
        <v>299</v>
      </c>
      <c r="W11">
        <f t="shared" si="8"/>
        <v>0</v>
      </c>
      <c r="X11">
        <f t="shared" si="9"/>
        <v>0</v>
      </c>
      <c r="Z11" s="2">
        <f t="shared" si="10"/>
        <v>39170</v>
      </c>
      <c r="AA11">
        <f t="shared" si="11"/>
        <v>0</v>
      </c>
      <c r="AB11">
        <f t="shared" si="12"/>
        <v>0</v>
      </c>
      <c r="AC11">
        <f t="shared" si="13"/>
        <v>0</v>
      </c>
      <c r="AD11">
        <f t="shared" si="14"/>
        <v>0</v>
      </c>
      <c r="AE11">
        <f t="shared" si="15"/>
        <v>0</v>
      </c>
      <c r="AF11">
        <f t="shared" si="16"/>
        <v>0</v>
      </c>
      <c r="AG11">
        <f t="shared" si="17"/>
        <v>102</v>
      </c>
      <c r="AH11">
        <f t="shared" si="18"/>
        <v>0</v>
      </c>
      <c r="AI11">
        <f t="shared" si="19"/>
        <v>0</v>
      </c>
    </row>
    <row r="12" spans="1:35" ht="15.75" thickBot="1" x14ac:dyDescent="0.3">
      <c r="A12" s="2">
        <v>39170</v>
      </c>
      <c r="B12" s="4">
        <v>23</v>
      </c>
      <c r="C12" s="4">
        <v>583</v>
      </c>
      <c r="D12" s="4">
        <f>123+70</f>
        <v>193</v>
      </c>
      <c r="E12" s="4" t="s">
        <v>6</v>
      </c>
      <c r="F12" s="4">
        <v>7</v>
      </c>
      <c r="G12" s="4" t="s">
        <v>12</v>
      </c>
      <c r="H12" s="4" t="s">
        <v>38</v>
      </c>
      <c r="I12" s="4">
        <v>2</v>
      </c>
      <c r="O12" s="2">
        <f t="shared" si="0"/>
        <v>39170</v>
      </c>
      <c r="P12">
        <f t="shared" si="1"/>
        <v>0</v>
      </c>
      <c r="Q12">
        <f t="shared" si="2"/>
        <v>0</v>
      </c>
      <c r="R12">
        <f t="shared" si="3"/>
        <v>0</v>
      </c>
      <c r="S12">
        <f t="shared" si="4"/>
        <v>0</v>
      </c>
      <c r="T12">
        <f t="shared" si="5"/>
        <v>0</v>
      </c>
      <c r="U12">
        <f t="shared" si="6"/>
        <v>0</v>
      </c>
      <c r="V12">
        <f t="shared" si="7"/>
        <v>583</v>
      </c>
      <c r="W12">
        <f t="shared" si="8"/>
        <v>0</v>
      </c>
      <c r="X12">
        <f t="shared" si="9"/>
        <v>0</v>
      </c>
      <c r="Z12" s="2">
        <f t="shared" si="10"/>
        <v>39170</v>
      </c>
      <c r="AA12">
        <f t="shared" si="11"/>
        <v>0</v>
      </c>
      <c r="AB12">
        <f t="shared" si="12"/>
        <v>0</v>
      </c>
      <c r="AC12">
        <f t="shared" si="13"/>
        <v>0</v>
      </c>
      <c r="AD12">
        <f t="shared" si="14"/>
        <v>0</v>
      </c>
      <c r="AE12">
        <f t="shared" si="15"/>
        <v>0</v>
      </c>
      <c r="AF12">
        <f t="shared" si="16"/>
        <v>0</v>
      </c>
      <c r="AG12">
        <f t="shared" si="17"/>
        <v>193</v>
      </c>
      <c r="AH12">
        <f t="shared" si="18"/>
        <v>0</v>
      </c>
      <c r="AI12">
        <f t="shared" si="19"/>
        <v>0</v>
      </c>
    </row>
    <row r="13" spans="1:35" ht="15.75" customHeight="1" x14ac:dyDescent="0.25">
      <c r="A13" s="2">
        <v>39171</v>
      </c>
      <c r="B13" s="4">
        <v>9</v>
      </c>
      <c r="C13" s="4">
        <v>63</v>
      </c>
      <c r="D13" s="4">
        <v>0</v>
      </c>
      <c r="E13" s="4" t="s">
        <v>6</v>
      </c>
      <c r="F13" s="4">
        <v>7</v>
      </c>
      <c r="G13" s="4" t="s">
        <v>12</v>
      </c>
      <c r="H13" s="4" t="s">
        <v>37</v>
      </c>
      <c r="I13" s="4">
        <v>1</v>
      </c>
      <c r="K13" s="61" t="s">
        <v>23</v>
      </c>
      <c r="L13" s="62"/>
      <c r="M13" s="63"/>
      <c r="O13" s="2">
        <f t="shared" si="0"/>
        <v>39171</v>
      </c>
      <c r="P13">
        <f t="shared" si="1"/>
        <v>0</v>
      </c>
      <c r="Q13">
        <f t="shared" si="2"/>
        <v>0</v>
      </c>
      <c r="R13">
        <f t="shared" si="3"/>
        <v>0</v>
      </c>
      <c r="S13">
        <f t="shared" si="4"/>
        <v>0</v>
      </c>
      <c r="T13">
        <f t="shared" si="5"/>
        <v>0</v>
      </c>
      <c r="U13">
        <f t="shared" si="6"/>
        <v>0</v>
      </c>
      <c r="V13">
        <f t="shared" si="7"/>
        <v>63</v>
      </c>
      <c r="W13">
        <f t="shared" si="8"/>
        <v>0</v>
      </c>
      <c r="X13">
        <f t="shared" si="9"/>
        <v>0</v>
      </c>
      <c r="Z13" s="2">
        <f t="shared" si="10"/>
        <v>39171</v>
      </c>
      <c r="AA13">
        <f t="shared" si="11"/>
        <v>0</v>
      </c>
      <c r="AB13">
        <f t="shared" si="12"/>
        <v>0</v>
      </c>
      <c r="AC13">
        <f t="shared" si="13"/>
        <v>0</v>
      </c>
      <c r="AD13">
        <f t="shared" si="14"/>
        <v>0</v>
      </c>
      <c r="AE13">
        <f t="shared" si="15"/>
        <v>0</v>
      </c>
      <c r="AF13">
        <f t="shared" si="16"/>
        <v>0</v>
      </c>
      <c r="AG13">
        <f t="shared" si="17"/>
        <v>0</v>
      </c>
      <c r="AH13">
        <f t="shared" si="18"/>
        <v>0</v>
      </c>
      <c r="AI13">
        <f t="shared" si="19"/>
        <v>0</v>
      </c>
    </row>
    <row r="14" spans="1:35" x14ac:dyDescent="0.25">
      <c r="A14" s="2">
        <v>39172</v>
      </c>
      <c r="B14" s="4">
        <v>1</v>
      </c>
      <c r="C14" s="4">
        <v>64</v>
      </c>
      <c r="D14" s="4">
        <v>0</v>
      </c>
      <c r="E14" s="4" t="s">
        <v>6</v>
      </c>
      <c r="F14" s="4">
        <v>7</v>
      </c>
      <c r="G14" s="5" t="s">
        <v>7</v>
      </c>
      <c r="H14" s="4" t="s">
        <v>46</v>
      </c>
      <c r="I14" s="4" t="s">
        <v>119</v>
      </c>
      <c r="K14" s="6" t="s">
        <v>24</v>
      </c>
      <c r="L14" s="11" t="s">
        <v>25</v>
      </c>
      <c r="M14" s="26">
        <v>1</v>
      </c>
      <c r="O14" s="2">
        <f t="shared" si="0"/>
        <v>39172</v>
      </c>
      <c r="P14">
        <f t="shared" si="1"/>
        <v>0</v>
      </c>
      <c r="Q14">
        <f t="shared" si="2"/>
        <v>0</v>
      </c>
      <c r="R14">
        <f t="shared" si="3"/>
        <v>0</v>
      </c>
      <c r="S14">
        <f t="shared" si="4"/>
        <v>0</v>
      </c>
      <c r="T14">
        <f t="shared" si="5"/>
        <v>0</v>
      </c>
      <c r="U14">
        <f t="shared" si="6"/>
        <v>0</v>
      </c>
      <c r="V14">
        <f t="shared" si="7"/>
        <v>64</v>
      </c>
      <c r="W14">
        <f t="shared" si="8"/>
        <v>0</v>
      </c>
      <c r="X14">
        <f t="shared" si="9"/>
        <v>0</v>
      </c>
      <c r="Z14" s="2">
        <f t="shared" si="10"/>
        <v>39172</v>
      </c>
      <c r="AA14">
        <f t="shared" si="11"/>
        <v>0</v>
      </c>
      <c r="AB14">
        <f t="shared" si="12"/>
        <v>0</v>
      </c>
      <c r="AC14">
        <f t="shared" si="13"/>
        <v>0</v>
      </c>
      <c r="AD14">
        <f t="shared" si="14"/>
        <v>0</v>
      </c>
      <c r="AE14">
        <f t="shared" si="15"/>
        <v>0</v>
      </c>
      <c r="AF14">
        <f t="shared" si="16"/>
        <v>0</v>
      </c>
      <c r="AG14">
        <f t="shared" si="17"/>
        <v>0</v>
      </c>
      <c r="AH14">
        <f t="shared" si="18"/>
        <v>0</v>
      </c>
      <c r="AI14">
        <f t="shared" si="19"/>
        <v>0</v>
      </c>
    </row>
    <row r="15" spans="1:35" x14ac:dyDescent="0.25">
      <c r="A15" s="2">
        <v>39172</v>
      </c>
      <c r="B15" s="4">
        <v>5</v>
      </c>
      <c r="C15" s="4">
        <v>291</v>
      </c>
      <c r="D15" s="4">
        <v>64</v>
      </c>
      <c r="E15" s="4" t="s">
        <v>6</v>
      </c>
      <c r="F15" s="4">
        <v>7</v>
      </c>
      <c r="G15" s="4" t="s">
        <v>12</v>
      </c>
      <c r="H15" s="4" t="s">
        <v>37</v>
      </c>
      <c r="I15" s="4">
        <v>1</v>
      </c>
      <c r="K15" s="6" t="s">
        <v>26</v>
      </c>
      <c r="L15" s="11" t="s">
        <v>27</v>
      </c>
      <c r="M15" s="26">
        <v>2</v>
      </c>
      <c r="O15" s="2">
        <f t="shared" si="0"/>
        <v>39172</v>
      </c>
      <c r="P15">
        <f t="shared" si="1"/>
        <v>0</v>
      </c>
      <c r="Q15">
        <f t="shared" si="2"/>
        <v>0</v>
      </c>
      <c r="R15">
        <f t="shared" si="3"/>
        <v>0</v>
      </c>
      <c r="S15">
        <f t="shared" si="4"/>
        <v>0</v>
      </c>
      <c r="T15">
        <f t="shared" si="5"/>
        <v>0</v>
      </c>
      <c r="U15">
        <f t="shared" si="6"/>
        <v>0</v>
      </c>
      <c r="V15">
        <f t="shared" si="7"/>
        <v>291</v>
      </c>
      <c r="W15">
        <f t="shared" si="8"/>
        <v>0</v>
      </c>
      <c r="X15">
        <f t="shared" si="9"/>
        <v>0</v>
      </c>
      <c r="Z15" s="2">
        <f t="shared" si="10"/>
        <v>39172</v>
      </c>
      <c r="AA15">
        <f t="shared" si="11"/>
        <v>0</v>
      </c>
      <c r="AB15">
        <f t="shared" si="12"/>
        <v>0</v>
      </c>
      <c r="AC15">
        <f t="shared" si="13"/>
        <v>0</v>
      </c>
      <c r="AD15">
        <f t="shared" si="14"/>
        <v>0</v>
      </c>
      <c r="AE15">
        <f t="shared" si="15"/>
        <v>0</v>
      </c>
      <c r="AF15">
        <f t="shared" si="16"/>
        <v>0</v>
      </c>
      <c r="AG15">
        <f t="shared" si="17"/>
        <v>64</v>
      </c>
      <c r="AH15">
        <f t="shared" si="18"/>
        <v>0</v>
      </c>
      <c r="AI15">
        <f t="shared" si="19"/>
        <v>0</v>
      </c>
    </row>
    <row r="16" spans="1:35" x14ac:dyDescent="0.25">
      <c r="A16" s="2">
        <v>39173</v>
      </c>
      <c r="B16" s="4">
        <v>1</v>
      </c>
      <c r="C16" s="4">
        <v>153</v>
      </c>
      <c r="D16" s="4">
        <v>83</v>
      </c>
      <c r="E16" s="4" t="s">
        <v>6</v>
      </c>
      <c r="F16" s="4">
        <v>7</v>
      </c>
      <c r="G16" s="5" t="s">
        <v>7</v>
      </c>
      <c r="H16" s="4" t="s">
        <v>46</v>
      </c>
      <c r="I16" s="4" t="s">
        <v>119</v>
      </c>
      <c r="K16" s="6" t="s">
        <v>28</v>
      </c>
      <c r="L16" s="11" t="s">
        <v>29</v>
      </c>
      <c r="M16" s="26">
        <v>3</v>
      </c>
      <c r="O16" s="2">
        <f t="shared" si="0"/>
        <v>39173</v>
      </c>
      <c r="P16">
        <f t="shared" si="1"/>
        <v>0</v>
      </c>
      <c r="Q16">
        <f t="shared" si="2"/>
        <v>0</v>
      </c>
      <c r="R16">
        <f t="shared" si="3"/>
        <v>0</v>
      </c>
      <c r="S16">
        <f t="shared" si="4"/>
        <v>0</v>
      </c>
      <c r="T16">
        <f t="shared" si="5"/>
        <v>0</v>
      </c>
      <c r="U16">
        <f t="shared" si="6"/>
        <v>0</v>
      </c>
      <c r="V16">
        <f t="shared" si="7"/>
        <v>153</v>
      </c>
      <c r="W16">
        <f t="shared" si="8"/>
        <v>0</v>
      </c>
      <c r="X16">
        <f t="shared" si="9"/>
        <v>0</v>
      </c>
      <c r="Z16" s="2">
        <f t="shared" si="10"/>
        <v>39173</v>
      </c>
      <c r="AA16">
        <f t="shared" si="11"/>
        <v>0</v>
      </c>
      <c r="AB16">
        <f t="shared" si="12"/>
        <v>0</v>
      </c>
      <c r="AC16">
        <f t="shared" si="13"/>
        <v>0</v>
      </c>
      <c r="AD16">
        <f t="shared" si="14"/>
        <v>0</v>
      </c>
      <c r="AE16">
        <f t="shared" si="15"/>
        <v>0</v>
      </c>
      <c r="AF16">
        <f t="shared" si="16"/>
        <v>0</v>
      </c>
      <c r="AG16">
        <f t="shared" si="17"/>
        <v>83</v>
      </c>
      <c r="AH16">
        <f t="shared" si="18"/>
        <v>0</v>
      </c>
      <c r="AI16">
        <f t="shared" si="19"/>
        <v>0</v>
      </c>
    </row>
    <row r="17" spans="1:35" x14ac:dyDescent="0.25">
      <c r="A17" s="2">
        <v>39173</v>
      </c>
      <c r="B17" s="4">
        <v>4</v>
      </c>
      <c r="C17" s="4">
        <v>609</v>
      </c>
      <c r="D17" s="4">
        <f>163+119</f>
        <v>282</v>
      </c>
      <c r="E17" s="4" t="s">
        <v>6</v>
      </c>
      <c r="F17" s="4">
        <v>7</v>
      </c>
      <c r="G17" s="4" t="s">
        <v>12</v>
      </c>
      <c r="H17" s="4" t="s">
        <v>37</v>
      </c>
      <c r="I17" s="4">
        <v>1</v>
      </c>
      <c r="K17" s="8" t="s">
        <v>30</v>
      </c>
      <c r="L17" s="11" t="s">
        <v>31</v>
      </c>
      <c r="M17" s="32">
        <v>4</v>
      </c>
      <c r="O17" s="2">
        <f t="shared" si="0"/>
        <v>39173</v>
      </c>
      <c r="P17">
        <f t="shared" si="1"/>
        <v>0</v>
      </c>
      <c r="Q17">
        <f t="shared" si="2"/>
        <v>0</v>
      </c>
      <c r="R17">
        <f t="shared" si="3"/>
        <v>0</v>
      </c>
      <c r="S17">
        <f t="shared" si="4"/>
        <v>0</v>
      </c>
      <c r="T17">
        <f t="shared" si="5"/>
        <v>0</v>
      </c>
      <c r="U17">
        <f t="shared" si="6"/>
        <v>0</v>
      </c>
      <c r="V17">
        <f t="shared" si="7"/>
        <v>609</v>
      </c>
      <c r="W17">
        <f t="shared" si="8"/>
        <v>0</v>
      </c>
      <c r="X17">
        <f t="shared" si="9"/>
        <v>0</v>
      </c>
      <c r="Z17" s="2">
        <f t="shared" si="10"/>
        <v>39173</v>
      </c>
      <c r="AA17">
        <f t="shared" si="11"/>
        <v>0</v>
      </c>
      <c r="AB17">
        <f t="shared" si="12"/>
        <v>0</v>
      </c>
      <c r="AC17">
        <f t="shared" si="13"/>
        <v>0</v>
      </c>
      <c r="AD17">
        <f t="shared" si="14"/>
        <v>0</v>
      </c>
      <c r="AE17">
        <f t="shared" si="15"/>
        <v>0</v>
      </c>
      <c r="AF17">
        <f t="shared" si="16"/>
        <v>0</v>
      </c>
      <c r="AG17">
        <f t="shared" si="17"/>
        <v>282</v>
      </c>
      <c r="AH17">
        <f t="shared" si="18"/>
        <v>0</v>
      </c>
      <c r="AI17">
        <f t="shared" si="19"/>
        <v>0</v>
      </c>
    </row>
    <row r="18" spans="1:35" x14ac:dyDescent="0.25">
      <c r="A18" s="2">
        <v>39173</v>
      </c>
      <c r="B18" s="4" t="s">
        <v>40</v>
      </c>
      <c r="C18" s="4">
        <f>924+911</f>
        <v>1835</v>
      </c>
      <c r="D18" s="4">
        <f>333+214+520+246</f>
        <v>1313</v>
      </c>
      <c r="E18" s="4" t="s">
        <v>6</v>
      </c>
      <c r="F18" s="4">
        <v>7</v>
      </c>
      <c r="G18" s="5" t="s">
        <v>7</v>
      </c>
      <c r="H18" s="4" t="s">
        <v>43</v>
      </c>
      <c r="I18" s="4">
        <v>1</v>
      </c>
      <c r="K18" s="8" t="s">
        <v>32</v>
      </c>
      <c r="L18" s="12" t="s">
        <v>11</v>
      </c>
      <c r="M18" s="32">
        <v>5</v>
      </c>
      <c r="O18" s="2">
        <f t="shared" si="0"/>
        <v>39173</v>
      </c>
      <c r="P18">
        <f t="shared" si="1"/>
        <v>0</v>
      </c>
      <c r="Q18">
        <f t="shared" si="2"/>
        <v>0</v>
      </c>
      <c r="R18">
        <f t="shared" si="3"/>
        <v>0</v>
      </c>
      <c r="S18">
        <f t="shared" si="4"/>
        <v>0</v>
      </c>
      <c r="T18">
        <f t="shared" si="5"/>
        <v>0</v>
      </c>
      <c r="U18">
        <f t="shared" si="6"/>
        <v>0</v>
      </c>
      <c r="V18">
        <f t="shared" si="7"/>
        <v>1835</v>
      </c>
      <c r="W18">
        <f t="shared" si="8"/>
        <v>0</v>
      </c>
      <c r="X18">
        <f t="shared" si="9"/>
        <v>0</v>
      </c>
      <c r="Z18" s="2">
        <f t="shared" si="10"/>
        <v>39173</v>
      </c>
      <c r="AA18">
        <f t="shared" si="11"/>
        <v>0</v>
      </c>
      <c r="AB18">
        <f t="shared" si="12"/>
        <v>0</v>
      </c>
      <c r="AC18">
        <f t="shared" si="13"/>
        <v>0</v>
      </c>
      <c r="AD18">
        <f t="shared" si="14"/>
        <v>0</v>
      </c>
      <c r="AE18">
        <f t="shared" si="15"/>
        <v>0</v>
      </c>
      <c r="AF18">
        <f t="shared" si="16"/>
        <v>0</v>
      </c>
      <c r="AG18">
        <f t="shared" si="17"/>
        <v>1313</v>
      </c>
      <c r="AH18">
        <f t="shared" si="18"/>
        <v>0</v>
      </c>
      <c r="AI18">
        <f t="shared" si="19"/>
        <v>0</v>
      </c>
    </row>
    <row r="19" spans="1:35" ht="15.75" thickBot="1" x14ac:dyDescent="0.3">
      <c r="A19" s="2">
        <v>39174</v>
      </c>
      <c r="B19" s="4">
        <v>8</v>
      </c>
      <c r="C19" s="4">
        <v>172</v>
      </c>
      <c r="D19" s="4">
        <v>0</v>
      </c>
      <c r="E19" s="4" t="s">
        <v>6</v>
      </c>
      <c r="F19" s="4">
        <v>7</v>
      </c>
      <c r="G19" s="4" t="s">
        <v>12</v>
      </c>
      <c r="H19" s="4" t="s">
        <v>8</v>
      </c>
      <c r="I19" s="4">
        <v>0</v>
      </c>
      <c r="K19" s="7" t="s">
        <v>33</v>
      </c>
      <c r="L19" s="13" t="s">
        <v>34</v>
      </c>
      <c r="M19" s="30">
        <v>6</v>
      </c>
      <c r="O19" s="2">
        <f t="shared" si="0"/>
        <v>39174</v>
      </c>
      <c r="P19">
        <f t="shared" si="1"/>
        <v>0</v>
      </c>
      <c r="Q19">
        <f t="shared" si="2"/>
        <v>0</v>
      </c>
      <c r="R19">
        <f t="shared" si="3"/>
        <v>0</v>
      </c>
      <c r="S19">
        <f t="shared" si="4"/>
        <v>0</v>
      </c>
      <c r="T19">
        <f t="shared" si="5"/>
        <v>0</v>
      </c>
      <c r="U19">
        <f t="shared" si="6"/>
        <v>0</v>
      </c>
      <c r="V19">
        <f t="shared" si="7"/>
        <v>172</v>
      </c>
      <c r="W19">
        <f t="shared" si="8"/>
        <v>0</v>
      </c>
      <c r="X19">
        <f t="shared" si="9"/>
        <v>0</v>
      </c>
      <c r="Z19" s="2">
        <f t="shared" si="10"/>
        <v>39174</v>
      </c>
      <c r="AA19">
        <f t="shared" si="11"/>
        <v>0</v>
      </c>
      <c r="AB19">
        <f t="shared" si="12"/>
        <v>0</v>
      </c>
      <c r="AC19">
        <f t="shared" si="13"/>
        <v>0</v>
      </c>
      <c r="AD19">
        <f t="shared" si="14"/>
        <v>0</v>
      </c>
      <c r="AE19">
        <f t="shared" si="15"/>
        <v>0</v>
      </c>
      <c r="AF19">
        <f t="shared" si="16"/>
        <v>0</v>
      </c>
      <c r="AG19">
        <f t="shared" si="17"/>
        <v>0</v>
      </c>
      <c r="AH19">
        <f t="shared" si="18"/>
        <v>0</v>
      </c>
      <c r="AI19">
        <f t="shared" si="19"/>
        <v>0</v>
      </c>
    </row>
    <row r="20" spans="1:35" ht="15.75" thickBot="1" x14ac:dyDescent="0.3">
      <c r="A20" s="2">
        <v>39175</v>
      </c>
      <c r="B20" s="4">
        <v>1</v>
      </c>
      <c r="C20" s="4">
        <v>669</v>
      </c>
      <c r="D20" s="4">
        <v>669</v>
      </c>
      <c r="E20" s="4" t="s">
        <v>13</v>
      </c>
      <c r="F20" s="4">
        <v>1</v>
      </c>
      <c r="G20" s="5" t="s">
        <v>7</v>
      </c>
      <c r="H20" s="4" t="s">
        <v>57</v>
      </c>
      <c r="I20" s="4" t="s">
        <v>119</v>
      </c>
      <c r="O20" s="2">
        <f t="shared" si="0"/>
        <v>39175</v>
      </c>
      <c r="P20">
        <f t="shared" si="1"/>
        <v>669</v>
      </c>
      <c r="Q20">
        <f t="shared" si="2"/>
        <v>0</v>
      </c>
      <c r="R20">
        <f t="shared" si="3"/>
        <v>0</v>
      </c>
      <c r="S20">
        <f t="shared" si="4"/>
        <v>0</v>
      </c>
      <c r="T20">
        <f t="shared" si="5"/>
        <v>0</v>
      </c>
      <c r="U20">
        <f t="shared" si="6"/>
        <v>0</v>
      </c>
      <c r="V20">
        <f t="shared" si="7"/>
        <v>0</v>
      </c>
      <c r="W20">
        <f t="shared" si="8"/>
        <v>0</v>
      </c>
      <c r="X20">
        <f t="shared" si="9"/>
        <v>0</v>
      </c>
      <c r="Z20" s="2">
        <f t="shared" si="10"/>
        <v>39175</v>
      </c>
      <c r="AA20">
        <f t="shared" si="11"/>
        <v>669</v>
      </c>
      <c r="AB20">
        <f t="shared" si="12"/>
        <v>0</v>
      </c>
      <c r="AC20">
        <f t="shared" si="13"/>
        <v>0</v>
      </c>
      <c r="AD20">
        <f t="shared" si="14"/>
        <v>0</v>
      </c>
      <c r="AE20">
        <f t="shared" si="15"/>
        <v>0</v>
      </c>
      <c r="AF20">
        <f t="shared" si="16"/>
        <v>0</v>
      </c>
      <c r="AG20">
        <f t="shared" si="17"/>
        <v>0</v>
      </c>
      <c r="AH20">
        <f t="shared" si="18"/>
        <v>0</v>
      </c>
      <c r="AI20">
        <f t="shared" si="19"/>
        <v>0</v>
      </c>
    </row>
    <row r="21" spans="1:35" x14ac:dyDescent="0.25">
      <c r="A21" s="2">
        <v>39175</v>
      </c>
      <c r="B21" s="4">
        <v>10</v>
      </c>
      <c r="C21" s="4">
        <v>797</v>
      </c>
      <c r="D21" s="4">
        <v>223</v>
      </c>
      <c r="E21" s="4" t="s">
        <v>13</v>
      </c>
      <c r="F21" s="4">
        <v>1</v>
      </c>
      <c r="G21" s="4" t="s">
        <v>29</v>
      </c>
      <c r="H21" s="4" t="s">
        <v>43</v>
      </c>
      <c r="I21" s="4">
        <v>1</v>
      </c>
      <c r="K21" s="61" t="s">
        <v>35</v>
      </c>
      <c r="L21" s="62"/>
      <c r="M21" s="63"/>
      <c r="O21" s="2">
        <f t="shared" si="0"/>
        <v>39175</v>
      </c>
      <c r="P21">
        <f t="shared" si="1"/>
        <v>797</v>
      </c>
      <c r="Q21">
        <f t="shared" si="2"/>
        <v>0</v>
      </c>
      <c r="R21">
        <f t="shared" si="3"/>
        <v>0</v>
      </c>
      <c r="S21">
        <f t="shared" si="4"/>
        <v>0</v>
      </c>
      <c r="T21">
        <f t="shared" si="5"/>
        <v>0</v>
      </c>
      <c r="U21">
        <f t="shared" si="6"/>
        <v>0</v>
      </c>
      <c r="V21">
        <f t="shared" si="7"/>
        <v>0</v>
      </c>
      <c r="W21">
        <f t="shared" si="8"/>
        <v>0</v>
      </c>
      <c r="X21">
        <f t="shared" si="9"/>
        <v>0</v>
      </c>
      <c r="Z21" s="2">
        <f t="shared" si="10"/>
        <v>39175</v>
      </c>
      <c r="AA21">
        <f t="shared" si="11"/>
        <v>223</v>
      </c>
      <c r="AB21">
        <f t="shared" si="12"/>
        <v>0</v>
      </c>
      <c r="AC21">
        <f t="shared" si="13"/>
        <v>0</v>
      </c>
      <c r="AD21">
        <f t="shared" si="14"/>
        <v>0</v>
      </c>
      <c r="AE21">
        <f t="shared" si="15"/>
        <v>0</v>
      </c>
      <c r="AF21">
        <f t="shared" si="16"/>
        <v>0</v>
      </c>
      <c r="AG21">
        <f t="shared" si="17"/>
        <v>0</v>
      </c>
      <c r="AH21">
        <f t="shared" si="18"/>
        <v>0</v>
      </c>
      <c r="AI21">
        <f t="shared" si="19"/>
        <v>0</v>
      </c>
    </row>
    <row r="22" spans="1:35" x14ac:dyDescent="0.25">
      <c r="A22" s="2">
        <v>39175</v>
      </c>
      <c r="B22" s="4" t="s">
        <v>44</v>
      </c>
      <c r="C22" s="4">
        <f>908*4</f>
        <v>3632</v>
      </c>
      <c r="D22" s="4">
        <f>908*4</f>
        <v>3632</v>
      </c>
      <c r="E22" s="4" t="s">
        <v>13</v>
      </c>
      <c r="F22" s="4">
        <v>1</v>
      </c>
      <c r="G22" s="5" t="s">
        <v>7</v>
      </c>
      <c r="H22" s="4" t="s">
        <v>45</v>
      </c>
      <c r="I22" s="4" t="s">
        <v>119</v>
      </c>
      <c r="K22" s="6" t="s">
        <v>36</v>
      </c>
      <c r="L22" s="11" t="s">
        <v>37</v>
      </c>
      <c r="M22" s="26">
        <v>1</v>
      </c>
      <c r="O22" s="2">
        <f t="shared" si="0"/>
        <v>39175</v>
      </c>
      <c r="P22">
        <f t="shared" si="1"/>
        <v>3632</v>
      </c>
      <c r="Q22">
        <f t="shared" si="2"/>
        <v>0</v>
      </c>
      <c r="R22">
        <f t="shared" si="3"/>
        <v>0</v>
      </c>
      <c r="S22">
        <f t="shared" si="4"/>
        <v>0</v>
      </c>
      <c r="T22">
        <f t="shared" si="5"/>
        <v>0</v>
      </c>
      <c r="U22">
        <f t="shared" si="6"/>
        <v>0</v>
      </c>
      <c r="V22">
        <f t="shared" si="7"/>
        <v>0</v>
      </c>
      <c r="W22">
        <f t="shared" si="8"/>
        <v>0</v>
      </c>
      <c r="X22">
        <f t="shared" si="9"/>
        <v>0</v>
      </c>
      <c r="Z22" s="2">
        <f t="shared" si="10"/>
        <v>39175</v>
      </c>
      <c r="AA22">
        <f t="shared" si="11"/>
        <v>3632</v>
      </c>
      <c r="AB22">
        <f t="shared" si="12"/>
        <v>0</v>
      </c>
      <c r="AC22">
        <f t="shared" si="13"/>
        <v>0</v>
      </c>
      <c r="AD22">
        <f t="shared" si="14"/>
        <v>0</v>
      </c>
      <c r="AE22">
        <f t="shared" si="15"/>
        <v>0</v>
      </c>
      <c r="AF22">
        <f t="shared" si="16"/>
        <v>0</v>
      </c>
      <c r="AG22">
        <f t="shared" si="17"/>
        <v>0</v>
      </c>
      <c r="AH22">
        <f t="shared" si="18"/>
        <v>0</v>
      </c>
      <c r="AI22">
        <f t="shared" si="19"/>
        <v>0</v>
      </c>
    </row>
    <row r="23" spans="1:35" x14ac:dyDescent="0.25">
      <c r="A23" s="2">
        <v>39176</v>
      </c>
      <c r="B23" s="4">
        <v>1</v>
      </c>
      <c r="C23" s="4">
        <v>646</v>
      </c>
      <c r="D23" s="4">
        <v>646</v>
      </c>
      <c r="E23" s="4" t="s">
        <v>13</v>
      </c>
      <c r="F23" s="4">
        <v>1</v>
      </c>
      <c r="G23" s="5" t="s">
        <v>7</v>
      </c>
      <c r="H23" s="4" t="s">
        <v>57</v>
      </c>
      <c r="I23" s="4" t="s">
        <v>119</v>
      </c>
      <c r="K23" s="6" t="s">
        <v>76</v>
      </c>
      <c r="L23" s="11" t="s">
        <v>38</v>
      </c>
      <c r="M23" s="26">
        <v>2</v>
      </c>
      <c r="O23" s="2">
        <f t="shared" si="0"/>
        <v>39176</v>
      </c>
      <c r="P23">
        <f t="shared" si="1"/>
        <v>646</v>
      </c>
      <c r="Q23">
        <f t="shared" si="2"/>
        <v>0</v>
      </c>
      <c r="R23">
        <f t="shared" si="3"/>
        <v>0</v>
      </c>
      <c r="S23">
        <f t="shared" si="4"/>
        <v>0</v>
      </c>
      <c r="T23">
        <f t="shared" si="5"/>
        <v>0</v>
      </c>
      <c r="U23">
        <f t="shared" si="6"/>
        <v>0</v>
      </c>
      <c r="V23">
        <f t="shared" si="7"/>
        <v>0</v>
      </c>
      <c r="W23">
        <f t="shared" si="8"/>
        <v>0</v>
      </c>
      <c r="X23">
        <f t="shared" si="9"/>
        <v>0</v>
      </c>
      <c r="Z23" s="2">
        <f t="shared" si="10"/>
        <v>39176</v>
      </c>
      <c r="AA23">
        <f t="shared" si="11"/>
        <v>646</v>
      </c>
      <c r="AB23">
        <f t="shared" si="12"/>
        <v>0</v>
      </c>
      <c r="AC23">
        <f t="shared" si="13"/>
        <v>0</v>
      </c>
      <c r="AD23">
        <f t="shared" si="14"/>
        <v>0</v>
      </c>
      <c r="AE23">
        <f t="shared" si="15"/>
        <v>0</v>
      </c>
      <c r="AF23">
        <f t="shared" si="16"/>
        <v>0</v>
      </c>
      <c r="AG23">
        <f t="shared" si="17"/>
        <v>0</v>
      </c>
      <c r="AH23">
        <f t="shared" si="18"/>
        <v>0</v>
      </c>
      <c r="AI23">
        <f t="shared" si="19"/>
        <v>0</v>
      </c>
    </row>
    <row r="24" spans="1:35" x14ac:dyDescent="0.25">
      <c r="A24" s="2">
        <v>39176</v>
      </c>
      <c r="B24" s="4">
        <v>2</v>
      </c>
      <c r="C24" s="4">
        <v>224</v>
      </c>
      <c r="D24" s="4">
        <v>224</v>
      </c>
      <c r="E24" s="4" t="s">
        <v>13</v>
      </c>
      <c r="F24" s="4">
        <v>1</v>
      </c>
      <c r="G24" s="5" t="s">
        <v>7</v>
      </c>
      <c r="H24" s="4" t="s">
        <v>58</v>
      </c>
      <c r="I24" s="4" t="s">
        <v>119</v>
      </c>
      <c r="K24" s="6" t="s">
        <v>41</v>
      </c>
      <c r="L24" s="11" t="s">
        <v>42</v>
      </c>
      <c r="M24" s="26">
        <v>3</v>
      </c>
      <c r="O24" s="2">
        <f t="shared" si="0"/>
        <v>39176</v>
      </c>
      <c r="P24">
        <f t="shared" si="1"/>
        <v>224</v>
      </c>
      <c r="Q24">
        <f t="shared" si="2"/>
        <v>0</v>
      </c>
      <c r="R24">
        <f t="shared" si="3"/>
        <v>0</v>
      </c>
      <c r="S24">
        <f t="shared" si="4"/>
        <v>0</v>
      </c>
      <c r="T24">
        <f t="shared" si="5"/>
        <v>0</v>
      </c>
      <c r="U24">
        <f t="shared" si="6"/>
        <v>0</v>
      </c>
      <c r="V24">
        <f t="shared" si="7"/>
        <v>0</v>
      </c>
      <c r="W24">
        <f t="shared" si="8"/>
        <v>0</v>
      </c>
      <c r="X24">
        <f t="shared" si="9"/>
        <v>0</v>
      </c>
      <c r="Z24" s="2">
        <f t="shared" si="10"/>
        <v>39176</v>
      </c>
      <c r="AA24">
        <f t="shared" si="11"/>
        <v>224</v>
      </c>
      <c r="AB24">
        <f t="shared" si="12"/>
        <v>0</v>
      </c>
      <c r="AC24">
        <f t="shared" si="13"/>
        <v>0</v>
      </c>
      <c r="AD24">
        <f t="shared" si="14"/>
        <v>0</v>
      </c>
      <c r="AE24">
        <f t="shared" si="15"/>
        <v>0</v>
      </c>
      <c r="AF24">
        <f t="shared" si="16"/>
        <v>0</v>
      </c>
      <c r="AG24">
        <f t="shared" si="17"/>
        <v>0</v>
      </c>
      <c r="AH24">
        <f t="shared" si="18"/>
        <v>0</v>
      </c>
      <c r="AI24">
        <f t="shared" si="19"/>
        <v>0</v>
      </c>
    </row>
    <row r="25" spans="1:35" x14ac:dyDescent="0.25">
      <c r="A25" s="2">
        <v>39176</v>
      </c>
      <c r="B25" s="4">
        <v>10</v>
      </c>
      <c r="C25" s="4">
        <v>973</v>
      </c>
      <c r="D25" s="4">
        <v>637</v>
      </c>
      <c r="E25" s="4" t="s">
        <v>13</v>
      </c>
      <c r="F25" s="4">
        <v>1</v>
      </c>
      <c r="G25" s="5" t="s">
        <v>7</v>
      </c>
      <c r="H25" s="4" t="s">
        <v>42</v>
      </c>
      <c r="I25" s="4">
        <v>3</v>
      </c>
      <c r="K25" s="6" t="s">
        <v>56</v>
      </c>
      <c r="L25" s="11" t="s">
        <v>27</v>
      </c>
      <c r="M25" s="26">
        <v>4</v>
      </c>
      <c r="O25" s="2">
        <f t="shared" si="0"/>
        <v>39176</v>
      </c>
      <c r="P25">
        <f t="shared" si="1"/>
        <v>973</v>
      </c>
      <c r="Q25">
        <f t="shared" si="2"/>
        <v>0</v>
      </c>
      <c r="R25">
        <f t="shared" si="3"/>
        <v>0</v>
      </c>
      <c r="S25">
        <f t="shared" si="4"/>
        <v>0</v>
      </c>
      <c r="T25">
        <f t="shared" si="5"/>
        <v>0</v>
      </c>
      <c r="U25">
        <f t="shared" si="6"/>
        <v>0</v>
      </c>
      <c r="V25">
        <f t="shared" si="7"/>
        <v>0</v>
      </c>
      <c r="W25">
        <f t="shared" si="8"/>
        <v>0</v>
      </c>
      <c r="X25">
        <f t="shared" si="9"/>
        <v>0</v>
      </c>
      <c r="Z25" s="2">
        <f t="shared" si="10"/>
        <v>39176</v>
      </c>
      <c r="AA25">
        <f t="shared" si="11"/>
        <v>637</v>
      </c>
      <c r="AB25">
        <f t="shared" si="12"/>
        <v>0</v>
      </c>
      <c r="AC25">
        <f t="shared" si="13"/>
        <v>0</v>
      </c>
      <c r="AD25">
        <f t="shared" si="14"/>
        <v>0</v>
      </c>
      <c r="AE25">
        <f t="shared" si="15"/>
        <v>0</v>
      </c>
      <c r="AF25">
        <f t="shared" si="16"/>
        <v>0</v>
      </c>
      <c r="AG25">
        <f t="shared" si="17"/>
        <v>0</v>
      </c>
      <c r="AH25">
        <f t="shared" si="18"/>
        <v>0</v>
      </c>
      <c r="AI25">
        <f t="shared" si="19"/>
        <v>0</v>
      </c>
    </row>
    <row r="26" spans="1:35" x14ac:dyDescent="0.25">
      <c r="A26" s="2">
        <v>39176</v>
      </c>
      <c r="B26" s="4">
        <v>11</v>
      </c>
      <c r="C26" s="4">
        <v>707</v>
      </c>
      <c r="D26" s="4">
        <f>222+155</f>
        <v>377</v>
      </c>
      <c r="E26" s="4" t="s">
        <v>42</v>
      </c>
      <c r="F26" s="4">
        <v>4</v>
      </c>
      <c r="G26" s="4" t="s">
        <v>12</v>
      </c>
      <c r="H26" s="4" t="s">
        <v>37</v>
      </c>
      <c r="I26" s="4">
        <v>1</v>
      </c>
      <c r="K26" s="8" t="s">
        <v>48</v>
      </c>
      <c r="L26" s="11" t="s">
        <v>6</v>
      </c>
      <c r="M26" s="26">
        <v>5</v>
      </c>
      <c r="O26" s="2">
        <f t="shared" si="0"/>
        <v>39176</v>
      </c>
      <c r="P26">
        <f t="shared" si="1"/>
        <v>0</v>
      </c>
      <c r="Q26">
        <f t="shared" si="2"/>
        <v>0</v>
      </c>
      <c r="R26">
        <f t="shared" si="3"/>
        <v>0</v>
      </c>
      <c r="S26">
        <f t="shared" si="4"/>
        <v>707</v>
      </c>
      <c r="T26">
        <f t="shared" si="5"/>
        <v>0</v>
      </c>
      <c r="U26">
        <f t="shared" si="6"/>
        <v>0</v>
      </c>
      <c r="V26">
        <f t="shared" si="7"/>
        <v>0</v>
      </c>
      <c r="W26">
        <f t="shared" si="8"/>
        <v>0</v>
      </c>
      <c r="X26">
        <f t="shared" si="9"/>
        <v>0</v>
      </c>
      <c r="Z26" s="2">
        <f t="shared" si="10"/>
        <v>39176</v>
      </c>
      <c r="AA26">
        <f t="shared" si="11"/>
        <v>0</v>
      </c>
      <c r="AB26">
        <f t="shared" si="12"/>
        <v>0</v>
      </c>
      <c r="AC26">
        <f t="shared" si="13"/>
        <v>0</v>
      </c>
      <c r="AD26">
        <f t="shared" si="14"/>
        <v>377</v>
      </c>
      <c r="AE26">
        <f t="shared" si="15"/>
        <v>0</v>
      </c>
      <c r="AF26">
        <f t="shared" si="16"/>
        <v>0</v>
      </c>
      <c r="AG26">
        <f t="shared" si="17"/>
        <v>0</v>
      </c>
      <c r="AH26">
        <f t="shared" si="18"/>
        <v>0</v>
      </c>
      <c r="AI26">
        <f t="shared" si="19"/>
        <v>0</v>
      </c>
    </row>
    <row r="27" spans="1:35" x14ac:dyDescent="0.25">
      <c r="A27" s="2">
        <v>39176</v>
      </c>
      <c r="B27" s="4">
        <v>11</v>
      </c>
      <c r="C27" s="4">
        <v>237</v>
      </c>
      <c r="D27" s="4">
        <v>118</v>
      </c>
      <c r="E27" s="4" t="s">
        <v>13</v>
      </c>
      <c r="F27" s="4">
        <v>1</v>
      </c>
      <c r="G27" s="5" t="s">
        <v>7</v>
      </c>
      <c r="H27" s="4" t="s">
        <v>42</v>
      </c>
      <c r="I27" s="4">
        <v>3</v>
      </c>
      <c r="K27" s="8" t="s">
        <v>50</v>
      </c>
      <c r="L27" s="12" t="s">
        <v>51</v>
      </c>
      <c r="M27" s="26">
        <v>6</v>
      </c>
      <c r="O27" s="2">
        <f t="shared" si="0"/>
        <v>39176</v>
      </c>
      <c r="P27">
        <f t="shared" si="1"/>
        <v>237</v>
      </c>
      <c r="Q27">
        <f t="shared" si="2"/>
        <v>0</v>
      </c>
      <c r="R27">
        <f t="shared" si="3"/>
        <v>0</v>
      </c>
      <c r="S27">
        <f t="shared" si="4"/>
        <v>0</v>
      </c>
      <c r="T27">
        <f t="shared" si="5"/>
        <v>0</v>
      </c>
      <c r="U27">
        <f t="shared" si="6"/>
        <v>0</v>
      </c>
      <c r="V27">
        <f t="shared" si="7"/>
        <v>0</v>
      </c>
      <c r="W27">
        <f t="shared" si="8"/>
        <v>0</v>
      </c>
      <c r="X27">
        <f t="shared" si="9"/>
        <v>0</v>
      </c>
      <c r="Z27" s="2">
        <f t="shared" si="10"/>
        <v>39176</v>
      </c>
      <c r="AA27">
        <f t="shared" si="11"/>
        <v>118</v>
      </c>
      <c r="AB27">
        <f t="shared" si="12"/>
        <v>0</v>
      </c>
      <c r="AC27">
        <f t="shared" si="13"/>
        <v>0</v>
      </c>
      <c r="AD27">
        <f t="shared" si="14"/>
        <v>0</v>
      </c>
      <c r="AE27">
        <f t="shared" si="15"/>
        <v>0</v>
      </c>
      <c r="AF27">
        <f t="shared" si="16"/>
        <v>0</v>
      </c>
      <c r="AG27">
        <f t="shared" si="17"/>
        <v>0</v>
      </c>
      <c r="AH27">
        <f t="shared" si="18"/>
        <v>0</v>
      </c>
      <c r="AI27">
        <f t="shared" si="19"/>
        <v>0</v>
      </c>
    </row>
    <row r="28" spans="1:35" x14ac:dyDescent="0.25">
      <c r="A28" s="2">
        <v>39176</v>
      </c>
      <c r="B28" s="4">
        <v>12</v>
      </c>
      <c r="C28" s="4">
        <v>971</v>
      </c>
      <c r="D28" s="4">
        <v>495</v>
      </c>
      <c r="E28" s="4" t="s">
        <v>18</v>
      </c>
      <c r="F28" s="4">
        <v>5</v>
      </c>
      <c r="G28" s="4" t="s">
        <v>62</v>
      </c>
      <c r="H28" s="4" t="s">
        <v>27</v>
      </c>
      <c r="I28" s="4">
        <v>4</v>
      </c>
      <c r="K28" s="8" t="s">
        <v>54</v>
      </c>
      <c r="L28" s="11" t="s">
        <v>18</v>
      </c>
      <c r="M28" s="26">
        <v>7</v>
      </c>
      <c r="O28" s="2">
        <f t="shared" si="0"/>
        <v>39176</v>
      </c>
      <c r="P28">
        <f t="shared" si="1"/>
        <v>0</v>
      </c>
      <c r="Q28">
        <f t="shared" si="2"/>
        <v>0</v>
      </c>
      <c r="R28">
        <f t="shared" si="3"/>
        <v>0</v>
      </c>
      <c r="S28">
        <f t="shared" si="4"/>
        <v>0</v>
      </c>
      <c r="T28">
        <f t="shared" si="5"/>
        <v>971</v>
      </c>
      <c r="U28">
        <f t="shared" si="6"/>
        <v>0</v>
      </c>
      <c r="V28">
        <f t="shared" si="7"/>
        <v>0</v>
      </c>
      <c r="W28">
        <f t="shared" si="8"/>
        <v>0</v>
      </c>
      <c r="X28">
        <f t="shared" si="9"/>
        <v>0</v>
      </c>
      <c r="Z28" s="2">
        <f t="shared" si="10"/>
        <v>39176</v>
      </c>
      <c r="AA28">
        <f t="shared" si="11"/>
        <v>0</v>
      </c>
      <c r="AB28">
        <f t="shared" si="12"/>
        <v>0</v>
      </c>
      <c r="AC28">
        <f t="shared" si="13"/>
        <v>0</v>
      </c>
      <c r="AD28">
        <f t="shared" si="14"/>
        <v>0</v>
      </c>
      <c r="AE28">
        <f t="shared" si="15"/>
        <v>495</v>
      </c>
      <c r="AF28">
        <f t="shared" si="16"/>
        <v>0</v>
      </c>
      <c r="AG28">
        <f t="shared" si="17"/>
        <v>0</v>
      </c>
      <c r="AH28">
        <f t="shared" si="18"/>
        <v>0</v>
      </c>
      <c r="AI28">
        <f t="shared" si="19"/>
        <v>0</v>
      </c>
    </row>
    <row r="29" spans="1:35" x14ac:dyDescent="0.25">
      <c r="A29" s="2">
        <v>39176</v>
      </c>
      <c r="B29" s="4">
        <v>13</v>
      </c>
      <c r="C29" s="4">
        <v>452</v>
      </c>
      <c r="D29" s="4">
        <v>177</v>
      </c>
      <c r="E29" s="4" t="s">
        <v>18</v>
      </c>
      <c r="F29" s="4">
        <v>5</v>
      </c>
      <c r="G29" s="4" t="s">
        <v>12</v>
      </c>
      <c r="H29" s="4" t="s">
        <v>6</v>
      </c>
      <c r="I29" s="4">
        <v>5</v>
      </c>
      <c r="K29" s="8" t="s">
        <v>66</v>
      </c>
      <c r="L29" s="12" t="s">
        <v>65</v>
      </c>
      <c r="M29" s="26">
        <v>8</v>
      </c>
      <c r="O29" s="2">
        <f t="shared" si="0"/>
        <v>39176</v>
      </c>
      <c r="P29">
        <f t="shared" si="1"/>
        <v>0</v>
      </c>
      <c r="Q29">
        <f t="shared" si="2"/>
        <v>0</v>
      </c>
      <c r="R29">
        <f t="shared" si="3"/>
        <v>0</v>
      </c>
      <c r="S29">
        <f t="shared" si="4"/>
        <v>0</v>
      </c>
      <c r="T29">
        <f t="shared" si="5"/>
        <v>452</v>
      </c>
      <c r="U29">
        <f t="shared" si="6"/>
        <v>0</v>
      </c>
      <c r="V29">
        <f t="shared" si="7"/>
        <v>0</v>
      </c>
      <c r="W29">
        <f t="shared" si="8"/>
        <v>0</v>
      </c>
      <c r="X29">
        <f t="shared" si="9"/>
        <v>0</v>
      </c>
      <c r="Z29" s="2">
        <f t="shared" si="10"/>
        <v>39176</v>
      </c>
      <c r="AA29">
        <f t="shared" si="11"/>
        <v>0</v>
      </c>
      <c r="AB29">
        <f t="shared" si="12"/>
        <v>0</v>
      </c>
      <c r="AC29">
        <f t="shared" si="13"/>
        <v>0</v>
      </c>
      <c r="AD29">
        <f t="shared" si="14"/>
        <v>0</v>
      </c>
      <c r="AE29">
        <f t="shared" si="15"/>
        <v>177</v>
      </c>
      <c r="AF29">
        <f t="shared" si="16"/>
        <v>0</v>
      </c>
      <c r="AG29">
        <f t="shared" si="17"/>
        <v>0</v>
      </c>
      <c r="AH29">
        <f t="shared" si="18"/>
        <v>0</v>
      </c>
      <c r="AI29">
        <f t="shared" si="19"/>
        <v>0</v>
      </c>
    </row>
    <row r="30" spans="1:35" x14ac:dyDescent="0.25">
      <c r="A30" s="2">
        <v>39176</v>
      </c>
      <c r="B30" s="4">
        <v>13</v>
      </c>
      <c r="C30" s="4">
        <v>202</v>
      </c>
      <c r="D30" s="4">
        <v>100</v>
      </c>
      <c r="E30" s="4" t="s">
        <v>16</v>
      </c>
      <c r="F30" s="4">
        <v>3</v>
      </c>
      <c r="G30" s="4" t="s">
        <v>11</v>
      </c>
      <c r="H30" s="4" t="s">
        <v>27</v>
      </c>
      <c r="I30" s="4">
        <v>4</v>
      </c>
      <c r="K30" s="8" t="s">
        <v>82</v>
      </c>
      <c r="L30" s="34" t="s">
        <v>67</v>
      </c>
      <c r="M30" s="26">
        <v>9</v>
      </c>
      <c r="O30" s="2">
        <f t="shared" si="0"/>
        <v>39176</v>
      </c>
      <c r="P30">
        <f t="shared" si="1"/>
        <v>0</v>
      </c>
      <c r="Q30">
        <f t="shared" si="2"/>
        <v>0</v>
      </c>
      <c r="R30">
        <f t="shared" si="3"/>
        <v>202</v>
      </c>
      <c r="S30">
        <f t="shared" si="4"/>
        <v>0</v>
      </c>
      <c r="T30">
        <f t="shared" si="5"/>
        <v>0</v>
      </c>
      <c r="U30">
        <f t="shared" si="6"/>
        <v>0</v>
      </c>
      <c r="V30">
        <f t="shared" si="7"/>
        <v>0</v>
      </c>
      <c r="W30">
        <f t="shared" si="8"/>
        <v>0</v>
      </c>
      <c r="X30">
        <f t="shared" si="9"/>
        <v>0</v>
      </c>
      <c r="Z30" s="2">
        <f t="shared" si="10"/>
        <v>39176</v>
      </c>
      <c r="AA30">
        <f t="shared" si="11"/>
        <v>0</v>
      </c>
      <c r="AB30">
        <f t="shared" si="12"/>
        <v>0</v>
      </c>
      <c r="AC30">
        <f t="shared" si="13"/>
        <v>100</v>
      </c>
      <c r="AD30">
        <f t="shared" si="14"/>
        <v>0</v>
      </c>
      <c r="AE30">
        <f t="shared" si="15"/>
        <v>0</v>
      </c>
      <c r="AF30">
        <f t="shared" si="16"/>
        <v>0</v>
      </c>
      <c r="AG30">
        <f t="shared" si="17"/>
        <v>0</v>
      </c>
      <c r="AH30">
        <f t="shared" si="18"/>
        <v>0</v>
      </c>
      <c r="AI30">
        <f t="shared" si="19"/>
        <v>0</v>
      </c>
    </row>
    <row r="31" spans="1:35" x14ac:dyDescent="0.25">
      <c r="A31" s="2">
        <v>39176</v>
      </c>
      <c r="B31" s="4">
        <v>13</v>
      </c>
      <c r="C31" s="4">
        <v>278</v>
      </c>
      <c r="D31" s="4">
        <f>80+46</f>
        <v>126</v>
      </c>
      <c r="E31" s="4" t="s">
        <v>13</v>
      </c>
      <c r="F31" s="4">
        <v>1</v>
      </c>
      <c r="G31" s="4" t="s">
        <v>29</v>
      </c>
      <c r="H31" s="4" t="s">
        <v>49</v>
      </c>
      <c r="I31" s="4">
        <v>6</v>
      </c>
      <c r="K31" s="8" t="s">
        <v>73</v>
      </c>
      <c r="L31" s="34" t="s">
        <v>74</v>
      </c>
      <c r="M31" s="26">
        <v>10</v>
      </c>
      <c r="O31" s="2">
        <f t="shared" si="0"/>
        <v>39176</v>
      </c>
      <c r="P31">
        <f t="shared" si="1"/>
        <v>278</v>
      </c>
      <c r="Q31">
        <f t="shared" si="2"/>
        <v>0</v>
      </c>
      <c r="R31">
        <f t="shared" si="3"/>
        <v>0</v>
      </c>
      <c r="S31">
        <f t="shared" si="4"/>
        <v>0</v>
      </c>
      <c r="T31">
        <f t="shared" si="5"/>
        <v>0</v>
      </c>
      <c r="U31">
        <f t="shared" si="6"/>
        <v>0</v>
      </c>
      <c r="V31">
        <f t="shared" si="7"/>
        <v>0</v>
      </c>
      <c r="W31">
        <f t="shared" si="8"/>
        <v>0</v>
      </c>
      <c r="X31">
        <f t="shared" si="9"/>
        <v>0</v>
      </c>
      <c r="Z31" s="2">
        <f t="shared" si="10"/>
        <v>39176</v>
      </c>
      <c r="AA31">
        <f t="shared" si="11"/>
        <v>126</v>
      </c>
      <c r="AB31">
        <f t="shared" si="12"/>
        <v>0</v>
      </c>
      <c r="AC31">
        <f t="shared" si="13"/>
        <v>0</v>
      </c>
      <c r="AD31">
        <f t="shared" si="14"/>
        <v>0</v>
      </c>
      <c r="AE31">
        <f t="shared" si="15"/>
        <v>0</v>
      </c>
      <c r="AF31">
        <f t="shared" si="16"/>
        <v>0</v>
      </c>
      <c r="AG31">
        <f t="shared" si="17"/>
        <v>0</v>
      </c>
      <c r="AH31">
        <f t="shared" si="18"/>
        <v>0</v>
      </c>
      <c r="AI31">
        <f t="shared" si="19"/>
        <v>0</v>
      </c>
    </row>
    <row r="32" spans="1:35" ht="15.75" thickBot="1" x14ac:dyDescent="0.3">
      <c r="A32" s="2">
        <v>39176</v>
      </c>
      <c r="B32" s="4" t="s">
        <v>52</v>
      </c>
      <c r="C32" s="4">
        <f>931*3</f>
        <v>2793</v>
      </c>
      <c r="D32" s="4">
        <f>931*3</f>
        <v>2793</v>
      </c>
      <c r="E32" s="4" t="s">
        <v>13</v>
      </c>
      <c r="F32" s="4">
        <v>1</v>
      </c>
      <c r="G32" s="5" t="s">
        <v>7</v>
      </c>
      <c r="H32" s="4" t="s">
        <v>45</v>
      </c>
      <c r="I32" s="4" t="s">
        <v>119</v>
      </c>
      <c r="K32" s="7" t="s">
        <v>87</v>
      </c>
      <c r="L32" s="35" t="s">
        <v>88</v>
      </c>
      <c r="M32" s="30">
        <v>11</v>
      </c>
      <c r="O32" s="2">
        <f t="shared" si="0"/>
        <v>39176</v>
      </c>
      <c r="P32">
        <f t="shared" si="1"/>
        <v>2793</v>
      </c>
      <c r="Q32">
        <f t="shared" si="2"/>
        <v>0</v>
      </c>
      <c r="R32">
        <f t="shared" si="3"/>
        <v>0</v>
      </c>
      <c r="S32">
        <f t="shared" si="4"/>
        <v>0</v>
      </c>
      <c r="T32">
        <f t="shared" si="5"/>
        <v>0</v>
      </c>
      <c r="U32">
        <f t="shared" si="6"/>
        <v>0</v>
      </c>
      <c r="V32">
        <f t="shared" si="7"/>
        <v>0</v>
      </c>
      <c r="W32">
        <f t="shared" si="8"/>
        <v>0</v>
      </c>
      <c r="X32">
        <f t="shared" si="9"/>
        <v>0</v>
      </c>
      <c r="Z32" s="2">
        <f t="shared" si="10"/>
        <v>39176</v>
      </c>
      <c r="AA32">
        <f t="shared" si="11"/>
        <v>2793</v>
      </c>
      <c r="AB32">
        <f t="shared" si="12"/>
        <v>0</v>
      </c>
      <c r="AC32">
        <f t="shared" si="13"/>
        <v>0</v>
      </c>
      <c r="AD32">
        <f t="shared" si="14"/>
        <v>0</v>
      </c>
      <c r="AE32">
        <f t="shared" si="15"/>
        <v>0</v>
      </c>
      <c r="AF32">
        <f t="shared" si="16"/>
        <v>0</v>
      </c>
      <c r="AG32">
        <f t="shared" si="17"/>
        <v>0</v>
      </c>
      <c r="AH32">
        <f t="shared" si="18"/>
        <v>0</v>
      </c>
      <c r="AI32">
        <f t="shared" si="19"/>
        <v>0</v>
      </c>
    </row>
    <row r="33" spans="1:35" ht="15.75" thickBot="1" x14ac:dyDescent="0.3">
      <c r="A33" s="2">
        <v>39177</v>
      </c>
      <c r="B33" s="4">
        <v>1</v>
      </c>
      <c r="C33" s="4">
        <v>69</v>
      </c>
      <c r="D33" s="4">
        <v>0</v>
      </c>
      <c r="E33" s="4" t="s">
        <v>6</v>
      </c>
      <c r="F33" s="4">
        <v>7</v>
      </c>
      <c r="G33" s="5" t="s">
        <v>7</v>
      </c>
      <c r="H33" s="4" t="s">
        <v>46</v>
      </c>
      <c r="I33" s="4" t="s">
        <v>119</v>
      </c>
      <c r="O33" s="2">
        <f t="shared" si="0"/>
        <v>39177</v>
      </c>
      <c r="P33">
        <f t="shared" si="1"/>
        <v>0</v>
      </c>
      <c r="Q33">
        <f t="shared" si="2"/>
        <v>0</v>
      </c>
      <c r="R33">
        <f t="shared" si="3"/>
        <v>0</v>
      </c>
      <c r="S33">
        <f t="shared" si="4"/>
        <v>0</v>
      </c>
      <c r="T33">
        <f t="shared" si="5"/>
        <v>0</v>
      </c>
      <c r="U33">
        <f t="shared" si="6"/>
        <v>0</v>
      </c>
      <c r="V33">
        <f t="shared" si="7"/>
        <v>69</v>
      </c>
      <c r="W33">
        <f t="shared" si="8"/>
        <v>0</v>
      </c>
      <c r="X33">
        <f t="shared" si="9"/>
        <v>0</v>
      </c>
      <c r="Z33" s="2">
        <f t="shared" si="10"/>
        <v>39177</v>
      </c>
      <c r="AA33">
        <f t="shared" si="11"/>
        <v>0</v>
      </c>
      <c r="AB33">
        <f t="shared" si="12"/>
        <v>0</v>
      </c>
      <c r="AC33">
        <f t="shared" si="13"/>
        <v>0</v>
      </c>
      <c r="AD33">
        <f t="shared" si="14"/>
        <v>0</v>
      </c>
      <c r="AE33">
        <f t="shared" si="15"/>
        <v>0</v>
      </c>
      <c r="AF33">
        <f t="shared" si="16"/>
        <v>0</v>
      </c>
      <c r="AG33">
        <f t="shared" si="17"/>
        <v>0</v>
      </c>
      <c r="AH33">
        <f t="shared" si="18"/>
        <v>0</v>
      </c>
      <c r="AI33">
        <f t="shared" si="19"/>
        <v>0</v>
      </c>
    </row>
    <row r="34" spans="1:35" x14ac:dyDescent="0.25">
      <c r="A34" s="2">
        <v>39177</v>
      </c>
      <c r="B34" s="4">
        <v>1</v>
      </c>
      <c r="C34" s="4">
        <v>772</v>
      </c>
      <c r="D34" s="4">
        <v>772</v>
      </c>
      <c r="E34" s="4" t="s">
        <v>18</v>
      </c>
      <c r="F34" s="4">
        <v>5</v>
      </c>
      <c r="G34" s="5" t="s">
        <v>7</v>
      </c>
      <c r="H34" s="4" t="s">
        <v>57</v>
      </c>
      <c r="I34" s="4" t="s">
        <v>119</v>
      </c>
      <c r="K34" s="61" t="s">
        <v>120</v>
      </c>
      <c r="L34" s="62"/>
      <c r="M34" s="63"/>
      <c r="O34" s="2">
        <f t="shared" si="0"/>
        <v>39177</v>
      </c>
      <c r="P34">
        <f t="shared" si="1"/>
        <v>0</v>
      </c>
      <c r="Q34">
        <f t="shared" si="2"/>
        <v>0</v>
      </c>
      <c r="R34">
        <f t="shared" si="3"/>
        <v>0</v>
      </c>
      <c r="S34">
        <f t="shared" si="4"/>
        <v>0</v>
      </c>
      <c r="T34">
        <f t="shared" si="5"/>
        <v>772</v>
      </c>
      <c r="U34">
        <f t="shared" si="6"/>
        <v>0</v>
      </c>
      <c r="V34">
        <f t="shared" si="7"/>
        <v>0</v>
      </c>
      <c r="W34">
        <f t="shared" si="8"/>
        <v>0</v>
      </c>
      <c r="X34">
        <f t="shared" si="9"/>
        <v>0</v>
      </c>
      <c r="Z34" s="2">
        <f t="shared" si="10"/>
        <v>39177</v>
      </c>
      <c r="AA34">
        <f t="shared" si="11"/>
        <v>0</v>
      </c>
      <c r="AB34">
        <f t="shared" si="12"/>
        <v>0</v>
      </c>
      <c r="AC34">
        <f t="shared" si="13"/>
        <v>0</v>
      </c>
      <c r="AD34">
        <f t="shared" si="14"/>
        <v>0</v>
      </c>
      <c r="AE34">
        <f t="shared" si="15"/>
        <v>772</v>
      </c>
      <c r="AF34">
        <f t="shared" si="16"/>
        <v>0</v>
      </c>
      <c r="AG34">
        <f t="shared" si="17"/>
        <v>0</v>
      </c>
      <c r="AH34">
        <f t="shared" si="18"/>
        <v>0</v>
      </c>
      <c r="AI34">
        <f t="shared" si="19"/>
        <v>0</v>
      </c>
    </row>
    <row r="35" spans="1:35" x14ac:dyDescent="0.25">
      <c r="A35" s="2">
        <v>39177</v>
      </c>
      <c r="B35" s="4">
        <v>2</v>
      </c>
      <c r="C35" s="4">
        <v>233</v>
      </c>
      <c r="D35" s="4">
        <v>233</v>
      </c>
      <c r="E35" s="4" t="s">
        <v>13</v>
      </c>
      <c r="F35" s="4">
        <v>1</v>
      </c>
      <c r="G35" s="5" t="s">
        <v>7</v>
      </c>
      <c r="H35" s="4" t="s">
        <v>58</v>
      </c>
      <c r="I35" s="4" t="s">
        <v>119</v>
      </c>
      <c r="K35" s="36" t="s">
        <v>8</v>
      </c>
      <c r="L35" s="25">
        <f>(SUMIF($I$3:$I$141,0.5,$I$3:$I$141))/0.5</f>
        <v>22</v>
      </c>
      <c r="M35" s="38">
        <f t="shared" ref="M35:M46" si="20">(L35/$L$47)*100</f>
        <v>24.175824175824175</v>
      </c>
      <c r="O35" s="2">
        <f t="shared" ref="O35:O66" si="21">A35</f>
        <v>39177</v>
      </c>
      <c r="P35">
        <f t="shared" si="1"/>
        <v>233</v>
      </c>
      <c r="Q35">
        <f t="shared" si="2"/>
        <v>0</v>
      </c>
      <c r="R35">
        <f t="shared" si="3"/>
        <v>0</v>
      </c>
      <c r="S35">
        <f t="shared" si="4"/>
        <v>0</v>
      </c>
      <c r="T35">
        <f t="shared" si="5"/>
        <v>0</v>
      </c>
      <c r="U35">
        <f t="shared" si="6"/>
        <v>0</v>
      </c>
      <c r="V35">
        <f t="shared" si="7"/>
        <v>0</v>
      </c>
      <c r="W35">
        <f t="shared" si="8"/>
        <v>0</v>
      </c>
      <c r="X35">
        <f t="shared" si="9"/>
        <v>0</v>
      </c>
      <c r="Z35" s="2">
        <f t="shared" si="10"/>
        <v>39177</v>
      </c>
      <c r="AA35">
        <f t="shared" si="11"/>
        <v>233</v>
      </c>
      <c r="AB35">
        <f t="shared" si="12"/>
        <v>0</v>
      </c>
      <c r="AC35">
        <f t="shared" si="13"/>
        <v>0</v>
      </c>
      <c r="AD35">
        <f t="shared" si="14"/>
        <v>0</v>
      </c>
      <c r="AE35">
        <f t="shared" si="15"/>
        <v>0</v>
      </c>
      <c r="AF35">
        <f t="shared" si="16"/>
        <v>0</v>
      </c>
      <c r="AG35">
        <f t="shared" si="17"/>
        <v>0</v>
      </c>
      <c r="AH35">
        <f t="shared" si="18"/>
        <v>0</v>
      </c>
      <c r="AI35">
        <f t="shared" si="19"/>
        <v>0</v>
      </c>
    </row>
    <row r="36" spans="1:35" x14ac:dyDescent="0.25">
      <c r="A36" s="2">
        <v>39177</v>
      </c>
      <c r="B36" s="4">
        <v>14</v>
      </c>
      <c r="C36" s="4">
        <v>927</v>
      </c>
      <c r="D36" s="4">
        <f>218+262</f>
        <v>480</v>
      </c>
      <c r="E36" s="4" t="s">
        <v>75</v>
      </c>
      <c r="F36" s="4">
        <v>8</v>
      </c>
      <c r="G36" s="4" t="s">
        <v>60</v>
      </c>
      <c r="H36" s="4" t="s">
        <v>27</v>
      </c>
      <c r="I36" s="4">
        <v>4</v>
      </c>
      <c r="K36" s="36" t="s">
        <v>37</v>
      </c>
      <c r="L36" s="25">
        <f>(SUMIF($I$3:$I$141,1,$I$3:$I$141))/1</f>
        <v>31</v>
      </c>
      <c r="M36" s="38">
        <f t="shared" si="20"/>
        <v>34.065934065934066</v>
      </c>
      <c r="O36" s="2">
        <f t="shared" si="21"/>
        <v>39177</v>
      </c>
      <c r="P36">
        <f t="shared" si="1"/>
        <v>0</v>
      </c>
      <c r="Q36">
        <f t="shared" si="2"/>
        <v>0</v>
      </c>
      <c r="R36">
        <f t="shared" si="3"/>
        <v>0</v>
      </c>
      <c r="S36">
        <f t="shared" ref="S36:S67" si="22">IF($F36=4,$C36,0)</f>
        <v>0</v>
      </c>
      <c r="T36">
        <f t="shared" si="5"/>
        <v>0</v>
      </c>
      <c r="U36">
        <f t="shared" si="6"/>
        <v>0</v>
      </c>
      <c r="V36">
        <f t="shared" si="7"/>
        <v>0</v>
      </c>
      <c r="W36">
        <f t="shared" si="8"/>
        <v>927</v>
      </c>
      <c r="X36">
        <f t="shared" si="9"/>
        <v>0</v>
      </c>
      <c r="Z36" s="2">
        <f t="shared" si="10"/>
        <v>39177</v>
      </c>
      <c r="AA36">
        <f t="shared" si="11"/>
        <v>0</v>
      </c>
      <c r="AB36">
        <f t="shared" si="12"/>
        <v>0</v>
      </c>
      <c r="AC36">
        <f t="shared" si="13"/>
        <v>0</v>
      </c>
      <c r="AD36">
        <f t="shared" si="14"/>
        <v>0</v>
      </c>
      <c r="AE36">
        <f t="shared" si="15"/>
        <v>0</v>
      </c>
      <c r="AF36">
        <f t="shared" si="16"/>
        <v>0</v>
      </c>
      <c r="AG36">
        <f t="shared" si="17"/>
        <v>0</v>
      </c>
      <c r="AH36">
        <f t="shared" si="18"/>
        <v>480</v>
      </c>
      <c r="AI36">
        <f t="shared" si="19"/>
        <v>0</v>
      </c>
    </row>
    <row r="37" spans="1:35" x14ac:dyDescent="0.25">
      <c r="A37" s="2">
        <v>39177</v>
      </c>
      <c r="B37" s="4">
        <v>15</v>
      </c>
      <c r="C37" s="4">
        <v>304</v>
      </c>
      <c r="D37" s="4">
        <v>0</v>
      </c>
      <c r="E37" s="4" t="s">
        <v>75</v>
      </c>
      <c r="F37" s="4">
        <v>8</v>
      </c>
      <c r="G37" s="5" t="s">
        <v>7</v>
      </c>
      <c r="H37" s="4" t="s">
        <v>37</v>
      </c>
      <c r="I37" s="4">
        <v>1</v>
      </c>
      <c r="K37" s="36" t="s">
        <v>38</v>
      </c>
      <c r="L37" s="25">
        <f>(SUMIF($I$3:$I$141,2,$I$3:$I$141))/2</f>
        <v>6</v>
      </c>
      <c r="M37" s="38">
        <f t="shared" si="20"/>
        <v>6.593406593406594</v>
      </c>
      <c r="O37" s="2">
        <f t="shared" si="21"/>
        <v>39177</v>
      </c>
      <c r="P37">
        <f t="shared" si="1"/>
        <v>0</v>
      </c>
      <c r="Q37">
        <f t="shared" si="2"/>
        <v>0</v>
      </c>
      <c r="R37">
        <f t="shared" si="3"/>
        <v>0</v>
      </c>
      <c r="S37">
        <f t="shared" si="22"/>
        <v>0</v>
      </c>
      <c r="T37">
        <f t="shared" si="5"/>
        <v>0</v>
      </c>
      <c r="U37">
        <f t="shared" si="6"/>
        <v>0</v>
      </c>
      <c r="V37">
        <f t="shared" si="7"/>
        <v>0</v>
      </c>
      <c r="W37">
        <f t="shared" si="8"/>
        <v>304</v>
      </c>
      <c r="X37">
        <f t="shared" si="9"/>
        <v>0</v>
      </c>
      <c r="Z37" s="2">
        <f t="shared" si="10"/>
        <v>39177</v>
      </c>
      <c r="AA37">
        <f t="shared" si="11"/>
        <v>0</v>
      </c>
      <c r="AB37">
        <f t="shared" si="12"/>
        <v>0</v>
      </c>
      <c r="AC37">
        <f t="shared" si="13"/>
        <v>0</v>
      </c>
      <c r="AD37">
        <f t="shared" si="14"/>
        <v>0</v>
      </c>
      <c r="AE37">
        <f t="shared" si="15"/>
        <v>0</v>
      </c>
      <c r="AF37">
        <f t="shared" si="16"/>
        <v>0</v>
      </c>
      <c r="AG37">
        <f t="shared" si="17"/>
        <v>0</v>
      </c>
      <c r="AH37">
        <f t="shared" si="18"/>
        <v>0</v>
      </c>
      <c r="AI37">
        <f t="shared" si="19"/>
        <v>0</v>
      </c>
    </row>
    <row r="38" spans="1:35" x14ac:dyDescent="0.25">
      <c r="A38" s="2">
        <v>39177</v>
      </c>
      <c r="B38" s="4">
        <v>15</v>
      </c>
      <c r="C38" s="4">
        <v>582</v>
      </c>
      <c r="D38" s="4">
        <v>139</v>
      </c>
      <c r="E38" s="4" t="s">
        <v>18</v>
      </c>
      <c r="F38" s="4">
        <v>5</v>
      </c>
      <c r="G38" s="4" t="s">
        <v>12</v>
      </c>
      <c r="H38" s="4" t="s">
        <v>6</v>
      </c>
      <c r="I38" s="4">
        <v>5</v>
      </c>
      <c r="K38" s="36" t="s">
        <v>42</v>
      </c>
      <c r="L38" s="25">
        <f>(SUMIF($I$3:$I$141,3,$I$3:$I$141))/3</f>
        <v>5</v>
      </c>
      <c r="M38" s="38">
        <f t="shared" si="20"/>
        <v>5.4945054945054945</v>
      </c>
      <c r="O38" s="2">
        <f t="shared" si="21"/>
        <v>39177</v>
      </c>
      <c r="P38">
        <f t="shared" si="1"/>
        <v>0</v>
      </c>
      <c r="Q38">
        <f t="shared" si="2"/>
        <v>0</v>
      </c>
      <c r="R38">
        <f t="shared" si="3"/>
        <v>0</v>
      </c>
      <c r="S38">
        <f t="shared" si="22"/>
        <v>0</v>
      </c>
      <c r="T38">
        <f t="shared" si="5"/>
        <v>582</v>
      </c>
      <c r="U38">
        <f t="shared" si="6"/>
        <v>0</v>
      </c>
      <c r="V38">
        <f t="shared" si="7"/>
        <v>0</v>
      </c>
      <c r="W38">
        <f t="shared" si="8"/>
        <v>0</v>
      </c>
      <c r="X38">
        <f t="shared" si="9"/>
        <v>0</v>
      </c>
      <c r="Z38" s="2">
        <f t="shared" si="10"/>
        <v>39177</v>
      </c>
      <c r="AA38">
        <f t="shared" si="11"/>
        <v>0</v>
      </c>
      <c r="AB38">
        <f t="shared" si="12"/>
        <v>0</v>
      </c>
      <c r="AC38">
        <f t="shared" si="13"/>
        <v>0</v>
      </c>
      <c r="AD38">
        <f t="shared" si="14"/>
        <v>0</v>
      </c>
      <c r="AE38">
        <f t="shared" si="15"/>
        <v>139</v>
      </c>
      <c r="AF38">
        <f t="shared" si="16"/>
        <v>0</v>
      </c>
      <c r="AG38">
        <f t="shared" si="17"/>
        <v>0</v>
      </c>
      <c r="AH38">
        <f t="shared" si="18"/>
        <v>0</v>
      </c>
      <c r="AI38">
        <f t="shared" si="19"/>
        <v>0</v>
      </c>
    </row>
    <row r="39" spans="1:35" x14ac:dyDescent="0.25">
      <c r="A39" s="2">
        <v>39177</v>
      </c>
      <c r="B39" s="4">
        <v>16</v>
      </c>
      <c r="C39" s="4">
        <v>303</v>
      </c>
      <c r="D39" s="4">
        <v>89</v>
      </c>
      <c r="E39" s="4" t="s">
        <v>13</v>
      </c>
      <c r="F39" s="4">
        <v>1</v>
      </c>
      <c r="G39" s="4" t="s">
        <v>29</v>
      </c>
      <c r="H39" s="4" t="s">
        <v>8</v>
      </c>
      <c r="I39" s="4">
        <v>0.5</v>
      </c>
      <c r="K39" s="36" t="s">
        <v>27</v>
      </c>
      <c r="L39" s="25">
        <f>(SUMIF($I$3:$I$141,4,$I$3:$I$141))/4</f>
        <v>10</v>
      </c>
      <c r="M39" s="38">
        <f t="shared" si="20"/>
        <v>10.989010989010989</v>
      </c>
      <c r="O39" s="2">
        <f t="shared" si="21"/>
        <v>39177</v>
      </c>
      <c r="P39">
        <f t="shared" si="1"/>
        <v>303</v>
      </c>
      <c r="Q39">
        <f t="shared" si="2"/>
        <v>0</v>
      </c>
      <c r="R39">
        <f t="shared" si="3"/>
        <v>0</v>
      </c>
      <c r="S39">
        <f t="shared" si="22"/>
        <v>0</v>
      </c>
      <c r="T39">
        <f t="shared" si="5"/>
        <v>0</v>
      </c>
      <c r="U39">
        <f t="shared" si="6"/>
        <v>0</v>
      </c>
      <c r="V39">
        <f t="shared" si="7"/>
        <v>0</v>
      </c>
      <c r="W39">
        <f t="shared" si="8"/>
        <v>0</v>
      </c>
      <c r="X39">
        <f t="shared" si="9"/>
        <v>0</v>
      </c>
      <c r="Z39" s="2">
        <f t="shared" si="10"/>
        <v>39177</v>
      </c>
      <c r="AA39">
        <f t="shared" si="11"/>
        <v>89</v>
      </c>
      <c r="AB39">
        <f t="shared" si="12"/>
        <v>0</v>
      </c>
      <c r="AC39">
        <f t="shared" si="13"/>
        <v>0</v>
      </c>
      <c r="AD39">
        <f t="shared" si="14"/>
        <v>0</v>
      </c>
      <c r="AE39">
        <f t="shared" si="15"/>
        <v>0</v>
      </c>
      <c r="AF39">
        <f t="shared" si="16"/>
        <v>0</v>
      </c>
      <c r="AG39">
        <f t="shared" si="17"/>
        <v>0</v>
      </c>
      <c r="AH39">
        <f t="shared" si="18"/>
        <v>0</v>
      </c>
      <c r="AI39">
        <f t="shared" si="19"/>
        <v>0</v>
      </c>
    </row>
    <row r="40" spans="1:35" x14ac:dyDescent="0.25">
      <c r="A40" s="2">
        <v>39177</v>
      </c>
      <c r="B40" s="4">
        <v>16</v>
      </c>
      <c r="C40" s="4">
        <v>583</v>
      </c>
      <c r="D40" s="4">
        <v>148</v>
      </c>
      <c r="E40" s="4" t="s">
        <v>16</v>
      </c>
      <c r="F40" s="4">
        <v>3</v>
      </c>
      <c r="G40" s="5" t="s">
        <v>7</v>
      </c>
      <c r="H40" s="4" t="s">
        <v>37</v>
      </c>
      <c r="I40" s="4">
        <v>1</v>
      </c>
      <c r="K40" s="36" t="s">
        <v>6</v>
      </c>
      <c r="L40" s="25">
        <f>(SUMIF($I$3:$I$141,5,$I$3:$I$141))/5</f>
        <v>4</v>
      </c>
      <c r="M40" s="38">
        <f t="shared" si="20"/>
        <v>4.395604395604396</v>
      </c>
      <c r="O40" s="2">
        <f t="shared" si="21"/>
        <v>39177</v>
      </c>
      <c r="P40">
        <f t="shared" si="1"/>
        <v>0</v>
      </c>
      <c r="Q40">
        <f t="shared" si="2"/>
        <v>0</v>
      </c>
      <c r="R40">
        <f t="shared" si="3"/>
        <v>583</v>
      </c>
      <c r="S40">
        <f t="shared" si="22"/>
        <v>0</v>
      </c>
      <c r="T40">
        <f t="shared" si="5"/>
        <v>0</v>
      </c>
      <c r="U40">
        <f t="shared" si="6"/>
        <v>0</v>
      </c>
      <c r="V40">
        <f t="shared" si="7"/>
        <v>0</v>
      </c>
      <c r="W40">
        <f t="shared" si="8"/>
        <v>0</v>
      </c>
      <c r="X40">
        <f t="shared" si="9"/>
        <v>0</v>
      </c>
      <c r="Z40" s="2">
        <f t="shared" si="10"/>
        <v>39177</v>
      </c>
      <c r="AA40">
        <f t="shared" si="11"/>
        <v>0</v>
      </c>
      <c r="AB40">
        <f t="shared" si="12"/>
        <v>0</v>
      </c>
      <c r="AC40">
        <f t="shared" si="13"/>
        <v>148</v>
      </c>
      <c r="AD40">
        <f t="shared" si="14"/>
        <v>0</v>
      </c>
      <c r="AE40">
        <f t="shared" si="15"/>
        <v>0</v>
      </c>
      <c r="AF40">
        <f t="shared" si="16"/>
        <v>0</v>
      </c>
      <c r="AG40">
        <f t="shared" si="17"/>
        <v>0</v>
      </c>
      <c r="AH40">
        <f t="shared" si="18"/>
        <v>0</v>
      </c>
      <c r="AI40">
        <f t="shared" si="19"/>
        <v>0</v>
      </c>
    </row>
    <row r="41" spans="1:35" x14ac:dyDescent="0.25">
      <c r="A41" s="2">
        <v>39177</v>
      </c>
      <c r="B41" s="4">
        <v>17</v>
      </c>
      <c r="C41" s="4">
        <v>583</v>
      </c>
      <c r="D41" s="4">
        <v>129</v>
      </c>
      <c r="E41" s="4" t="s">
        <v>13</v>
      </c>
      <c r="F41" s="4">
        <v>1</v>
      </c>
      <c r="G41" s="4" t="s">
        <v>59</v>
      </c>
      <c r="H41" s="4" t="s">
        <v>18</v>
      </c>
      <c r="I41" s="4">
        <v>7</v>
      </c>
      <c r="K41" s="37" t="s">
        <v>51</v>
      </c>
      <c r="L41" s="25">
        <f>(SUMIF($I$3:$I$141,6,$I$3:$I$141))/6</f>
        <v>2</v>
      </c>
      <c r="M41" s="38">
        <f t="shared" si="20"/>
        <v>2.197802197802198</v>
      </c>
      <c r="O41" s="2">
        <f t="shared" si="21"/>
        <v>39177</v>
      </c>
      <c r="P41">
        <f t="shared" si="1"/>
        <v>583</v>
      </c>
      <c r="Q41">
        <f t="shared" si="2"/>
        <v>0</v>
      </c>
      <c r="R41">
        <f t="shared" si="3"/>
        <v>0</v>
      </c>
      <c r="S41">
        <f t="shared" si="22"/>
        <v>0</v>
      </c>
      <c r="T41">
        <f t="shared" si="5"/>
        <v>0</v>
      </c>
      <c r="U41">
        <f t="shared" si="6"/>
        <v>0</v>
      </c>
      <c r="V41">
        <f t="shared" si="7"/>
        <v>0</v>
      </c>
      <c r="W41">
        <f t="shared" si="8"/>
        <v>0</v>
      </c>
      <c r="X41">
        <f t="shared" si="9"/>
        <v>0</v>
      </c>
      <c r="Z41" s="2">
        <f t="shared" si="10"/>
        <v>39177</v>
      </c>
      <c r="AA41">
        <f t="shared" si="11"/>
        <v>129</v>
      </c>
      <c r="AB41">
        <f t="shared" si="12"/>
        <v>0</v>
      </c>
      <c r="AC41">
        <f t="shared" si="13"/>
        <v>0</v>
      </c>
      <c r="AD41">
        <f t="shared" si="14"/>
        <v>0</v>
      </c>
      <c r="AE41">
        <f t="shared" si="15"/>
        <v>0</v>
      </c>
      <c r="AF41">
        <f t="shared" si="16"/>
        <v>0</v>
      </c>
      <c r="AG41">
        <f t="shared" si="17"/>
        <v>0</v>
      </c>
      <c r="AH41">
        <f t="shared" si="18"/>
        <v>0</v>
      </c>
      <c r="AI41">
        <f t="shared" si="19"/>
        <v>0</v>
      </c>
    </row>
    <row r="42" spans="1:35" x14ac:dyDescent="0.25">
      <c r="A42" s="2">
        <v>39177</v>
      </c>
      <c r="B42" s="4">
        <v>17</v>
      </c>
      <c r="C42" s="4">
        <v>387</v>
      </c>
      <c r="D42" s="4">
        <f>89+35</f>
        <v>124</v>
      </c>
      <c r="E42" s="4" t="s">
        <v>6</v>
      </c>
      <c r="F42" s="4">
        <v>7</v>
      </c>
      <c r="G42" s="4" t="s">
        <v>29</v>
      </c>
      <c r="H42" s="4" t="s">
        <v>8</v>
      </c>
      <c r="I42" s="4">
        <v>0.5</v>
      </c>
      <c r="K42" s="36" t="s">
        <v>18</v>
      </c>
      <c r="L42" s="25">
        <f>(SUMIF($I$3:$I$141,7,$I$3:$I$141))/7</f>
        <v>4</v>
      </c>
      <c r="M42" s="38">
        <f t="shared" si="20"/>
        <v>4.395604395604396</v>
      </c>
      <c r="O42" s="2">
        <f t="shared" si="21"/>
        <v>39177</v>
      </c>
      <c r="P42">
        <f t="shared" si="1"/>
        <v>0</v>
      </c>
      <c r="Q42">
        <f t="shared" si="2"/>
        <v>0</v>
      </c>
      <c r="R42">
        <f t="shared" si="3"/>
        <v>0</v>
      </c>
      <c r="S42">
        <f t="shared" si="22"/>
        <v>0</v>
      </c>
      <c r="T42">
        <f t="shared" si="5"/>
        <v>0</v>
      </c>
      <c r="U42">
        <f t="shared" si="6"/>
        <v>0</v>
      </c>
      <c r="V42">
        <f t="shared" si="7"/>
        <v>387</v>
      </c>
      <c r="W42">
        <f t="shared" si="8"/>
        <v>0</v>
      </c>
      <c r="X42">
        <f t="shared" si="9"/>
        <v>0</v>
      </c>
      <c r="Z42" s="2">
        <f t="shared" si="10"/>
        <v>39177</v>
      </c>
      <c r="AA42">
        <f t="shared" si="11"/>
        <v>0</v>
      </c>
      <c r="AB42">
        <f t="shared" si="12"/>
        <v>0</v>
      </c>
      <c r="AC42">
        <f t="shared" si="13"/>
        <v>0</v>
      </c>
      <c r="AD42">
        <f t="shared" si="14"/>
        <v>0</v>
      </c>
      <c r="AE42">
        <f t="shared" si="15"/>
        <v>0</v>
      </c>
      <c r="AF42">
        <f t="shared" si="16"/>
        <v>0</v>
      </c>
      <c r="AG42">
        <f t="shared" si="17"/>
        <v>124</v>
      </c>
      <c r="AH42">
        <f t="shared" si="18"/>
        <v>0</v>
      </c>
      <c r="AI42">
        <f t="shared" si="19"/>
        <v>0</v>
      </c>
    </row>
    <row r="43" spans="1:35" x14ac:dyDescent="0.25">
      <c r="A43" s="2">
        <v>39177</v>
      </c>
      <c r="B43" s="4" t="s">
        <v>55</v>
      </c>
      <c r="C43" s="4">
        <f>945*3</f>
        <v>2835</v>
      </c>
      <c r="D43" s="4">
        <f>945*3</f>
        <v>2835</v>
      </c>
      <c r="E43" s="4" t="s">
        <v>13</v>
      </c>
      <c r="F43" s="4">
        <v>1</v>
      </c>
      <c r="G43" s="5" t="s">
        <v>7</v>
      </c>
      <c r="H43" s="4" t="s">
        <v>45</v>
      </c>
      <c r="I43" s="4" t="s">
        <v>119</v>
      </c>
      <c r="K43" s="37" t="s">
        <v>65</v>
      </c>
      <c r="L43" s="25">
        <f>(SUMIF($I$3:$I$141,8,$I$3:$I$141))/8</f>
        <v>1</v>
      </c>
      <c r="M43" s="38">
        <f t="shared" si="20"/>
        <v>1.098901098901099</v>
      </c>
      <c r="O43" s="2">
        <f t="shared" si="21"/>
        <v>39177</v>
      </c>
      <c r="P43">
        <f t="shared" si="1"/>
        <v>2835</v>
      </c>
      <c r="Q43">
        <f t="shared" si="2"/>
        <v>0</v>
      </c>
      <c r="R43">
        <f t="shared" si="3"/>
        <v>0</v>
      </c>
      <c r="S43">
        <f t="shared" si="22"/>
        <v>0</v>
      </c>
      <c r="T43">
        <f t="shared" si="5"/>
        <v>0</v>
      </c>
      <c r="U43">
        <f t="shared" si="6"/>
        <v>0</v>
      </c>
      <c r="V43">
        <f t="shared" si="7"/>
        <v>0</v>
      </c>
      <c r="W43">
        <f t="shared" si="8"/>
        <v>0</v>
      </c>
      <c r="X43">
        <f t="shared" si="9"/>
        <v>0</v>
      </c>
      <c r="Z43" s="2">
        <f t="shared" si="10"/>
        <v>39177</v>
      </c>
      <c r="AA43">
        <f t="shared" si="11"/>
        <v>2835</v>
      </c>
      <c r="AB43">
        <f t="shared" si="12"/>
        <v>0</v>
      </c>
      <c r="AC43">
        <f t="shared" si="13"/>
        <v>0</v>
      </c>
      <c r="AD43">
        <f t="shared" si="14"/>
        <v>0</v>
      </c>
      <c r="AE43">
        <f t="shared" si="15"/>
        <v>0</v>
      </c>
      <c r="AF43">
        <f t="shared" si="16"/>
        <v>0</v>
      </c>
      <c r="AG43">
        <f t="shared" si="17"/>
        <v>0</v>
      </c>
      <c r="AH43">
        <f t="shared" si="18"/>
        <v>0</v>
      </c>
      <c r="AI43">
        <f t="shared" si="19"/>
        <v>0</v>
      </c>
    </row>
    <row r="44" spans="1:35" x14ac:dyDescent="0.25">
      <c r="A44" s="2">
        <v>39178</v>
      </c>
      <c r="B44" s="4">
        <v>1</v>
      </c>
      <c r="C44" s="4">
        <v>478</v>
      </c>
      <c r="D44" s="4">
        <v>478</v>
      </c>
      <c r="E44" s="4" t="s">
        <v>16</v>
      </c>
      <c r="F44" s="4">
        <v>3</v>
      </c>
      <c r="G44" s="5" t="s">
        <v>7</v>
      </c>
      <c r="H44" s="4" t="s">
        <v>57</v>
      </c>
      <c r="I44" s="4" t="s">
        <v>119</v>
      </c>
      <c r="K44" s="37" t="s">
        <v>67</v>
      </c>
      <c r="L44" s="25">
        <f>(SUMIF($I$3:$I$141,9,$I$3:$I$141))/9</f>
        <v>4</v>
      </c>
      <c r="M44" s="38">
        <f t="shared" si="20"/>
        <v>4.395604395604396</v>
      </c>
      <c r="O44" s="2">
        <f t="shared" si="21"/>
        <v>39178</v>
      </c>
      <c r="P44">
        <f t="shared" si="1"/>
        <v>0</v>
      </c>
      <c r="Q44">
        <f t="shared" si="2"/>
        <v>0</v>
      </c>
      <c r="R44">
        <f t="shared" si="3"/>
        <v>478</v>
      </c>
      <c r="S44">
        <f t="shared" si="22"/>
        <v>0</v>
      </c>
      <c r="T44">
        <f t="shared" si="5"/>
        <v>0</v>
      </c>
      <c r="U44">
        <f t="shared" si="6"/>
        <v>0</v>
      </c>
      <c r="V44">
        <f t="shared" si="7"/>
        <v>0</v>
      </c>
      <c r="W44">
        <f t="shared" si="8"/>
        <v>0</v>
      </c>
      <c r="X44">
        <f t="shared" si="9"/>
        <v>0</v>
      </c>
      <c r="Z44" s="2">
        <f t="shared" si="10"/>
        <v>39178</v>
      </c>
      <c r="AA44">
        <f t="shared" si="11"/>
        <v>0</v>
      </c>
      <c r="AB44">
        <f t="shared" si="12"/>
        <v>0</v>
      </c>
      <c r="AC44">
        <f t="shared" si="13"/>
        <v>478</v>
      </c>
      <c r="AD44">
        <f t="shared" si="14"/>
        <v>0</v>
      </c>
      <c r="AE44">
        <f t="shared" si="15"/>
        <v>0</v>
      </c>
      <c r="AF44">
        <f t="shared" si="16"/>
        <v>0</v>
      </c>
      <c r="AG44">
        <f t="shared" si="17"/>
        <v>0</v>
      </c>
      <c r="AH44">
        <f t="shared" si="18"/>
        <v>0</v>
      </c>
      <c r="AI44">
        <f t="shared" si="19"/>
        <v>0</v>
      </c>
    </row>
    <row r="45" spans="1:35" x14ac:dyDescent="0.25">
      <c r="A45" s="2">
        <v>39178</v>
      </c>
      <c r="B45" s="4">
        <v>2</v>
      </c>
      <c r="C45" s="4">
        <v>258</v>
      </c>
      <c r="D45" s="4">
        <v>258</v>
      </c>
      <c r="E45" s="4" t="s">
        <v>18</v>
      </c>
      <c r="F45" s="4">
        <v>5</v>
      </c>
      <c r="G45" s="5" t="s">
        <v>7</v>
      </c>
      <c r="H45" s="4" t="s">
        <v>58</v>
      </c>
      <c r="I45" s="4" t="s">
        <v>119</v>
      </c>
      <c r="K45" s="37" t="s">
        <v>74</v>
      </c>
      <c r="L45" s="25">
        <f>(SUMIF($I$3:$I$141,10,$I$3:$I$141))/10</f>
        <v>1</v>
      </c>
      <c r="M45" s="38">
        <f t="shared" si="20"/>
        <v>1.098901098901099</v>
      </c>
      <c r="O45" s="2">
        <f t="shared" si="21"/>
        <v>39178</v>
      </c>
      <c r="P45">
        <f t="shared" si="1"/>
        <v>0</v>
      </c>
      <c r="Q45">
        <f t="shared" si="2"/>
        <v>0</v>
      </c>
      <c r="R45">
        <f t="shared" si="3"/>
        <v>0</v>
      </c>
      <c r="S45">
        <f t="shared" si="22"/>
        <v>0</v>
      </c>
      <c r="T45">
        <f t="shared" si="5"/>
        <v>258</v>
      </c>
      <c r="U45">
        <f t="shared" si="6"/>
        <v>0</v>
      </c>
      <c r="V45">
        <f t="shared" si="7"/>
        <v>0</v>
      </c>
      <c r="W45">
        <f t="shared" si="8"/>
        <v>0</v>
      </c>
      <c r="X45">
        <f t="shared" si="9"/>
        <v>0</v>
      </c>
      <c r="Z45" s="2">
        <f t="shared" si="10"/>
        <v>39178</v>
      </c>
      <c r="AA45">
        <f t="shared" si="11"/>
        <v>0</v>
      </c>
      <c r="AB45">
        <f t="shared" si="12"/>
        <v>0</v>
      </c>
      <c r="AC45">
        <f t="shared" si="13"/>
        <v>0</v>
      </c>
      <c r="AD45">
        <f t="shared" si="14"/>
        <v>0</v>
      </c>
      <c r="AE45">
        <f t="shared" si="15"/>
        <v>258</v>
      </c>
      <c r="AF45">
        <f t="shared" si="16"/>
        <v>0</v>
      </c>
      <c r="AG45">
        <f t="shared" si="17"/>
        <v>0</v>
      </c>
      <c r="AH45">
        <f t="shared" si="18"/>
        <v>0</v>
      </c>
      <c r="AI45">
        <f t="shared" si="19"/>
        <v>0</v>
      </c>
    </row>
    <row r="46" spans="1:35" x14ac:dyDescent="0.25">
      <c r="A46" s="2">
        <v>39178</v>
      </c>
      <c r="B46" s="4">
        <v>14</v>
      </c>
      <c r="C46" s="4">
        <v>963</v>
      </c>
      <c r="D46" s="4">
        <f>285+105</f>
        <v>390</v>
      </c>
      <c r="E46" s="4" t="s">
        <v>16</v>
      </c>
      <c r="F46" s="4">
        <v>3</v>
      </c>
      <c r="G46" s="4" t="s">
        <v>61</v>
      </c>
      <c r="H46" s="4" t="s">
        <v>27</v>
      </c>
      <c r="I46" s="4">
        <v>4</v>
      </c>
      <c r="K46" s="36" t="s">
        <v>88</v>
      </c>
      <c r="L46" s="25">
        <f>(SUMIF($I$3:$I$141,11,$I$3:$I$141))/11</f>
        <v>1</v>
      </c>
      <c r="M46" s="38">
        <f t="shared" si="20"/>
        <v>1.098901098901099</v>
      </c>
      <c r="O46" s="2">
        <f t="shared" si="21"/>
        <v>39178</v>
      </c>
      <c r="P46">
        <f t="shared" si="1"/>
        <v>0</v>
      </c>
      <c r="Q46">
        <f t="shared" si="2"/>
        <v>0</v>
      </c>
      <c r="R46">
        <f t="shared" si="3"/>
        <v>963</v>
      </c>
      <c r="S46">
        <f t="shared" si="22"/>
        <v>0</v>
      </c>
      <c r="T46">
        <f t="shared" si="5"/>
        <v>0</v>
      </c>
      <c r="U46">
        <f t="shared" si="6"/>
        <v>0</v>
      </c>
      <c r="V46">
        <f t="shared" si="7"/>
        <v>0</v>
      </c>
      <c r="W46">
        <f t="shared" si="8"/>
        <v>0</v>
      </c>
      <c r="X46">
        <f t="shared" si="9"/>
        <v>0</v>
      </c>
      <c r="Z46" s="2">
        <f t="shared" si="10"/>
        <v>39178</v>
      </c>
      <c r="AA46">
        <f t="shared" si="11"/>
        <v>0</v>
      </c>
      <c r="AB46">
        <f t="shared" si="12"/>
        <v>0</v>
      </c>
      <c r="AC46">
        <f t="shared" si="13"/>
        <v>390</v>
      </c>
      <c r="AD46">
        <f t="shared" si="14"/>
        <v>0</v>
      </c>
      <c r="AE46">
        <f t="shared" si="15"/>
        <v>0</v>
      </c>
      <c r="AF46">
        <f t="shared" si="16"/>
        <v>0</v>
      </c>
      <c r="AG46">
        <f t="shared" si="17"/>
        <v>0</v>
      </c>
      <c r="AH46">
        <f t="shared" si="18"/>
        <v>0</v>
      </c>
      <c r="AI46">
        <f t="shared" si="19"/>
        <v>0</v>
      </c>
    </row>
    <row r="47" spans="1:35" ht="15.75" thickBot="1" x14ac:dyDescent="0.3">
      <c r="A47" s="2">
        <v>39178</v>
      </c>
      <c r="B47" s="4">
        <v>15</v>
      </c>
      <c r="C47" s="4">
        <v>950</v>
      </c>
      <c r="D47" s="4">
        <v>950</v>
      </c>
      <c r="E47" s="4" t="s">
        <v>75</v>
      </c>
      <c r="F47" s="4">
        <v>8</v>
      </c>
      <c r="G47" s="4" t="s">
        <v>63</v>
      </c>
      <c r="H47" s="4" t="s">
        <v>27</v>
      </c>
      <c r="I47" s="4">
        <v>4</v>
      </c>
      <c r="K47" s="39" t="s">
        <v>110</v>
      </c>
      <c r="L47" s="3">
        <f>SUM(L35:L46)</f>
        <v>91</v>
      </c>
      <c r="M47" s="40"/>
      <c r="O47" s="2">
        <f t="shared" si="21"/>
        <v>39178</v>
      </c>
      <c r="P47">
        <f t="shared" si="1"/>
        <v>0</v>
      </c>
      <c r="Q47">
        <f t="shared" si="2"/>
        <v>0</v>
      </c>
      <c r="R47">
        <f t="shared" si="3"/>
        <v>0</v>
      </c>
      <c r="S47">
        <f t="shared" si="22"/>
        <v>0</v>
      </c>
      <c r="T47">
        <f t="shared" si="5"/>
        <v>0</v>
      </c>
      <c r="U47">
        <f t="shared" si="6"/>
        <v>0</v>
      </c>
      <c r="V47">
        <f t="shared" si="7"/>
        <v>0</v>
      </c>
      <c r="W47">
        <f t="shared" si="8"/>
        <v>950</v>
      </c>
      <c r="X47">
        <f t="shared" si="9"/>
        <v>0</v>
      </c>
      <c r="Z47" s="2">
        <f t="shared" si="10"/>
        <v>39178</v>
      </c>
      <c r="AA47">
        <f t="shared" si="11"/>
        <v>0</v>
      </c>
      <c r="AB47">
        <f t="shared" si="12"/>
        <v>0</v>
      </c>
      <c r="AC47">
        <f t="shared" si="13"/>
        <v>0</v>
      </c>
      <c r="AD47">
        <f t="shared" si="14"/>
        <v>0</v>
      </c>
      <c r="AE47">
        <f t="shared" si="15"/>
        <v>0</v>
      </c>
      <c r="AF47">
        <f t="shared" si="16"/>
        <v>0</v>
      </c>
      <c r="AG47">
        <f t="shared" si="17"/>
        <v>0</v>
      </c>
      <c r="AH47">
        <f t="shared" si="18"/>
        <v>950</v>
      </c>
      <c r="AI47">
        <f t="shared" si="19"/>
        <v>0</v>
      </c>
    </row>
    <row r="48" spans="1:35" ht="15.75" thickBot="1" x14ac:dyDescent="0.3">
      <c r="A48" s="2">
        <v>39178</v>
      </c>
      <c r="B48" s="4">
        <v>16</v>
      </c>
      <c r="C48" s="4">
        <v>944</v>
      </c>
      <c r="D48" s="4">
        <f>133+451</f>
        <v>584</v>
      </c>
      <c r="E48" s="4" t="s">
        <v>13</v>
      </c>
      <c r="F48" s="4">
        <v>1</v>
      </c>
      <c r="G48" s="5" t="s">
        <v>7</v>
      </c>
      <c r="H48" s="4" t="s">
        <v>37</v>
      </c>
      <c r="I48" s="4">
        <v>1</v>
      </c>
      <c r="O48" s="2">
        <f t="shared" si="21"/>
        <v>39178</v>
      </c>
      <c r="P48">
        <f t="shared" si="1"/>
        <v>944</v>
      </c>
      <c r="Q48">
        <f t="shared" si="2"/>
        <v>0</v>
      </c>
      <c r="R48">
        <f t="shared" si="3"/>
        <v>0</v>
      </c>
      <c r="S48">
        <f t="shared" si="22"/>
        <v>0</v>
      </c>
      <c r="T48">
        <f t="shared" si="5"/>
        <v>0</v>
      </c>
      <c r="U48">
        <f t="shared" si="6"/>
        <v>0</v>
      </c>
      <c r="V48">
        <f t="shared" si="7"/>
        <v>0</v>
      </c>
      <c r="W48">
        <f t="shared" si="8"/>
        <v>0</v>
      </c>
      <c r="X48">
        <f t="shared" si="9"/>
        <v>0</v>
      </c>
      <c r="Z48" s="2">
        <f t="shared" si="10"/>
        <v>39178</v>
      </c>
      <c r="AA48">
        <f t="shared" si="11"/>
        <v>584</v>
      </c>
      <c r="AB48">
        <f t="shared" si="12"/>
        <v>0</v>
      </c>
      <c r="AC48">
        <f t="shared" si="13"/>
        <v>0</v>
      </c>
      <c r="AD48">
        <f t="shared" si="14"/>
        <v>0</v>
      </c>
      <c r="AE48">
        <f t="shared" si="15"/>
        <v>0</v>
      </c>
      <c r="AF48">
        <f t="shared" si="16"/>
        <v>0</v>
      </c>
      <c r="AG48">
        <f t="shared" si="17"/>
        <v>0</v>
      </c>
      <c r="AH48">
        <f t="shared" si="18"/>
        <v>0</v>
      </c>
      <c r="AI48">
        <f t="shared" si="19"/>
        <v>0</v>
      </c>
    </row>
    <row r="49" spans="1:35" x14ac:dyDescent="0.25">
      <c r="A49" s="2">
        <v>39178</v>
      </c>
      <c r="B49" s="4">
        <v>17</v>
      </c>
      <c r="C49" s="4">
        <v>883</v>
      </c>
      <c r="D49" s="4">
        <v>936</v>
      </c>
      <c r="E49" s="4" t="s">
        <v>13</v>
      </c>
      <c r="F49" s="4">
        <v>1</v>
      </c>
      <c r="G49" s="4" t="s">
        <v>11</v>
      </c>
      <c r="H49" s="4" t="s">
        <v>8</v>
      </c>
      <c r="I49" s="4">
        <v>0.5</v>
      </c>
      <c r="K49" s="61" t="s">
        <v>154</v>
      </c>
      <c r="L49" s="62"/>
      <c r="M49" s="63"/>
      <c r="O49" s="2">
        <f t="shared" si="21"/>
        <v>39178</v>
      </c>
      <c r="P49">
        <f t="shared" si="1"/>
        <v>883</v>
      </c>
      <c r="Q49">
        <f t="shared" si="2"/>
        <v>0</v>
      </c>
      <c r="R49">
        <f t="shared" si="3"/>
        <v>0</v>
      </c>
      <c r="S49">
        <f t="shared" si="22"/>
        <v>0</v>
      </c>
      <c r="T49">
        <f t="shared" si="5"/>
        <v>0</v>
      </c>
      <c r="U49">
        <f t="shared" si="6"/>
        <v>0</v>
      </c>
      <c r="V49">
        <f t="shared" si="7"/>
        <v>0</v>
      </c>
      <c r="W49">
        <f t="shared" si="8"/>
        <v>0</v>
      </c>
      <c r="X49">
        <f t="shared" si="9"/>
        <v>0</v>
      </c>
      <c r="Z49" s="2">
        <f t="shared" si="10"/>
        <v>39178</v>
      </c>
      <c r="AA49">
        <f t="shared" si="11"/>
        <v>936</v>
      </c>
      <c r="AB49">
        <f t="shared" si="12"/>
        <v>0</v>
      </c>
      <c r="AC49">
        <f t="shared" si="13"/>
        <v>0</v>
      </c>
      <c r="AD49">
        <f t="shared" si="14"/>
        <v>0</v>
      </c>
      <c r="AE49">
        <f t="shared" si="15"/>
        <v>0</v>
      </c>
      <c r="AF49">
        <f t="shared" si="16"/>
        <v>0</v>
      </c>
      <c r="AG49">
        <f t="shared" si="17"/>
        <v>0</v>
      </c>
      <c r="AH49">
        <f t="shared" si="18"/>
        <v>0</v>
      </c>
      <c r="AI49">
        <f t="shared" si="19"/>
        <v>0</v>
      </c>
    </row>
    <row r="50" spans="1:35" x14ac:dyDescent="0.25">
      <c r="A50" s="2">
        <v>39178</v>
      </c>
      <c r="B50" s="4">
        <v>18</v>
      </c>
      <c r="C50" s="4">
        <v>532</v>
      </c>
      <c r="D50" s="4">
        <v>245</v>
      </c>
      <c r="E50" s="4" t="s">
        <v>18</v>
      </c>
      <c r="F50" s="4">
        <v>5</v>
      </c>
      <c r="G50" s="4" t="s">
        <v>64</v>
      </c>
      <c r="H50" s="4" t="s">
        <v>65</v>
      </c>
      <c r="I50" s="4">
        <v>8</v>
      </c>
      <c r="K50" s="36" t="s">
        <v>155</v>
      </c>
      <c r="L50" s="25">
        <f>L51+L52+L54</f>
        <v>47</v>
      </c>
      <c r="M50" s="38">
        <f>(L50/$L$62)*100</f>
        <v>68.115942028985515</v>
      </c>
      <c r="O50" s="2">
        <f t="shared" si="21"/>
        <v>39178</v>
      </c>
      <c r="P50">
        <f t="shared" si="1"/>
        <v>0</v>
      </c>
      <c r="Q50">
        <f t="shared" si="2"/>
        <v>0</v>
      </c>
      <c r="R50">
        <f t="shared" si="3"/>
        <v>0</v>
      </c>
      <c r="S50">
        <f t="shared" si="22"/>
        <v>0</v>
      </c>
      <c r="T50">
        <f t="shared" si="5"/>
        <v>532</v>
      </c>
      <c r="U50">
        <f t="shared" si="6"/>
        <v>0</v>
      </c>
      <c r="V50">
        <f t="shared" si="7"/>
        <v>0</v>
      </c>
      <c r="W50">
        <f t="shared" si="8"/>
        <v>0</v>
      </c>
      <c r="X50">
        <f t="shared" si="9"/>
        <v>0</v>
      </c>
      <c r="Z50" s="2">
        <f t="shared" si="10"/>
        <v>39178</v>
      </c>
      <c r="AA50">
        <f t="shared" si="11"/>
        <v>0</v>
      </c>
      <c r="AB50">
        <f t="shared" si="12"/>
        <v>0</v>
      </c>
      <c r="AC50">
        <f t="shared" si="13"/>
        <v>0</v>
      </c>
      <c r="AD50">
        <f t="shared" si="14"/>
        <v>0</v>
      </c>
      <c r="AE50">
        <f t="shared" si="15"/>
        <v>245</v>
      </c>
      <c r="AF50">
        <f t="shared" si="16"/>
        <v>0</v>
      </c>
      <c r="AG50">
        <f t="shared" si="17"/>
        <v>0</v>
      </c>
      <c r="AH50">
        <f t="shared" si="18"/>
        <v>0</v>
      </c>
      <c r="AI50">
        <f t="shared" si="19"/>
        <v>0</v>
      </c>
    </row>
    <row r="51" spans="1:35" x14ac:dyDescent="0.25">
      <c r="A51" s="2">
        <v>39178</v>
      </c>
      <c r="B51" s="4">
        <v>18</v>
      </c>
      <c r="C51" s="4">
        <v>358</v>
      </c>
      <c r="D51" s="4">
        <v>128</v>
      </c>
      <c r="E51" s="4" t="s">
        <v>18</v>
      </c>
      <c r="F51" s="4">
        <v>5</v>
      </c>
      <c r="G51" s="4" t="s">
        <v>12</v>
      </c>
      <c r="H51" s="4" t="s">
        <v>67</v>
      </c>
      <c r="I51" s="4">
        <v>9</v>
      </c>
      <c r="K51" s="36" t="s">
        <v>37</v>
      </c>
      <c r="L51" s="25">
        <f>(SUMIF($I$3:$I$141,1,$I$3:$I$141))/1</f>
        <v>31</v>
      </c>
      <c r="M51" s="38">
        <f>(L51/$L$62)*100</f>
        <v>44.927536231884055</v>
      </c>
      <c r="O51" s="2">
        <f t="shared" si="21"/>
        <v>39178</v>
      </c>
      <c r="P51">
        <f t="shared" si="1"/>
        <v>0</v>
      </c>
      <c r="Q51">
        <f t="shared" si="2"/>
        <v>0</v>
      </c>
      <c r="R51">
        <f t="shared" si="3"/>
        <v>0</v>
      </c>
      <c r="S51">
        <f t="shared" si="22"/>
        <v>0</v>
      </c>
      <c r="T51">
        <f t="shared" si="5"/>
        <v>358</v>
      </c>
      <c r="U51">
        <f t="shared" si="6"/>
        <v>0</v>
      </c>
      <c r="V51">
        <f t="shared" si="7"/>
        <v>0</v>
      </c>
      <c r="W51">
        <f t="shared" si="8"/>
        <v>0</v>
      </c>
      <c r="X51">
        <f t="shared" si="9"/>
        <v>0</v>
      </c>
      <c r="Z51" s="2">
        <f t="shared" si="10"/>
        <v>39178</v>
      </c>
      <c r="AA51">
        <f t="shared" si="11"/>
        <v>0</v>
      </c>
      <c r="AB51">
        <f t="shared" si="12"/>
        <v>0</v>
      </c>
      <c r="AC51">
        <f t="shared" si="13"/>
        <v>0</v>
      </c>
      <c r="AD51">
        <f t="shared" si="14"/>
        <v>0</v>
      </c>
      <c r="AE51">
        <f t="shared" si="15"/>
        <v>128</v>
      </c>
      <c r="AF51">
        <f t="shared" si="16"/>
        <v>0</v>
      </c>
      <c r="AG51">
        <f t="shared" si="17"/>
        <v>0</v>
      </c>
      <c r="AH51">
        <f t="shared" si="18"/>
        <v>0</v>
      </c>
      <c r="AI51">
        <f t="shared" si="19"/>
        <v>0</v>
      </c>
    </row>
    <row r="52" spans="1:35" x14ac:dyDescent="0.25">
      <c r="A52" s="2">
        <v>39179</v>
      </c>
      <c r="B52" s="4">
        <v>1</v>
      </c>
      <c r="C52" s="4">
        <v>665</v>
      </c>
      <c r="D52" s="4">
        <v>665</v>
      </c>
      <c r="E52" s="4" t="s">
        <v>42</v>
      </c>
      <c r="F52" s="4">
        <v>4</v>
      </c>
      <c r="G52" s="5" t="s">
        <v>7</v>
      </c>
      <c r="H52" s="4" t="s">
        <v>57</v>
      </c>
      <c r="I52" s="4" t="s">
        <v>119</v>
      </c>
      <c r="K52" s="36" t="s">
        <v>38</v>
      </c>
      <c r="L52" s="25">
        <f>(SUMIF($I$3:$I$141,2,$I$3:$I$141))/2</f>
        <v>6</v>
      </c>
      <c r="M52" s="38">
        <f t="shared" ref="M52:M61" si="23">(L52/$L$62)*100</f>
        <v>8.695652173913043</v>
      </c>
      <c r="O52" s="2">
        <f t="shared" si="21"/>
        <v>39179</v>
      </c>
      <c r="P52">
        <f t="shared" si="1"/>
        <v>0</v>
      </c>
      <c r="Q52">
        <f t="shared" si="2"/>
        <v>0</v>
      </c>
      <c r="R52">
        <f t="shared" si="3"/>
        <v>0</v>
      </c>
      <c r="S52">
        <f t="shared" si="22"/>
        <v>665</v>
      </c>
      <c r="T52">
        <f t="shared" si="5"/>
        <v>0</v>
      </c>
      <c r="U52">
        <f t="shared" si="6"/>
        <v>0</v>
      </c>
      <c r="V52">
        <f t="shared" si="7"/>
        <v>0</v>
      </c>
      <c r="W52">
        <f t="shared" si="8"/>
        <v>0</v>
      </c>
      <c r="X52">
        <f t="shared" si="9"/>
        <v>0</v>
      </c>
      <c r="Z52" s="2">
        <f t="shared" si="10"/>
        <v>39179</v>
      </c>
      <c r="AA52">
        <f t="shared" si="11"/>
        <v>0</v>
      </c>
      <c r="AB52">
        <f t="shared" si="12"/>
        <v>0</v>
      </c>
      <c r="AC52">
        <f t="shared" si="13"/>
        <v>0</v>
      </c>
      <c r="AD52">
        <f t="shared" si="14"/>
        <v>665</v>
      </c>
      <c r="AE52">
        <f t="shared" si="15"/>
        <v>0</v>
      </c>
      <c r="AF52">
        <f t="shared" si="16"/>
        <v>0</v>
      </c>
      <c r="AG52">
        <f t="shared" si="17"/>
        <v>0</v>
      </c>
      <c r="AH52">
        <f t="shared" si="18"/>
        <v>0</v>
      </c>
      <c r="AI52">
        <f t="shared" si="19"/>
        <v>0</v>
      </c>
    </row>
    <row r="53" spans="1:35" x14ac:dyDescent="0.25">
      <c r="A53" s="2">
        <v>39179</v>
      </c>
      <c r="B53" s="4">
        <v>5</v>
      </c>
      <c r="C53" s="4">
        <v>829</v>
      </c>
      <c r="D53" s="4">
        <v>239</v>
      </c>
      <c r="E53" s="4" t="s">
        <v>42</v>
      </c>
      <c r="F53" s="4">
        <v>4</v>
      </c>
      <c r="G53" s="4" t="s">
        <v>68</v>
      </c>
      <c r="H53" s="4" t="s">
        <v>37</v>
      </c>
      <c r="I53" s="4">
        <v>1</v>
      </c>
      <c r="K53" s="36" t="s">
        <v>42</v>
      </c>
      <c r="L53" s="25">
        <f>(SUMIF($I$3:$I$141,3,$I$3:$I$141))/3</f>
        <v>5</v>
      </c>
      <c r="M53" s="38">
        <f t="shared" si="23"/>
        <v>7.2463768115942031</v>
      </c>
      <c r="O53" s="2">
        <f t="shared" si="21"/>
        <v>39179</v>
      </c>
      <c r="P53">
        <f t="shared" si="1"/>
        <v>0</v>
      </c>
      <c r="Q53">
        <f t="shared" si="2"/>
        <v>0</v>
      </c>
      <c r="R53">
        <f t="shared" si="3"/>
        <v>0</v>
      </c>
      <c r="S53">
        <f t="shared" si="22"/>
        <v>829</v>
      </c>
      <c r="T53">
        <f t="shared" si="5"/>
        <v>0</v>
      </c>
      <c r="U53">
        <f t="shared" si="6"/>
        <v>0</v>
      </c>
      <c r="V53">
        <f t="shared" si="7"/>
        <v>0</v>
      </c>
      <c r="W53">
        <f t="shared" si="8"/>
        <v>0</v>
      </c>
      <c r="X53">
        <f t="shared" si="9"/>
        <v>0</v>
      </c>
      <c r="Z53" s="2">
        <f t="shared" si="10"/>
        <v>39179</v>
      </c>
      <c r="AA53">
        <f t="shared" si="11"/>
        <v>0</v>
      </c>
      <c r="AB53">
        <f t="shared" si="12"/>
        <v>0</v>
      </c>
      <c r="AC53">
        <f t="shared" si="13"/>
        <v>0</v>
      </c>
      <c r="AD53">
        <f t="shared" si="14"/>
        <v>239</v>
      </c>
      <c r="AE53">
        <f t="shared" si="15"/>
        <v>0</v>
      </c>
      <c r="AF53">
        <f t="shared" si="16"/>
        <v>0</v>
      </c>
      <c r="AG53">
        <f t="shared" si="17"/>
        <v>0</v>
      </c>
      <c r="AH53">
        <f t="shared" si="18"/>
        <v>0</v>
      </c>
      <c r="AI53">
        <f t="shared" si="19"/>
        <v>0</v>
      </c>
    </row>
    <row r="54" spans="1:35" x14ac:dyDescent="0.25">
      <c r="A54" s="2">
        <v>39179</v>
      </c>
      <c r="B54" s="4">
        <v>6</v>
      </c>
      <c r="C54" s="4">
        <v>434</v>
      </c>
      <c r="D54" s="4">
        <v>0</v>
      </c>
      <c r="E54" s="4" t="s">
        <v>18</v>
      </c>
      <c r="F54" s="4">
        <v>5</v>
      </c>
      <c r="G54" s="4" t="s">
        <v>29</v>
      </c>
      <c r="H54" s="4" t="s">
        <v>6</v>
      </c>
      <c r="I54" s="4">
        <v>5</v>
      </c>
      <c r="K54" s="36" t="s">
        <v>27</v>
      </c>
      <c r="L54" s="25">
        <f>(SUMIF($I$3:$I$141,4,$I$3:$I$141))/4</f>
        <v>10</v>
      </c>
      <c r="M54" s="38">
        <f t="shared" si="23"/>
        <v>14.492753623188406</v>
      </c>
      <c r="O54" s="2">
        <f t="shared" si="21"/>
        <v>39179</v>
      </c>
      <c r="P54">
        <f t="shared" si="1"/>
        <v>0</v>
      </c>
      <c r="Q54">
        <f t="shared" si="2"/>
        <v>0</v>
      </c>
      <c r="R54">
        <f t="shared" si="3"/>
        <v>0</v>
      </c>
      <c r="S54">
        <f t="shared" si="22"/>
        <v>0</v>
      </c>
      <c r="T54">
        <f t="shared" si="5"/>
        <v>434</v>
      </c>
      <c r="U54">
        <f t="shared" si="6"/>
        <v>0</v>
      </c>
      <c r="V54">
        <f t="shared" si="7"/>
        <v>0</v>
      </c>
      <c r="W54">
        <f t="shared" si="8"/>
        <v>0</v>
      </c>
      <c r="X54">
        <f t="shared" si="9"/>
        <v>0</v>
      </c>
      <c r="Z54" s="2">
        <f t="shared" si="10"/>
        <v>39179</v>
      </c>
      <c r="AA54">
        <f t="shared" si="11"/>
        <v>0</v>
      </c>
      <c r="AB54">
        <f t="shared" si="12"/>
        <v>0</v>
      </c>
      <c r="AC54">
        <f t="shared" si="13"/>
        <v>0</v>
      </c>
      <c r="AD54">
        <f t="shared" si="14"/>
        <v>0</v>
      </c>
      <c r="AE54">
        <f t="shared" si="15"/>
        <v>0</v>
      </c>
      <c r="AF54">
        <f t="shared" si="16"/>
        <v>0</v>
      </c>
      <c r="AG54">
        <f t="shared" si="17"/>
        <v>0</v>
      </c>
      <c r="AH54">
        <f t="shared" si="18"/>
        <v>0</v>
      </c>
      <c r="AI54">
        <f t="shared" si="19"/>
        <v>0</v>
      </c>
    </row>
    <row r="55" spans="1:35" x14ac:dyDescent="0.25">
      <c r="A55" s="2">
        <v>39179</v>
      </c>
      <c r="B55" s="4">
        <v>6</v>
      </c>
      <c r="C55" s="4">
        <v>301</v>
      </c>
      <c r="D55" s="4">
        <v>73</v>
      </c>
      <c r="E55" s="4" t="s">
        <v>75</v>
      </c>
      <c r="F55" s="4">
        <v>8</v>
      </c>
      <c r="G55" s="4" t="s">
        <v>27</v>
      </c>
      <c r="H55" s="4" t="s">
        <v>42</v>
      </c>
      <c r="I55" s="4">
        <v>3</v>
      </c>
      <c r="K55" s="36" t="s">
        <v>6</v>
      </c>
      <c r="L55" s="25">
        <f>(SUMIF($I$3:$I$141,5,$I$3:$I$141))/5</f>
        <v>4</v>
      </c>
      <c r="M55" s="38">
        <f t="shared" si="23"/>
        <v>5.7971014492753623</v>
      </c>
      <c r="O55" s="2">
        <f t="shared" si="21"/>
        <v>39179</v>
      </c>
      <c r="P55">
        <f t="shared" si="1"/>
        <v>0</v>
      </c>
      <c r="Q55">
        <f t="shared" si="2"/>
        <v>0</v>
      </c>
      <c r="R55">
        <f t="shared" si="3"/>
        <v>0</v>
      </c>
      <c r="S55">
        <f t="shared" si="22"/>
        <v>0</v>
      </c>
      <c r="T55">
        <f t="shared" si="5"/>
        <v>0</v>
      </c>
      <c r="U55">
        <f t="shared" si="6"/>
        <v>0</v>
      </c>
      <c r="V55">
        <f t="shared" si="7"/>
        <v>0</v>
      </c>
      <c r="W55">
        <f t="shared" si="8"/>
        <v>301</v>
      </c>
      <c r="X55">
        <f t="shared" si="9"/>
        <v>0</v>
      </c>
      <c r="Z55" s="2">
        <f t="shared" si="10"/>
        <v>39179</v>
      </c>
      <c r="AA55">
        <f t="shared" si="11"/>
        <v>0</v>
      </c>
      <c r="AB55">
        <f t="shared" si="12"/>
        <v>0</v>
      </c>
      <c r="AC55">
        <f t="shared" si="13"/>
        <v>0</v>
      </c>
      <c r="AD55">
        <f t="shared" si="14"/>
        <v>0</v>
      </c>
      <c r="AE55">
        <f t="shared" si="15"/>
        <v>0</v>
      </c>
      <c r="AF55">
        <f t="shared" si="16"/>
        <v>0</v>
      </c>
      <c r="AG55">
        <f t="shared" si="17"/>
        <v>0</v>
      </c>
      <c r="AH55">
        <f t="shared" si="18"/>
        <v>73</v>
      </c>
      <c r="AI55">
        <f t="shared" si="19"/>
        <v>0</v>
      </c>
    </row>
    <row r="56" spans="1:35" x14ac:dyDescent="0.25">
      <c r="A56" s="2">
        <v>39179</v>
      </c>
      <c r="B56" s="4">
        <v>7</v>
      </c>
      <c r="C56" s="4">
        <v>921</v>
      </c>
      <c r="D56" s="4">
        <f>324+247</f>
        <v>571</v>
      </c>
      <c r="E56" s="4" t="s">
        <v>75</v>
      </c>
      <c r="F56" s="4">
        <v>8</v>
      </c>
      <c r="G56" s="4" t="s">
        <v>69</v>
      </c>
      <c r="H56" s="4" t="s">
        <v>27</v>
      </c>
      <c r="I56" s="4">
        <v>4</v>
      </c>
      <c r="K56" s="37" t="s">
        <v>51</v>
      </c>
      <c r="L56" s="25">
        <f>(SUMIF($I$3:$I$141,6,$I$3:$I$141))/6</f>
        <v>2</v>
      </c>
      <c r="M56" s="38">
        <f t="shared" si="23"/>
        <v>2.8985507246376812</v>
      </c>
      <c r="O56" s="2">
        <f t="shared" si="21"/>
        <v>39179</v>
      </c>
      <c r="P56">
        <f t="shared" si="1"/>
        <v>0</v>
      </c>
      <c r="Q56">
        <f t="shared" si="2"/>
        <v>0</v>
      </c>
      <c r="R56">
        <f t="shared" si="3"/>
        <v>0</v>
      </c>
      <c r="S56">
        <f t="shared" si="22"/>
        <v>0</v>
      </c>
      <c r="T56">
        <f t="shared" si="5"/>
        <v>0</v>
      </c>
      <c r="U56">
        <f t="shared" si="6"/>
        <v>0</v>
      </c>
      <c r="V56">
        <f t="shared" si="7"/>
        <v>0</v>
      </c>
      <c r="W56">
        <f t="shared" si="8"/>
        <v>921</v>
      </c>
      <c r="X56">
        <f t="shared" si="9"/>
        <v>0</v>
      </c>
      <c r="Z56" s="2">
        <f t="shared" si="10"/>
        <v>39179</v>
      </c>
      <c r="AA56">
        <f t="shared" si="11"/>
        <v>0</v>
      </c>
      <c r="AB56">
        <f t="shared" si="12"/>
        <v>0</v>
      </c>
      <c r="AC56">
        <f t="shared" si="13"/>
        <v>0</v>
      </c>
      <c r="AD56">
        <f t="shared" si="14"/>
        <v>0</v>
      </c>
      <c r="AE56">
        <f t="shared" si="15"/>
        <v>0</v>
      </c>
      <c r="AF56">
        <f t="shared" si="16"/>
        <v>0</v>
      </c>
      <c r="AG56">
        <f t="shared" si="17"/>
        <v>0</v>
      </c>
      <c r="AH56">
        <f t="shared" si="18"/>
        <v>571</v>
      </c>
      <c r="AI56">
        <f t="shared" si="19"/>
        <v>0</v>
      </c>
    </row>
    <row r="57" spans="1:35" x14ac:dyDescent="0.25">
      <c r="A57" s="2">
        <v>39179</v>
      </c>
      <c r="B57" s="4">
        <v>8</v>
      </c>
      <c r="C57" s="4">
        <v>909</v>
      </c>
      <c r="D57" s="4">
        <v>909</v>
      </c>
      <c r="E57" s="4" t="s">
        <v>75</v>
      </c>
      <c r="F57" s="4">
        <v>8</v>
      </c>
      <c r="G57" s="4" t="s">
        <v>27</v>
      </c>
      <c r="H57" s="4" t="s">
        <v>8</v>
      </c>
      <c r="I57" s="4">
        <v>0.5</v>
      </c>
      <c r="K57" s="36" t="s">
        <v>18</v>
      </c>
      <c r="L57" s="25">
        <f>(SUMIF($I$3:$I$141,7,$I$3:$I$141))/7</f>
        <v>4</v>
      </c>
      <c r="M57" s="38">
        <f t="shared" si="23"/>
        <v>5.7971014492753623</v>
      </c>
      <c r="O57" s="2">
        <f t="shared" si="21"/>
        <v>39179</v>
      </c>
      <c r="P57">
        <f t="shared" si="1"/>
        <v>0</v>
      </c>
      <c r="Q57">
        <f t="shared" si="2"/>
        <v>0</v>
      </c>
      <c r="R57">
        <f t="shared" si="3"/>
        <v>0</v>
      </c>
      <c r="S57">
        <f t="shared" si="22"/>
        <v>0</v>
      </c>
      <c r="T57">
        <f t="shared" si="5"/>
        <v>0</v>
      </c>
      <c r="U57">
        <f t="shared" si="6"/>
        <v>0</v>
      </c>
      <c r="V57">
        <f t="shared" si="7"/>
        <v>0</v>
      </c>
      <c r="W57">
        <f t="shared" si="8"/>
        <v>909</v>
      </c>
      <c r="X57">
        <f t="shared" si="9"/>
        <v>0</v>
      </c>
      <c r="Z57" s="2">
        <f t="shared" si="10"/>
        <v>39179</v>
      </c>
      <c r="AA57">
        <f t="shared" si="11"/>
        <v>0</v>
      </c>
      <c r="AB57">
        <f t="shared" si="12"/>
        <v>0</v>
      </c>
      <c r="AC57">
        <f t="shared" si="13"/>
        <v>0</v>
      </c>
      <c r="AD57">
        <f t="shared" si="14"/>
        <v>0</v>
      </c>
      <c r="AE57">
        <f t="shared" si="15"/>
        <v>0</v>
      </c>
      <c r="AF57">
        <f t="shared" si="16"/>
        <v>0</v>
      </c>
      <c r="AG57">
        <f t="shared" si="17"/>
        <v>0</v>
      </c>
      <c r="AH57">
        <f t="shared" si="18"/>
        <v>909</v>
      </c>
      <c r="AI57">
        <f t="shared" si="19"/>
        <v>0</v>
      </c>
    </row>
    <row r="58" spans="1:35" x14ac:dyDescent="0.25">
      <c r="A58" s="2">
        <v>39179</v>
      </c>
      <c r="B58" s="4">
        <v>9</v>
      </c>
      <c r="C58" s="4">
        <v>463</v>
      </c>
      <c r="D58" s="4">
        <v>175</v>
      </c>
      <c r="E58" s="4" t="s">
        <v>75</v>
      </c>
      <c r="F58" s="4">
        <v>8</v>
      </c>
      <c r="G58" s="4" t="s">
        <v>70</v>
      </c>
      <c r="H58" s="4" t="s">
        <v>8</v>
      </c>
      <c r="I58" s="4">
        <v>0.5</v>
      </c>
      <c r="K58" s="37" t="s">
        <v>65</v>
      </c>
      <c r="L58" s="25">
        <f>(SUMIF($I$3:$I$141,8,$I$3:$I$141))/8</f>
        <v>1</v>
      </c>
      <c r="M58" s="38">
        <f t="shared" si="23"/>
        <v>1.4492753623188406</v>
      </c>
      <c r="O58" s="2">
        <f t="shared" si="21"/>
        <v>39179</v>
      </c>
      <c r="P58">
        <f t="shared" si="1"/>
        <v>0</v>
      </c>
      <c r="Q58">
        <f t="shared" si="2"/>
        <v>0</v>
      </c>
      <c r="R58">
        <f t="shared" si="3"/>
        <v>0</v>
      </c>
      <c r="S58">
        <f t="shared" si="22"/>
        <v>0</v>
      </c>
      <c r="T58">
        <f t="shared" si="5"/>
        <v>0</v>
      </c>
      <c r="U58">
        <f t="shared" si="6"/>
        <v>0</v>
      </c>
      <c r="V58">
        <f t="shared" si="7"/>
        <v>0</v>
      </c>
      <c r="W58">
        <f t="shared" si="8"/>
        <v>463</v>
      </c>
      <c r="X58">
        <f t="shared" si="9"/>
        <v>0</v>
      </c>
      <c r="Z58" s="2">
        <f t="shared" si="10"/>
        <v>39179</v>
      </c>
      <c r="AA58">
        <f t="shared" si="11"/>
        <v>0</v>
      </c>
      <c r="AB58">
        <f t="shared" si="12"/>
        <v>0</v>
      </c>
      <c r="AC58">
        <f t="shared" si="13"/>
        <v>0</v>
      </c>
      <c r="AD58">
        <f t="shared" si="14"/>
        <v>0</v>
      </c>
      <c r="AE58">
        <f t="shared" si="15"/>
        <v>0</v>
      </c>
      <c r="AF58">
        <f t="shared" si="16"/>
        <v>0</v>
      </c>
      <c r="AG58">
        <f t="shared" si="17"/>
        <v>0</v>
      </c>
      <c r="AH58">
        <f t="shared" si="18"/>
        <v>175</v>
      </c>
      <c r="AI58">
        <f t="shared" si="19"/>
        <v>0</v>
      </c>
    </row>
    <row r="59" spans="1:35" x14ac:dyDescent="0.25">
      <c r="A59" s="2">
        <v>39179</v>
      </c>
      <c r="B59" s="4">
        <v>10</v>
      </c>
      <c r="C59" s="4">
        <v>955</v>
      </c>
      <c r="D59" s="4">
        <v>668</v>
      </c>
      <c r="E59" s="4" t="s">
        <v>75</v>
      </c>
      <c r="F59" s="4">
        <v>8</v>
      </c>
      <c r="G59" s="4" t="s">
        <v>71</v>
      </c>
      <c r="H59" s="4" t="s">
        <v>27</v>
      </c>
      <c r="I59" s="4">
        <v>4</v>
      </c>
      <c r="K59" s="37" t="s">
        <v>67</v>
      </c>
      <c r="L59" s="25">
        <f>(SUMIF($I$3:$I$141,9,$I$3:$I$141))/9</f>
        <v>4</v>
      </c>
      <c r="M59" s="38">
        <f t="shared" si="23"/>
        <v>5.7971014492753623</v>
      </c>
      <c r="O59" s="2">
        <f t="shared" si="21"/>
        <v>39179</v>
      </c>
      <c r="P59">
        <f t="shared" si="1"/>
        <v>0</v>
      </c>
      <c r="Q59">
        <f t="shared" si="2"/>
        <v>0</v>
      </c>
      <c r="R59">
        <f t="shared" si="3"/>
        <v>0</v>
      </c>
      <c r="S59">
        <f t="shared" si="22"/>
        <v>0</v>
      </c>
      <c r="T59">
        <f t="shared" si="5"/>
        <v>0</v>
      </c>
      <c r="U59">
        <f t="shared" si="6"/>
        <v>0</v>
      </c>
      <c r="V59">
        <f t="shared" si="7"/>
        <v>0</v>
      </c>
      <c r="W59">
        <f t="shared" si="8"/>
        <v>955</v>
      </c>
      <c r="X59">
        <f t="shared" si="9"/>
        <v>0</v>
      </c>
      <c r="Z59" s="2">
        <f t="shared" si="10"/>
        <v>39179</v>
      </c>
      <c r="AA59">
        <f t="shared" si="11"/>
        <v>0</v>
      </c>
      <c r="AB59">
        <f t="shared" si="12"/>
        <v>0</v>
      </c>
      <c r="AC59">
        <f t="shared" si="13"/>
        <v>0</v>
      </c>
      <c r="AD59">
        <f t="shared" si="14"/>
        <v>0</v>
      </c>
      <c r="AE59">
        <f t="shared" si="15"/>
        <v>0</v>
      </c>
      <c r="AF59">
        <f t="shared" si="16"/>
        <v>0</v>
      </c>
      <c r="AG59">
        <f t="shared" si="17"/>
        <v>0</v>
      </c>
      <c r="AH59">
        <f t="shared" si="18"/>
        <v>668</v>
      </c>
      <c r="AI59">
        <f t="shared" si="19"/>
        <v>0</v>
      </c>
    </row>
    <row r="60" spans="1:35" x14ac:dyDescent="0.25">
      <c r="A60" s="2">
        <v>39179</v>
      </c>
      <c r="B60" s="4">
        <v>11</v>
      </c>
      <c r="C60" s="4">
        <v>476</v>
      </c>
      <c r="D60" s="4">
        <v>331</v>
      </c>
      <c r="E60" s="4" t="s">
        <v>16</v>
      </c>
      <c r="F60" s="4">
        <v>3</v>
      </c>
      <c r="G60" s="4" t="s">
        <v>27</v>
      </c>
      <c r="H60" s="4" t="s">
        <v>67</v>
      </c>
      <c r="I60" s="4">
        <v>9</v>
      </c>
      <c r="K60" s="37" t="s">
        <v>74</v>
      </c>
      <c r="L60" s="25">
        <f>(SUMIF($I$3:$I$141,10,$I$3:$I$141))/10</f>
        <v>1</v>
      </c>
      <c r="M60" s="38">
        <f t="shared" si="23"/>
        <v>1.4492753623188406</v>
      </c>
      <c r="O60" s="2">
        <f t="shared" si="21"/>
        <v>39179</v>
      </c>
      <c r="P60">
        <f t="shared" si="1"/>
        <v>0</v>
      </c>
      <c r="Q60">
        <f t="shared" si="2"/>
        <v>0</v>
      </c>
      <c r="R60">
        <f t="shared" si="3"/>
        <v>476</v>
      </c>
      <c r="S60">
        <f t="shared" si="22"/>
        <v>0</v>
      </c>
      <c r="T60">
        <f t="shared" si="5"/>
        <v>0</v>
      </c>
      <c r="U60">
        <f t="shared" si="6"/>
        <v>0</v>
      </c>
      <c r="V60">
        <f t="shared" si="7"/>
        <v>0</v>
      </c>
      <c r="W60">
        <f t="shared" si="8"/>
        <v>0</v>
      </c>
      <c r="X60">
        <f t="shared" si="9"/>
        <v>0</v>
      </c>
      <c r="Z60" s="2">
        <f t="shared" si="10"/>
        <v>39179</v>
      </c>
      <c r="AA60">
        <f t="shared" si="11"/>
        <v>0</v>
      </c>
      <c r="AB60">
        <f t="shared" si="12"/>
        <v>0</v>
      </c>
      <c r="AC60">
        <f t="shared" si="13"/>
        <v>331</v>
      </c>
      <c r="AD60">
        <f t="shared" si="14"/>
        <v>0</v>
      </c>
      <c r="AE60">
        <f t="shared" si="15"/>
        <v>0</v>
      </c>
      <c r="AF60">
        <f t="shared" si="16"/>
        <v>0</v>
      </c>
      <c r="AG60">
        <f t="shared" si="17"/>
        <v>0</v>
      </c>
      <c r="AH60">
        <f t="shared" si="18"/>
        <v>0</v>
      </c>
      <c r="AI60">
        <f t="shared" si="19"/>
        <v>0</v>
      </c>
    </row>
    <row r="61" spans="1:35" x14ac:dyDescent="0.25">
      <c r="A61" s="2">
        <v>39180</v>
      </c>
      <c r="B61" s="4">
        <v>1</v>
      </c>
      <c r="C61" s="4">
        <v>130</v>
      </c>
      <c r="D61" s="4">
        <v>130</v>
      </c>
      <c r="E61" s="4" t="s">
        <v>13</v>
      </c>
      <c r="F61" s="4">
        <v>1</v>
      </c>
      <c r="G61" s="5" t="s">
        <v>7</v>
      </c>
      <c r="H61" s="4" t="s">
        <v>46</v>
      </c>
      <c r="I61" s="4" t="s">
        <v>119</v>
      </c>
      <c r="K61" s="36" t="s">
        <v>88</v>
      </c>
      <c r="L61" s="25">
        <f>(SUMIF($I$3:$I$141,11,$I$3:$I$141))/11</f>
        <v>1</v>
      </c>
      <c r="M61" s="38">
        <f t="shared" si="23"/>
        <v>1.4492753623188406</v>
      </c>
      <c r="O61" s="2">
        <f t="shared" si="21"/>
        <v>39180</v>
      </c>
      <c r="P61">
        <f t="shared" si="1"/>
        <v>130</v>
      </c>
      <c r="Q61">
        <f t="shared" si="2"/>
        <v>0</v>
      </c>
      <c r="R61">
        <f t="shared" si="3"/>
        <v>0</v>
      </c>
      <c r="S61">
        <f t="shared" si="22"/>
        <v>0</v>
      </c>
      <c r="T61">
        <f t="shared" si="5"/>
        <v>0</v>
      </c>
      <c r="U61">
        <f t="shared" si="6"/>
        <v>0</v>
      </c>
      <c r="V61">
        <f t="shared" si="7"/>
        <v>0</v>
      </c>
      <c r="W61">
        <f t="shared" si="8"/>
        <v>0</v>
      </c>
      <c r="X61">
        <f t="shared" si="9"/>
        <v>0</v>
      </c>
      <c r="Z61" s="2">
        <f t="shared" si="10"/>
        <v>39180</v>
      </c>
      <c r="AA61">
        <f t="shared" si="11"/>
        <v>130</v>
      </c>
      <c r="AB61">
        <f t="shared" si="12"/>
        <v>0</v>
      </c>
      <c r="AC61">
        <f t="shared" si="13"/>
        <v>0</v>
      </c>
      <c r="AD61">
        <f t="shared" si="14"/>
        <v>0</v>
      </c>
      <c r="AE61">
        <f t="shared" si="15"/>
        <v>0</v>
      </c>
      <c r="AF61">
        <f t="shared" si="16"/>
        <v>0</v>
      </c>
      <c r="AG61">
        <f t="shared" si="17"/>
        <v>0</v>
      </c>
      <c r="AH61">
        <f t="shared" si="18"/>
        <v>0</v>
      </c>
      <c r="AI61">
        <f t="shared" si="19"/>
        <v>0</v>
      </c>
    </row>
    <row r="62" spans="1:35" ht="15.75" thickBot="1" x14ac:dyDescent="0.3">
      <c r="A62" s="2">
        <v>39180</v>
      </c>
      <c r="B62" s="4">
        <v>1</v>
      </c>
      <c r="C62" s="4">
        <v>36</v>
      </c>
      <c r="D62" s="4">
        <v>0</v>
      </c>
      <c r="E62" s="4" t="s">
        <v>6</v>
      </c>
      <c r="F62" s="4">
        <v>7</v>
      </c>
      <c r="G62" s="5" t="s">
        <v>7</v>
      </c>
      <c r="H62" s="4" t="s">
        <v>46</v>
      </c>
      <c r="I62" s="4" t="s">
        <v>119</v>
      </c>
      <c r="K62" s="39" t="s">
        <v>110</v>
      </c>
      <c r="L62" s="3">
        <f>SUM(L51:L61)</f>
        <v>69</v>
      </c>
      <c r="M62" s="40"/>
      <c r="O62" s="2">
        <f t="shared" si="21"/>
        <v>39180</v>
      </c>
      <c r="P62">
        <f t="shared" si="1"/>
        <v>0</v>
      </c>
      <c r="Q62">
        <f t="shared" si="2"/>
        <v>0</v>
      </c>
      <c r="R62">
        <f t="shared" si="3"/>
        <v>0</v>
      </c>
      <c r="S62">
        <f t="shared" si="22"/>
        <v>0</v>
      </c>
      <c r="T62">
        <f t="shared" si="5"/>
        <v>0</v>
      </c>
      <c r="U62">
        <f t="shared" si="6"/>
        <v>0</v>
      </c>
      <c r="V62">
        <f t="shared" si="7"/>
        <v>36</v>
      </c>
      <c r="W62">
        <f t="shared" si="8"/>
        <v>0</v>
      </c>
      <c r="X62">
        <f t="shared" si="9"/>
        <v>0</v>
      </c>
      <c r="Z62" s="2">
        <f t="shared" si="10"/>
        <v>39180</v>
      </c>
      <c r="AA62">
        <f t="shared" si="11"/>
        <v>0</v>
      </c>
      <c r="AB62">
        <f t="shared" si="12"/>
        <v>0</v>
      </c>
      <c r="AC62">
        <f t="shared" si="13"/>
        <v>0</v>
      </c>
      <c r="AD62">
        <f t="shared" si="14"/>
        <v>0</v>
      </c>
      <c r="AE62">
        <f t="shared" si="15"/>
        <v>0</v>
      </c>
      <c r="AF62">
        <f t="shared" si="16"/>
        <v>0</v>
      </c>
      <c r="AG62">
        <f t="shared" si="17"/>
        <v>0</v>
      </c>
      <c r="AH62">
        <f t="shared" si="18"/>
        <v>0</v>
      </c>
      <c r="AI62">
        <f t="shared" si="19"/>
        <v>0</v>
      </c>
    </row>
    <row r="63" spans="1:35" x14ac:dyDescent="0.25">
      <c r="A63" s="2">
        <v>39180</v>
      </c>
      <c r="B63" s="4">
        <v>1</v>
      </c>
      <c r="C63" s="4">
        <v>89</v>
      </c>
      <c r="D63" s="4">
        <v>50</v>
      </c>
      <c r="E63" s="4" t="s">
        <v>13</v>
      </c>
      <c r="F63" s="4">
        <v>1</v>
      </c>
      <c r="G63" s="5" t="s">
        <v>7</v>
      </c>
      <c r="H63" s="4" t="s">
        <v>46</v>
      </c>
      <c r="I63" s="4" t="s">
        <v>119</v>
      </c>
      <c r="O63" s="2">
        <f t="shared" si="21"/>
        <v>39180</v>
      </c>
      <c r="P63">
        <f t="shared" si="1"/>
        <v>89</v>
      </c>
      <c r="Q63">
        <f t="shared" si="2"/>
        <v>0</v>
      </c>
      <c r="R63">
        <f t="shared" si="3"/>
        <v>0</v>
      </c>
      <c r="S63">
        <f t="shared" si="22"/>
        <v>0</v>
      </c>
      <c r="T63">
        <f t="shared" si="5"/>
        <v>0</v>
      </c>
      <c r="U63">
        <f t="shared" si="6"/>
        <v>0</v>
      </c>
      <c r="V63">
        <f t="shared" si="7"/>
        <v>0</v>
      </c>
      <c r="W63">
        <f t="shared" si="8"/>
        <v>0</v>
      </c>
      <c r="X63">
        <f t="shared" si="9"/>
        <v>0</v>
      </c>
      <c r="Z63" s="2">
        <f t="shared" si="10"/>
        <v>39180</v>
      </c>
      <c r="AA63">
        <f t="shared" si="11"/>
        <v>50</v>
      </c>
      <c r="AB63">
        <f t="shared" si="12"/>
        <v>0</v>
      </c>
      <c r="AC63">
        <f t="shared" si="13"/>
        <v>0</v>
      </c>
      <c r="AD63">
        <f t="shared" si="14"/>
        <v>0</v>
      </c>
      <c r="AE63">
        <f t="shared" si="15"/>
        <v>0</v>
      </c>
      <c r="AF63">
        <f t="shared" si="16"/>
        <v>0</v>
      </c>
      <c r="AG63">
        <f t="shared" si="17"/>
        <v>0</v>
      </c>
      <c r="AH63">
        <f t="shared" si="18"/>
        <v>0</v>
      </c>
      <c r="AI63">
        <f t="shared" si="19"/>
        <v>0</v>
      </c>
    </row>
    <row r="64" spans="1:35" x14ac:dyDescent="0.25">
      <c r="A64" s="2">
        <v>39180</v>
      </c>
      <c r="B64" s="4">
        <v>10</v>
      </c>
      <c r="C64" s="4">
        <v>910</v>
      </c>
      <c r="D64" s="4">
        <v>549</v>
      </c>
      <c r="E64" s="4" t="s">
        <v>42</v>
      </c>
      <c r="F64" s="4">
        <v>4</v>
      </c>
      <c r="G64" s="5" t="s">
        <v>7</v>
      </c>
      <c r="H64" s="4" t="s">
        <v>67</v>
      </c>
      <c r="I64" s="4">
        <v>9</v>
      </c>
      <c r="O64" s="2">
        <f t="shared" si="21"/>
        <v>39180</v>
      </c>
      <c r="P64">
        <f t="shared" si="1"/>
        <v>0</v>
      </c>
      <c r="Q64">
        <f t="shared" si="2"/>
        <v>0</v>
      </c>
      <c r="R64">
        <f t="shared" si="3"/>
        <v>0</v>
      </c>
      <c r="S64">
        <f t="shared" si="22"/>
        <v>910</v>
      </c>
      <c r="T64">
        <f t="shared" si="5"/>
        <v>0</v>
      </c>
      <c r="U64">
        <f t="shared" si="6"/>
        <v>0</v>
      </c>
      <c r="V64">
        <f t="shared" si="7"/>
        <v>0</v>
      </c>
      <c r="W64">
        <f t="shared" si="8"/>
        <v>0</v>
      </c>
      <c r="X64">
        <f t="shared" si="9"/>
        <v>0</v>
      </c>
      <c r="Z64" s="2">
        <f t="shared" si="10"/>
        <v>39180</v>
      </c>
      <c r="AA64">
        <f t="shared" si="11"/>
        <v>0</v>
      </c>
      <c r="AB64">
        <f t="shared" si="12"/>
        <v>0</v>
      </c>
      <c r="AC64">
        <f t="shared" si="13"/>
        <v>0</v>
      </c>
      <c r="AD64">
        <f t="shared" si="14"/>
        <v>549</v>
      </c>
      <c r="AE64">
        <f t="shared" si="15"/>
        <v>0</v>
      </c>
      <c r="AF64">
        <f t="shared" si="16"/>
        <v>0</v>
      </c>
      <c r="AG64">
        <f t="shared" si="17"/>
        <v>0</v>
      </c>
      <c r="AH64">
        <f t="shared" si="18"/>
        <v>0</v>
      </c>
      <c r="AI64">
        <f t="shared" si="19"/>
        <v>0</v>
      </c>
    </row>
    <row r="65" spans="1:35" x14ac:dyDescent="0.25">
      <c r="A65" s="2">
        <v>39180</v>
      </c>
      <c r="B65" s="4">
        <v>11</v>
      </c>
      <c r="C65" s="4">
        <v>917</v>
      </c>
      <c r="D65" s="4">
        <v>544</v>
      </c>
      <c r="E65" s="4" t="s">
        <v>6</v>
      </c>
      <c r="F65" s="4">
        <v>7</v>
      </c>
      <c r="G65" s="5" t="s">
        <v>130</v>
      </c>
      <c r="H65" s="4" t="s">
        <v>74</v>
      </c>
      <c r="I65" s="4">
        <v>10</v>
      </c>
      <c r="O65" s="2">
        <f t="shared" si="21"/>
        <v>39180</v>
      </c>
      <c r="P65">
        <f t="shared" si="1"/>
        <v>0</v>
      </c>
      <c r="Q65">
        <f t="shared" si="2"/>
        <v>0</v>
      </c>
      <c r="R65">
        <f t="shared" si="3"/>
        <v>0</v>
      </c>
      <c r="S65">
        <f t="shared" si="22"/>
        <v>0</v>
      </c>
      <c r="T65">
        <f t="shared" si="5"/>
        <v>0</v>
      </c>
      <c r="U65">
        <f t="shared" si="6"/>
        <v>0</v>
      </c>
      <c r="V65">
        <f t="shared" si="7"/>
        <v>917</v>
      </c>
      <c r="W65">
        <f t="shared" si="8"/>
        <v>0</v>
      </c>
      <c r="X65">
        <f t="shared" si="9"/>
        <v>0</v>
      </c>
      <c r="Z65" s="2">
        <f t="shared" si="10"/>
        <v>39180</v>
      </c>
      <c r="AA65">
        <f t="shared" si="11"/>
        <v>0</v>
      </c>
      <c r="AB65">
        <f t="shared" si="12"/>
        <v>0</v>
      </c>
      <c r="AC65">
        <f t="shared" si="13"/>
        <v>0</v>
      </c>
      <c r="AD65">
        <f t="shared" si="14"/>
        <v>0</v>
      </c>
      <c r="AE65">
        <f t="shared" si="15"/>
        <v>0</v>
      </c>
      <c r="AF65">
        <f t="shared" si="16"/>
        <v>0</v>
      </c>
      <c r="AG65">
        <f t="shared" si="17"/>
        <v>544</v>
      </c>
      <c r="AH65">
        <f t="shared" si="18"/>
        <v>0</v>
      </c>
      <c r="AI65">
        <f t="shared" si="19"/>
        <v>0</v>
      </c>
    </row>
    <row r="66" spans="1:35" x14ac:dyDescent="0.25">
      <c r="A66" s="2">
        <v>39180</v>
      </c>
      <c r="B66" s="4">
        <v>12</v>
      </c>
      <c r="C66" s="4">
        <v>938</v>
      </c>
      <c r="D66" s="4">
        <v>596</v>
      </c>
      <c r="E66" s="4" t="s">
        <v>75</v>
      </c>
      <c r="F66" s="4">
        <v>8</v>
      </c>
      <c r="G66" s="4" t="s">
        <v>131</v>
      </c>
      <c r="H66" s="4" t="s">
        <v>38</v>
      </c>
      <c r="I66" s="4">
        <v>2</v>
      </c>
      <c r="O66" s="2">
        <f t="shared" si="21"/>
        <v>39180</v>
      </c>
      <c r="P66">
        <f t="shared" si="1"/>
        <v>0</v>
      </c>
      <c r="Q66">
        <f t="shared" si="2"/>
        <v>0</v>
      </c>
      <c r="R66">
        <f t="shared" si="3"/>
        <v>0</v>
      </c>
      <c r="S66">
        <f t="shared" si="22"/>
        <v>0</v>
      </c>
      <c r="T66">
        <f t="shared" si="5"/>
        <v>0</v>
      </c>
      <c r="U66">
        <f t="shared" si="6"/>
        <v>0</v>
      </c>
      <c r="V66">
        <f t="shared" si="7"/>
        <v>0</v>
      </c>
      <c r="W66">
        <f t="shared" si="8"/>
        <v>938</v>
      </c>
      <c r="X66">
        <f t="shared" si="9"/>
        <v>0</v>
      </c>
      <c r="Z66" s="2">
        <f t="shared" si="10"/>
        <v>39180</v>
      </c>
      <c r="AA66">
        <f t="shared" si="11"/>
        <v>0</v>
      </c>
      <c r="AB66">
        <f t="shared" si="12"/>
        <v>0</v>
      </c>
      <c r="AC66">
        <f t="shared" si="13"/>
        <v>0</v>
      </c>
      <c r="AD66">
        <f t="shared" si="14"/>
        <v>0</v>
      </c>
      <c r="AE66">
        <f t="shared" si="15"/>
        <v>0</v>
      </c>
      <c r="AF66">
        <f t="shared" si="16"/>
        <v>0</v>
      </c>
      <c r="AG66">
        <f t="shared" si="17"/>
        <v>0</v>
      </c>
      <c r="AH66">
        <f t="shared" si="18"/>
        <v>596</v>
      </c>
      <c r="AI66">
        <f t="shared" si="19"/>
        <v>0</v>
      </c>
    </row>
    <row r="67" spans="1:35" x14ac:dyDescent="0.25">
      <c r="A67" s="2">
        <v>39180</v>
      </c>
      <c r="B67" s="4">
        <v>13</v>
      </c>
      <c r="C67" s="4">
        <v>917</v>
      </c>
      <c r="D67" s="4">
        <v>935</v>
      </c>
      <c r="E67" s="4" t="s">
        <v>75</v>
      </c>
      <c r="F67" s="4">
        <v>8</v>
      </c>
      <c r="G67" s="4" t="s">
        <v>77</v>
      </c>
      <c r="H67" s="4" t="s">
        <v>27</v>
      </c>
      <c r="I67" s="4">
        <v>4</v>
      </c>
      <c r="O67" s="2">
        <f t="shared" ref="O67:O98" si="24">A67</f>
        <v>39180</v>
      </c>
      <c r="P67">
        <f t="shared" si="1"/>
        <v>0</v>
      </c>
      <c r="Q67">
        <f t="shared" si="2"/>
        <v>0</v>
      </c>
      <c r="R67">
        <f t="shared" si="3"/>
        <v>0</v>
      </c>
      <c r="S67">
        <f t="shared" si="22"/>
        <v>0</v>
      </c>
      <c r="T67">
        <f t="shared" si="5"/>
        <v>0</v>
      </c>
      <c r="U67">
        <f t="shared" si="6"/>
        <v>0</v>
      </c>
      <c r="V67">
        <f t="shared" si="7"/>
        <v>0</v>
      </c>
      <c r="W67">
        <f t="shared" si="8"/>
        <v>917</v>
      </c>
      <c r="X67">
        <f t="shared" si="9"/>
        <v>0</v>
      </c>
      <c r="Z67" s="2">
        <f t="shared" si="10"/>
        <v>39180</v>
      </c>
      <c r="AA67">
        <f t="shared" si="11"/>
        <v>0</v>
      </c>
      <c r="AB67">
        <f t="shared" si="12"/>
        <v>0</v>
      </c>
      <c r="AC67">
        <f t="shared" si="13"/>
        <v>0</v>
      </c>
      <c r="AD67">
        <f t="shared" si="14"/>
        <v>0</v>
      </c>
      <c r="AE67">
        <f t="shared" si="15"/>
        <v>0</v>
      </c>
      <c r="AF67">
        <f t="shared" si="16"/>
        <v>0</v>
      </c>
      <c r="AG67">
        <f t="shared" si="17"/>
        <v>0</v>
      </c>
      <c r="AH67">
        <f t="shared" si="18"/>
        <v>935</v>
      </c>
      <c r="AI67">
        <f t="shared" si="19"/>
        <v>0</v>
      </c>
    </row>
    <row r="68" spans="1:35" x14ac:dyDescent="0.25">
      <c r="A68" s="2">
        <v>39180</v>
      </c>
      <c r="B68" s="4" t="s">
        <v>78</v>
      </c>
      <c r="C68" s="4">
        <f>923*6</f>
        <v>5538</v>
      </c>
      <c r="D68" s="5">
        <v>0</v>
      </c>
      <c r="E68" s="4" t="s">
        <v>13</v>
      </c>
      <c r="F68" s="4">
        <v>1</v>
      </c>
      <c r="G68" s="5" t="s">
        <v>7</v>
      </c>
      <c r="H68" s="4" t="s">
        <v>79</v>
      </c>
      <c r="I68" s="4" t="s">
        <v>119</v>
      </c>
      <c r="O68" s="2">
        <f t="shared" si="24"/>
        <v>39180</v>
      </c>
      <c r="P68">
        <v>0</v>
      </c>
      <c r="Q68">
        <f t="shared" ref="Q68:Q131" si="25">IF($F68=2,$C68,0)</f>
        <v>0</v>
      </c>
      <c r="R68">
        <f t="shared" ref="R68:R131" si="26">IF($F68=3,$C68,0)</f>
        <v>0</v>
      </c>
      <c r="S68">
        <f t="shared" ref="S68:S99" si="27">IF($F68=4,$C68,0)</f>
        <v>0</v>
      </c>
      <c r="T68">
        <f t="shared" ref="T68:T131" si="28">IF($F68=5,$C68,0)</f>
        <v>0</v>
      </c>
      <c r="U68">
        <f t="shared" ref="U68:U131" si="29">IF($F68=6,$C68,0)</f>
        <v>0</v>
      </c>
      <c r="V68">
        <f t="shared" ref="V68:V131" si="30">IF($F68=7,$C68,0)</f>
        <v>0</v>
      </c>
      <c r="W68">
        <f t="shared" ref="W68:W131" si="31">IF($F68=8,$C68,0)</f>
        <v>0</v>
      </c>
      <c r="X68">
        <f t="shared" ref="X68:X131" si="32">IF($F68=9,$C68,0)</f>
        <v>0</v>
      </c>
      <c r="Z68" s="2">
        <f t="shared" ref="Z68:Z131" si="33">O68</f>
        <v>39180</v>
      </c>
      <c r="AA68">
        <f t="shared" ref="AA68:AA131" si="34">IF($F68=1,$D68,0)</f>
        <v>0</v>
      </c>
      <c r="AB68">
        <f t="shared" ref="AB68:AB131" si="35">IF($F68=2,$D68,0)</f>
        <v>0</v>
      </c>
      <c r="AC68">
        <f t="shared" ref="AC68:AC131" si="36">IF($F68=3,$D68,0)</f>
        <v>0</v>
      </c>
      <c r="AD68">
        <f t="shared" ref="AD68:AD131" si="37">IF($F68=4,$D68,0)</f>
        <v>0</v>
      </c>
      <c r="AE68">
        <f t="shared" ref="AE68:AE131" si="38">IF($F68=5,$D68,0)</f>
        <v>0</v>
      </c>
      <c r="AF68">
        <f t="shared" ref="AF68:AF131" si="39">IF($F68=6,$D68,0)</f>
        <v>0</v>
      </c>
      <c r="AG68">
        <f t="shared" ref="AG68:AG131" si="40">IF($F68=7,$D68,0)</f>
        <v>0</v>
      </c>
      <c r="AH68">
        <f t="shared" ref="AH68:AH131" si="41">IF($F68=8,$D68,0)</f>
        <v>0</v>
      </c>
      <c r="AI68">
        <f t="shared" ref="AI68:AI131" si="42">IF($F68=9,$D68,0)</f>
        <v>0</v>
      </c>
    </row>
    <row r="69" spans="1:35" x14ac:dyDescent="0.25">
      <c r="A69" s="2">
        <v>39180</v>
      </c>
      <c r="B69" s="4">
        <v>34</v>
      </c>
      <c r="C69" s="4">
        <v>909</v>
      </c>
      <c r="D69" s="4">
        <f>909-97</f>
        <v>812</v>
      </c>
      <c r="E69" s="4" t="s">
        <v>18</v>
      </c>
      <c r="F69" s="4">
        <v>5</v>
      </c>
      <c r="G69" s="5" t="s">
        <v>7</v>
      </c>
      <c r="H69" s="4" t="s">
        <v>42</v>
      </c>
      <c r="I69" s="4">
        <v>3</v>
      </c>
      <c r="O69" s="2">
        <f t="shared" si="24"/>
        <v>39180</v>
      </c>
      <c r="P69">
        <f t="shared" ref="P69:P131" si="43">IF($F69=1,$C69,0)</f>
        <v>0</v>
      </c>
      <c r="Q69">
        <f t="shared" si="25"/>
        <v>0</v>
      </c>
      <c r="R69">
        <f t="shared" si="26"/>
        <v>0</v>
      </c>
      <c r="S69">
        <f t="shared" si="27"/>
        <v>0</v>
      </c>
      <c r="T69">
        <f t="shared" si="28"/>
        <v>909</v>
      </c>
      <c r="U69">
        <f t="shared" si="29"/>
        <v>0</v>
      </c>
      <c r="V69">
        <f t="shared" si="30"/>
        <v>0</v>
      </c>
      <c r="W69">
        <f t="shared" si="31"/>
        <v>0</v>
      </c>
      <c r="X69">
        <f t="shared" si="32"/>
        <v>0</v>
      </c>
      <c r="Z69" s="2">
        <f t="shared" si="33"/>
        <v>39180</v>
      </c>
      <c r="AA69">
        <f t="shared" si="34"/>
        <v>0</v>
      </c>
      <c r="AB69">
        <f t="shared" si="35"/>
        <v>0</v>
      </c>
      <c r="AC69">
        <f t="shared" si="36"/>
        <v>0</v>
      </c>
      <c r="AD69">
        <f t="shared" si="37"/>
        <v>0</v>
      </c>
      <c r="AE69">
        <f t="shared" si="38"/>
        <v>812</v>
      </c>
      <c r="AF69">
        <f t="shared" si="39"/>
        <v>0</v>
      </c>
      <c r="AG69">
        <f t="shared" si="40"/>
        <v>0</v>
      </c>
      <c r="AH69">
        <f t="shared" si="41"/>
        <v>0</v>
      </c>
      <c r="AI69">
        <f t="shared" si="42"/>
        <v>0</v>
      </c>
    </row>
    <row r="70" spans="1:35" x14ac:dyDescent="0.25">
      <c r="A70" s="2">
        <v>39180</v>
      </c>
      <c r="B70" s="4">
        <v>35</v>
      </c>
      <c r="C70" s="4">
        <v>909</v>
      </c>
      <c r="D70" s="4">
        <f>909-110</f>
        <v>799</v>
      </c>
      <c r="E70" s="4" t="s">
        <v>42</v>
      </c>
      <c r="F70" s="4">
        <v>4</v>
      </c>
      <c r="G70" s="4" t="s">
        <v>80</v>
      </c>
      <c r="H70" s="4" t="s">
        <v>45</v>
      </c>
      <c r="I70" s="4" t="s">
        <v>119</v>
      </c>
      <c r="O70" s="2">
        <f t="shared" si="24"/>
        <v>39180</v>
      </c>
      <c r="P70">
        <f t="shared" si="43"/>
        <v>0</v>
      </c>
      <c r="Q70">
        <f t="shared" si="25"/>
        <v>0</v>
      </c>
      <c r="R70">
        <f t="shared" si="26"/>
        <v>0</v>
      </c>
      <c r="S70">
        <f t="shared" si="27"/>
        <v>909</v>
      </c>
      <c r="T70">
        <f t="shared" si="28"/>
        <v>0</v>
      </c>
      <c r="U70">
        <f t="shared" si="29"/>
        <v>0</v>
      </c>
      <c r="V70">
        <f t="shared" si="30"/>
        <v>0</v>
      </c>
      <c r="W70">
        <f t="shared" si="31"/>
        <v>0</v>
      </c>
      <c r="X70">
        <f t="shared" si="32"/>
        <v>0</v>
      </c>
      <c r="Z70" s="2">
        <f t="shared" si="33"/>
        <v>39180</v>
      </c>
      <c r="AA70">
        <f t="shared" si="34"/>
        <v>0</v>
      </c>
      <c r="AB70">
        <f t="shared" si="35"/>
        <v>0</v>
      </c>
      <c r="AC70">
        <f t="shared" si="36"/>
        <v>0</v>
      </c>
      <c r="AD70">
        <f t="shared" si="37"/>
        <v>799</v>
      </c>
      <c r="AE70">
        <f t="shared" si="38"/>
        <v>0</v>
      </c>
      <c r="AF70">
        <f t="shared" si="39"/>
        <v>0</v>
      </c>
      <c r="AG70">
        <f t="shared" si="40"/>
        <v>0</v>
      </c>
      <c r="AH70">
        <f t="shared" si="41"/>
        <v>0</v>
      </c>
      <c r="AI70">
        <f t="shared" si="42"/>
        <v>0</v>
      </c>
    </row>
    <row r="71" spans="1:35" x14ac:dyDescent="0.25">
      <c r="A71" s="2">
        <v>39180</v>
      </c>
      <c r="B71" s="4">
        <v>36</v>
      </c>
      <c r="C71" s="4">
        <v>909</v>
      </c>
      <c r="D71" s="4">
        <v>909</v>
      </c>
      <c r="E71" s="4" t="s">
        <v>13</v>
      </c>
      <c r="F71" s="4">
        <v>1</v>
      </c>
      <c r="G71" s="5" t="s">
        <v>7</v>
      </c>
      <c r="H71" s="4" t="s">
        <v>45</v>
      </c>
      <c r="I71" s="4" t="s">
        <v>119</v>
      </c>
      <c r="O71" s="2">
        <f t="shared" si="24"/>
        <v>39180</v>
      </c>
      <c r="P71">
        <f t="shared" si="43"/>
        <v>909</v>
      </c>
      <c r="Q71">
        <f t="shared" si="25"/>
        <v>0</v>
      </c>
      <c r="R71">
        <f t="shared" si="26"/>
        <v>0</v>
      </c>
      <c r="S71">
        <f t="shared" si="27"/>
        <v>0</v>
      </c>
      <c r="T71">
        <f t="shared" si="28"/>
        <v>0</v>
      </c>
      <c r="U71">
        <f t="shared" si="29"/>
        <v>0</v>
      </c>
      <c r="V71">
        <f t="shared" si="30"/>
        <v>0</v>
      </c>
      <c r="W71">
        <f t="shared" si="31"/>
        <v>0</v>
      </c>
      <c r="X71">
        <f t="shared" si="32"/>
        <v>0</v>
      </c>
      <c r="Z71" s="2">
        <f t="shared" si="33"/>
        <v>39180</v>
      </c>
      <c r="AA71">
        <f t="shared" si="34"/>
        <v>909</v>
      </c>
      <c r="AB71">
        <f t="shared" si="35"/>
        <v>0</v>
      </c>
      <c r="AC71">
        <f t="shared" si="36"/>
        <v>0</v>
      </c>
      <c r="AD71">
        <f t="shared" si="37"/>
        <v>0</v>
      </c>
      <c r="AE71">
        <f t="shared" si="38"/>
        <v>0</v>
      </c>
      <c r="AF71">
        <f t="shared" si="39"/>
        <v>0</v>
      </c>
      <c r="AG71">
        <f t="shared" si="40"/>
        <v>0</v>
      </c>
      <c r="AH71">
        <f t="shared" si="41"/>
        <v>0</v>
      </c>
      <c r="AI71">
        <f t="shared" si="42"/>
        <v>0</v>
      </c>
    </row>
    <row r="72" spans="1:35" x14ac:dyDescent="0.25">
      <c r="A72" s="2">
        <v>39181</v>
      </c>
      <c r="B72" s="4">
        <v>1</v>
      </c>
      <c r="C72" s="4">
        <v>177</v>
      </c>
      <c r="D72" s="4">
        <v>97</v>
      </c>
      <c r="E72" s="4" t="s">
        <v>20</v>
      </c>
      <c r="F72" s="4">
        <v>6</v>
      </c>
      <c r="G72" s="5" t="s">
        <v>7</v>
      </c>
      <c r="H72" s="4" t="s">
        <v>46</v>
      </c>
      <c r="I72" s="4" t="s">
        <v>119</v>
      </c>
      <c r="O72" s="2">
        <f t="shared" si="24"/>
        <v>39181</v>
      </c>
      <c r="P72">
        <f t="shared" si="43"/>
        <v>0</v>
      </c>
      <c r="Q72">
        <f t="shared" si="25"/>
        <v>0</v>
      </c>
      <c r="R72">
        <f t="shared" si="26"/>
        <v>0</v>
      </c>
      <c r="S72">
        <f t="shared" si="27"/>
        <v>0</v>
      </c>
      <c r="T72">
        <f t="shared" si="28"/>
        <v>0</v>
      </c>
      <c r="U72">
        <f t="shared" si="29"/>
        <v>177</v>
      </c>
      <c r="V72">
        <f t="shared" si="30"/>
        <v>0</v>
      </c>
      <c r="W72">
        <f t="shared" si="31"/>
        <v>0</v>
      </c>
      <c r="X72">
        <f t="shared" si="32"/>
        <v>0</v>
      </c>
      <c r="Z72" s="2">
        <f t="shared" si="33"/>
        <v>39181</v>
      </c>
      <c r="AA72">
        <f t="shared" si="34"/>
        <v>0</v>
      </c>
      <c r="AB72">
        <f t="shared" si="35"/>
        <v>0</v>
      </c>
      <c r="AC72">
        <f t="shared" si="36"/>
        <v>0</v>
      </c>
      <c r="AD72">
        <f t="shared" si="37"/>
        <v>0</v>
      </c>
      <c r="AE72">
        <f t="shared" si="38"/>
        <v>0</v>
      </c>
      <c r="AF72">
        <f t="shared" si="39"/>
        <v>97</v>
      </c>
      <c r="AG72">
        <f t="shared" si="40"/>
        <v>0</v>
      </c>
      <c r="AH72">
        <f t="shared" si="41"/>
        <v>0</v>
      </c>
      <c r="AI72">
        <f t="shared" si="42"/>
        <v>0</v>
      </c>
    </row>
    <row r="73" spans="1:35" x14ac:dyDescent="0.25">
      <c r="A73" s="2">
        <v>39181</v>
      </c>
      <c r="B73" s="4">
        <v>1</v>
      </c>
      <c r="C73" s="4">
        <v>619</v>
      </c>
      <c r="D73" s="4">
        <v>619</v>
      </c>
      <c r="E73" s="4" t="s">
        <v>42</v>
      </c>
      <c r="F73" s="4">
        <v>4</v>
      </c>
      <c r="G73" s="5" t="s">
        <v>7</v>
      </c>
      <c r="H73" s="4" t="s">
        <v>57</v>
      </c>
      <c r="I73" s="4" t="s">
        <v>119</v>
      </c>
      <c r="O73" s="2">
        <f t="shared" si="24"/>
        <v>39181</v>
      </c>
      <c r="P73">
        <f t="shared" si="43"/>
        <v>0</v>
      </c>
      <c r="Q73">
        <f t="shared" si="25"/>
        <v>0</v>
      </c>
      <c r="R73">
        <f t="shared" si="26"/>
        <v>0</v>
      </c>
      <c r="S73">
        <f t="shared" si="27"/>
        <v>619</v>
      </c>
      <c r="T73">
        <f t="shared" si="28"/>
        <v>0</v>
      </c>
      <c r="U73">
        <f t="shared" si="29"/>
        <v>0</v>
      </c>
      <c r="V73">
        <f t="shared" si="30"/>
        <v>0</v>
      </c>
      <c r="W73">
        <f t="shared" si="31"/>
        <v>0</v>
      </c>
      <c r="X73">
        <f t="shared" si="32"/>
        <v>0</v>
      </c>
      <c r="Z73" s="2">
        <f t="shared" si="33"/>
        <v>39181</v>
      </c>
      <c r="AA73">
        <f t="shared" si="34"/>
        <v>0</v>
      </c>
      <c r="AB73">
        <f t="shared" si="35"/>
        <v>0</v>
      </c>
      <c r="AC73">
        <f t="shared" si="36"/>
        <v>0</v>
      </c>
      <c r="AD73">
        <f t="shared" si="37"/>
        <v>619</v>
      </c>
      <c r="AE73">
        <f t="shared" si="38"/>
        <v>0</v>
      </c>
      <c r="AF73">
        <f t="shared" si="39"/>
        <v>0</v>
      </c>
      <c r="AG73">
        <f t="shared" si="40"/>
        <v>0</v>
      </c>
      <c r="AH73">
        <f t="shared" si="41"/>
        <v>0</v>
      </c>
      <c r="AI73">
        <f t="shared" si="42"/>
        <v>0</v>
      </c>
    </row>
    <row r="74" spans="1:35" x14ac:dyDescent="0.25">
      <c r="A74" s="2">
        <v>39181</v>
      </c>
      <c r="B74" s="4">
        <v>8</v>
      </c>
      <c r="C74" s="4">
        <v>687</v>
      </c>
      <c r="D74" s="4">
        <f>170+250</f>
        <v>420</v>
      </c>
      <c r="E74" s="4" t="s">
        <v>20</v>
      </c>
      <c r="F74" s="4">
        <v>6</v>
      </c>
      <c r="G74" s="4" t="s">
        <v>12</v>
      </c>
      <c r="H74" s="4" t="s">
        <v>67</v>
      </c>
      <c r="I74" s="4">
        <v>9</v>
      </c>
      <c r="O74" s="2">
        <f t="shared" si="24"/>
        <v>39181</v>
      </c>
      <c r="P74">
        <f t="shared" si="43"/>
        <v>0</v>
      </c>
      <c r="Q74">
        <f t="shared" si="25"/>
        <v>0</v>
      </c>
      <c r="R74">
        <f t="shared" si="26"/>
        <v>0</v>
      </c>
      <c r="S74">
        <f t="shared" si="27"/>
        <v>0</v>
      </c>
      <c r="T74">
        <f t="shared" si="28"/>
        <v>0</v>
      </c>
      <c r="U74">
        <f t="shared" si="29"/>
        <v>687</v>
      </c>
      <c r="V74">
        <f t="shared" si="30"/>
        <v>0</v>
      </c>
      <c r="W74">
        <f t="shared" si="31"/>
        <v>0</v>
      </c>
      <c r="X74">
        <f t="shared" si="32"/>
        <v>0</v>
      </c>
      <c r="Z74" s="2">
        <f t="shared" si="33"/>
        <v>39181</v>
      </c>
      <c r="AA74">
        <f t="shared" si="34"/>
        <v>0</v>
      </c>
      <c r="AB74">
        <f t="shared" si="35"/>
        <v>0</v>
      </c>
      <c r="AC74">
        <f t="shared" si="36"/>
        <v>0</v>
      </c>
      <c r="AD74">
        <f t="shared" si="37"/>
        <v>0</v>
      </c>
      <c r="AE74">
        <f t="shared" si="38"/>
        <v>0</v>
      </c>
      <c r="AF74">
        <f t="shared" si="39"/>
        <v>420</v>
      </c>
      <c r="AG74">
        <f t="shared" si="40"/>
        <v>0</v>
      </c>
      <c r="AH74">
        <f t="shared" si="41"/>
        <v>0</v>
      </c>
      <c r="AI74">
        <f t="shared" si="42"/>
        <v>0</v>
      </c>
    </row>
    <row r="75" spans="1:35" x14ac:dyDescent="0.25">
      <c r="A75" s="2">
        <v>39181</v>
      </c>
      <c r="B75" s="4">
        <v>9</v>
      </c>
      <c r="C75" s="4">
        <v>708</v>
      </c>
      <c r="D75" s="4">
        <f>225+68</f>
        <v>293</v>
      </c>
      <c r="E75" s="4" t="s">
        <v>6</v>
      </c>
      <c r="F75" s="4">
        <v>7</v>
      </c>
      <c r="G75" s="5" t="s">
        <v>7</v>
      </c>
      <c r="H75" s="4" t="s">
        <v>37</v>
      </c>
      <c r="I75" s="4">
        <v>1</v>
      </c>
      <c r="O75" s="2">
        <f t="shared" si="24"/>
        <v>39181</v>
      </c>
      <c r="P75">
        <f t="shared" si="43"/>
        <v>0</v>
      </c>
      <c r="Q75">
        <f t="shared" si="25"/>
        <v>0</v>
      </c>
      <c r="R75">
        <f t="shared" si="26"/>
        <v>0</v>
      </c>
      <c r="S75">
        <f t="shared" si="27"/>
        <v>0</v>
      </c>
      <c r="T75">
        <f t="shared" si="28"/>
        <v>0</v>
      </c>
      <c r="U75">
        <f t="shared" si="29"/>
        <v>0</v>
      </c>
      <c r="V75">
        <f t="shared" si="30"/>
        <v>708</v>
      </c>
      <c r="W75">
        <f t="shared" si="31"/>
        <v>0</v>
      </c>
      <c r="X75">
        <f t="shared" si="32"/>
        <v>0</v>
      </c>
      <c r="Z75" s="2">
        <f t="shared" si="33"/>
        <v>39181</v>
      </c>
      <c r="AA75">
        <f t="shared" si="34"/>
        <v>0</v>
      </c>
      <c r="AB75">
        <f t="shared" si="35"/>
        <v>0</v>
      </c>
      <c r="AC75">
        <f t="shared" si="36"/>
        <v>0</v>
      </c>
      <c r="AD75">
        <f t="shared" si="37"/>
        <v>0</v>
      </c>
      <c r="AE75">
        <f t="shared" si="38"/>
        <v>0</v>
      </c>
      <c r="AF75">
        <f t="shared" si="39"/>
        <v>0</v>
      </c>
      <c r="AG75">
        <f t="shared" si="40"/>
        <v>293</v>
      </c>
      <c r="AH75">
        <f t="shared" si="41"/>
        <v>0</v>
      </c>
      <c r="AI75">
        <f t="shared" si="42"/>
        <v>0</v>
      </c>
    </row>
    <row r="76" spans="1:35" x14ac:dyDescent="0.25">
      <c r="A76" s="2">
        <v>39181</v>
      </c>
      <c r="B76" s="4">
        <v>10</v>
      </c>
      <c r="C76" s="4">
        <v>944</v>
      </c>
      <c r="D76" s="4">
        <v>573</v>
      </c>
      <c r="E76" s="4" t="s">
        <v>6</v>
      </c>
      <c r="F76" s="4">
        <v>7</v>
      </c>
      <c r="G76" s="4" t="s">
        <v>83</v>
      </c>
      <c r="H76" s="4" t="s">
        <v>8</v>
      </c>
      <c r="I76" s="4">
        <v>0.5</v>
      </c>
      <c r="O76" s="2">
        <f t="shared" si="24"/>
        <v>39181</v>
      </c>
      <c r="P76">
        <f t="shared" si="43"/>
        <v>0</v>
      </c>
      <c r="Q76">
        <f t="shared" si="25"/>
        <v>0</v>
      </c>
      <c r="R76">
        <f t="shared" si="26"/>
        <v>0</v>
      </c>
      <c r="S76">
        <f t="shared" si="27"/>
        <v>0</v>
      </c>
      <c r="T76">
        <f t="shared" si="28"/>
        <v>0</v>
      </c>
      <c r="U76">
        <f t="shared" si="29"/>
        <v>0</v>
      </c>
      <c r="V76">
        <f t="shared" si="30"/>
        <v>944</v>
      </c>
      <c r="W76">
        <f t="shared" si="31"/>
        <v>0</v>
      </c>
      <c r="X76">
        <f t="shared" si="32"/>
        <v>0</v>
      </c>
      <c r="Z76" s="2">
        <f t="shared" si="33"/>
        <v>39181</v>
      </c>
      <c r="AA76">
        <f t="shared" si="34"/>
        <v>0</v>
      </c>
      <c r="AB76">
        <f t="shared" si="35"/>
        <v>0</v>
      </c>
      <c r="AC76">
        <f t="shared" si="36"/>
        <v>0</v>
      </c>
      <c r="AD76">
        <f t="shared" si="37"/>
        <v>0</v>
      </c>
      <c r="AE76">
        <f t="shared" si="38"/>
        <v>0</v>
      </c>
      <c r="AF76">
        <f t="shared" si="39"/>
        <v>0</v>
      </c>
      <c r="AG76">
        <f t="shared" si="40"/>
        <v>573</v>
      </c>
      <c r="AH76">
        <f t="shared" si="41"/>
        <v>0</v>
      </c>
      <c r="AI76">
        <f t="shared" si="42"/>
        <v>0</v>
      </c>
    </row>
    <row r="77" spans="1:35" x14ac:dyDescent="0.25">
      <c r="A77" s="2">
        <v>39181</v>
      </c>
      <c r="B77" s="4" t="s">
        <v>84</v>
      </c>
      <c r="C77" s="4">
        <f>971+476</f>
        <v>1447</v>
      </c>
      <c r="D77" s="4">
        <f>573+366</f>
        <v>939</v>
      </c>
      <c r="E77" s="4" t="s">
        <v>42</v>
      </c>
      <c r="F77" s="4">
        <v>4</v>
      </c>
      <c r="G77" s="4" t="s">
        <v>12</v>
      </c>
      <c r="H77" s="4" t="s">
        <v>37</v>
      </c>
      <c r="I77" s="4">
        <v>1</v>
      </c>
      <c r="O77" s="2">
        <f t="shared" si="24"/>
        <v>39181</v>
      </c>
      <c r="P77">
        <f t="shared" si="43"/>
        <v>0</v>
      </c>
      <c r="Q77">
        <f t="shared" si="25"/>
        <v>0</v>
      </c>
      <c r="R77">
        <f t="shared" si="26"/>
        <v>0</v>
      </c>
      <c r="S77">
        <f t="shared" si="27"/>
        <v>1447</v>
      </c>
      <c r="T77">
        <f t="shared" si="28"/>
        <v>0</v>
      </c>
      <c r="U77">
        <f t="shared" si="29"/>
        <v>0</v>
      </c>
      <c r="V77">
        <f t="shared" si="30"/>
        <v>0</v>
      </c>
      <c r="W77">
        <f t="shared" si="31"/>
        <v>0</v>
      </c>
      <c r="X77">
        <f t="shared" si="32"/>
        <v>0</v>
      </c>
      <c r="Z77" s="2">
        <f t="shared" si="33"/>
        <v>39181</v>
      </c>
      <c r="AA77">
        <f t="shared" si="34"/>
        <v>0</v>
      </c>
      <c r="AB77">
        <f t="shared" si="35"/>
        <v>0</v>
      </c>
      <c r="AC77">
        <f t="shared" si="36"/>
        <v>0</v>
      </c>
      <c r="AD77">
        <f t="shared" si="37"/>
        <v>939</v>
      </c>
      <c r="AE77">
        <f t="shared" si="38"/>
        <v>0</v>
      </c>
      <c r="AF77">
        <f t="shared" si="39"/>
        <v>0</v>
      </c>
      <c r="AG77">
        <f t="shared" si="40"/>
        <v>0</v>
      </c>
      <c r="AH77">
        <f t="shared" si="41"/>
        <v>0</v>
      </c>
      <c r="AI77">
        <f t="shared" si="42"/>
        <v>0</v>
      </c>
    </row>
    <row r="78" spans="1:35" x14ac:dyDescent="0.25">
      <c r="A78" s="2">
        <v>39182</v>
      </c>
      <c r="B78" s="4">
        <v>1</v>
      </c>
      <c r="C78" s="4">
        <v>126</v>
      </c>
      <c r="D78" s="4">
        <f>19+62</f>
        <v>81</v>
      </c>
      <c r="E78" s="4" t="s">
        <v>20</v>
      </c>
      <c r="F78" s="4">
        <v>6</v>
      </c>
      <c r="G78" s="5" t="s">
        <v>7</v>
      </c>
      <c r="H78" s="4" t="s">
        <v>46</v>
      </c>
      <c r="I78" s="4" t="s">
        <v>119</v>
      </c>
      <c r="O78" s="2">
        <f t="shared" si="24"/>
        <v>39182</v>
      </c>
      <c r="P78">
        <f t="shared" si="43"/>
        <v>0</v>
      </c>
      <c r="Q78">
        <f t="shared" si="25"/>
        <v>0</v>
      </c>
      <c r="R78">
        <f t="shared" si="26"/>
        <v>0</v>
      </c>
      <c r="S78">
        <f t="shared" si="27"/>
        <v>0</v>
      </c>
      <c r="T78">
        <f t="shared" si="28"/>
        <v>0</v>
      </c>
      <c r="U78">
        <f t="shared" si="29"/>
        <v>126</v>
      </c>
      <c r="V78">
        <f t="shared" si="30"/>
        <v>0</v>
      </c>
      <c r="W78">
        <f t="shared" si="31"/>
        <v>0</v>
      </c>
      <c r="X78">
        <f t="shared" si="32"/>
        <v>0</v>
      </c>
      <c r="Z78" s="2">
        <f t="shared" si="33"/>
        <v>39182</v>
      </c>
      <c r="AA78">
        <f t="shared" si="34"/>
        <v>0</v>
      </c>
      <c r="AB78">
        <f t="shared" si="35"/>
        <v>0</v>
      </c>
      <c r="AC78">
        <f t="shared" si="36"/>
        <v>0</v>
      </c>
      <c r="AD78">
        <f t="shared" si="37"/>
        <v>0</v>
      </c>
      <c r="AE78">
        <f t="shared" si="38"/>
        <v>0</v>
      </c>
      <c r="AF78">
        <f t="shared" si="39"/>
        <v>81</v>
      </c>
      <c r="AG78">
        <f t="shared" si="40"/>
        <v>0</v>
      </c>
      <c r="AH78">
        <f t="shared" si="41"/>
        <v>0</v>
      </c>
      <c r="AI78">
        <f t="shared" si="42"/>
        <v>0</v>
      </c>
    </row>
    <row r="79" spans="1:35" x14ac:dyDescent="0.25">
      <c r="A79" s="2">
        <v>39182</v>
      </c>
      <c r="B79" s="4">
        <v>7</v>
      </c>
      <c r="C79" s="4">
        <v>583</v>
      </c>
      <c r="D79" s="4">
        <v>174</v>
      </c>
      <c r="E79" s="4" t="s">
        <v>13</v>
      </c>
      <c r="F79" s="4">
        <v>1</v>
      </c>
      <c r="G79" s="5" t="s">
        <v>7</v>
      </c>
      <c r="H79" s="4" t="s">
        <v>8</v>
      </c>
      <c r="I79" s="4">
        <v>0.5</v>
      </c>
      <c r="O79" s="2">
        <f t="shared" si="24"/>
        <v>39182</v>
      </c>
      <c r="P79">
        <f t="shared" si="43"/>
        <v>583</v>
      </c>
      <c r="Q79">
        <f t="shared" si="25"/>
        <v>0</v>
      </c>
      <c r="R79">
        <f t="shared" si="26"/>
        <v>0</v>
      </c>
      <c r="S79">
        <f t="shared" si="27"/>
        <v>0</v>
      </c>
      <c r="T79">
        <f t="shared" si="28"/>
        <v>0</v>
      </c>
      <c r="U79">
        <f t="shared" si="29"/>
        <v>0</v>
      </c>
      <c r="V79">
        <f t="shared" si="30"/>
        <v>0</v>
      </c>
      <c r="W79">
        <f t="shared" si="31"/>
        <v>0</v>
      </c>
      <c r="X79">
        <f t="shared" si="32"/>
        <v>0</v>
      </c>
      <c r="Z79" s="2">
        <f t="shared" si="33"/>
        <v>39182</v>
      </c>
      <c r="AA79">
        <f t="shared" si="34"/>
        <v>174</v>
      </c>
      <c r="AB79">
        <f t="shared" si="35"/>
        <v>0</v>
      </c>
      <c r="AC79">
        <f t="shared" si="36"/>
        <v>0</v>
      </c>
      <c r="AD79">
        <f t="shared" si="37"/>
        <v>0</v>
      </c>
      <c r="AE79">
        <f t="shared" si="38"/>
        <v>0</v>
      </c>
      <c r="AF79">
        <f t="shared" si="39"/>
        <v>0</v>
      </c>
      <c r="AG79">
        <f t="shared" si="40"/>
        <v>0</v>
      </c>
      <c r="AH79">
        <f t="shared" si="41"/>
        <v>0</v>
      </c>
      <c r="AI79">
        <f t="shared" si="42"/>
        <v>0</v>
      </c>
    </row>
    <row r="80" spans="1:35" x14ac:dyDescent="0.25">
      <c r="A80" s="2">
        <v>39182</v>
      </c>
      <c r="B80" s="4">
        <v>9</v>
      </c>
      <c r="C80" s="4">
        <v>933</v>
      </c>
      <c r="D80" s="4">
        <f>176+374</f>
        <v>550</v>
      </c>
      <c r="E80" s="4" t="s">
        <v>75</v>
      </c>
      <c r="F80" s="4">
        <v>8</v>
      </c>
      <c r="G80" s="4" t="s">
        <v>85</v>
      </c>
      <c r="H80" s="4" t="s">
        <v>38</v>
      </c>
      <c r="I80" s="4">
        <v>2</v>
      </c>
      <c r="O80" s="2">
        <f t="shared" si="24"/>
        <v>39182</v>
      </c>
      <c r="P80">
        <f t="shared" si="43"/>
        <v>0</v>
      </c>
      <c r="Q80">
        <f t="shared" si="25"/>
        <v>0</v>
      </c>
      <c r="R80">
        <f t="shared" si="26"/>
        <v>0</v>
      </c>
      <c r="S80">
        <f t="shared" si="27"/>
        <v>0</v>
      </c>
      <c r="T80">
        <f t="shared" si="28"/>
        <v>0</v>
      </c>
      <c r="U80">
        <f t="shared" si="29"/>
        <v>0</v>
      </c>
      <c r="V80">
        <f t="shared" si="30"/>
        <v>0</v>
      </c>
      <c r="W80">
        <f t="shared" si="31"/>
        <v>933</v>
      </c>
      <c r="X80">
        <f t="shared" si="32"/>
        <v>0</v>
      </c>
      <c r="Z80" s="2">
        <f t="shared" si="33"/>
        <v>39182</v>
      </c>
      <c r="AA80">
        <f t="shared" si="34"/>
        <v>0</v>
      </c>
      <c r="AB80">
        <f t="shared" si="35"/>
        <v>0</v>
      </c>
      <c r="AC80">
        <f t="shared" si="36"/>
        <v>0</v>
      </c>
      <c r="AD80">
        <f t="shared" si="37"/>
        <v>0</v>
      </c>
      <c r="AE80">
        <f t="shared" si="38"/>
        <v>0</v>
      </c>
      <c r="AF80">
        <f t="shared" si="39"/>
        <v>0</v>
      </c>
      <c r="AG80">
        <f t="shared" si="40"/>
        <v>0</v>
      </c>
      <c r="AH80">
        <f t="shared" si="41"/>
        <v>550</v>
      </c>
      <c r="AI80">
        <f t="shared" si="42"/>
        <v>0</v>
      </c>
    </row>
    <row r="81" spans="1:35" x14ac:dyDescent="0.25">
      <c r="A81" s="2">
        <v>39182</v>
      </c>
      <c r="B81" s="4" t="s">
        <v>86</v>
      </c>
      <c r="C81" s="4">
        <f>679+686</f>
        <v>1365</v>
      </c>
      <c r="D81" s="4">
        <f>117+73+74+553</f>
        <v>817</v>
      </c>
      <c r="E81" s="4" t="s">
        <v>20</v>
      </c>
      <c r="F81" s="4">
        <v>6</v>
      </c>
      <c r="G81" s="4" t="s">
        <v>12</v>
      </c>
      <c r="H81" s="4" t="s">
        <v>88</v>
      </c>
      <c r="I81" s="4">
        <v>11</v>
      </c>
      <c r="O81" s="2">
        <f t="shared" si="24"/>
        <v>39182</v>
      </c>
      <c r="P81">
        <f t="shared" si="43"/>
        <v>0</v>
      </c>
      <c r="Q81">
        <f t="shared" si="25"/>
        <v>0</v>
      </c>
      <c r="R81">
        <f t="shared" si="26"/>
        <v>0</v>
      </c>
      <c r="S81">
        <f t="shared" si="27"/>
        <v>0</v>
      </c>
      <c r="T81">
        <f t="shared" si="28"/>
        <v>0</v>
      </c>
      <c r="U81">
        <f t="shared" si="29"/>
        <v>1365</v>
      </c>
      <c r="V81">
        <f t="shared" si="30"/>
        <v>0</v>
      </c>
      <c r="W81">
        <f t="shared" si="31"/>
        <v>0</v>
      </c>
      <c r="X81">
        <f t="shared" si="32"/>
        <v>0</v>
      </c>
      <c r="Z81" s="2">
        <f t="shared" si="33"/>
        <v>39182</v>
      </c>
      <c r="AA81">
        <f t="shared" si="34"/>
        <v>0</v>
      </c>
      <c r="AB81">
        <f t="shared" si="35"/>
        <v>0</v>
      </c>
      <c r="AC81">
        <f t="shared" si="36"/>
        <v>0</v>
      </c>
      <c r="AD81">
        <f t="shared" si="37"/>
        <v>0</v>
      </c>
      <c r="AE81">
        <f t="shared" si="38"/>
        <v>0</v>
      </c>
      <c r="AF81">
        <f t="shared" si="39"/>
        <v>817</v>
      </c>
      <c r="AG81">
        <f t="shared" si="40"/>
        <v>0</v>
      </c>
      <c r="AH81">
        <f t="shared" si="41"/>
        <v>0</v>
      </c>
      <c r="AI81">
        <f t="shared" si="42"/>
        <v>0</v>
      </c>
    </row>
    <row r="82" spans="1:35" x14ac:dyDescent="0.25">
      <c r="A82" s="2">
        <v>39182</v>
      </c>
      <c r="B82" s="4" t="s">
        <v>89</v>
      </c>
      <c r="C82" s="4">
        <f>464+464</f>
        <v>928</v>
      </c>
      <c r="D82" s="4">
        <f>464+464</f>
        <v>928</v>
      </c>
      <c r="E82" s="4" t="s">
        <v>13</v>
      </c>
      <c r="F82" s="4">
        <v>1</v>
      </c>
      <c r="G82" s="5" t="s">
        <v>7</v>
      </c>
      <c r="H82" s="4" t="s">
        <v>45</v>
      </c>
      <c r="I82" s="4" t="s">
        <v>119</v>
      </c>
      <c r="O82" s="2">
        <f t="shared" si="24"/>
        <v>39182</v>
      </c>
      <c r="P82">
        <f t="shared" si="43"/>
        <v>928</v>
      </c>
      <c r="Q82">
        <f t="shared" si="25"/>
        <v>0</v>
      </c>
      <c r="R82">
        <f t="shared" si="26"/>
        <v>0</v>
      </c>
      <c r="S82">
        <f t="shared" si="27"/>
        <v>0</v>
      </c>
      <c r="T82">
        <f t="shared" si="28"/>
        <v>0</v>
      </c>
      <c r="U82">
        <f t="shared" si="29"/>
        <v>0</v>
      </c>
      <c r="V82">
        <f t="shared" si="30"/>
        <v>0</v>
      </c>
      <c r="W82">
        <f t="shared" si="31"/>
        <v>0</v>
      </c>
      <c r="X82">
        <f t="shared" si="32"/>
        <v>0</v>
      </c>
      <c r="Z82" s="2">
        <f t="shared" si="33"/>
        <v>39182</v>
      </c>
      <c r="AA82">
        <f t="shared" si="34"/>
        <v>928</v>
      </c>
      <c r="AB82">
        <f t="shared" si="35"/>
        <v>0</v>
      </c>
      <c r="AC82">
        <f t="shared" si="36"/>
        <v>0</v>
      </c>
      <c r="AD82">
        <f t="shared" si="37"/>
        <v>0</v>
      </c>
      <c r="AE82">
        <f t="shared" si="38"/>
        <v>0</v>
      </c>
      <c r="AF82">
        <f t="shared" si="39"/>
        <v>0</v>
      </c>
      <c r="AG82">
        <f t="shared" si="40"/>
        <v>0</v>
      </c>
      <c r="AH82">
        <f t="shared" si="41"/>
        <v>0</v>
      </c>
      <c r="AI82">
        <f t="shared" si="42"/>
        <v>0</v>
      </c>
    </row>
    <row r="83" spans="1:35" x14ac:dyDescent="0.25">
      <c r="A83" s="2">
        <v>39183</v>
      </c>
      <c r="B83" s="4">
        <v>1</v>
      </c>
      <c r="C83" s="4">
        <v>812</v>
      </c>
      <c r="D83" s="4">
        <v>812</v>
      </c>
      <c r="E83" s="4" t="s">
        <v>42</v>
      </c>
      <c r="F83" s="4">
        <v>4</v>
      </c>
      <c r="G83" s="5" t="s">
        <v>7</v>
      </c>
      <c r="H83" s="4" t="s">
        <v>57</v>
      </c>
      <c r="I83" s="4" t="s">
        <v>119</v>
      </c>
      <c r="O83" s="2">
        <f t="shared" si="24"/>
        <v>39183</v>
      </c>
      <c r="P83">
        <f t="shared" si="43"/>
        <v>0</v>
      </c>
      <c r="Q83">
        <f t="shared" si="25"/>
        <v>0</v>
      </c>
      <c r="R83">
        <f t="shared" si="26"/>
        <v>0</v>
      </c>
      <c r="S83">
        <f t="shared" si="27"/>
        <v>812</v>
      </c>
      <c r="T83">
        <f t="shared" si="28"/>
        <v>0</v>
      </c>
      <c r="U83">
        <f t="shared" si="29"/>
        <v>0</v>
      </c>
      <c r="V83">
        <f t="shared" si="30"/>
        <v>0</v>
      </c>
      <c r="W83">
        <f t="shared" si="31"/>
        <v>0</v>
      </c>
      <c r="X83">
        <f t="shared" si="32"/>
        <v>0</v>
      </c>
      <c r="Z83" s="2">
        <f t="shared" si="33"/>
        <v>39183</v>
      </c>
      <c r="AA83">
        <f t="shared" si="34"/>
        <v>0</v>
      </c>
      <c r="AB83">
        <f t="shared" si="35"/>
        <v>0</v>
      </c>
      <c r="AC83">
        <f t="shared" si="36"/>
        <v>0</v>
      </c>
      <c r="AD83">
        <f t="shared" si="37"/>
        <v>812</v>
      </c>
      <c r="AE83">
        <f t="shared" si="38"/>
        <v>0</v>
      </c>
      <c r="AF83">
        <f t="shared" si="39"/>
        <v>0</v>
      </c>
      <c r="AG83">
        <f t="shared" si="40"/>
        <v>0</v>
      </c>
      <c r="AH83">
        <f t="shared" si="41"/>
        <v>0</v>
      </c>
      <c r="AI83">
        <f t="shared" si="42"/>
        <v>0</v>
      </c>
    </row>
    <row r="84" spans="1:35" x14ac:dyDescent="0.25">
      <c r="A84" s="2">
        <v>39183</v>
      </c>
      <c r="B84" s="4">
        <v>11</v>
      </c>
      <c r="C84" s="4">
        <v>201</v>
      </c>
      <c r="D84" s="4">
        <v>119</v>
      </c>
      <c r="E84" s="4" t="s">
        <v>20</v>
      </c>
      <c r="F84" s="4">
        <v>6</v>
      </c>
      <c r="G84" s="4" t="s">
        <v>12</v>
      </c>
      <c r="H84" s="4" t="s">
        <v>18</v>
      </c>
      <c r="I84" s="4">
        <v>7</v>
      </c>
      <c r="O84" s="2">
        <f t="shared" si="24"/>
        <v>39183</v>
      </c>
      <c r="P84">
        <f t="shared" si="43"/>
        <v>0</v>
      </c>
      <c r="Q84">
        <f t="shared" si="25"/>
        <v>0</v>
      </c>
      <c r="R84">
        <f t="shared" si="26"/>
        <v>0</v>
      </c>
      <c r="S84">
        <f t="shared" si="27"/>
        <v>0</v>
      </c>
      <c r="T84">
        <f t="shared" si="28"/>
        <v>0</v>
      </c>
      <c r="U84">
        <f t="shared" si="29"/>
        <v>201</v>
      </c>
      <c r="V84">
        <f t="shared" si="30"/>
        <v>0</v>
      </c>
      <c r="W84">
        <f t="shared" si="31"/>
        <v>0</v>
      </c>
      <c r="X84">
        <f t="shared" si="32"/>
        <v>0</v>
      </c>
      <c r="Z84" s="2">
        <f t="shared" si="33"/>
        <v>39183</v>
      </c>
      <c r="AA84">
        <f t="shared" si="34"/>
        <v>0</v>
      </c>
      <c r="AB84">
        <f t="shared" si="35"/>
        <v>0</v>
      </c>
      <c r="AC84">
        <f t="shared" si="36"/>
        <v>0</v>
      </c>
      <c r="AD84">
        <f t="shared" si="37"/>
        <v>0</v>
      </c>
      <c r="AE84">
        <f t="shared" si="38"/>
        <v>0</v>
      </c>
      <c r="AF84">
        <f t="shared" si="39"/>
        <v>119</v>
      </c>
      <c r="AG84">
        <f t="shared" si="40"/>
        <v>0</v>
      </c>
      <c r="AH84">
        <f t="shared" si="41"/>
        <v>0</v>
      </c>
      <c r="AI84">
        <f t="shared" si="42"/>
        <v>0</v>
      </c>
    </row>
    <row r="85" spans="1:35" x14ac:dyDescent="0.25">
      <c r="A85" s="2">
        <v>39183</v>
      </c>
      <c r="B85" s="4" t="s">
        <v>90</v>
      </c>
      <c r="C85" s="4">
        <f>981+953</f>
        <v>1934</v>
      </c>
      <c r="D85" s="4">
        <f>343+206+226</f>
        <v>775</v>
      </c>
      <c r="E85" s="4" t="s">
        <v>42</v>
      </c>
      <c r="F85" s="4">
        <v>4</v>
      </c>
      <c r="G85" s="4" t="s">
        <v>12</v>
      </c>
      <c r="H85" s="4" t="s">
        <v>91</v>
      </c>
      <c r="I85" s="4">
        <v>3</v>
      </c>
      <c r="O85" s="2">
        <f t="shared" si="24"/>
        <v>39183</v>
      </c>
      <c r="P85">
        <f t="shared" si="43"/>
        <v>0</v>
      </c>
      <c r="Q85">
        <f t="shared" si="25"/>
        <v>0</v>
      </c>
      <c r="R85">
        <f t="shared" si="26"/>
        <v>0</v>
      </c>
      <c r="S85">
        <f t="shared" si="27"/>
        <v>1934</v>
      </c>
      <c r="T85">
        <f t="shared" si="28"/>
        <v>0</v>
      </c>
      <c r="U85">
        <f t="shared" si="29"/>
        <v>0</v>
      </c>
      <c r="V85">
        <f t="shared" si="30"/>
        <v>0</v>
      </c>
      <c r="W85">
        <f t="shared" si="31"/>
        <v>0</v>
      </c>
      <c r="X85">
        <f t="shared" si="32"/>
        <v>0</v>
      </c>
      <c r="Z85" s="2">
        <f t="shared" si="33"/>
        <v>39183</v>
      </c>
      <c r="AA85">
        <f t="shared" si="34"/>
        <v>0</v>
      </c>
      <c r="AB85">
        <f t="shared" si="35"/>
        <v>0</v>
      </c>
      <c r="AC85">
        <f t="shared" si="36"/>
        <v>0</v>
      </c>
      <c r="AD85">
        <f t="shared" si="37"/>
        <v>775</v>
      </c>
      <c r="AE85">
        <f t="shared" si="38"/>
        <v>0</v>
      </c>
      <c r="AF85">
        <f t="shared" si="39"/>
        <v>0</v>
      </c>
      <c r="AG85">
        <f t="shared" si="40"/>
        <v>0</v>
      </c>
      <c r="AH85">
        <f t="shared" si="41"/>
        <v>0</v>
      </c>
      <c r="AI85">
        <f t="shared" si="42"/>
        <v>0</v>
      </c>
    </row>
    <row r="86" spans="1:35" x14ac:dyDescent="0.25">
      <c r="A86" s="2">
        <v>39183</v>
      </c>
      <c r="B86" s="4">
        <v>14</v>
      </c>
      <c r="C86" s="4">
        <v>932</v>
      </c>
      <c r="D86" s="4">
        <v>534</v>
      </c>
      <c r="E86" s="4" t="s">
        <v>6</v>
      </c>
      <c r="F86" s="4">
        <v>7</v>
      </c>
      <c r="G86" s="5" t="s">
        <v>7</v>
      </c>
      <c r="H86" s="4" t="s">
        <v>37</v>
      </c>
      <c r="I86" s="4">
        <v>1</v>
      </c>
      <c r="O86" s="2">
        <f t="shared" si="24"/>
        <v>39183</v>
      </c>
      <c r="P86">
        <f t="shared" si="43"/>
        <v>0</v>
      </c>
      <c r="Q86">
        <f t="shared" si="25"/>
        <v>0</v>
      </c>
      <c r="R86">
        <f t="shared" si="26"/>
        <v>0</v>
      </c>
      <c r="S86">
        <f t="shared" si="27"/>
        <v>0</v>
      </c>
      <c r="T86">
        <f t="shared" si="28"/>
        <v>0</v>
      </c>
      <c r="U86">
        <f t="shared" si="29"/>
        <v>0</v>
      </c>
      <c r="V86">
        <f t="shared" si="30"/>
        <v>932</v>
      </c>
      <c r="W86">
        <f t="shared" si="31"/>
        <v>0</v>
      </c>
      <c r="X86">
        <f t="shared" si="32"/>
        <v>0</v>
      </c>
      <c r="Z86" s="2">
        <f t="shared" si="33"/>
        <v>39183</v>
      </c>
      <c r="AA86">
        <f t="shared" si="34"/>
        <v>0</v>
      </c>
      <c r="AB86">
        <f t="shared" si="35"/>
        <v>0</v>
      </c>
      <c r="AC86">
        <f t="shared" si="36"/>
        <v>0</v>
      </c>
      <c r="AD86">
        <f t="shared" si="37"/>
        <v>0</v>
      </c>
      <c r="AE86">
        <f t="shared" si="38"/>
        <v>0</v>
      </c>
      <c r="AF86">
        <f t="shared" si="39"/>
        <v>0</v>
      </c>
      <c r="AG86">
        <f t="shared" si="40"/>
        <v>534</v>
      </c>
      <c r="AH86">
        <f t="shared" si="41"/>
        <v>0</v>
      </c>
      <c r="AI86">
        <f t="shared" si="42"/>
        <v>0</v>
      </c>
    </row>
    <row r="87" spans="1:35" x14ac:dyDescent="0.25">
      <c r="A87" s="2">
        <v>39184</v>
      </c>
      <c r="B87" s="4">
        <v>3</v>
      </c>
      <c r="C87" s="4">
        <v>325</v>
      </c>
      <c r="D87" s="4">
        <v>124</v>
      </c>
      <c r="E87" s="4" t="s">
        <v>42</v>
      </c>
      <c r="F87" s="4">
        <v>4</v>
      </c>
      <c r="G87" s="5" t="s">
        <v>7</v>
      </c>
      <c r="H87" s="4" t="s">
        <v>37</v>
      </c>
      <c r="I87" s="4">
        <v>1</v>
      </c>
      <c r="O87" s="2">
        <f t="shared" si="24"/>
        <v>39184</v>
      </c>
      <c r="P87">
        <f t="shared" si="43"/>
        <v>0</v>
      </c>
      <c r="Q87">
        <f t="shared" si="25"/>
        <v>0</v>
      </c>
      <c r="R87">
        <f t="shared" si="26"/>
        <v>0</v>
      </c>
      <c r="S87">
        <f t="shared" si="27"/>
        <v>325</v>
      </c>
      <c r="T87">
        <f t="shared" si="28"/>
        <v>0</v>
      </c>
      <c r="U87">
        <f t="shared" si="29"/>
        <v>0</v>
      </c>
      <c r="V87">
        <f t="shared" si="30"/>
        <v>0</v>
      </c>
      <c r="W87">
        <f t="shared" si="31"/>
        <v>0</v>
      </c>
      <c r="X87">
        <f t="shared" si="32"/>
        <v>0</v>
      </c>
      <c r="Z87" s="2">
        <f t="shared" si="33"/>
        <v>39184</v>
      </c>
      <c r="AA87">
        <f t="shared" si="34"/>
        <v>0</v>
      </c>
      <c r="AB87">
        <f t="shared" si="35"/>
        <v>0</v>
      </c>
      <c r="AC87">
        <f t="shared" si="36"/>
        <v>0</v>
      </c>
      <c r="AD87">
        <f t="shared" si="37"/>
        <v>124</v>
      </c>
      <c r="AE87">
        <f t="shared" si="38"/>
        <v>0</v>
      </c>
      <c r="AF87">
        <f t="shared" si="39"/>
        <v>0</v>
      </c>
      <c r="AG87">
        <f t="shared" si="40"/>
        <v>0</v>
      </c>
      <c r="AH87">
        <f t="shared" si="41"/>
        <v>0</v>
      </c>
      <c r="AI87">
        <f t="shared" si="42"/>
        <v>0</v>
      </c>
    </row>
    <row r="88" spans="1:35" x14ac:dyDescent="0.25">
      <c r="A88" s="2">
        <v>39184</v>
      </c>
      <c r="B88" s="4">
        <v>8</v>
      </c>
      <c r="C88" s="4">
        <f>942-289</f>
        <v>653</v>
      </c>
      <c r="D88" s="4">
        <v>80</v>
      </c>
      <c r="E88" s="4" t="s">
        <v>75</v>
      </c>
      <c r="F88" s="4">
        <v>8</v>
      </c>
      <c r="G88" s="4" t="s">
        <v>92</v>
      </c>
      <c r="H88" s="4" t="s">
        <v>38</v>
      </c>
      <c r="I88" s="4">
        <v>2</v>
      </c>
      <c r="O88" s="2">
        <f t="shared" si="24"/>
        <v>39184</v>
      </c>
      <c r="P88">
        <f t="shared" si="43"/>
        <v>0</v>
      </c>
      <c r="Q88">
        <f t="shared" si="25"/>
        <v>0</v>
      </c>
      <c r="R88">
        <f t="shared" si="26"/>
        <v>0</v>
      </c>
      <c r="S88">
        <f t="shared" si="27"/>
        <v>0</v>
      </c>
      <c r="T88">
        <f t="shared" si="28"/>
        <v>0</v>
      </c>
      <c r="U88">
        <f t="shared" si="29"/>
        <v>0</v>
      </c>
      <c r="V88">
        <f t="shared" si="30"/>
        <v>0</v>
      </c>
      <c r="W88">
        <f t="shared" si="31"/>
        <v>653</v>
      </c>
      <c r="X88">
        <f t="shared" si="32"/>
        <v>0</v>
      </c>
      <c r="Z88" s="2">
        <f t="shared" si="33"/>
        <v>39184</v>
      </c>
      <c r="AA88">
        <f t="shared" si="34"/>
        <v>0</v>
      </c>
      <c r="AB88">
        <f t="shared" si="35"/>
        <v>0</v>
      </c>
      <c r="AC88">
        <f t="shared" si="36"/>
        <v>0</v>
      </c>
      <c r="AD88">
        <f t="shared" si="37"/>
        <v>0</v>
      </c>
      <c r="AE88">
        <f t="shared" si="38"/>
        <v>0</v>
      </c>
      <c r="AF88">
        <f t="shared" si="39"/>
        <v>0</v>
      </c>
      <c r="AG88">
        <f t="shared" si="40"/>
        <v>0</v>
      </c>
      <c r="AH88">
        <f t="shared" si="41"/>
        <v>80</v>
      </c>
      <c r="AI88">
        <f t="shared" si="42"/>
        <v>0</v>
      </c>
    </row>
    <row r="89" spans="1:35" x14ac:dyDescent="0.25">
      <c r="A89" s="2">
        <v>39184</v>
      </c>
      <c r="B89" s="4">
        <v>8</v>
      </c>
      <c r="C89" s="4">
        <v>289</v>
      </c>
      <c r="D89" s="4">
        <v>0</v>
      </c>
      <c r="E89" s="4" t="s">
        <v>6</v>
      </c>
      <c r="F89" s="4">
        <v>7</v>
      </c>
      <c r="G89" s="4" t="s">
        <v>93</v>
      </c>
      <c r="H89" s="4" t="s">
        <v>37</v>
      </c>
      <c r="I89" s="4">
        <v>1</v>
      </c>
      <c r="O89" s="2">
        <f t="shared" si="24"/>
        <v>39184</v>
      </c>
      <c r="P89">
        <f t="shared" si="43"/>
        <v>0</v>
      </c>
      <c r="Q89">
        <f t="shared" si="25"/>
        <v>0</v>
      </c>
      <c r="R89">
        <f t="shared" si="26"/>
        <v>0</v>
      </c>
      <c r="S89">
        <f t="shared" si="27"/>
        <v>0</v>
      </c>
      <c r="T89">
        <f t="shared" si="28"/>
        <v>0</v>
      </c>
      <c r="U89">
        <f t="shared" si="29"/>
        <v>0</v>
      </c>
      <c r="V89">
        <f t="shared" si="30"/>
        <v>289</v>
      </c>
      <c r="W89">
        <f t="shared" si="31"/>
        <v>0</v>
      </c>
      <c r="X89">
        <f t="shared" si="32"/>
        <v>0</v>
      </c>
      <c r="Z89" s="2">
        <f t="shared" si="33"/>
        <v>39184</v>
      </c>
      <c r="AA89">
        <f t="shared" si="34"/>
        <v>0</v>
      </c>
      <c r="AB89">
        <f t="shared" si="35"/>
        <v>0</v>
      </c>
      <c r="AC89">
        <f t="shared" si="36"/>
        <v>0</v>
      </c>
      <c r="AD89">
        <f t="shared" si="37"/>
        <v>0</v>
      </c>
      <c r="AE89">
        <f t="shared" si="38"/>
        <v>0</v>
      </c>
      <c r="AF89">
        <f t="shared" si="39"/>
        <v>0</v>
      </c>
      <c r="AG89">
        <f t="shared" si="40"/>
        <v>0</v>
      </c>
      <c r="AH89">
        <f t="shared" si="41"/>
        <v>0</v>
      </c>
      <c r="AI89">
        <f t="shared" si="42"/>
        <v>0</v>
      </c>
    </row>
    <row r="90" spans="1:35" x14ac:dyDescent="0.25">
      <c r="A90" s="2">
        <v>39184</v>
      </c>
      <c r="B90" s="4">
        <v>9</v>
      </c>
      <c r="C90" s="4">
        <v>453</v>
      </c>
      <c r="D90" s="4">
        <v>71</v>
      </c>
      <c r="E90" s="4" t="s">
        <v>6</v>
      </c>
      <c r="F90" s="4">
        <v>7</v>
      </c>
      <c r="G90" s="4" t="s">
        <v>94</v>
      </c>
      <c r="H90" s="4" t="s">
        <v>51</v>
      </c>
      <c r="I90" s="4">
        <v>6</v>
      </c>
      <c r="O90" s="2">
        <f t="shared" si="24"/>
        <v>39184</v>
      </c>
      <c r="P90">
        <f t="shared" si="43"/>
        <v>0</v>
      </c>
      <c r="Q90">
        <f t="shared" si="25"/>
        <v>0</v>
      </c>
      <c r="R90">
        <f t="shared" si="26"/>
        <v>0</v>
      </c>
      <c r="S90">
        <f t="shared" si="27"/>
        <v>0</v>
      </c>
      <c r="T90">
        <f t="shared" si="28"/>
        <v>0</v>
      </c>
      <c r="U90">
        <f t="shared" si="29"/>
        <v>0</v>
      </c>
      <c r="V90">
        <f t="shared" si="30"/>
        <v>453</v>
      </c>
      <c r="W90">
        <f t="shared" si="31"/>
        <v>0</v>
      </c>
      <c r="X90">
        <f t="shared" si="32"/>
        <v>0</v>
      </c>
      <c r="Z90" s="2">
        <f t="shared" si="33"/>
        <v>39184</v>
      </c>
      <c r="AA90">
        <f t="shared" si="34"/>
        <v>0</v>
      </c>
      <c r="AB90">
        <f t="shared" si="35"/>
        <v>0</v>
      </c>
      <c r="AC90">
        <f t="shared" si="36"/>
        <v>0</v>
      </c>
      <c r="AD90">
        <f t="shared" si="37"/>
        <v>0</v>
      </c>
      <c r="AE90">
        <f t="shared" si="38"/>
        <v>0</v>
      </c>
      <c r="AF90">
        <f t="shared" si="39"/>
        <v>0</v>
      </c>
      <c r="AG90">
        <f t="shared" si="40"/>
        <v>71</v>
      </c>
      <c r="AH90">
        <f t="shared" si="41"/>
        <v>0</v>
      </c>
      <c r="AI90">
        <f t="shared" si="42"/>
        <v>0</v>
      </c>
    </row>
    <row r="91" spans="1:35" x14ac:dyDescent="0.25">
      <c r="A91" s="2">
        <v>39184</v>
      </c>
      <c r="B91" s="4">
        <v>10</v>
      </c>
      <c r="C91" s="4">
        <v>763</v>
      </c>
      <c r="D91" s="4">
        <f>126+180+26</f>
        <v>332</v>
      </c>
      <c r="E91" s="4" t="s">
        <v>20</v>
      </c>
      <c r="F91" s="4">
        <v>6</v>
      </c>
      <c r="G91" s="4" t="s">
        <v>95</v>
      </c>
      <c r="H91" s="4" t="s">
        <v>18</v>
      </c>
      <c r="I91" s="4">
        <v>7</v>
      </c>
      <c r="O91" s="2">
        <f t="shared" si="24"/>
        <v>39184</v>
      </c>
      <c r="P91">
        <f t="shared" si="43"/>
        <v>0</v>
      </c>
      <c r="Q91">
        <f t="shared" si="25"/>
        <v>0</v>
      </c>
      <c r="R91">
        <f t="shared" si="26"/>
        <v>0</v>
      </c>
      <c r="S91">
        <f t="shared" si="27"/>
        <v>0</v>
      </c>
      <c r="T91">
        <f t="shared" si="28"/>
        <v>0</v>
      </c>
      <c r="U91">
        <f t="shared" si="29"/>
        <v>763</v>
      </c>
      <c r="V91">
        <f t="shared" si="30"/>
        <v>0</v>
      </c>
      <c r="W91">
        <f t="shared" si="31"/>
        <v>0</v>
      </c>
      <c r="X91">
        <f t="shared" si="32"/>
        <v>0</v>
      </c>
      <c r="Z91" s="2">
        <f t="shared" si="33"/>
        <v>39184</v>
      </c>
      <c r="AA91">
        <f t="shared" si="34"/>
        <v>0</v>
      </c>
      <c r="AB91">
        <f t="shared" si="35"/>
        <v>0</v>
      </c>
      <c r="AC91">
        <f t="shared" si="36"/>
        <v>0</v>
      </c>
      <c r="AD91">
        <f t="shared" si="37"/>
        <v>0</v>
      </c>
      <c r="AE91">
        <f t="shared" si="38"/>
        <v>0</v>
      </c>
      <c r="AF91">
        <f t="shared" si="39"/>
        <v>332</v>
      </c>
      <c r="AG91">
        <f t="shared" si="40"/>
        <v>0</v>
      </c>
      <c r="AH91">
        <f t="shared" si="41"/>
        <v>0</v>
      </c>
      <c r="AI91">
        <f t="shared" si="42"/>
        <v>0</v>
      </c>
    </row>
    <row r="92" spans="1:35" x14ac:dyDescent="0.25">
      <c r="A92" s="2">
        <v>39185</v>
      </c>
      <c r="B92" s="4">
        <v>1</v>
      </c>
      <c r="C92" s="4">
        <v>642</v>
      </c>
      <c r="D92" s="4">
        <v>642</v>
      </c>
      <c r="E92" s="4" t="s">
        <v>42</v>
      </c>
      <c r="F92" s="4">
        <v>4</v>
      </c>
      <c r="G92" s="5" t="s">
        <v>7</v>
      </c>
      <c r="H92" s="4" t="s">
        <v>57</v>
      </c>
      <c r="I92" s="4" t="s">
        <v>119</v>
      </c>
      <c r="O92" s="2">
        <f t="shared" si="24"/>
        <v>39185</v>
      </c>
      <c r="P92">
        <f t="shared" si="43"/>
        <v>0</v>
      </c>
      <c r="Q92">
        <f t="shared" si="25"/>
        <v>0</v>
      </c>
      <c r="R92">
        <f t="shared" si="26"/>
        <v>0</v>
      </c>
      <c r="S92">
        <f t="shared" si="27"/>
        <v>642</v>
      </c>
      <c r="T92">
        <f t="shared" si="28"/>
        <v>0</v>
      </c>
      <c r="U92">
        <f t="shared" si="29"/>
        <v>0</v>
      </c>
      <c r="V92">
        <f t="shared" si="30"/>
        <v>0</v>
      </c>
      <c r="W92">
        <f t="shared" si="31"/>
        <v>0</v>
      </c>
      <c r="X92">
        <f t="shared" si="32"/>
        <v>0</v>
      </c>
      <c r="Z92" s="2">
        <f t="shared" si="33"/>
        <v>39185</v>
      </c>
      <c r="AA92">
        <f t="shared" si="34"/>
        <v>0</v>
      </c>
      <c r="AB92">
        <f t="shared" si="35"/>
        <v>0</v>
      </c>
      <c r="AC92">
        <f t="shared" si="36"/>
        <v>0</v>
      </c>
      <c r="AD92">
        <f t="shared" si="37"/>
        <v>642</v>
      </c>
      <c r="AE92">
        <f t="shared" si="38"/>
        <v>0</v>
      </c>
      <c r="AF92">
        <f t="shared" si="39"/>
        <v>0</v>
      </c>
      <c r="AG92">
        <f t="shared" si="40"/>
        <v>0</v>
      </c>
      <c r="AH92">
        <f t="shared" si="41"/>
        <v>0</v>
      </c>
      <c r="AI92">
        <f t="shared" si="42"/>
        <v>0</v>
      </c>
    </row>
    <row r="93" spans="1:35" x14ac:dyDescent="0.25">
      <c r="A93" s="2">
        <v>39185</v>
      </c>
      <c r="B93" s="4">
        <v>10</v>
      </c>
      <c r="C93" s="4">
        <v>955</v>
      </c>
      <c r="D93" s="4">
        <f>220+113</f>
        <v>333</v>
      </c>
      <c r="E93" s="4" t="s">
        <v>42</v>
      </c>
      <c r="F93" s="4">
        <v>4</v>
      </c>
      <c r="G93" s="4" t="s">
        <v>96</v>
      </c>
      <c r="H93" s="4" t="s">
        <v>37</v>
      </c>
      <c r="I93" s="4">
        <v>1</v>
      </c>
      <c r="O93" s="2">
        <f t="shared" si="24"/>
        <v>39185</v>
      </c>
      <c r="P93">
        <f t="shared" si="43"/>
        <v>0</v>
      </c>
      <c r="Q93">
        <f t="shared" si="25"/>
        <v>0</v>
      </c>
      <c r="R93">
        <f t="shared" si="26"/>
        <v>0</v>
      </c>
      <c r="S93">
        <f t="shared" si="27"/>
        <v>955</v>
      </c>
      <c r="T93">
        <f t="shared" si="28"/>
        <v>0</v>
      </c>
      <c r="U93">
        <f t="shared" si="29"/>
        <v>0</v>
      </c>
      <c r="V93">
        <f t="shared" si="30"/>
        <v>0</v>
      </c>
      <c r="W93">
        <f t="shared" si="31"/>
        <v>0</v>
      </c>
      <c r="X93">
        <f t="shared" si="32"/>
        <v>0</v>
      </c>
      <c r="Z93" s="2">
        <f t="shared" si="33"/>
        <v>39185</v>
      </c>
      <c r="AA93">
        <f t="shared" si="34"/>
        <v>0</v>
      </c>
      <c r="AB93">
        <f t="shared" si="35"/>
        <v>0</v>
      </c>
      <c r="AC93">
        <f t="shared" si="36"/>
        <v>0</v>
      </c>
      <c r="AD93">
        <f t="shared" si="37"/>
        <v>333</v>
      </c>
      <c r="AE93">
        <f t="shared" si="38"/>
        <v>0</v>
      </c>
      <c r="AF93">
        <f t="shared" si="39"/>
        <v>0</v>
      </c>
      <c r="AG93">
        <f t="shared" si="40"/>
        <v>0</v>
      </c>
      <c r="AH93">
        <f t="shared" si="41"/>
        <v>0</v>
      </c>
      <c r="AI93">
        <f t="shared" si="42"/>
        <v>0</v>
      </c>
    </row>
    <row r="94" spans="1:35" x14ac:dyDescent="0.25">
      <c r="A94" s="2">
        <v>39185</v>
      </c>
      <c r="B94" s="4">
        <v>11</v>
      </c>
      <c r="C94" s="4">
        <v>581</v>
      </c>
      <c r="D94" s="4">
        <v>461</v>
      </c>
      <c r="E94" s="4" t="s">
        <v>42</v>
      </c>
      <c r="F94" s="4">
        <v>4</v>
      </c>
      <c r="G94" s="4" t="s">
        <v>12</v>
      </c>
      <c r="H94" s="4" t="s">
        <v>37</v>
      </c>
      <c r="I94" s="4">
        <v>1</v>
      </c>
      <c r="O94" s="2">
        <f t="shared" si="24"/>
        <v>39185</v>
      </c>
      <c r="P94">
        <f t="shared" si="43"/>
        <v>0</v>
      </c>
      <c r="Q94">
        <f t="shared" si="25"/>
        <v>0</v>
      </c>
      <c r="R94">
        <f t="shared" si="26"/>
        <v>0</v>
      </c>
      <c r="S94">
        <f t="shared" si="27"/>
        <v>581</v>
      </c>
      <c r="T94">
        <f t="shared" si="28"/>
        <v>0</v>
      </c>
      <c r="U94">
        <f t="shared" si="29"/>
        <v>0</v>
      </c>
      <c r="V94">
        <f t="shared" si="30"/>
        <v>0</v>
      </c>
      <c r="W94">
        <f t="shared" si="31"/>
        <v>0</v>
      </c>
      <c r="X94">
        <f t="shared" si="32"/>
        <v>0</v>
      </c>
      <c r="Z94" s="2">
        <f t="shared" si="33"/>
        <v>39185</v>
      </c>
      <c r="AA94">
        <f t="shared" si="34"/>
        <v>0</v>
      </c>
      <c r="AB94">
        <f t="shared" si="35"/>
        <v>0</v>
      </c>
      <c r="AC94">
        <f t="shared" si="36"/>
        <v>0</v>
      </c>
      <c r="AD94">
        <f t="shared" si="37"/>
        <v>461</v>
      </c>
      <c r="AE94">
        <f t="shared" si="38"/>
        <v>0</v>
      </c>
      <c r="AF94">
        <f t="shared" si="39"/>
        <v>0</v>
      </c>
      <c r="AG94">
        <f t="shared" si="40"/>
        <v>0</v>
      </c>
      <c r="AH94">
        <f t="shared" si="41"/>
        <v>0</v>
      </c>
      <c r="AI94">
        <f t="shared" si="42"/>
        <v>0</v>
      </c>
    </row>
    <row r="95" spans="1:35" x14ac:dyDescent="0.25">
      <c r="A95" s="2">
        <v>39187</v>
      </c>
      <c r="B95" s="4">
        <v>5</v>
      </c>
      <c r="C95" s="4">
        <v>69</v>
      </c>
      <c r="D95" s="4">
        <v>0</v>
      </c>
      <c r="E95" s="4" t="s">
        <v>13</v>
      </c>
      <c r="F95" s="4">
        <v>1</v>
      </c>
      <c r="G95" s="5" t="s">
        <v>7</v>
      </c>
      <c r="H95" s="4" t="s">
        <v>8</v>
      </c>
      <c r="I95" s="4">
        <v>0.5</v>
      </c>
      <c r="O95" s="2">
        <f t="shared" si="24"/>
        <v>39187</v>
      </c>
      <c r="P95">
        <f t="shared" si="43"/>
        <v>69</v>
      </c>
      <c r="Q95">
        <f t="shared" si="25"/>
        <v>0</v>
      </c>
      <c r="R95">
        <f t="shared" si="26"/>
        <v>0</v>
      </c>
      <c r="S95">
        <f t="shared" si="27"/>
        <v>0</v>
      </c>
      <c r="T95">
        <f t="shared" si="28"/>
        <v>0</v>
      </c>
      <c r="U95">
        <f t="shared" si="29"/>
        <v>0</v>
      </c>
      <c r="V95">
        <f t="shared" si="30"/>
        <v>0</v>
      </c>
      <c r="W95">
        <f t="shared" si="31"/>
        <v>0</v>
      </c>
      <c r="X95">
        <f t="shared" si="32"/>
        <v>0</v>
      </c>
      <c r="Z95" s="2">
        <f t="shared" si="33"/>
        <v>39187</v>
      </c>
      <c r="AA95">
        <f t="shared" si="34"/>
        <v>0</v>
      </c>
      <c r="AB95">
        <f t="shared" si="35"/>
        <v>0</v>
      </c>
      <c r="AC95">
        <f t="shared" si="36"/>
        <v>0</v>
      </c>
      <c r="AD95">
        <f t="shared" si="37"/>
        <v>0</v>
      </c>
      <c r="AE95">
        <f t="shared" si="38"/>
        <v>0</v>
      </c>
      <c r="AF95">
        <f t="shared" si="39"/>
        <v>0</v>
      </c>
      <c r="AG95">
        <f t="shared" si="40"/>
        <v>0</v>
      </c>
      <c r="AH95">
        <f t="shared" si="41"/>
        <v>0</v>
      </c>
      <c r="AI95">
        <f t="shared" si="42"/>
        <v>0</v>
      </c>
    </row>
    <row r="96" spans="1:35" x14ac:dyDescent="0.25">
      <c r="A96" s="2">
        <v>39187</v>
      </c>
      <c r="B96" s="4">
        <v>16</v>
      </c>
      <c r="C96" s="4">
        <v>421</v>
      </c>
      <c r="D96" s="4">
        <v>104</v>
      </c>
      <c r="E96" s="4" t="s">
        <v>20</v>
      </c>
      <c r="F96" s="4">
        <v>6</v>
      </c>
      <c r="G96" s="5" t="s">
        <v>7</v>
      </c>
      <c r="H96" s="4" t="s">
        <v>18</v>
      </c>
      <c r="I96" s="4">
        <v>7</v>
      </c>
      <c r="O96" s="2">
        <f t="shared" si="24"/>
        <v>39187</v>
      </c>
      <c r="P96">
        <f t="shared" si="43"/>
        <v>0</v>
      </c>
      <c r="Q96">
        <f t="shared" si="25"/>
        <v>0</v>
      </c>
      <c r="R96">
        <f t="shared" si="26"/>
        <v>0</v>
      </c>
      <c r="S96">
        <f t="shared" si="27"/>
        <v>0</v>
      </c>
      <c r="T96">
        <f t="shared" si="28"/>
        <v>0</v>
      </c>
      <c r="U96">
        <f t="shared" si="29"/>
        <v>421</v>
      </c>
      <c r="V96">
        <f t="shared" si="30"/>
        <v>0</v>
      </c>
      <c r="W96">
        <f t="shared" si="31"/>
        <v>0</v>
      </c>
      <c r="X96">
        <f t="shared" si="32"/>
        <v>0</v>
      </c>
      <c r="Z96" s="2">
        <f t="shared" si="33"/>
        <v>39187</v>
      </c>
      <c r="AA96">
        <f t="shared" si="34"/>
        <v>0</v>
      </c>
      <c r="AB96">
        <f t="shared" si="35"/>
        <v>0</v>
      </c>
      <c r="AC96">
        <f t="shared" si="36"/>
        <v>0</v>
      </c>
      <c r="AD96">
        <f t="shared" si="37"/>
        <v>0</v>
      </c>
      <c r="AE96">
        <f t="shared" si="38"/>
        <v>0</v>
      </c>
      <c r="AF96">
        <f t="shared" si="39"/>
        <v>104</v>
      </c>
      <c r="AG96">
        <f t="shared" si="40"/>
        <v>0</v>
      </c>
      <c r="AH96">
        <f t="shared" si="41"/>
        <v>0</v>
      </c>
      <c r="AI96">
        <f t="shared" si="42"/>
        <v>0</v>
      </c>
    </row>
    <row r="97" spans="1:35" x14ac:dyDescent="0.25">
      <c r="A97" s="2">
        <v>39188</v>
      </c>
      <c r="B97" s="4">
        <v>6</v>
      </c>
      <c r="C97" s="4">
        <v>204</v>
      </c>
      <c r="D97" s="4">
        <v>60</v>
      </c>
      <c r="E97" s="4" t="s">
        <v>42</v>
      </c>
      <c r="F97" s="4">
        <v>4</v>
      </c>
      <c r="G97" s="5" t="s">
        <v>7</v>
      </c>
      <c r="H97" s="4" t="s">
        <v>37</v>
      </c>
      <c r="I97" s="4">
        <v>1</v>
      </c>
      <c r="O97" s="2">
        <f t="shared" si="24"/>
        <v>39188</v>
      </c>
      <c r="P97">
        <f t="shared" si="43"/>
        <v>0</v>
      </c>
      <c r="Q97">
        <f t="shared" si="25"/>
        <v>0</v>
      </c>
      <c r="R97">
        <f t="shared" si="26"/>
        <v>0</v>
      </c>
      <c r="S97">
        <f t="shared" si="27"/>
        <v>204</v>
      </c>
      <c r="T97">
        <f t="shared" si="28"/>
        <v>0</v>
      </c>
      <c r="U97">
        <f t="shared" si="29"/>
        <v>0</v>
      </c>
      <c r="V97">
        <f t="shared" si="30"/>
        <v>0</v>
      </c>
      <c r="W97">
        <f t="shared" si="31"/>
        <v>0</v>
      </c>
      <c r="X97">
        <f t="shared" si="32"/>
        <v>0</v>
      </c>
      <c r="Z97" s="2">
        <f t="shared" si="33"/>
        <v>39188</v>
      </c>
      <c r="AA97">
        <f t="shared" si="34"/>
        <v>0</v>
      </c>
      <c r="AB97">
        <f t="shared" si="35"/>
        <v>0</v>
      </c>
      <c r="AC97">
        <f t="shared" si="36"/>
        <v>0</v>
      </c>
      <c r="AD97">
        <f t="shared" si="37"/>
        <v>60</v>
      </c>
      <c r="AE97">
        <f t="shared" si="38"/>
        <v>0</v>
      </c>
      <c r="AF97">
        <f t="shared" si="39"/>
        <v>0</v>
      </c>
      <c r="AG97">
        <f t="shared" si="40"/>
        <v>0</v>
      </c>
      <c r="AH97">
        <f t="shared" si="41"/>
        <v>0</v>
      </c>
      <c r="AI97">
        <f t="shared" si="42"/>
        <v>0</v>
      </c>
    </row>
    <row r="98" spans="1:35" x14ac:dyDescent="0.25">
      <c r="A98" s="2">
        <v>39188</v>
      </c>
      <c r="B98" s="4" t="s">
        <v>98</v>
      </c>
      <c r="C98" s="4">
        <f>952*2</f>
        <v>1904</v>
      </c>
      <c r="D98" s="4">
        <f>952*2</f>
        <v>1904</v>
      </c>
      <c r="E98" s="4" t="s">
        <v>13</v>
      </c>
      <c r="F98" s="4">
        <v>1</v>
      </c>
      <c r="G98" s="5" t="s">
        <v>7</v>
      </c>
      <c r="H98" s="4" t="s">
        <v>45</v>
      </c>
      <c r="I98" s="4" t="s">
        <v>119</v>
      </c>
      <c r="O98" s="2">
        <f t="shared" si="24"/>
        <v>39188</v>
      </c>
      <c r="P98">
        <f t="shared" si="43"/>
        <v>1904</v>
      </c>
      <c r="Q98">
        <f t="shared" si="25"/>
        <v>0</v>
      </c>
      <c r="R98">
        <f t="shared" si="26"/>
        <v>0</v>
      </c>
      <c r="S98">
        <f t="shared" si="27"/>
        <v>0</v>
      </c>
      <c r="T98">
        <f t="shared" si="28"/>
        <v>0</v>
      </c>
      <c r="U98">
        <f t="shared" si="29"/>
        <v>0</v>
      </c>
      <c r="V98">
        <f t="shared" si="30"/>
        <v>0</v>
      </c>
      <c r="W98">
        <f t="shared" si="31"/>
        <v>0</v>
      </c>
      <c r="X98">
        <f t="shared" si="32"/>
        <v>0</v>
      </c>
      <c r="Z98" s="2">
        <f t="shared" si="33"/>
        <v>39188</v>
      </c>
      <c r="AA98">
        <f t="shared" si="34"/>
        <v>1904</v>
      </c>
      <c r="AB98">
        <f t="shared" si="35"/>
        <v>0</v>
      </c>
      <c r="AC98">
        <f t="shared" si="36"/>
        <v>0</v>
      </c>
      <c r="AD98">
        <f t="shared" si="37"/>
        <v>0</v>
      </c>
      <c r="AE98">
        <f t="shared" si="38"/>
        <v>0</v>
      </c>
      <c r="AF98">
        <f t="shared" si="39"/>
        <v>0</v>
      </c>
      <c r="AG98">
        <f t="shared" si="40"/>
        <v>0</v>
      </c>
      <c r="AH98">
        <f t="shared" si="41"/>
        <v>0</v>
      </c>
      <c r="AI98">
        <f t="shared" si="42"/>
        <v>0</v>
      </c>
    </row>
    <row r="99" spans="1:35" x14ac:dyDescent="0.25">
      <c r="A99" s="2">
        <v>39189</v>
      </c>
      <c r="B99" s="4">
        <v>4</v>
      </c>
      <c r="C99" s="4">
        <v>475</v>
      </c>
      <c r="D99" s="4">
        <f>100+106</f>
        <v>206</v>
      </c>
      <c r="E99" s="4" t="s">
        <v>6</v>
      </c>
      <c r="F99" s="4">
        <v>7</v>
      </c>
      <c r="G99" s="5" t="s">
        <v>7</v>
      </c>
      <c r="H99" s="4" t="s">
        <v>37</v>
      </c>
      <c r="I99" s="4">
        <v>1</v>
      </c>
      <c r="O99" s="2">
        <f t="shared" ref="O99:O130" si="44">A99</f>
        <v>39189</v>
      </c>
      <c r="P99">
        <f t="shared" si="43"/>
        <v>0</v>
      </c>
      <c r="Q99">
        <f t="shared" si="25"/>
        <v>0</v>
      </c>
      <c r="R99">
        <f t="shared" si="26"/>
        <v>0</v>
      </c>
      <c r="S99">
        <f t="shared" si="27"/>
        <v>0</v>
      </c>
      <c r="T99">
        <f t="shared" si="28"/>
        <v>0</v>
      </c>
      <c r="U99">
        <f t="shared" si="29"/>
        <v>0</v>
      </c>
      <c r="V99">
        <f t="shared" si="30"/>
        <v>475</v>
      </c>
      <c r="W99">
        <f t="shared" si="31"/>
        <v>0</v>
      </c>
      <c r="X99">
        <f t="shared" si="32"/>
        <v>0</v>
      </c>
      <c r="Z99" s="2">
        <f t="shared" si="33"/>
        <v>39189</v>
      </c>
      <c r="AA99">
        <f t="shared" si="34"/>
        <v>0</v>
      </c>
      <c r="AB99">
        <f t="shared" si="35"/>
        <v>0</v>
      </c>
      <c r="AC99">
        <f t="shared" si="36"/>
        <v>0</v>
      </c>
      <c r="AD99">
        <f t="shared" si="37"/>
        <v>0</v>
      </c>
      <c r="AE99">
        <f t="shared" si="38"/>
        <v>0</v>
      </c>
      <c r="AF99">
        <f t="shared" si="39"/>
        <v>0</v>
      </c>
      <c r="AG99">
        <f t="shared" si="40"/>
        <v>206</v>
      </c>
      <c r="AH99">
        <f t="shared" si="41"/>
        <v>0</v>
      </c>
      <c r="AI99">
        <f t="shared" si="42"/>
        <v>0</v>
      </c>
    </row>
    <row r="100" spans="1:35" x14ac:dyDescent="0.25">
      <c r="A100" s="2">
        <v>39189</v>
      </c>
      <c r="B100" s="4">
        <v>23</v>
      </c>
      <c r="C100" s="4">
        <v>44</v>
      </c>
      <c r="D100" s="4">
        <v>0</v>
      </c>
      <c r="E100" s="4" t="s">
        <v>13</v>
      </c>
      <c r="F100" s="4">
        <v>1</v>
      </c>
      <c r="G100" s="5" t="s">
        <v>7</v>
      </c>
      <c r="H100" s="4" t="s">
        <v>8</v>
      </c>
      <c r="I100" s="4">
        <v>0.5</v>
      </c>
      <c r="O100" s="2">
        <f t="shared" si="44"/>
        <v>39189</v>
      </c>
      <c r="P100">
        <f t="shared" si="43"/>
        <v>44</v>
      </c>
      <c r="Q100">
        <f t="shared" si="25"/>
        <v>0</v>
      </c>
      <c r="R100">
        <f t="shared" si="26"/>
        <v>0</v>
      </c>
      <c r="S100">
        <f t="shared" ref="S100:S141" si="45">IF($F100=4,$C100,0)</f>
        <v>0</v>
      </c>
      <c r="T100">
        <f t="shared" si="28"/>
        <v>0</v>
      </c>
      <c r="U100">
        <f t="shared" si="29"/>
        <v>0</v>
      </c>
      <c r="V100">
        <f t="shared" si="30"/>
        <v>0</v>
      </c>
      <c r="W100">
        <f t="shared" si="31"/>
        <v>0</v>
      </c>
      <c r="X100">
        <f t="shared" si="32"/>
        <v>0</v>
      </c>
      <c r="Z100" s="2">
        <f t="shared" si="33"/>
        <v>39189</v>
      </c>
      <c r="AA100">
        <f t="shared" si="34"/>
        <v>0</v>
      </c>
      <c r="AB100">
        <f t="shared" si="35"/>
        <v>0</v>
      </c>
      <c r="AC100">
        <f t="shared" si="36"/>
        <v>0</v>
      </c>
      <c r="AD100">
        <f t="shared" si="37"/>
        <v>0</v>
      </c>
      <c r="AE100">
        <f t="shared" si="38"/>
        <v>0</v>
      </c>
      <c r="AF100">
        <f t="shared" si="39"/>
        <v>0</v>
      </c>
      <c r="AG100">
        <f t="shared" si="40"/>
        <v>0</v>
      </c>
      <c r="AH100">
        <f t="shared" si="41"/>
        <v>0</v>
      </c>
      <c r="AI100">
        <f t="shared" si="42"/>
        <v>0</v>
      </c>
    </row>
    <row r="101" spans="1:35" x14ac:dyDescent="0.25">
      <c r="A101" s="2">
        <v>39189</v>
      </c>
      <c r="B101" s="4">
        <v>24</v>
      </c>
      <c r="C101" s="4">
        <v>19</v>
      </c>
      <c r="D101" s="4">
        <v>0</v>
      </c>
      <c r="E101" s="4" t="s">
        <v>75</v>
      </c>
      <c r="F101" s="4">
        <v>8</v>
      </c>
      <c r="G101" s="5" t="s">
        <v>7</v>
      </c>
      <c r="H101" s="4" t="s">
        <v>8</v>
      </c>
      <c r="I101" s="4">
        <v>0.5</v>
      </c>
      <c r="O101" s="2">
        <f t="shared" si="44"/>
        <v>39189</v>
      </c>
      <c r="P101">
        <f t="shared" si="43"/>
        <v>0</v>
      </c>
      <c r="Q101">
        <f t="shared" si="25"/>
        <v>0</v>
      </c>
      <c r="R101">
        <f t="shared" si="26"/>
        <v>0</v>
      </c>
      <c r="S101">
        <f t="shared" si="45"/>
        <v>0</v>
      </c>
      <c r="T101">
        <f t="shared" si="28"/>
        <v>0</v>
      </c>
      <c r="U101">
        <f t="shared" si="29"/>
        <v>0</v>
      </c>
      <c r="V101">
        <f t="shared" si="30"/>
        <v>0</v>
      </c>
      <c r="W101">
        <f t="shared" si="31"/>
        <v>19</v>
      </c>
      <c r="X101">
        <f t="shared" si="32"/>
        <v>0</v>
      </c>
      <c r="Z101" s="2">
        <f t="shared" si="33"/>
        <v>39189</v>
      </c>
      <c r="AA101">
        <f t="shared" si="34"/>
        <v>0</v>
      </c>
      <c r="AB101">
        <f t="shared" si="35"/>
        <v>0</v>
      </c>
      <c r="AC101">
        <f t="shared" si="36"/>
        <v>0</v>
      </c>
      <c r="AD101">
        <f t="shared" si="37"/>
        <v>0</v>
      </c>
      <c r="AE101">
        <f t="shared" si="38"/>
        <v>0</v>
      </c>
      <c r="AF101">
        <f t="shared" si="39"/>
        <v>0</v>
      </c>
      <c r="AG101">
        <f t="shared" si="40"/>
        <v>0</v>
      </c>
      <c r="AH101">
        <f t="shared" si="41"/>
        <v>0</v>
      </c>
      <c r="AI101">
        <f t="shared" si="42"/>
        <v>0</v>
      </c>
    </row>
    <row r="102" spans="1:35" x14ac:dyDescent="0.25">
      <c r="A102" s="2">
        <v>39189</v>
      </c>
      <c r="B102" s="4">
        <v>24</v>
      </c>
      <c r="C102" s="4">
        <v>37</v>
      </c>
      <c r="D102" s="4">
        <v>0</v>
      </c>
      <c r="E102" s="4" t="s">
        <v>6</v>
      </c>
      <c r="F102" s="4">
        <v>7</v>
      </c>
      <c r="G102" s="5" t="s">
        <v>7</v>
      </c>
      <c r="H102" s="4" t="s">
        <v>8</v>
      </c>
      <c r="I102" s="4">
        <v>0.5</v>
      </c>
      <c r="O102" s="2">
        <f t="shared" si="44"/>
        <v>39189</v>
      </c>
      <c r="P102">
        <f t="shared" si="43"/>
        <v>0</v>
      </c>
      <c r="Q102">
        <f t="shared" si="25"/>
        <v>0</v>
      </c>
      <c r="R102">
        <f t="shared" si="26"/>
        <v>0</v>
      </c>
      <c r="S102">
        <f t="shared" si="45"/>
        <v>0</v>
      </c>
      <c r="T102">
        <f t="shared" si="28"/>
        <v>0</v>
      </c>
      <c r="U102">
        <f t="shared" si="29"/>
        <v>0</v>
      </c>
      <c r="V102">
        <f t="shared" si="30"/>
        <v>37</v>
      </c>
      <c r="W102">
        <f t="shared" si="31"/>
        <v>0</v>
      </c>
      <c r="X102">
        <f t="shared" si="32"/>
        <v>0</v>
      </c>
      <c r="Z102" s="2">
        <f t="shared" si="33"/>
        <v>39189</v>
      </c>
      <c r="AA102">
        <f t="shared" si="34"/>
        <v>0</v>
      </c>
      <c r="AB102">
        <f t="shared" si="35"/>
        <v>0</v>
      </c>
      <c r="AC102">
        <f t="shared" si="36"/>
        <v>0</v>
      </c>
      <c r="AD102">
        <f t="shared" si="37"/>
        <v>0</v>
      </c>
      <c r="AE102">
        <f t="shared" si="38"/>
        <v>0</v>
      </c>
      <c r="AF102">
        <f t="shared" si="39"/>
        <v>0</v>
      </c>
      <c r="AG102">
        <f t="shared" si="40"/>
        <v>0</v>
      </c>
      <c r="AH102">
        <f t="shared" si="41"/>
        <v>0</v>
      </c>
      <c r="AI102">
        <f t="shared" si="42"/>
        <v>0</v>
      </c>
    </row>
    <row r="103" spans="1:35" x14ac:dyDescent="0.25">
      <c r="A103" s="2">
        <v>39190</v>
      </c>
      <c r="B103" s="4">
        <v>3</v>
      </c>
      <c r="C103" s="4">
        <v>367</v>
      </c>
      <c r="D103" s="4">
        <v>367</v>
      </c>
      <c r="E103" s="4" t="s">
        <v>42</v>
      </c>
      <c r="F103" s="4">
        <v>4</v>
      </c>
      <c r="G103" s="5" t="s">
        <v>7</v>
      </c>
      <c r="H103" s="4" t="s">
        <v>58</v>
      </c>
      <c r="I103" s="4" t="s">
        <v>119</v>
      </c>
      <c r="O103" s="2">
        <f t="shared" si="44"/>
        <v>39190</v>
      </c>
      <c r="P103">
        <f t="shared" si="43"/>
        <v>0</v>
      </c>
      <c r="Q103">
        <f t="shared" si="25"/>
        <v>0</v>
      </c>
      <c r="R103">
        <f t="shared" si="26"/>
        <v>0</v>
      </c>
      <c r="S103">
        <f t="shared" si="45"/>
        <v>367</v>
      </c>
      <c r="T103">
        <f t="shared" si="28"/>
        <v>0</v>
      </c>
      <c r="U103">
        <f t="shared" si="29"/>
        <v>0</v>
      </c>
      <c r="V103">
        <f t="shared" si="30"/>
        <v>0</v>
      </c>
      <c r="W103">
        <f t="shared" si="31"/>
        <v>0</v>
      </c>
      <c r="X103">
        <f t="shared" si="32"/>
        <v>0</v>
      </c>
      <c r="Z103" s="2">
        <f t="shared" si="33"/>
        <v>39190</v>
      </c>
      <c r="AA103">
        <f t="shared" si="34"/>
        <v>0</v>
      </c>
      <c r="AB103">
        <f t="shared" si="35"/>
        <v>0</v>
      </c>
      <c r="AC103">
        <f t="shared" si="36"/>
        <v>0</v>
      </c>
      <c r="AD103">
        <f t="shared" si="37"/>
        <v>367</v>
      </c>
      <c r="AE103">
        <f t="shared" si="38"/>
        <v>0</v>
      </c>
      <c r="AF103">
        <f t="shared" si="39"/>
        <v>0</v>
      </c>
      <c r="AG103">
        <f t="shared" si="40"/>
        <v>0</v>
      </c>
      <c r="AH103">
        <f t="shared" si="41"/>
        <v>0</v>
      </c>
      <c r="AI103">
        <f t="shared" si="42"/>
        <v>0</v>
      </c>
    </row>
    <row r="104" spans="1:35" x14ac:dyDescent="0.25">
      <c r="A104" s="2">
        <v>39190</v>
      </c>
      <c r="B104" s="4">
        <v>10</v>
      </c>
      <c r="C104" s="4">
        <v>682</v>
      </c>
      <c r="D104" s="4">
        <v>395</v>
      </c>
      <c r="E104" s="4" t="s">
        <v>42</v>
      </c>
      <c r="F104" s="4">
        <v>4</v>
      </c>
      <c r="G104" s="4" t="s">
        <v>12</v>
      </c>
      <c r="H104" s="4" t="s">
        <v>37</v>
      </c>
      <c r="I104" s="4">
        <v>1</v>
      </c>
      <c r="O104" s="2">
        <f t="shared" si="44"/>
        <v>39190</v>
      </c>
      <c r="P104">
        <f t="shared" si="43"/>
        <v>0</v>
      </c>
      <c r="Q104">
        <f t="shared" si="25"/>
        <v>0</v>
      </c>
      <c r="R104">
        <f t="shared" si="26"/>
        <v>0</v>
      </c>
      <c r="S104">
        <f t="shared" si="45"/>
        <v>682</v>
      </c>
      <c r="T104">
        <f t="shared" si="28"/>
        <v>0</v>
      </c>
      <c r="U104">
        <f t="shared" si="29"/>
        <v>0</v>
      </c>
      <c r="V104">
        <f t="shared" si="30"/>
        <v>0</v>
      </c>
      <c r="W104">
        <f t="shared" si="31"/>
        <v>0</v>
      </c>
      <c r="X104">
        <f t="shared" si="32"/>
        <v>0</v>
      </c>
      <c r="Z104" s="2">
        <f t="shared" si="33"/>
        <v>39190</v>
      </c>
      <c r="AA104">
        <f t="shared" si="34"/>
        <v>0</v>
      </c>
      <c r="AB104">
        <f t="shared" si="35"/>
        <v>0</v>
      </c>
      <c r="AC104">
        <f t="shared" si="36"/>
        <v>0</v>
      </c>
      <c r="AD104">
        <f t="shared" si="37"/>
        <v>395</v>
      </c>
      <c r="AE104">
        <f t="shared" si="38"/>
        <v>0</v>
      </c>
      <c r="AF104">
        <f t="shared" si="39"/>
        <v>0</v>
      </c>
      <c r="AG104">
        <f t="shared" si="40"/>
        <v>0</v>
      </c>
      <c r="AH104">
        <f t="shared" si="41"/>
        <v>0</v>
      </c>
      <c r="AI104">
        <f t="shared" si="42"/>
        <v>0</v>
      </c>
    </row>
    <row r="105" spans="1:35" x14ac:dyDescent="0.25">
      <c r="A105" s="2">
        <v>39190</v>
      </c>
      <c r="B105" s="4">
        <v>10</v>
      </c>
      <c r="C105" s="4">
        <v>349</v>
      </c>
      <c r="D105" s="4">
        <v>63</v>
      </c>
      <c r="E105" s="4" t="s">
        <v>18</v>
      </c>
      <c r="F105" s="4">
        <v>5</v>
      </c>
      <c r="G105" s="4" t="s">
        <v>12</v>
      </c>
      <c r="H105" s="4" t="s">
        <v>6</v>
      </c>
      <c r="I105" s="4">
        <v>5</v>
      </c>
      <c r="O105" s="2">
        <f t="shared" si="44"/>
        <v>39190</v>
      </c>
      <c r="P105">
        <f t="shared" si="43"/>
        <v>0</v>
      </c>
      <c r="Q105">
        <f t="shared" si="25"/>
        <v>0</v>
      </c>
      <c r="R105">
        <f t="shared" si="26"/>
        <v>0</v>
      </c>
      <c r="S105">
        <f t="shared" si="45"/>
        <v>0</v>
      </c>
      <c r="T105">
        <f t="shared" si="28"/>
        <v>349</v>
      </c>
      <c r="U105">
        <f t="shared" si="29"/>
        <v>0</v>
      </c>
      <c r="V105">
        <f t="shared" si="30"/>
        <v>0</v>
      </c>
      <c r="W105">
        <f t="shared" si="31"/>
        <v>0</v>
      </c>
      <c r="X105">
        <f t="shared" si="32"/>
        <v>0</v>
      </c>
      <c r="Z105" s="2">
        <f t="shared" si="33"/>
        <v>39190</v>
      </c>
      <c r="AA105">
        <f t="shared" si="34"/>
        <v>0</v>
      </c>
      <c r="AB105">
        <f t="shared" si="35"/>
        <v>0</v>
      </c>
      <c r="AC105">
        <f t="shared" si="36"/>
        <v>0</v>
      </c>
      <c r="AD105">
        <f t="shared" si="37"/>
        <v>0</v>
      </c>
      <c r="AE105">
        <f t="shared" si="38"/>
        <v>63</v>
      </c>
      <c r="AF105">
        <f t="shared" si="39"/>
        <v>0</v>
      </c>
      <c r="AG105">
        <f t="shared" si="40"/>
        <v>0</v>
      </c>
      <c r="AH105">
        <f t="shared" si="41"/>
        <v>0</v>
      </c>
      <c r="AI105">
        <f t="shared" si="42"/>
        <v>0</v>
      </c>
    </row>
    <row r="106" spans="1:35" x14ac:dyDescent="0.25">
      <c r="A106" s="2">
        <v>39190</v>
      </c>
      <c r="B106" s="4">
        <v>25</v>
      </c>
      <c r="C106" s="4">
        <v>241</v>
      </c>
      <c r="D106" s="4">
        <v>59</v>
      </c>
      <c r="E106" s="4" t="s">
        <v>75</v>
      </c>
      <c r="F106" s="4">
        <v>8</v>
      </c>
      <c r="G106" s="4" t="s">
        <v>27</v>
      </c>
      <c r="H106" s="4" t="s">
        <v>38</v>
      </c>
      <c r="I106" s="4">
        <v>2</v>
      </c>
      <c r="O106" s="2">
        <f t="shared" si="44"/>
        <v>39190</v>
      </c>
      <c r="P106">
        <f t="shared" si="43"/>
        <v>0</v>
      </c>
      <c r="Q106">
        <f t="shared" si="25"/>
        <v>0</v>
      </c>
      <c r="R106">
        <f t="shared" si="26"/>
        <v>0</v>
      </c>
      <c r="S106">
        <f t="shared" si="45"/>
        <v>0</v>
      </c>
      <c r="T106">
        <f t="shared" si="28"/>
        <v>0</v>
      </c>
      <c r="U106">
        <f t="shared" si="29"/>
        <v>0</v>
      </c>
      <c r="V106">
        <f t="shared" si="30"/>
        <v>0</v>
      </c>
      <c r="W106">
        <f t="shared" si="31"/>
        <v>241</v>
      </c>
      <c r="X106">
        <f t="shared" si="32"/>
        <v>0</v>
      </c>
      <c r="Z106" s="2">
        <f t="shared" si="33"/>
        <v>39190</v>
      </c>
      <c r="AA106">
        <f t="shared" si="34"/>
        <v>0</v>
      </c>
      <c r="AB106">
        <f t="shared" si="35"/>
        <v>0</v>
      </c>
      <c r="AC106">
        <f t="shared" si="36"/>
        <v>0</v>
      </c>
      <c r="AD106">
        <f t="shared" si="37"/>
        <v>0</v>
      </c>
      <c r="AE106">
        <f t="shared" si="38"/>
        <v>0</v>
      </c>
      <c r="AF106">
        <f t="shared" si="39"/>
        <v>0</v>
      </c>
      <c r="AG106">
        <f t="shared" si="40"/>
        <v>0</v>
      </c>
      <c r="AH106">
        <f t="shared" si="41"/>
        <v>59</v>
      </c>
      <c r="AI106">
        <f t="shared" si="42"/>
        <v>0</v>
      </c>
    </row>
    <row r="107" spans="1:35" x14ac:dyDescent="0.25">
      <c r="A107" s="2">
        <v>39190</v>
      </c>
      <c r="B107" s="4">
        <v>63</v>
      </c>
      <c r="C107" s="4">
        <f>18+17</f>
        <v>35</v>
      </c>
      <c r="D107" s="4">
        <v>0</v>
      </c>
      <c r="E107" s="4" t="s">
        <v>13</v>
      </c>
      <c r="F107" s="4">
        <v>1</v>
      </c>
      <c r="G107" s="5" t="s">
        <v>7</v>
      </c>
      <c r="H107" s="4" t="s">
        <v>99</v>
      </c>
      <c r="I107" s="4" t="s">
        <v>119</v>
      </c>
      <c r="O107" s="2">
        <f t="shared" si="44"/>
        <v>39190</v>
      </c>
      <c r="P107">
        <f t="shared" si="43"/>
        <v>35</v>
      </c>
      <c r="Q107">
        <f t="shared" si="25"/>
        <v>0</v>
      </c>
      <c r="R107">
        <f t="shared" si="26"/>
        <v>0</v>
      </c>
      <c r="S107">
        <f t="shared" si="45"/>
        <v>0</v>
      </c>
      <c r="T107">
        <f t="shared" si="28"/>
        <v>0</v>
      </c>
      <c r="U107">
        <f t="shared" si="29"/>
        <v>0</v>
      </c>
      <c r="V107">
        <f t="shared" si="30"/>
        <v>0</v>
      </c>
      <c r="W107">
        <f t="shared" si="31"/>
        <v>0</v>
      </c>
      <c r="X107">
        <f t="shared" si="32"/>
        <v>0</v>
      </c>
      <c r="Z107" s="2">
        <f t="shared" si="33"/>
        <v>39190</v>
      </c>
      <c r="AA107">
        <f t="shared" si="34"/>
        <v>0</v>
      </c>
      <c r="AB107">
        <f t="shared" si="35"/>
        <v>0</v>
      </c>
      <c r="AC107">
        <f t="shared" si="36"/>
        <v>0</v>
      </c>
      <c r="AD107">
        <f t="shared" si="37"/>
        <v>0</v>
      </c>
      <c r="AE107">
        <f t="shared" si="38"/>
        <v>0</v>
      </c>
      <c r="AF107">
        <f t="shared" si="39"/>
        <v>0</v>
      </c>
      <c r="AG107">
        <f t="shared" si="40"/>
        <v>0</v>
      </c>
      <c r="AH107">
        <f t="shared" si="41"/>
        <v>0</v>
      </c>
      <c r="AI107">
        <f t="shared" si="42"/>
        <v>0</v>
      </c>
    </row>
    <row r="108" spans="1:35" x14ac:dyDescent="0.25">
      <c r="A108" s="2">
        <v>39191</v>
      </c>
      <c r="B108" s="4">
        <v>10</v>
      </c>
      <c r="C108" s="4">
        <v>98</v>
      </c>
      <c r="D108" s="4">
        <v>0</v>
      </c>
      <c r="E108" s="4" t="s">
        <v>6</v>
      </c>
      <c r="F108" s="4">
        <v>7</v>
      </c>
      <c r="G108" s="5" t="s">
        <v>7</v>
      </c>
      <c r="H108" s="4" t="s">
        <v>8</v>
      </c>
      <c r="I108" s="4">
        <v>0.5</v>
      </c>
      <c r="O108" s="2">
        <f t="shared" si="44"/>
        <v>39191</v>
      </c>
      <c r="P108">
        <f t="shared" si="43"/>
        <v>0</v>
      </c>
      <c r="Q108">
        <f t="shared" si="25"/>
        <v>0</v>
      </c>
      <c r="R108">
        <f t="shared" si="26"/>
        <v>0</v>
      </c>
      <c r="S108">
        <f t="shared" si="45"/>
        <v>0</v>
      </c>
      <c r="T108">
        <f t="shared" si="28"/>
        <v>0</v>
      </c>
      <c r="U108">
        <f t="shared" si="29"/>
        <v>0</v>
      </c>
      <c r="V108">
        <f t="shared" si="30"/>
        <v>98</v>
      </c>
      <c r="W108">
        <f t="shared" si="31"/>
        <v>0</v>
      </c>
      <c r="X108">
        <f t="shared" si="32"/>
        <v>0</v>
      </c>
      <c r="Z108" s="2">
        <f t="shared" si="33"/>
        <v>39191</v>
      </c>
      <c r="AA108">
        <f t="shared" si="34"/>
        <v>0</v>
      </c>
      <c r="AB108">
        <f t="shared" si="35"/>
        <v>0</v>
      </c>
      <c r="AC108">
        <f t="shared" si="36"/>
        <v>0</v>
      </c>
      <c r="AD108">
        <f t="shared" si="37"/>
        <v>0</v>
      </c>
      <c r="AE108">
        <f t="shared" si="38"/>
        <v>0</v>
      </c>
      <c r="AF108">
        <f t="shared" si="39"/>
        <v>0</v>
      </c>
      <c r="AG108">
        <f t="shared" si="40"/>
        <v>0</v>
      </c>
      <c r="AH108">
        <f t="shared" si="41"/>
        <v>0</v>
      </c>
      <c r="AI108">
        <f t="shared" si="42"/>
        <v>0</v>
      </c>
    </row>
    <row r="109" spans="1:35" x14ac:dyDescent="0.25">
      <c r="A109" s="2">
        <v>39191</v>
      </c>
      <c r="B109" s="4">
        <v>62</v>
      </c>
      <c r="C109" s="4">
        <v>16</v>
      </c>
      <c r="D109" s="4">
        <v>0</v>
      </c>
      <c r="E109" s="4" t="s">
        <v>13</v>
      </c>
      <c r="F109" s="4">
        <v>1</v>
      </c>
      <c r="G109" s="5" t="s">
        <v>7</v>
      </c>
      <c r="H109" s="4" t="s">
        <v>99</v>
      </c>
      <c r="I109" s="4" t="s">
        <v>119</v>
      </c>
      <c r="O109" s="2">
        <f t="shared" si="44"/>
        <v>39191</v>
      </c>
      <c r="P109">
        <f t="shared" si="43"/>
        <v>16</v>
      </c>
      <c r="Q109">
        <f t="shared" si="25"/>
        <v>0</v>
      </c>
      <c r="R109">
        <f t="shared" si="26"/>
        <v>0</v>
      </c>
      <c r="S109">
        <f t="shared" si="45"/>
        <v>0</v>
      </c>
      <c r="T109">
        <f t="shared" si="28"/>
        <v>0</v>
      </c>
      <c r="U109">
        <f t="shared" si="29"/>
        <v>0</v>
      </c>
      <c r="V109">
        <f t="shared" si="30"/>
        <v>0</v>
      </c>
      <c r="W109">
        <f t="shared" si="31"/>
        <v>0</v>
      </c>
      <c r="X109">
        <f t="shared" si="32"/>
        <v>0</v>
      </c>
      <c r="Z109" s="2">
        <f t="shared" si="33"/>
        <v>39191</v>
      </c>
      <c r="AA109">
        <f t="shared" si="34"/>
        <v>0</v>
      </c>
      <c r="AB109">
        <f t="shared" si="35"/>
        <v>0</v>
      </c>
      <c r="AC109">
        <f t="shared" si="36"/>
        <v>0</v>
      </c>
      <c r="AD109">
        <f t="shared" si="37"/>
        <v>0</v>
      </c>
      <c r="AE109">
        <f t="shared" si="38"/>
        <v>0</v>
      </c>
      <c r="AF109">
        <f t="shared" si="39"/>
        <v>0</v>
      </c>
      <c r="AG109">
        <f t="shared" si="40"/>
        <v>0</v>
      </c>
      <c r="AH109">
        <f t="shared" si="41"/>
        <v>0</v>
      </c>
      <c r="AI109">
        <f t="shared" si="42"/>
        <v>0</v>
      </c>
    </row>
    <row r="110" spans="1:35" x14ac:dyDescent="0.25">
      <c r="A110" s="2">
        <v>39192</v>
      </c>
      <c r="B110" s="4">
        <v>4</v>
      </c>
      <c r="C110" s="4">
        <v>336</v>
      </c>
      <c r="D110" s="4">
        <v>115</v>
      </c>
      <c r="E110" s="4" t="s">
        <v>6</v>
      </c>
      <c r="F110" s="4">
        <v>7</v>
      </c>
      <c r="G110" s="5" t="s">
        <v>7</v>
      </c>
      <c r="H110" s="4" t="s">
        <v>8</v>
      </c>
      <c r="I110" s="4">
        <v>0.5</v>
      </c>
      <c r="O110" s="2">
        <f t="shared" si="44"/>
        <v>39192</v>
      </c>
      <c r="P110">
        <f t="shared" si="43"/>
        <v>0</v>
      </c>
      <c r="Q110">
        <f t="shared" si="25"/>
        <v>0</v>
      </c>
      <c r="R110">
        <f t="shared" si="26"/>
        <v>0</v>
      </c>
      <c r="S110">
        <f t="shared" si="45"/>
        <v>0</v>
      </c>
      <c r="T110">
        <f t="shared" si="28"/>
        <v>0</v>
      </c>
      <c r="U110">
        <f t="shared" si="29"/>
        <v>0</v>
      </c>
      <c r="V110">
        <f t="shared" si="30"/>
        <v>336</v>
      </c>
      <c r="W110">
        <f t="shared" si="31"/>
        <v>0</v>
      </c>
      <c r="X110">
        <f t="shared" si="32"/>
        <v>0</v>
      </c>
      <c r="Z110" s="2">
        <f t="shared" si="33"/>
        <v>39192</v>
      </c>
      <c r="AA110">
        <f t="shared" si="34"/>
        <v>0</v>
      </c>
      <c r="AB110">
        <f t="shared" si="35"/>
        <v>0</v>
      </c>
      <c r="AC110">
        <f t="shared" si="36"/>
        <v>0</v>
      </c>
      <c r="AD110">
        <f t="shared" si="37"/>
        <v>0</v>
      </c>
      <c r="AE110">
        <f t="shared" si="38"/>
        <v>0</v>
      </c>
      <c r="AF110">
        <f t="shared" si="39"/>
        <v>0</v>
      </c>
      <c r="AG110">
        <f t="shared" si="40"/>
        <v>115</v>
      </c>
      <c r="AH110">
        <f t="shared" si="41"/>
        <v>0</v>
      </c>
      <c r="AI110">
        <f t="shared" si="42"/>
        <v>0</v>
      </c>
    </row>
    <row r="111" spans="1:35" x14ac:dyDescent="0.25">
      <c r="A111" s="2">
        <v>39193</v>
      </c>
      <c r="B111" s="4">
        <v>8</v>
      </c>
      <c r="C111" s="4">
        <v>188</v>
      </c>
      <c r="D111" s="4">
        <v>0</v>
      </c>
      <c r="E111" s="4" t="s">
        <v>6</v>
      </c>
      <c r="F111" s="4">
        <v>7</v>
      </c>
      <c r="G111" s="5" t="s">
        <v>7</v>
      </c>
      <c r="H111" s="4" t="s">
        <v>37</v>
      </c>
      <c r="I111" s="4">
        <v>1</v>
      </c>
      <c r="O111" s="2">
        <f t="shared" si="44"/>
        <v>39193</v>
      </c>
      <c r="P111">
        <f t="shared" si="43"/>
        <v>0</v>
      </c>
      <c r="Q111">
        <f t="shared" si="25"/>
        <v>0</v>
      </c>
      <c r="R111">
        <f t="shared" si="26"/>
        <v>0</v>
      </c>
      <c r="S111">
        <f t="shared" si="45"/>
        <v>0</v>
      </c>
      <c r="T111">
        <f t="shared" si="28"/>
        <v>0</v>
      </c>
      <c r="U111">
        <f t="shared" si="29"/>
        <v>0</v>
      </c>
      <c r="V111">
        <f t="shared" si="30"/>
        <v>188</v>
      </c>
      <c r="W111">
        <f t="shared" si="31"/>
        <v>0</v>
      </c>
      <c r="X111">
        <f t="shared" si="32"/>
        <v>0</v>
      </c>
      <c r="Z111" s="2">
        <f t="shared" si="33"/>
        <v>39193</v>
      </c>
      <c r="AA111">
        <f t="shared" si="34"/>
        <v>0</v>
      </c>
      <c r="AB111">
        <f t="shared" si="35"/>
        <v>0</v>
      </c>
      <c r="AC111">
        <f t="shared" si="36"/>
        <v>0</v>
      </c>
      <c r="AD111">
        <f t="shared" si="37"/>
        <v>0</v>
      </c>
      <c r="AE111">
        <f t="shared" si="38"/>
        <v>0</v>
      </c>
      <c r="AF111">
        <f t="shared" si="39"/>
        <v>0</v>
      </c>
      <c r="AG111">
        <f t="shared" si="40"/>
        <v>0</v>
      </c>
      <c r="AH111">
        <f t="shared" si="41"/>
        <v>0</v>
      </c>
      <c r="AI111">
        <f t="shared" si="42"/>
        <v>0</v>
      </c>
    </row>
    <row r="112" spans="1:35" x14ac:dyDescent="0.25">
      <c r="A112" s="2">
        <v>39194</v>
      </c>
      <c r="B112" s="4">
        <v>1</v>
      </c>
      <c r="C112" s="4">
        <v>484</v>
      </c>
      <c r="D112" s="4">
        <v>484</v>
      </c>
      <c r="E112" s="4" t="s">
        <v>42</v>
      </c>
      <c r="F112" s="4">
        <v>4</v>
      </c>
      <c r="G112" s="5" t="s">
        <v>7</v>
      </c>
      <c r="H112" s="4" t="s">
        <v>57</v>
      </c>
      <c r="I112" s="4" t="s">
        <v>119</v>
      </c>
      <c r="O112" s="2">
        <f t="shared" si="44"/>
        <v>39194</v>
      </c>
      <c r="P112">
        <f t="shared" si="43"/>
        <v>0</v>
      </c>
      <c r="Q112">
        <f t="shared" si="25"/>
        <v>0</v>
      </c>
      <c r="R112">
        <f t="shared" si="26"/>
        <v>0</v>
      </c>
      <c r="S112">
        <f t="shared" si="45"/>
        <v>484</v>
      </c>
      <c r="T112">
        <f t="shared" si="28"/>
        <v>0</v>
      </c>
      <c r="U112">
        <f t="shared" si="29"/>
        <v>0</v>
      </c>
      <c r="V112">
        <f t="shared" si="30"/>
        <v>0</v>
      </c>
      <c r="W112">
        <f t="shared" si="31"/>
        <v>0</v>
      </c>
      <c r="X112">
        <f t="shared" si="32"/>
        <v>0</v>
      </c>
      <c r="Z112" s="2">
        <f t="shared" si="33"/>
        <v>39194</v>
      </c>
      <c r="AA112">
        <f t="shared" si="34"/>
        <v>0</v>
      </c>
      <c r="AB112">
        <f t="shared" si="35"/>
        <v>0</v>
      </c>
      <c r="AC112">
        <f t="shared" si="36"/>
        <v>0</v>
      </c>
      <c r="AD112">
        <f t="shared" si="37"/>
        <v>484</v>
      </c>
      <c r="AE112">
        <f t="shared" si="38"/>
        <v>0</v>
      </c>
      <c r="AF112">
        <f t="shared" si="39"/>
        <v>0</v>
      </c>
      <c r="AG112">
        <f t="shared" si="40"/>
        <v>0</v>
      </c>
      <c r="AH112">
        <f t="shared" si="41"/>
        <v>0</v>
      </c>
      <c r="AI112">
        <f t="shared" si="42"/>
        <v>0</v>
      </c>
    </row>
    <row r="113" spans="1:35" x14ac:dyDescent="0.25">
      <c r="A113" s="2">
        <v>39194</v>
      </c>
      <c r="B113" s="4">
        <v>5</v>
      </c>
      <c r="C113" s="4">
        <v>139</v>
      </c>
      <c r="D113" s="4">
        <v>31</v>
      </c>
      <c r="E113" s="4" t="s">
        <v>6</v>
      </c>
      <c r="F113" s="4">
        <v>7</v>
      </c>
      <c r="G113" s="4" t="s">
        <v>12</v>
      </c>
      <c r="H113" s="4" t="s">
        <v>8</v>
      </c>
      <c r="I113" s="4">
        <v>0.5</v>
      </c>
      <c r="O113" s="2">
        <f t="shared" si="44"/>
        <v>39194</v>
      </c>
      <c r="P113">
        <f t="shared" si="43"/>
        <v>0</v>
      </c>
      <c r="Q113">
        <f t="shared" si="25"/>
        <v>0</v>
      </c>
      <c r="R113">
        <f t="shared" si="26"/>
        <v>0</v>
      </c>
      <c r="S113">
        <f t="shared" si="45"/>
        <v>0</v>
      </c>
      <c r="T113">
        <f t="shared" si="28"/>
        <v>0</v>
      </c>
      <c r="U113">
        <f t="shared" si="29"/>
        <v>0</v>
      </c>
      <c r="V113">
        <f t="shared" si="30"/>
        <v>139</v>
      </c>
      <c r="W113">
        <f t="shared" si="31"/>
        <v>0</v>
      </c>
      <c r="X113">
        <f t="shared" si="32"/>
        <v>0</v>
      </c>
      <c r="Z113" s="2">
        <f t="shared" si="33"/>
        <v>39194</v>
      </c>
      <c r="AA113">
        <f t="shared" si="34"/>
        <v>0</v>
      </c>
      <c r="AB113">
        <f t="shared" si="35"/>
        <v>0</v>
      </c>
      <c r="AC113">
        <f t="shared" si="36"/>
        <v>0</v>
      </c>
      <c r="AD113">
        <f t="shared" si="37"/>
        <v>0</v>
      </c>
      <c r="AE113">
        <f t="shared" si="38"/>
        <v>0</v>
      </c>
      <c r="AF113">
        <f t="shared" si="39"/>
        <v>0</v>
      </c>
      <c r="AG113">
        <f t="shared" si="40"/>
        <v>31</v>
      </c>
      <c r="AH113">
        <f t="shared" si="41"/>
        <v>0</v>
      </c>
      <c r="AI113">
        <f t="shared" si="42"/>
        <v>0</v>
      </c>
    </row>
    <row r="114" spans="1:35" x14ac:dyDescent="0.25">
      <c r="A114" s="2">
        <v>39194</v>
      </c>
      <c r="B114" s="4">
        <v>34</v>
      </c>
      <c r="C114" s="4">
        <v>893</v>
      </c>
      <c r="D114" s="4">
        <v>893</v>
      </c>
      <c r="E114" s="4" t="s">
        <v>13</v>
      </c>
      <c r="F114" s="4">
        <v>1</v>
      </c>
      <c r="G114" s="5" t="s">
        <v>7</v>
      </c>
      <c r="H114" s="4" t="s">
        <v>45</v>
      </c>
      <c r="I114" s="4" t="s">
        <v>119</v>
      </c>
      <c r="O114" s="2">
        <f t="shared" si="44"/>
        <v>39194</v>
      </c>
      <c r="P114">
        <f t="shared" si="43"/>
        <v>893</v>
      </c>
      <c r="Q114">
        <f t="shared" si="25"/>
        <v>0</v>
      </c>
      <c r="R114">
        <f t="shared" si="26"/>
        <v>0</v>
      </c>
      <c r="S114">
        <f t="shared" si="45"/>
        <v>0</v>
      </c>
      <c r="T114">
        <f t="shared" si="28"/>
        <v>0</v>
      </c>
      <c r="U114">
        <f t="shared" si="29"/>
        <v>0</v>
      </c>
      <c r="V114">
        <f t="shared" si="30"/>
        <v>0</v>
      </c>
      <c r="W114">
        <f t="shared" si="31"/>
        <v>0</v>
      </c>
      <c r="X114">
        <f t="shared" si="32"/>
        <v>0</v>
      </c>
      <c r="Z114" s="2">
        <f t="shared" si="33"/>
        <v>39194</v>
      </c>
      <c r="AA114">
        <f t="shared" si="34"/>
        <v>893</v>
      </c>
      <c r="AB114">
        <f t="shared" si="35"/>
        <v>0</v>
      </c>
      <c r="AC114">
        <f t="shared" si="36"/>
        <v>0</v>
      </c>
      <c r="AD114">
        <f t="shared" si="37"/>
        <v>0</v>
      </c>
      <c r="AE114">
        <f t="shared" si="38"/>
        <v>0</v>
      </c>
      <c r="AF114">
        <f t="shared" si="39"/>
        <v>0</v>
      </c>
      <c r="AG114">
        <f t="shared" si="40"/>
        <v>0</v>
      </c>
      <c r="AH114">
        <f t="shared" si="41"/>
        <v>0</v>
      </c>
      <c r="AI114">
        <f t="shared" si="42"/>
        <v>0</v>
      </c>
    </row>
    <row r="115" spans="1:35" x14ac:dyDescent="0.25">
      <c r="A115" s="2">
        <v>39194</v>
      </c>
      <c r="B115" s="4">
        <v>34</v>
      </c>
      <c r="C115" s="4">
        <v>893</v>
      </c>
      <c r="D115" s="4">
        <v>893</v>
      </c>
      <c r="E115" s="4" t="s">
        <v>42</v>
      </c>
      <c r="F115" s="4">
        <v>4</v>
      </c>
      <c r="G115" s="5" t="s">
        <v>7</v>
      </c>
      <c r="H115" s="4" t="s">
        <v>45</v>
      </c>
      <c r="I115" s="4" t="s">
        <v>119</v>
      </c>
      <c r="O115" s="2">
        <f t="shared" si="44"/>
        <v>39194</v>
      </c>
      <c r="P115">
        <f t="shared" si="43"/>
        <v>0</v>
      </c>
      <c r="Q115">
        <f t="shared" si="25"/>
        <v>0</v>
      </c>
      <c r="R115">
        <f t="shared" si="26"/>
        <v>0</v>
      </c>
      <c r="S115">
        <f t="shared" si="45"/>
        <v>893</v>
      </c>
      <c r="T115">
        <f t="shared" si="28"/>
        <v>0</v>
      </c>
      <c r="U115">
        <f t="shared" si="29"/>
        <v>0</v>
      </c>
      <c r="V115">
        <f t="shared" si="30"/>
        <v>0</v>
      </c>
      <c r="W115">
        <f t="shared" si="31"/>
        <v>0</v>
      </c>
      <c r="X115">
        <f t="shared" si="32"/>
        <v>0</v>
      </c>
      <c r="Z115" s="2">
        <f t="shared" si="33"/>
        <v>39194</v>
      </c>
      <c r="AA115">
        <f t="shared" si="34"/>
        <v>0</v>
      </c>
      <c r="AB115">
        <f t="shared" si="35"/>
        <v>0</v>
      </c>
      <c r="AC115">
        <f t="shared" si="36"/>
        <v>0</v>
      </c>
      <c r="AD115">
        <f t="shared" si="37"/>
        <v>893</v>
      </c>
      <c r="AE115">
        <f t="shared" si="38"/>
        <v>0</v>
      </c>
      <c r="AF115">
        <f t="shared" si="39"/>
        <v>0</v>
      </c>
      <c r="AG115">
        <f t="shared" si="40"/>
        <v>0</v>
      </c>
      <c r="AH115">
        <f t="shared" si="41"/>
        <v>0</v>
      </c>
      <c r="AI115">
        <f t="shared" si="42"/>
        <v>0</v>
      </c>
    </row>
    <row r="116" spans="1:35" x14ac:dyDescent="0.25">
      <c r="A116" s="2">
        <v>39194</v>
      </c>
      <c r="B116" s="4">
        <v>61</v>
      </c>
      <c r="C116" s="4">
        <f>16+16</f>
        <v>32</v>
      </c>
      <c r="D116" s="4">
        <v>0</v>
      </c>
      <c r="E116" s="4" t="s">
        <v>13</v>
      </c>
      <c r="F116" s="4">
        <v>1</v>
      </c>
      <c r="G116" s="5" t="s">
        <v>7</v>
      </c>
      <c r="H116" s="4" t="s">
        <v>99</v>
      </c>
      <c r="I116" s="4" t="s">
        <v>119</v>
      </c>
      <c r="O116" s="2">
        <f t="shared" si="44"/>
        <v>39194</v>
      </c>
      <c r="P116">
        <f t="shared" si="43"/>
        <v>32</v>
      </c>
      <c r="Q116">
        <f t="shared" si="25"/>
        <v>0</v>
      </c>
      <c r="R116">
        <f t="shared" si="26"/>
        <v>0</v>
      </c>
      <c r="S116">
        <f t="shared" si="45"/>
        <v>0</v>
      </c>
      <c r="T116">
        <f t="shared" si="28"/>
        <v>0</v>
      </c>
      <c r="U116">
        <f t="shared" si="29"/>
        <v>0</v>
      </c>
      <c r="V116">
        <f t="shared" si="30"/>
        <v>0</v>
      </c>
      <c r="W116">
        <f t="shared" si="31"/>
        <v>0</v>
      </c>
      <c r="X116">
        <f t="shared" si="32"/>
        <v>0</v>
      </c>
      <c r="Z116" s="2">
        <f t="shared" si="33"/>
        <v>39194</v>
      </c>
      <c r="AA116">
        <f t="shared" si="34"/>
        <v>0</v>
      </c>
      <c r="AB116">
        <f t="shared" si="35"/>
        <v>0</v>
      </c>
      <c r="AC116">
        <f t="shared" si="36"/>
        <v>0</v>
      </c>
      <c r="AD116">
        <f t="shared" si="37"/>
        <v>0</v>
      </c>
      <c r="AE116">
        <f t="shared" si="38"/>
        <v>0</v>
      </c>
      <c r="AF116">
        <f t="shared" si="39"/>
        <v>0</v>
      </c>
      <c r="AG116">
        <f t="shared" si="40"/>
        <v>0</v>
      </c>
      <c r="AH116">
        <f t="shared" si="41"/>
        <v>0</v>
      </c>
      <c r="AI116">
        <f t="shared" si="42"/>
        <v>0</v>
      </c>
    </row>
    <row r="117" spans="1:35" x14ac:dyDescent="0.25">
      <c r="A117" s="2">
        <v>39195</v>
      </c>
      <c r="B117" s="4">
        <v>19</v>
      </c>
      <c r="C117" s="4">
        <v>74</v>
      </c>
      <c r="D117" s="4">
        <v>0</v>
      </c>
      <c r="E117" s="4" t="s">
        <v>6</v>
      </c>
      <c r="F117" s="4">
        <v>7</v>
      </c>
      <c r="G117" s="5" t="s">
        <v>7</v>
      </c>
      <c r="H117" s="4" t="s">
        <v>8</v>
      </c>
      <c r="I117" s="4">
        <v>0.5</v>
      </c>
      <c r="O117" s="2">
        <f t="shared" si="44"/>
        <v>39195</v>
      </c>
      <c r="P117">
        <f t="shared" si="43"/>
        <v>0</v>
      </c>
      <c r="Q117">
        <f t="shared" si="25"/>
        <v>0</v>
      </c>
      <c r="R117">
        <f t="shared" si="26"/>
        <v>0</v>
      </c>
      <c r="S117">
        <f t="shared" si="45"/>
        <v>0</v>
      </c>
      <c r="T117">
        <f t="shared" si="28"/>
        <v>0</v>
      </c>
      <c r="U117">
        <f t="shared" si="29"/>
        <v>0</v>
      </c>
      <c r="V117">
        <f t="shared" si="30"/>
        <v>74</v>
      </c>
      <c r="W117">
        <f t="shared" si="31"/>
        <v>0</v>
      </c>
      <c r="X117">
        <f t="shared" si="32"/>
        <v>0</v>
      </c>
      <c r="Z117" s="2">
        <f t="shared" si="33"/>
        <v>39195</v>
      </c>
      <c r="AA117">
        <f t="shared" si="34"/>
        <v>0</v>
      </c>
      <c r="AB117">
        <f t="shared" si="35"/>
        <v>0</v>
      </c>
      <c r="AC117">
        <f t="shared" si="36"/>
        <v>0</v>
      </c>
      <c r="AD117">
        <f t="shared" si="37"/>
        <v>0</v>
      </c>
      <c r="AE117">
        <f t="shared" si="38"/>
        <v>0</v>
      </c>
      <c r="AF117">
        <f t="shared" si="39"/>
        <v>0</v>
      </c>
      <c r="AG117">
        <f t="shared" si="40"/>
        <v>0</v>
      </c>
      <c r="AH117">
        <f t="shared" si="41"/>
        <v>0</v>
      </c>
      <c r="AI117">
        <f t="shared" si="42"/>
        <v>0</v>
      </c>
    </row>
    <row r="118" spans="1:35" x14ac:dyDescent="0.25">
      <c r="A118" s="2">
        <v>39195</v>
      </c>
      <c r="B118" s="4">
        <v>57</v>
      </c>
      <c r="C118" s="4">
        <v>16</v>
      </c>
      <c r="D118" s="4">
        <v>0</v>
      </c>
      <c r="E118" s="4" t="s">
        <v>13</v>
      </c>
      <c r="F118" s="4">
        <v>1</v>
      </c>
      <c r="G118" s="5" t="s">
        <v>7</v>
      </c>
      <c r="H118" s="4" t="s">
        <v>99</v>
      </c>
      <c r="I118" s="4" t="s">
        <v>119</v>
      </c>
      <c r="O118" s="2">
        <f t="shared" si="44"/>
        <v>39195</v>
      </c>
      <c r="P118">
        <f t="shared" si="43"/>
        <v>16</v>
      </c>
      <c r="Q118">
        <f t="shared" si="25"/>
        <v>0</v>
      </c>
      <c r="R118">
        <f t="shared" si="26"/>
        <v>0</v>
      </c>
      <c r="S118">
        <f t="shared" si="45"/>
        <v>0</v>
      </c>
      <c r="T118">
        <f t="shared" si="28"/>
        <v>0</v>
      </c>
      <c r="U118">
        <f t="shared" si="29"/>
        <v>0</v>
      </c>
      <c r="V118">
        <f t="shared" si="30"/>
        <v>0</v>
      </c>
      <c r="W118">
        <f t="shared" si="31"/>
        <v>0</v>
      </c>
      <c r="X118">
        <f t="shared" si="32"/>
        <v>0</v>
      </c>
      <c r="Z118" s="2">
        <f t="shared" si="33"/>
        <v>39195</v>
      </c>
      <c r="AA118">
        <f t="shared" si="34"/>
        <v>0</v>
      </c>
      <c r="AB118">
        <f t="shared" si="35"/>
        <v>0</v>
      </c>
      <c r="AC118">
        <f t="shared" si="36"/>
        <v>0</v>
      </c>
      <c r="AD118">
        <f t="shared" si="37"/>
        <v>0</v>
      </c>
      <c r="AE118">
        <f t="shared" si="38"/>
        <v>0</v>
      </c>
      <c r="AF118">
        <f t="shared" si="39"/>
        <v>0</v>
      </c>
      <c r="AG118">
        <f t="shared" si="40"/>
        <v>0</v>
      </c>
      <c r="AH118">
        <f t="shared" si="41"/>
        <v>0</v>
      </c>
      <c r="AI118">
        <f t="shared" si="42"/>
        <v>0</v>
      </c>
    </row>
    <row r="119" spans="1:35" x14ac:dyDescent="0.25">
      <c r="A119" s="2">
        <v>39196</v>
      </c>
      <c r="B119" s="4">
        <v>4</v>
      </c>
      <c r="C119" s="4">
        <v>144</v>
      </c>
      <c r="D119" s="4">
        <v>0</v>
      </c>
      <c r="E119" s="4" t="s">
        <v>13</v>
      </c>
      <c r="F119" s="4">
        <v>1</v>
      </c>
      <c r="G119" s="5" t="s">
        <v>7</v>
      </c>
      <c r="H119" s="4" t="s">
        <v>27</v>
      </c>
      <c r="I119" s="4">
        <v>4</v>
      </c>
      <c r="O119" s="2">
        <f t="shared" si="44"/>
        <v>39196</v>
      </c>
      <c r="P119">
        <f t="shared" si="43"/>
        <v>144</v>
      </c>
      <c r="Q119">
        <f t="shared" si="25"/>
        <v>0</v>
      </c>
      <c r="R119">
        <f t="shared" si="26"/>
        <v>0</v>
      </c>
      <c r="S119">
        <f t="shared" si="45"/>
        <v>0</v>
      </c>
      <c r="T119">
        <f t="shared" si="28"/>
        <v>0</v>
      </c>
      <c r="U119">
        <f t="shared" si="29"/>
        <v>0</v>
      </c>
      <c r="V119">
        <f t="shared" si="30"/>
        <v>0</v>
      </c>
      <c r="W119">
        <f t="shared" si="31"/>
        <v>0</v>
      </c>
      <c r="X119">
        <f t="shared" si="32"/>
        <v>0</v>
      </c>
      <c r="Z119" s="2">
        <f t="shared" si="33"/>
        <v>39196</v>
      </c>
      <c r="AA119">
        <f t="shared" si="34"/>
        <v>0</v>
      </c>
      <c r="AB119">
        <f t="shared" si="35"/>
        <v>0</v>
      </c>
      <c r="AC119">
        <f t="shared" si="36"/>
        <v>0</v>
      </c>
      <c r="AD119">
        <f t="shared" si="37"/>
        <v>0</v>
      </c>
      <c r="AE119">
        <f t="shared" si="38"/>
        <v>0</v>
      </c>
      <c r="AF119">
        <f t="shared" si="39"/>
        <v>0</v>
      </c>
      <c r="AG119">
        <f t="shared" si="40"/>
        <v>0</v>
      </c>
      <c r="AH119">
        <f t="shared" si="41"/>
        <v>0</v>
      </c>
      <c r="AI119">
        <f t="shared" si="42"/>
        <v>0</v>
      </c>
    </row>
    <row r="120" spans="1:35" x14ac:dyDescent="0.25">
      <c r="A120" s="2">
        <f>A119</f>
        <v>39196</v>
      </c>
      <c r="B120" s="4">
        <v>63</v>
      </c>
      <c r="C120" s="4">
        <v>16</v>
      </c>
      <c r="D120" s="4">
        <v>0</v>
      </c>
      <c r="E120" s="4" t="s">
        <v>13</v>
      </c>
      <c r="F120" s="4">
        <v>1</v>
      </c>
      <c r="G120" s="5" t="s">
        <v>7</v>
      </c>
      <c r="H120" s="4" t="s">
        <v>99</v>
      </c>
      <c r="I120" s="4" t="s">
        <v>119</v>
      </c>
      <c r="O120" s="2">
        <f t="shared" si="44"/>
        <v>39196</v>
      </c>
      <c r="P120">
        <f t="shared" si="43"/>
        <v>16</v>
      </c>
      <c r="Q120">
        <f t="shared" si="25"/>
        <v>0</v>
      </c>
      <c r="R120">
        <f t="shared" si="26"/>
        <v>0</v>
      </c>
      <c r="S120">
        <f t="shared" si="45"/>
        <v>0</v>
      </c>
      <c r="T120">
        <f t="shared" si="28"/>
        <v>0</v>
      </c>
      <c r="U120">
        <f t="shared" si="29"/>
        <v>0</v>
      </c>
      <c r="V120">
        <f t="shared" si="30"/>
        <v>0</v>
      </c>
      <c r="W120">
        <f t="shared" si="31"/>
        <v>0</v>
      </c>
      <c r="X120">
        <f t="shared" si="32"/>
        <v>0</v>
      </c>
      <c r="Z120" s="2">
        <f t="shared" si="33"/>
        <v>39196</v>
      </c>
      <c r="AA120">
        <f t="shared" si="34"/>
        <v>0</v>
      </c>
      <c r="AB120">
        <f t="shared" si="35"/>
        <v>0</v>
      </c>
      <c r="AC120">
        <f t="shared" si="36"/>
        <v>0</v>
      </c>
      <c r="AD120">
        <f t="shared" si="37"/>
        <v>0</v>
      </c>
      <c r="AE120">
        <f t="shared" si="38"/>
        <v>0</v>
      </c>
      <c r="AF120">
        <f t="shared" si="39"/>
        <v>0</v>
      </c>
      <c r="AG120">
        <f t="shared" si="40"/>
        <v>0</v>
      </c>
      <c r="AH120">
        <f t="shared" si="41"/>
        <v>0</v>
      </c>
      <c r="AI120">
        <f t="shared" si="42"/>
        <v>0</v>
      </c>
    </row>
    <row r="121" spans="1:35" x14ac:dyDescent="0.25">
      <c r="A121" s="2">
        <v>39197</v>
      </c>
      <c r="B121" s="4">
        <v>35</v>
      </c>
      <c r="C121" s="4">
        <v>948</v>
      </c>
      <c r="D121" s="4">
        <v>675</v>
      </c>
      <c r="E121" s="4" t="s">
        <v>13</v>
      </c>
      <c r="F121" s="4">
        <v>1</v>
      </c>
      <c r="G121" s="4" t="s">
        <v>12</v>
      </c>
      <c r="H121" s="4" t="s">
        <v>37</v>
      </c>
      <c r="I121" s="4">
        <v>1</v>
      </c>
      <c r="O121" s="2">
        <f t="shared" si="44"/>
        <v>39197</v>
      </c>
      <c r="P121">
        <f t="shared" si="43"/>
        <v>948</v>
      </c>
      <c r="Q121">
        <f t="shared" si="25"/>
        <v>0</v>
      </c>
      <c r="R121">
        <f t="shared" si="26"/>
        <v>0</v>
      </c>
      <c r="S121">
        <f t="shared" si="45"/>
        <v>0</v>
      </c>
      <c r="T121">
        <f t="shared" si="28"/>
        <v>0</v>
      </c>
      <c r="U121">
        <f t="shared" si="29"/>
        <v>0</v>
      </c>
      <c r="V121">
        <f t="shared" si="30"/>
        <v>0</v>
      </c>
      <c r="W121">
        <f t="shared" si="31"/>
        <v>0</v>
      </c>
      <c r="X121">
        <f t="shared" si="32"/>
        <v>0</v>
      </c>
      <c r="Z121" s="2">
        <f t="shared" si="33"/>
        <v>39197</v>
      </c>
      <c r="AA121">
        <f t="shared" si="34"/>
        <v>675</v>
      </c>
      <c r="AB121">
        <f t="shared" si="35"/>
        <v>0</v>
      </c>
      <c r="AC121">
        <f t="shared" si="36"/>
        <v>0</v>
      </c>
      <c r="AD121">
        <f t="shared" si="37"/>
        <v>0</v>
      </c>
      <c r="AE121">
        <f t="shared" si="38"/>
        <v>0</v>
      </c>
      <c r="AF121">
        <f t="shared" si="39"/>
        <v>0</v>
      </c>
      <c r="AG121">
        <f t="shared" si="40"/>
        <v>0</v>
      </c>
      <c r="AH121">
        <f t="shared" si="41"/>
        <v>0</v>
      </c>
      <c r="AI121">
        <f t="shared" si="42"/>
        <v>0</v>
      </c>
    </row>
    <row r="122" spans="1:35" x14ac:dyDescent="0.25">
      <c r="A122" s="2">
        <v>39197</v>
      </c>
      <c r="B122" s="4">
        <v>36</v>
      </c>
      <c r="C122" s="4">
        <v>948</v>
      </c>
      <c r="D122" s="4">
        <v>948</v>
      </c>
      <c r="E122" s="4" t="s">
        <v>13</v>
      </c>
      <c r="F122" s="4">
        <v>1</v>
      </c>
      <c r="G122" s="5" t="s">
        <v>7</v>
      </c>
      <c r="H122" s="4" t="s">
        <v>45</v>
      </c>
      <c r="I122" s="4" t="s">
        <v>119</v>
      </c>
      <c r="O122" s="2">
        <f t="shared" si="44"/>
        <v>39197</v>
      </c>
      <c r="P122">
        <f t="shared" si="43"/>
        <v>948</v>
      </c>
      <c r="Q122">
        <f t="shared" si="25"/>
        <v>0</v>
      </c>
      <c r="R122">
        <f t="shared" si="26"/>
        <v>0</v>
      </c>
      <c r="S122">
        <f t="shared" si="45"/>
        <v>0</v>
      </c>
      <c r="T122">
        <f t="shared" si="28"/>
        <v>0</v>
      </c>
      <c r="U122">
        <f t="shared" si="29"/>
        <v>0</v>
      </c>
      <c r="V122">
        <f t="shared" si="30"/>
        <v>0</v>
      </c>
      <c r="W122">
        <f t="shared" si="31"/>
        <v>0</v>
      </c>
      <c r="X122">
        <f t="shared" si="32"/>
        <v>0</v>
      </c>
      <c r="Z122" s="2">
        <f t="shared" si="33"/>
        <v>39197</v>
      </c>
      <c r="AA122">
        <f t="shared" si="34"/>
        <v>948</v>
      </c>
      <c r="AB122">
        <f t="shared" si="35"/>
        <v>0</v>
      </c>
      <c r="AC122">
        <f t="shared" si="36"/>
        <v>0</v>
      </c>
      <c r="AD122">
        <f t="shared" si="37"/>
        <v>0</v>
      </c>
      <c r="AE122">
        <f t="shared" si="38"/>
        <v>0</v>
      </c>
      <c r="AF122">
        <f t="shared" si="39"/>
        <v>0</v>
      </c>
      <c r="AG122">
        <f t="shared" si="40"/>
        <v>0</v>
      </c>
      <c r="AH122">
        <f t="shared" si="41"/>
        <v>0</v>
      </c>
      <c r="AI122">
        <f t="shared" si="42"/>
        <v>0</v>
      </c>
    </row>
    <row r="123" spans="1:35" x14ac:dyDescent="0.25">
      <c r="A123" s="2">
        <v>39197</v>
      </c>
      <c r="B123" s="4" t="s">
        <v>100</v>
      </c>
      <c r="C123" s="4">
        <f>16*2</f>
        <v>32</v>
      </c>
      <c r="D123" s="4">
        <v>0</v>
      </c>
      <c r="E123" s="4" t="s">
        <v>13</v>
      </c>
      <c r="F123" s="4">
        <v>1</v>
      </c>
      <c r="G123" s="5" t="s">
        <v>7</v>
      </c>
      <c r="H123" s="4" t="s">
        <v>99</v>
      </c>
      <c r="I123" s="4" t="s">
        <v>119</v>
      </c>
      <c r="O123" s="2">
        <f t="shared" si="44"/>
        <v>39197</v>
      </c>
      <c r="P123">
        <f t="shared" si="43"/>
        <v>32</v>
      </c>
      <c r="Q123">
        <f t="shared" si="25"/>
        <v>0</v>
      </c>
      <c r="R123">
        <f t="shared" si="26"/>
        <v>0</v>
      </c>
      <c r="S123">
        <f t="shared" si="45"/>
        <v>0</v>
      </c>
      <c r="T123">
        <f t="shared" si="28"/>
        <v>0</v>
      </c>
      <c r="U123">
        <f t="shared" si="29"/>
        <v>0</v>
      </c>
      <c r="V123">
        <f t="shared" si="30"/>
        <v>0</v>
      </c>
      <c r="W123">
        <f t="shared" si="31"/>
        <v>0</v>
      </c>
      <c r="X123">
        <f t="shared" si="32"/>
        <v>0</v>
      </c>
      <c r="Z123" s="2">
        <f t="shared" si="33"/>
        <v>39197</v>
      </c>
      <c r="AA123">
        <f t="shared" si="34"/>
        <v>0</v>
      </c>
      <c r="AB123">
        <f t="shared" si="35"/>
        <v>0</v>
      </c>
      <c r="AC123">
        <f t="shared" si="36"/>
        <v>0</v>
      </c>
      <c r="AD123">
        <f t="shared" si="37"/>
        <v>0</v>
      </c>
      <c r="AE123">
        <f t="shared" si="38"/>
        <v>0</v>
      </c>
      <c r="AF123">
        <f t="shared" si="39"/>
        <v>0</v>
      </c>
      <c r="AG123">
        <f t="shared" si="40"/>
        <v>0</v>
      </c>
      <c r="AH123">
        <f t="shared" si="41"/>
        <v>0</v>
      </c>
      <c r="AI123">
        <f t="shared" si="42"/>
        <v>0</v>
      </c>
    </row>
    <row r="124" spans="1:35" x14ac:dyDescent="0.25">
      <c r="A124" s="2">
        <v>39198</v>
      </c>
      <c r="B124" s="4">
        <v>15</v>
      </c>
      <c r="C124" s="4">
        <v>631</v>
      </c>
      <c r="D124" s="4">
        <v>321</v>
      </c>
      <c r="E124" s="4" t="s">
        <v>51</v>
      </c>
      <c r="F124" s="4">
        <v>2</v>
      </c>
      <c r="G124" s="4" t="s">
        <v>102</v>
      </c>
      <c r="H124" s="4" t="s">
        <v>27</v>
      </c>
      <c r="I124" s="4">
        <v>4</v>
      </c>
      <c r="O124" s="2">
        <f t="shared" si="44"/>
        <v>39198</v>
      </c>
      <c r="P124">
        <f t="shared" si="43"/>
        <v>0</v>
      </c>
      <c r="Q124">
        <f t="shared" si="25"/>
        <v>631</v>
      </c>
      <c r="R124">
        <f t="shared" si="26"/>
        <v>0</v>
      </c>
      <c r="S124">
        <f t="shared" si="45"/>
        <v>0</v>
      </c>
      <c r="T124">
        <f t="shared" si="28"/>
        <v>0</v>
      </c>
      <c r="U124">
        <f t="shared" si="29"/>
        <v>0</v>
      </c>
      <c r="V124">
        <f t="shared" si="30"/>
        <v>0</v>
      </c>
      <c r="W124">
        <f t="shared" si="31"/>
        <v>0</v>
      </c>
      <c r="X124">
        <f t="shared" si="32"/>
        <v>0</v>
      </c>
      <c r="Z124" s="2">
        <f t="shared" si="33"/>
        <v>39198</v>
      </c>
      <c r="AA124">
        <f t="shared" si="34"/>
        <v>0</v>
      </c>
      <c r="AB124">
        <f t="shared" si="35"/>
        <v>321</v>
      </c>
      <c r="AC124">
        <f t="shared" si="36"/>
        <v>0</v>
      </c>
      <c r="AD124">
        <f t="shared" si="37"/>
        <v>0</v>
      </c>
      <c r="AE124">
        <f t="shared" si="38"/>
        <v>0</v>
      </c>
      <c r="AF124">
        <f t="shared" si="39"/>
        <v>0</v>
      </c>
      <c r="AG124">
        <f t="shared" si="40"/>
        <v>0</v>
      </c>
      <c r="AH124">
        <f t="shared" si="41"/>
        <v>0</v>
      </c>
      <c r="AI124">
        <f t="shared" si="42"/>
        <v>0</v>
      </c>
    </row>
    <row r="125" spans="1:35" x14ac:dyDescent="0.25">
      <c r="A125" s="2">
        <v>39198</v>
      </c>
      <c r="B125" s="4">
        <v>15</v>
      </c>
      <c r="C125" s="4">
        <v>285</v>
      </c>
      <c r="D125" s="4">
        <v>127</v>
      </c>
      <c r="E125" s="4" t="s">
        <v>6</v>
      </c>
      <c r="F125" s="4">
        <v>7</v>
      </c>
      <c r="G125" s="5" t="s">
        <v>7</v>
      </c>
      <c r="H125" s="4" t="s">
        <v>37</v>
      </c>
      <c r="I125" s="4">
        <v>1</v>
      </c>
      <c r="O125" s="2">
        <f t="shared" si="44"/>
        <v>39198</v>
      </c>
      <c r="P125">
        <f t="shared" si="43"/>
        <v>0</v>
      </c>
      <c r="Q125">
        <f t="shared" si="25"/>
        <v>0</v>
      </c>
      <c r="R125">
        <f t="shared" si="26"/>
        <v>0</v>
      </c>
      <c r="S125">
        <f t="shared" si="45"/>
        <v>0</v>
      </c>
      <c r="T125">
        <f t="shared" si="28"/>
        <v>0</v>
      </c>
      <c r="U125">
        <f t="shared" si="29"/>
        <v>0</v>
      </c>
      <c r="V125">
        <f t="shared" si="30"/>
        <v>285</v>
      </c>
      <c r="W125">
        <f t="shared" si="31"/>
        <v>0</v>
      </c>
      <c r="X125">
        <f t="shared" si="32"/>
        <v>0</v>
      </c>
      <c r="Z125" s="2">
        <f t="shared" si="33"/>
        <v>39198</v>
      </c>
      <c r="AA125">
        <f t="shared" si="34"/>
        <v>0</v>
      </c>
      <c r="AB125">
        <f t="shared" si="35"/>
        <v>0</v>
      </c>
      <c r="AC125">
        <f t="shared" si="36"/>
        <v>0</v>
      </c>
      <c r="AD125">
        <f t="shared" si="37"/>
        <v>0</v>
      </c>
      <c r="AE125">
        <f t="shared" si="38"/>
        <v>0</v>
      </c>
      <c r="AF125">
        <f t="shared" si="39"/>
        <v>0</v>
      </c>
      <c r="AG125">
        <f t="shared" si="40"/>
        <v>127</v>
      </c>
      <c r="AH125">
        <f t="shared" si="41"/>
        <v>0</v>
      </c>
      <c r="AI125">
        <f t="shared" si="42"/>
        <v>0</v>
      </c>
    </row>
    <row r="126" spans="1:35" x14ac:dyDescent="0.25">
      <c r="A126" s="2">
        <v>39199</v>
      </c>
      <c r="B126" s="4">
        <v>1</v>
      </c>
      <c r="C126" s="4">
        <v>462</v>
      </c>
      <c r="D126" s="4">
        <v>462</v>
      </c>
      <c r="E126" s="4" t="s">
        <v>13</v>
      </c>
      <c r="F126" s="4">
        <v>1</v>
      </c>
      <c r="G126" s="5" t="s">
        <v>7</v>
      </c>
      <c r="H126" s="4" t="s">
        <v>57</v>
      </c>
      <c r="I126" s="4" t="s">
        <v>119</v>
      </c>
      <c r="O126" s="2">
        <f t="shared" si="44"/>
        <v>39199</v>
      </c>
      <c r="P126">
        <f t="shared" si="43"/>
        <v>462</v>
      </c>
      <c r="Q126">
        <f t="shared" si="25"/>
        <v>0</v>
      </c>
      <c r="R126">
        <f t="shared" si="26"/>
        <v>0</v>
      </c>
      <c r="S126">
        <f t="shared" si="45"/>
        <v>0</v>
      </c>
      <c r="T126">
        <f t="shared" si="28"/>
        <v>0</v>
      </c>
      <c r="U126">
        <f t="shared" si="29"/>
        <v>0</v>
      </c>
      <c r="V126">
        <f t="shared" si="30"/>
        <v>0</v>
      </c>
      <c r="W126">
        <f t="shared" si="31"/>
        <v>0</v>
      </c>
      <c r="X126">
        <f t="shared" si="32"/>
        <v>0</v>
      </c>
      <c r="Z126" s="2">
        <f t="shared" si="33"/>
        <v>39199</v>
      </c>
      <c r="AA126">
        <f t="shared" si="34"/>
        <v>462</v>
      </c>
      <c r="AB126">
        <f t="shared" si="35"/>
        <v>0</v>
      </c>
      <c r="AC126">
        <f t="shared" si="36"/>
        <v>0</v>
      </c>
      <c r="AD126">
        <f t="shared" si="37"/>
        <v>0</v>
      </c>
      <c r="AE126">
        <f t="shared" si="38"/>
        <v>0</v>
      </c>
      <c r="AF126">
        <f t="shared" si="39"/>
        <v>0</v>
      </c>
      <c r="AG126">
        <f t="shared" si="40"/>
        <v>0</v>
      </c>
      <c r="AH126">
        <f t="shared" si="41"/>
        <v>0</v>
      </c>
      <c r="AI126">
        <f t="shared" si="42"/>
        <v>0</v>
      </c>
    </row>
    <row r="127" spans="1:35" x14ac:dyDescent="0.25">
      <c r="A127" s="2">
        <v>39199</v>
      </c>
      <c r="B127" s="4">
        <v>10</v>
      </c>
      <c r="C127" s="4">
        <v>926</v>
      </c>
      <c r="D127" s="4">
        <v>264</v>
      </c>
      <c r="E127" s="4" t="s">
        <v>13</v>
      </c>
      <c r="F127" s="4">
        <v>1</v>
      </c>
      <c r="G127" s="4" t="s">
        <v>103</v>
      </c>
      <c r="H127" s="4" t="s">
        <v>8</v>
      </c>
      <c r="I127" s="4">
        <v>0.5</v>
      </c>
      <c r="O127" s="2">
        <f t="shared" si="44"/>
        <v>39199</v>
      </c>
      <c r="P127">
        <f t="shared" si="43"/>
        <v>926</v>
      </c>
      <c r="Q127">
        <f t="shared" si="25"/>
        <v>0</v>
      </c>
      <c r="R127">
        <f t="shared" si="26"/>
        <v>0</v>
      </c>
      <c r="S127">
        <f t="shared" si="45"/>
        <v>0</v>
      </c>
      <c r="T127">
        <f t="shared" si="28"/>
        <v>0</v>
      </c>
      <c r="U127">
        <f t="shared" si="29"/>
        <v>0</v>
      </c>
      <c r="V127">
        <f t="shared" si="30"/>
        <v>0</v>
      </c>
      <c r="W127">
        <f t="shared" si="31"/>
        <v>0</v>
      </c>
      <c r="X127">
        <f t="shared" si="32"/>
        <v>0</v>
      </c>
      <c r="Z127" s="2">
        <f t="shared" si="33"/>
        <v>39199</v>
      </c>
      <c r="AA127">
        <f t="shared" si="34"/>
        <v>264</v>
      </c>
      <c r="AB127">
        <f t="shared" si="35"/>
        <v>0</v>
      </c>
      <c r="AC127">
        <f t="shared" si="36"/>
        <v>0</v>
      </c>
      <c r="AD127">
        <f t="shared" si="37"/>
        <v>0</v>
      </c>
      <c r="AE127">
        <f t="shared" si="38"/>
        <v>0</v>
      </c>
      <c r="AF127">
        <f t="shared" si="39"/>
        <v>0</v>
      </c>
      <c r="AG127">
        <f t="shared" si="40"/>
        <v>0</v>
      </c>
      <c r="AH127">
        <f t="shared" si="41"/>
        <v>0</v>
      </c>
      <c r="AI127">
        <f t="shared" si="42"/>
        <v>0</v>
      </c>
    </row>
    <row r="128" spans="1:35" x14ac:dyDescent="0.25">
      <c r="A128" s="2">
        <v>39199</v>
      </c>
      <c r="B128" s="4">
        <v>35</v>
      </c>
      <c r="C128" s="4">
        <v>902</v>
      </c>
      <c r="D128" s="4">
        <v>902</v>
      </c>
      <c r="E128" s="4" t="s">
        <v>13</v>
      </c>
      <c r="F128" s="4">
        <v>1</v>
      </c>
      <c r="G128" s="5" t="s">
        <v>7</v>
      </c>
      <c r="H128" s="4" t="s">
        <v>45</v>
      </c>
      <c r="I128" s="4" t="s">
        <v>119</v>
      </c>
      <c r="O128" s="2">
        <f t="shared" si="44"/>
        <v>39199</v>
      </c>
      <c r="P128">
        <f t="shared" si="43"/>
        <v>902</v>
      </c>
      <c r="Q128">
        <f t="shared" si="25"/>
        <v>0</v>
      </c>
      <c r="R128">
        <f t="shared" si="26"/>
        <v>0</v>
      </c>
      <c r="S128">
        <f t="shared" si="45"/>
        <v>0</v>
      </c>
      <c r="T128">
        <f t="shared" si="28"/>
        <v>0</v>
      </c>
      <c r="U128">
        <f t="shared" si="29"/>
        <v>0</v>
      </c>
      <c r="V128">
        <f t="shared" si="30"/>
        <v>0</v>
      </c>
      <c r="W128">
        <f t="shared" si="31"/>
        <v>0</v>
      </c>
      <c r="X128">
        <f t="shared" si="32"/>
        <v>0</v>
      </c>
      <c r="Z128" s="2">
        <f t="shared" si="33"/>
        <v>39199</v>
      </c>
      <c r="AA128">
        <f t="shared" si="34"/>
        <v>902</v>
      </c>
      <c r="AB128">
        <f t="shared" si="35"/>
        <v>0</v>
      </c>
      <c r="AC128">
        <f t="shared" si="36"/>
        <v>0</v>
      </c>
      <c r="AD128">
        <f t="shared" si="37"/>
        <v>0</v>
      </c>
      <c r="AE128">
        <f t="shared" si="38"/>
        <v>0</v>
      </c>
      <c r="AF128">
        <f t="shared" si="39"/>
        <v>0</v>
      </c>
      <c r="AG128">
        <f t="shared" si="40"/>
        <v>0</v>
      </c>
      <c r="AH128">
        <f t="shared" si="41"/>
        <v>0</v>
      </c>
      <c r="AI128">
        <f t="shared" si="42"/>
        <v>0</v>
      </c>
    </row>
    <row r="129" spans="1:35" x14ac:dyDescent="0.25">
      <c r="A129" s="2">
        <v>39199</v>
      </c>
      <c r="B129" s="4">
        <v>36</v>
      </c>
      <c r="C129" s="4">
        <v>456</v>
      </c>
      <c r="D129" s="4">
        <v>456</v>
      </c>
      <c r="E129" s="4" t="s">
        <v>13</v>
      </c>
      <c r="F129" s="4">
        <v>1</v>
      </c>
      <c r="G129" s="5" t="s">
        <v>7</v>
      </c>
      <c r="H129" s="4" t="s">
        <v>45</v>
      </c>
      <c r="I129" s="4" t="s">
        <v>119</v>
      </c>
      <c r="O129" s="2">
        <f t="shared" si="44"/>
        <v>39199</v>
      </c>
      <c r="P129">
        <f t="shared" si="43"/>
        <v>456</v>
      </c>
      <c r="Q129">
        <f t="shared" si="25"/>
        <v>0</v>
      </c>
      <c r="R129">
        <f t="shared" si="26"/>
        <v>0</v>
      </c>
      <c r="S129">
        <f t="shared" si="45"/>
        <v>0</v>
      </c>
      <c r="T129">
        <f t="shared" si="28"/>
        <v>0</v>
      </c>
      <c r="U129">
        <f t="shared" si="29"/>
        <v>0</v>
      </c>
      <c r="V129">
        <f t="shared" si="30"/>
        <v>0</v>
      </c>
      <c r="W129">
        <f t="shared" si="31"/>
        <v>0</v>
      </c>
      <c r="X129">
        <f t="shared" si="32"/>
        <v>0</v>
      </c>
      <c r="Z129" s="2">
        <f t="shared" si="33"/>
        <v>39199</v>
      </c>
      <c r="AA129">
        <f t="shared" si="34"/>
        <v>456</v>
      </c>
      <c r="AB129">
        <f t="shared" si="35"/>
        <v>0</v>
      </c>
      <c r="AC129">
        <f t="shared" si="36"/>
        <v>0</v>
      </c>
      <c r="AD129">
        <f t="shared" si="37"/>
        <v>0</v>
      </c>
      <c r="AE129">
        <f t="shared" si="38"/>
        <v>0</v>
      </c>
      <c r="AF129">
        <f t="shared" si="39"/>
        <v>0</v>
      </c>
      <c r="AG129">
        <f t="shared" si="40"/>
        <v>0</v>
      </c>
      <c r="AH129">
        <f t="shared" si="41"/>
        <v>0</v>
      </c>
      <c r="AI129">
        <f t="shared" si="42"/>
        <v>0</v>
      </c>
    </row>
    <row r="130" spans="1:35" x14ac:dyDescent="0.25">
      <c r="A130" s="2">
        <v>39200</v>
      </c>
      <c r="B130" s="4">
        <v>9</v>
      </c>
      <c r="C130" s="4">
        <v>445</v>
      </c>
      <c r="D130" s="4">
        <v>319</v>
      </c>
      <c r="E130" s="4" t="s">
        <v>20</v>
      </c>
      <c r="F130" s="4">
        <v>6</v>
      </c>
      <c r="G130" s="4" t="s">
        <v>12</v>
      </c>
      <c r="H130" s="4" t="s">
        <v>8</v>
      </c>
      <c r="I130" s="4">
        <v>0.5</v>
      </c>
      <c r="O130" s="2">
        <f t="shared" si="44"/>
        <v>39200</v>
      </c>
      <c r="P130">
        <f t="shared" si="43"/>
        <v>0</v>
      </c>
      <c r="Q130">
        <f t="shared" si="25"/>
        <v>0</v>
      </c>
      <c r="R130">
        <f t="shared" si="26"/>
        <v>0</v>
      </c>
      <c r="S130">
        <f t="shared" si="45"/>
        <v>0</v>
      </c>
      <c r="T130">
        <f t="shared" si="28"/>
        <v>0</v>
      </c>
      <c r="U130">
        <f t="shared" si="29"/>
        <v>445</v>
      </c>
      <c r="V130">
        <f t="shared" si="30"/>
        <v>0</v>
      </c>
      <c r="W130">
        <f t="shared" si="31"/>
        <v>0</v>
      </c>
      <c r="X130">
        <f t="shared" si="32"/>
        <v>0</v>
      </c>
      <c r="Z130" s="2">
        <f t="shared" si="33"/>
        <v>39200</v>
      </c>
      <c r="AA130">
        <f t="shared" si="34"/>
        <v>0</v>
      </c>
      <c r="AB130">
        <f t="shared" si="35"/>
        <v>0</v>
      </c>
      <c r="AC130">
        <f t="shared" si="36"/>
        <v>0</v>
      </c>
      <c r="AD130">
        <f t="shared" si="37"/>
        <v>0</v>
      </c>
      <c r="AE130">
        <f t="shared" si="38"/>
        <v>0</v>
      </c>
      <c r="AF130">
        <f t="shared" si="39"/>
        <v>319</v>
      </c>
      <c r="AG130">
        <f t="shared" si="40"/>
        <v>0</v>
      </c>
      <c r="AH130">
        <f t="shared" si="41"/>
        <v>0</v>
      </c>
      <c r="AI130">
        <f t="shared" si="42"/>
        <v>0</v>
      </c>
    </row>
    <row r="131" spans="1:35" x14ac:dyDescent="0.25">
      <c r="A131" s="2">
        <v>39201</v>
      </c>
      <c r="B131" s="4">
        <v>4</v>
      </c>
      <c r="C131" s="4">
        <v>911</v>
      </c>
      <c r="D131" s="4">
        <v>911</v>
      </c>
      <c r="E131" s="4" t="s">
        <v>13</v>
      </c>
      <c r="F131" s="4">
        <v>1</v>
      </c>
      <c r="G131" s="5" t="s">
        <v>7</v>
      </c>
      <c r="H131" s="4" t="s">
        <v>45</v>
      </c>
      <c r="I131" s="4" t="s">
        <v>119</v>
      </c>
      <c r="O131" s="2">
        <f t="shared" ref="O131:O141" si="46">A131</f>
        <v>39201</v>
      </c>
      <c r="P131">
        <f t="shared" si="43"/>
        <v>911</v>
      </c>
      <c r="Q131">
        <f t="shared" si="25"/>
        <v>0</v>
      </c>
      <c r="R131">
        <f t="shared" si="26"/>
        <v>0</v>
      </c>
      <c r="S131">
        <f t="shared" si="45"/>
        <v>0</v>
      </c>
      <c r="T131">
        <f t="shared" si="28"/>
        <v>0</v>
      </c>
      <c r="U131">
        <f t="shared" si="29"/>
        <v>0</v>
      </c>
      <c r="V131">
        <f t="shared" si="30"/>
        <v>0</v>
      </c>
      <c r="W131">
        <f t="shared" si="31"/>
        <v>0</v>
      </c>
      <c r="X131">
        <f t="shared" si="32"/>
        <v>0</v>
      </c>
      <c r="Z131" s="2">
        <f t="shared" si="33"/>
        <v>39201</v>
      </c>
      <c r="AA131">
        <f t="shared" si="34"/>
        <v>911</v>
      </c>
      <c r="AB131">
        <f t="shared" si="35"/>
        <v>0</v>
      </c>
      <c r="AC131">
        <f t="shared" si="36"/>
        <v>0</v>
      </c>
      <c r="AD131">
        <f t="shared" si="37"/>
        <v>0</v>
      </c>
      <c r="AE131">
        <f t="shared" si="38"/>
        <v>0</v>
      </c>
      <c r="AF131">
        <f t="shared" si="39"/>
        <v>0</v>
      </c>
      <c r="AG131">
        <f t="shared" si="40"/>
        <v>0</v>
      </c>
      <c r="AH131">
        <f t="shared" si="41"/>
        <v>0</v>
      </c>
      <c r="AI131">
        <f t="shared" si="42"/>
        <v>0</v>
      </c>
    </row>
    <row r="132" spans="1:35" x14ac:dyDescent="0.25">
      <c r="A132" s="2">
        <v>39201</v>
      </c>
      <c r="B132" s="4">
        <v>5</v>
      </c>
      <c r="C132" s="4">
        <v>476</v>
      </c>
      <c r="D132" s="4">
        <f>53+28+50</f>
        <v>131</v>
      </c>
      <c r="E132" s="4" t="s">
        <v>18</v>
      </c>
      <c r="F132" s="4">
        <v>5</v>
      </c>
      <c r="G132" s="5" t="s">
        <v>7</v>
      </c>
      <c r="H132" s="4" t="s">
        <v>37</v>
      </c>
      <c r="I132" s="4">
        <v>1</v>
      </c>
      <c r="O132" s="2">
        <f t="shared" si="46"/>
        <v>39201</v>
      </c>
      <c r="P132">
        <f t="shared" ref="P132:P141" si="47">IF($F132=1,$C132,0)</f>
        <v>0</v>
      </c>
      <c r="Q132">
        <f t="shared" ref="Q132:Q141" si="48">IF($F132=2,$C132,0)</f>
        <v>0</v>
      </c>
      <c r="R132">
        <f t="shared" ref="R132:R141" si="49">IF($F132=3,$C132,0)</f>
        <v>0</v>
      </c>
      <c r="S132">
        <f t="shared" si="45"/>
        <v>0</v>
      </c>
      <c r="T132">
        <f t="shared" ref="T132:T141" si="50">IF($F132=5,$C132,0)</f>
        <v>476</v>
      </c>
      <c r="U132">
        <f t="shared" ref="U132:U141" si="51">IF($F132=6,$C132,0)</f>
        <v>0</v>
      </c>
      <c r="V132">
        <f t="shared" ref="V132:V141" si="52">IF($F132=7,$C132,0)</f>
        <v>0</v>
      </c>
      <c r="W132">
        <f t="shared" ref="W132:W141" si="53">IF($F132=8,$C132,0)</f>
        <v>0</v>
      </c>
      <c r="X132">
        <f t="shared" ref="X132:X141" si="54">IF($F132=9,$C132,0)</f>
        <v>0</v>
      </c>
      <c r="Z132" s="2">
        <f t="shared" ref="Z132:Z141" si="55">O132</f>
        <v>39201</v>
      </c>
      <c r="AA132">
        <f t="shared" ref="AA132:AA141" si="56">IF($F132=1,$D132,0)</f>
        <v>0</v>
      </c>
      <c r="AB132">
        <f t="shared" ref="AB132:AB141" si="57">IF($F132=2,$D132,0)</f>
        <v>0</v>
      </c>
      <c r="AC132">
        <f t="shared" ref="AC132:AC141" si="58">IF($F132=3,$D132,0)</f>
        <v>0</v>
      </c>
      <c r="AD132">
        <f t="shared" ref="AD132:AD141" si="59">IF($F132=4,$D132,0)</f>
        <v>0</v>
      </c>
      <c r="AE132">
        <f t="shared" ref="AE132:AE141" si="60">IF($F132=5,$D132,0)</f>
        <v>131</v>
      </c>
      <c r="AF132">
        <f t="shared" ref="AF132:AF141" si="61">IF($F132=6,$D132,0)</f>
        <v>0</v>
      </c>
      <c r="AG132">
        <f t="shared" ref="AG132:AG141" si="62">IF($F132=7,$D132,0)</f>
        <v>0</v>
      </c>
      <c r="AH132">
        <f t="shared" ref="AH132:AH141" si="63">IF($F132=8,$D132,0)</f>
        <v>0</v>
      </c>
      <c r="AI132">
        <f t="shared" ref="AI132:AI141" si="64">IF($F132=9,$D132,0)</f>
        <v>0</v>
      </c>
    </row>
    <row r="133" spans="1:35" x14ac:dyDescent="0.25">
      <c r="A133" s="2">
        <v>39202</v>
      </c>
      <c r="B133" s="4">
        <v>7</v>
      </c>
      <c r="C133" s="4">
        <v>97</v>
      </c>
      <c r="D133" s="4">
        <v>0</v>
      </c>
      <c r="E133" s="4" t="s">
        <v>6</v>
      </c>
      <c r="F133" s="4">
        <v>7</v>
      </c>
      <c r="G133" s="4" t="s">
        <v>12</v>
      </c>
      <c r="H133" s="4" t="s">
        <v>8</v>
      </c>
      <c r="I133" s="4">
        <v>0.5</v>
      </c>
      <c r="O133" s="2">
        <f t="shared" si="46"/>
        <v>39202</v>
      </c>
      <c r="P133">
        <f t="shared" si="47"/>
        <v>0</v>
      </c>
      <c r="Q133">
        <f t="shared" si="48"/>
        <v>0</v>
      </c>
      <c r="R133">
        <f t="shared" si="49"/>
        <v>0</v>
      </c>
      <c r="S133">
        <f t="shared" si="45"/>
        <v>0</v>
      </c>
      <c r="T133">
        <f t="shared" si="50"/>
        <v>0</v>
      </c>
      <c r="U133">
        <f t="shared" si="51"/>
        <v>0</v>
      </c>
      <c r="V133">
        <f t="shared" si="52"/>
        <v>97</v>
      </c>
      <c r="W133">
        <f t="shared" si="53"/>
        <v>0</v>
      </c>
      <c r="X133">
        <f t="shared" si="54"/>
        <v>0</v>
      </c>
      <c r="Z133" s="2">
        <f t="shared" si="55"/>
        <v>39202</v>
      </c>
      <c r="AA133">
        <f t="shared" si="56"/>
        <v>0</v>
      </c>
      <c r="AB133">
        <f t="shared" si="57"/>
        <v>0</v>
      </c>
      <c r="AC133">
        <f t="shared" si="58"/>
        <v>0</v>
      </c>
      <c r="AD133">
        <f t="shared" si="59"/>
        <v>0</v>
      </c>
      <c r="AE133">
        <f t="shared" si="60"/>
        <v>0</v>
      </c>
      <c r="AF133">
        <f t="shared" si="61"/>
        <v>0</v>
      </c>
      <c r="AG133">
        <f t="shared" si="62"/>
        <v>0</v>
      </c>
      <c r="AH133">
        <f t="shared" si="63"/>
        <v>0</v>
      </c>
      <c r="AI133">
        <f t="shared" si="64"/>
        <v>0</v>
      </c>
    </row>
    <row r="134" spans="1:35" x14ac:dyDescent="0.25">
      <c r="A134" s="2">
        <v>39204</v>
      </c>
      <c r="B134" s="4">
        <v>1</v>
      </c>
      <c r="C134" s="4">
        <v>21</v>
      </c>
      <c r="D134" s="4">
        <v>0</v>
      </c>
      <c r="E134" s="4" t="s">
        <v>6</v>
      </c>
      <c r="F134" s="4">
        <v>7</v>
      </c>
      <c r="G134" s="5" t="s">
        <v>7</v>
      </c>
      <c r="H134" s="4" t="s">
        <v>46</v>
      </c>
      <c r="I134" s="4" t="s">
        <v>119</v>
      </c>
      <c r="O134" s="2">
        <f t="shared" si="46"/>
        <v>39204</v>
      </c>
      <c r="P134">
        <f t="shared" si="47"/>
        <v>0</v>
      </c>
      <c r="Q134">
        <f t="shared" si="48"/>
        <v>0</v>
      </c>
      <c r="R134">
        <f t="shared" si="49"/>
        <v>0</v>
      </c>
      <c r="S134">
        <f t="shared" si="45"/>
        <v>0</v>
      </c>
      <c r="T134">
        <f t="shared" si="50"/>
        <v>0</v>
      </c>
      <c r="U134">
        <f t="shared" si="51"/>
        <v>0</v>
      </c>
      <c r="V134">
        <f t="shared" si="52"/>
        <v>21</v>
      </c>
      <c r="W134">
        <f t="shared" si="53"/>
        <v>0</v>
      </c>
      <c r="X134">
        <f t="shared" si="54"/>
        <v>0</v>
      </c>
      <c r="Z134" s="2">
        <f t="shared" si="55"/>
        <v>39204</v>
      </c>
      <c r="AA134">
        <f t="shared" si="56"/>
        <v>0</v>
      </c>
      <c r="AB134">
        <f t="shared" si="57"/>
        <v>0</v>
      </c>
      <c r="AC134">
        <f t="shared" si="58"/>
        <v>0</v>
      </c>
      <c r="AD134">
        <f t="shared" si="59"/>
        <v>0</v>
      </c>
      <c r="AE134">
        <f t="shared" si="60"/>
        <v>0</v>
      </c>
      <c r="AF134">
        <f t="shared" si="61"/>
        <v>0</v>
      </c>
      <c r="AG134">
        <f t="shared" si="62"/>
        <v>0</v>
      </c>
      <c r="AH134">
        <f t="shared" si="63"/>
        <v>0</v>
      </c>
      <c r="AI134">
        <f t="shared" si="64"/>
        <v>0</v>
      </c>
    </row>
    <row r="135" spans="1:35" x14ac:dyDescent="0.25">
      <c r="A135" s="2">
        <v>39204</v>
      </c>
      <c r="B135" s="4">
        <v>6</v>
      </c>
      <c r="C135" s="4">
        <v>505</v>
      </c>
      <c r="D135" s="4">
        <v>297</v>
      </c>
      <c r="E135" s="4" t="s">
        <v>6</v>
      </c>
      <c r="F135" s="4">
        <v>7</v>
      </c>
      <c r="G135" s="4" t="s">
        <v>12</v>
      </c>
      <c r="H135" s="4" t="s">
        <v>37</v>
      </c>
      <c r="I135" s="4">
        <v>1</v>
      </c>
      <c r="O135" s="2">
        <f t="shared" si="46"/>
        <v>39204</v>
      </c>
      <c r="P135">
        <f t="shared" si="47"/>
        <v>0</v>
      </c>
      <c r="Q135">
        <f t="shared" si="48"/>
        <v>0</v>
      </c>
      <c r="R135">
        <f t="shared" si="49"/>
        <v>0</v>
      </c>
      <c r="S135">
        <f t="shared" si="45"/>
        <v>0</v>
      </c>
      <c r="T135">
        <f t="shared" si="50"/>
        <v>0</v>
      </c>
      <c r="U135">
        <f t="shared" si="51"/>
        <v>0</v>
      </c>
      <c r="V135">
        <f t="shared" si="52"/>
        <v>505</v>
      </c>
      <c r="W135">
        <f t="shared" si="53"/>
        <v>0</v>
      </c>
      <c r="X135">
        <f t="shared" si="54"/>
        <v>0</v>
      </c>
      <c r="Z135" s="2">
        <f t="shared" si="55"/>
        <v>39204</v>
      </c>
      <c r="AA135">
        <f t="shared" si="56"/>
        <v>0</v>
      </c>
      <c r="AB135">
        <f t="shared" si="57"/>
        <v>0</v>
      </c>
      <c r="AC135">
        <f t="shared" si="58"/>
        <v>0</v>
      </c>
      <c r="AD135">
        <f t="shared" si="59"/>
        <v>0</v>
      </c>
      <c r="AE135">
        <f t="shared" si="60"/>
        <v>0</v>
      </c>
      <c r="AF135">
        <f t="shared" si="61"/>
        <v>0</v>
      </c>
      <c r="AG135">
        <f t="shared" si="62"/>
        <v>297</v>
      </c>
      <c r="AH135">
        <f t="shared" si="63"/>
        <v>0</v>
      </c>
      <c r="AI135">
        <f t="shared" si="64"/>
        <v>0</v>
      </c>
    </row>
    <row r="136" spans="1:35" x14ac:dyDescent="0.25">
      <c r="A136" s="2">
        <v>39204</v>
      </c>
      <c r="B136" s="4">
        <v>6</v>
      </c>
      <c r="C136" s="4">
        <v>127</v>
      </c>
      <c r="D136" s="4">
        <v>0</v>
      </c>
      <c r="E136" s="4" t="s">
        <v>18</v>
      </c>
      <c r="F136" s="4">
        <v>5</v>
      </c>
      <c r="G136" s="4" t="s">
        <v>12</v>
      </c>
      <c r="H136" s="4" t="s">
        <v>8</v>
      </c>
      <c r="I136" s="4">
        <v>0.5</v>
      </c>
      <c r="O136" s="2">
        <f t="shared" si="46"/>
        <v>39204</v>
      </c>
      <c r="P136">
        <f t="shared" si="47"/>
        <v>0</v>
      </c>
      <c r="Q136">
        <f t="shared" si="48"/>
        <v>0</v>
      </c>
      <c r="R136">
        <f t="shared" si="49"/>
        <v>0</v>
      </c>
      <c r="S136">
        <f t="shared" si="45"/>
        <v>0</v>
      </c>
      <c r="T136">
        <f t="shared" si="50"/>
        <v>127</v>
      </c>
      <c r="U136">
        <f t="shared" si="51"/>
        <v>0</v>
      </c>
      <c r="V136">
        <f t="shared" si="52"/>
        <v>0</v>
      </c>
      <c r="W136">
        <f t="shared" si="53"/>
        <v>0</v>
      </c>
      <c r="X136">
        <f t="shared" si="54"/>
        <v>0</v>
      </c>
      <c r="Z136" s="2">
        <f t="shared" si="55"/>
        <v>39204</v>
      </c>
      <c r="AA136">
        <f t="shared" si="56"/>
        <v>0</v>
      </c>
      <c r="AB136">
        <f t="shared" si="57"/>
        <v>0</v>
      </c>
      <c r="AC136">
        <f t="shared" si="58"/>
        <v>0</v>
      </c>
      <c r="AD136">
        <f t="shared" si="59"/>
        <v>0</v>
      </c>
      <c r="AE136">
        <f t="shared" si="60"/>
        <v>0</v>
      </c>
      <c r="AF136">
        <f t="shared" si="61"/>
        <v>0</v>
      </c>
      <c r="AG136">
        <f t="shared" si="62"/>
        <v>0</v>
      </c>
      <c r="AH136">
        <f t="shared" si="63"/>
        <v>0</v>
      </c>
      <c r="AI136">
        <f t="shared" si="64"/>
        <v>0</v>
      </c>
    </row>
    <row r="137" spans="1:35" x14ac:dyDescent="0.25">
      <c r="A137" s="2">
        <v>39204</v>
      </c>
      <c r="B137" s="4">
        <v>7</v>
      </c>
      <c r="C137" s="4">
        <v>299</v>
      </c>
      <c r="D137" s="4">
        <v>103</v>
      </c>
      <c r="E137" s="4" t="s">
        <v>75</v>
      </c>
      <c r="F137" s="4">
        <v>8</v>
      </c>
      <c r="G137" s="4" t="s">
        <v>27</v>
      </c>
      <c r="H137" s="4" t="s">
        <v>38</v>
      </c>
      <c r="I137" s="4">
        <v>2</v>
      </c>
      <c r="O137" s="2">
        <f t="shared" si="46"/>
        <v>39204</v>
      </c>
      <c r="P137">
        <f t="shared" si="47"/>
        <v>0</v>
      </c>
      <c r="Q137">
        <f t="shared" si="48"/>
        <v>0</v>
      </c>
      <c r="R137">
        <f t="shared" si="49"/>
        <v>0</v>
      </c>
      <c r="S137">
        <f t="shared" si="45"/>
        <v>0</v>
      </c>
      <c r="T137">
        <f t="shared" si="50"/>
        <v>0</v>
      </c>
      <c r="U137">
        <f t="shared" si="51"/>
        <v>0</v>
      </c>
      <c r="V137">
        <f t="shared" si="52"/>
        <v>0</v>
      </c>
      <c r="W137">
        <f t="shared" si="53"/>
        <v>299</v>
      </c>
      <c r="X137">
        <f t="shared" si="54"/>
        <v>0</v>
      </c>
      <c r="Z137" s="2">
        <f t="shared" si="55"/>
        <v>39204</v>
      </c>
      <c r="AA137">
        <f t="shared" si="56"/>
        <v>0</v>
      </c>
      <c r="AB137">
        <f t="shared" si="57"/>
        <v>0</v>
      </c>
      <c r="AC137">
        <f t="shared" si="58"/>
        <v>0</v>
      </c>
      <c r="AD137">
        <f t="shared" si="59"/>
        <v>0</v>
      </c>
      <c r="AE137">
        <f t="shared" si="60"/>
        <v>0</v>
      </c>
      <c r="AF137">
        <f t="shared" si="61"/>
        <v>0</v>
      </c>
      <c r="AG137">
        <f t="shared" si="62"/>
        <v>0</v>
      </c>
      <c r="AH137">
        <f t="shared" si="63"/>
        <v>103</v>
      </c>
      <c r="AI137">
        <f t="shared" si="64"/>
        <v>0</v>
      </c>
    </row>
    <row r="138" spans="1:35" x14ac:dyDescent="0.25">
      <c r="A138" s="2">
        <v>39204</v>
      </c>
      <c r="B138" s="4">
        <v>7</v>
      </c>
      <c r="C138" s="4">
        <v>89</v>
      </c>
      <c r="D138" s="4">
        <v>0</v>
      </c>
      <c r="E138" s="4" t="s">
        <v>42</v>
      </c>
      <c r="F138" s="4">
        <v>4</v>
      </c>
      <c r="G138" s="5" t="s">
        <v>7</v>
      </c>
      <c r="H138" s="4" t="s">
        <v>8</v>
      </c>
      <c r="I138" s="4">
        <v>0.5</v>
      </c>
      <c r="O138" s="2">
        <f t="shared" si="46"/>
        <v>39204</v>
      </c>
      <c r="P138">
        <f t="shared" si="47"/>
        <v>0</v>
      </c>
      <c r="Q138">
        <f t="shared" si="48"/>
        <v>0</v>
      </c>
      <c r="R138">
        <f t="shared" si="49"/>
        <v>0</v>
      </c>
      <c r="S138">
        <f t="shared" si="45"/>
        <v>89</v>
      </c>
      <c r="T138">
        <f t="shared" si="50"/>
        <v>0</v>
      </c>
      <c r="U138">
        <f t="shared" si="51"/>
        <v>0</v>
      </c>
      <c r="V138">
        <f t="shared" si="52"/>
        <v>0</v>
      </c>
      <c r="W138">
        <f t="shared" si="53"/>
        <v>0</v>
      </c>
      <c r="X138">
        <f t="shared" si="54"/>
        <v>0</v>
      </c>
      <c r="Z138" s="2">
        <f t="shared" si="55"/>
        <v>39204</v>
      </c>
      <c r="AA138">
        <f t="shared" si="56"/>
        <v>0</v>
      </c>
      <c r="AB138">
        <f t="shared" si="57"/>
        <v>0</v>
      </c>
      <c r="AC138">
        <f t="shared" si="58"/>
        <v>0</v>
      </c>
      <c r="AD138">
        <f t="shared" si="59"/>
        <v>0</v>
      </c>
      <c r="AE138">
        <f t="shared" si="60"/>
        <v>0</v>
      </c>
      <c r="AF138">
        <f t="shared" si="61"/>
        <v>0</v>
      </c>
      <c r="AG138">
        <f t="shared" si="62"/>
        <v>0</v>
      </c>
      <c r="AH138">
        <f t="shared" si="63"/>
        <v>0</v>
      </c>
      <c r="AI138">
        <f t="shared" si="64"/>
        <v>0</v>
      </c>
    </row>
    <row r="139" spans="1:35" x14ac:dyDescent="0.25">
      <c r="A139" s="2">
        <v>39205</v>
      </c>
      <c r="B139" s="4">
        <v>1</v>
      </c>
      <c r="C139" s="4">
        <v>42</v>
      </c>
      <c r="D139" s="4">
        <v>25</v>
      </c>
      <c r="E139" s="4" t="s">
        <v>13</v>
      </c>
      <c r="F139" s="4">
        <v>1</v>
      </c>
      <c r="G139" s="5" t="s">
        <v>7</v>
      </c>
      <c r="H139" s="4" t="s">
        <v>46</v>
      </c>
      <c r="I139" s="4" t="s">
        <v>119</v>
      </c>
      <c r="O139" s="2">
        <f t="shared" si="46"/>
        <v>39205</v>
      </c>
      <c r="P139">
        <f t="shared" si="47"/>
        <v>42</v>
      </c>
      <c r="Q139">
        <f t="shared" si="48"/>
        <v>0</v>
      </c>
      <c r="R139">
        <f t="shared" si="49"/>
        <v>0</v>
      </c>
      <c r="S139">
        <f t="shared" si="45"/>
        <v>0</v>
      </c>
      <c r="T139">
        <f t="shared" si="50"/>
        <v>0</v>
      </c>
      <c r="U139">
        <f t="shared" si="51"/>
        <v>0</v>
      </c>
      <c r="V139">
        <f t="shared" si="52"/>
        <v>0</v>
      </c>
      <c r="W139">
        <f t="shared" si="53"/>
        <v>0</v>
      </c>
      <c r="X139">
        <f t="shared" si="54"/>
        <v>0</v>
      </c>
      <c r="Z139" s="2">
        <f t="shared" si="55"/>
        <v>39205</v>
      </c>
      <c r="AA139">
        <f t="shared" si="56"/>
        <v>25</v>
      </c>
      <c r="AB139">
        <f t="shared" si="57"/>
        <v>0</v>
      </c>
      <c r="AC139">
        <f t="shared" si="58"/>
        <v>0</v>
      </c>
      <c r="AD139">
        <f t="shared" si="59"/>
        <v>0</v>
      </c>
      <c r="AE139">
        <f t="shared" si="60"/>
        <v>0</v>
      </c>
      <c r="AF139">
        <f t="shared" si="61"/>
        <v>0</v>
      </c>
      <c r="AG139">
        <f t="shared" si="62"/>
        <v>0</v>
      </c>
      <c r="AH139">
        <f t="shared" si="63"/>
        <v>0</v>
      </c>
      <c r="AI139">
        <f t="shared" si="64"/>
        <v>0</v>
      </c>
    </row>
    <row r="140" spans="1:35" ht="15.75" thickBot="1" x14ac:dyDescent="0.3">
      <c r="A140" s="2">
        <v>39205</v>
      </c>
      <c r="B140" s="4">
        <v>12</v>
      </c>
      <c r="C140" s="4">
        <v>778</v>
      </c>
      <c r="D140" s="4">
        <v>351</v>
      </c>
      <c r="E140" s="4" t="s">
        <v>6</v>
      </c>
      <c r="F140" s="4">
        <v>7</v>
      </c>
      <c r="G140" s="4" t="s">
        <v>12</v>
      </c>
      <c r="H140" s="4" t="s">
        <v>37</v>
      </c>
      <c r="I140" s="4">
        <v>1</v>
      </c>
      <c r="O140" s="2">
        <f t="shared" si="46"/>
        <v>39205</v>
      </c>
      <c r="P140">
        <f t="shared" si="47"/>
        <v>0</v>
      </c>
      <c r="Q140">
        <f t="shared" si="48"/>
        <v>0</v>
      </c>
      <c r="R140">
        <f t="shared" si="49"/>
        <v>0</v>
      </c>
      <c r="S140">
        <f t="shared" si="45"/>
        <v>0</v>
      </c>
      <c r="T140">
        <f t="shared" si="50"/>
        <v>0</v>
      </c>
      <c r="U140">
        <f t="shared" si="51"/>
        <v>0</v>
      </c>
      <c r="V140">
        <f t="shared" si="52"/>
        <v>778</v>
      </c>
      <c r="W140">
        <f t="shared" si="53"/>
        <v>0</v>
      </c>
      <c r="X140">
        <f t="shared" si="54"/>
        <v>0</v>
      </c>
      <c r="Z140" s="2">
        <f t="shared" si="55"/>
        <v>39205</v>
      </c>
      <c r="AA140">
        <f t="shared" si="56"/>
        <v>0</v>
      </c>
      <c r="AB140">
        <f t="shared" si="57"/>
        <v>0</v>
      </c>
      <c r="AC140">
        <f t="shared" si="58"/>
        <v>0</v>
      </c>
      <c r="AD140">
        <f t="shared" si="59"/>
        <v>0</v>
      </c>
      <c r="AE140">
        <f t="shared" si="60"/>
        <v>0</v>
      </c>
      <c r="AF140">
        <f t="shared" si="61"/>
        <v>0</v>
      </c>
      <c r="AG140">
        <f t="shared" si="62"/>
        <v>351</v>
      </c>
      <c r="AH140">
        <f t="shared" si="63"/>
        <v>0</v>
      </c>
      <c r="AI140">
        <f t="shared" si="64"/>
        <v>0</v>
      </c>
    </row>
    <row r="141" spans="1:35" ht="15.75" thickBot="1" x14ac:dyDescent="0.3">
      <c r="A141" s="50">
        <v>39205</v>
      </c>
      <c r="B141" s="51">
        <v>60</v>
      </c>
      <c r="C141" s="51">
        <v>22</v>
      </c>
      <c r="D141" s="51">
        <v>0</v>
      </c>
      <c r="E141" s="51" t="s">
        <v>6</v>
      </c>
      <c r="F141" s="51">
        <v>7</v>
      </c>
      <c r="G141" s="52" t="s">
        <v>7</v>
      </c>
      <c r="H141" s="51" t="s">
        <v>104</v>
      </c>
      <c r="I141" s="51" t="s">
        <v>119</v>
      </c>
      <c r="J141" s="53"/>
      <c r="K141" s="49" t="s">
        <v>136</v>
      </c>
      <c r="O141" s="2">
        <f t="shared" si="46"/>
        <v>39205</v>
      </c>
      <c r="P141">
        <f t="shared" si="47"/>
        <v>0</v>
      </c>
      <c r="Q141">
        <f t="shared" si="48"/>
        <v>0</v>
      </c>
      <c r="R141">
        <f t="shared" si="49"/>
        <v>0</v>
      </c>
      <c r="S141">
        <f t="shared" si="45"/>
        <v>0</v>
      </c>
      <c r="T141">
        <f t="shared" si="50"/>
        <v>0</v>
      </c>
      <c r="U141">
        <f t="shared" si="51"/>
        <v>0</v>
      </c>
      <c r="V141">
        <f t="shared" si="52"/>
        <v>22</v>
      </c>
      <c r="W141">
        <f t="shared" si="53"/>
        <v>0</v>
      </c>
      <c r="X141">
        <f t="shared" si="54"/>
        <v>0</v>
      </c>
      <c r="Z141" s="2">
        <f t="shared" si="55"/>
        <v>39205</v>
      </c>
      <c r="AA141">
        <f t="shared" si="56"/>
        <v>0</v>
      </c>
      <c r="AB141">
        <f t="shared" si="57"/>
        <v>0</v>
      </c>
      <c r="AC141">
        <f t="shared" si="58"/>
        <v>0</v>
      </c>
      <c r="AD141">
        <f t="shared" si="59"/>
        <v>0</v>
      </c>
      <c r="AE141">
        <f t="shared" si="60"/>
        <v>0</v>
      </c>
      <c r="AF141">
        <f t="shared" si="61"/>
        <v>0</v>
      </c>
      <c r="AG141">
        <f t="shared" si="62"/>
        <v>0</v>
      </c>
      <c r="AH141">
        <f t="shared" si="63"/>
        <v>0</v>
      </c>
      <c r="AI141">
        <f t="shared" si="64"/>
        <v>0</v>
      </c>
    </row>
    <row r="142" spans="1:35" x14ac:dyDescent="0.25">
      <c r="A142" s="2">
        <v>39206</v>
      </c>
      <c r="B142" s="4">
        <v>3</v>
      </c>
      <c r="C142" s="4">
        <v>360</v>
      </c>
      <c r="D142" s="4">
        <v>113</v>
      </c>
      <c r="E142" s="4" t="s">
        <v>6</v>
      </c>
      <c r="F142" s="4">
        <v>7</v>
      </c>
      <c r="G142" s="4" t="s">
        <v>12</v>
      </c>
      <c r="H142" s="4" t="s">
        <v>37</v>
      </c>
      <c r="I142" s="4">
        <v>1</v>
      </c>
      <c r="O142" t="s">
        <v>72</v>
      </c>
    </row>
    <row r="143" spans="1:35" x14ac:dyDescent="0.25">
      <c r="A143" s="2">
        <v>39207</v>
      </c>
      <c r="B143" s="4">
        <v>1</v>
      </c>
      <c r="C143" s="4">
        <v>62</v>
      </c>
      <c r="D143" s="4">
        <v>27</v>
      </c>
      <c r="E143" s="4" t="s">
        <v>13</v>
      </c>
      <c r="F143" s="4">
        <v>1</v>
      </c>
      <c r="G143" s="5" t="s">
        <v>7</v>
      </c>
      <c r="H143" s="4" t="s">
        <v>46</v>
      </c>
      <c r="I143" s="4" t="s">
        <v>119</v>
      </c>
      <c r="O143" t="s">
        <v>110</v>
      </c>
      <c r="P143">
        <f>SUM(P3:X141)</f>
        <v>77860</v>
      </c>
      <c r="Z143" t="s">
        <v>110</v>
      </c>
      <c r="AA143">
        <f>SUM(AA3:AI141)</f>
        <v>51892</v>
      </c>
    </row>
    <row r="144" spans="1:35" x14ac:dyDescent="0.25">
      <c r="A144" s="2">
        <v>39207</v>
      </c>
      <c r="B144" s="4">
        <v>9</v>
      </c>
      <c r="C144" s="4">
        <v>474</v>
      </c>
      <c r="D144" s="4">
        <v>103</v>
      </c>
      <c r="E144" s="4" t="s">
        <v>13</v>
      </c>
      <c r="F144" s="4">
        <v>1</v>
      </c>
      <c r="G144" s="5" t="s">
        <v>7</v>
      </c>
      <c r="H144" s="4" t="s">
        <v>37</v>
      </c>
      <c r="I144" s="4">
        <v>1</v>
      </c>
      <c r="AA144" s="60">
        <f>(AA143/P143)*100</f>
        <v>66.647829437451833</v>
      </c>
      <c r="AB144" t="s">
        <v>117</v>
      </c>
    </row>
    <row r="145" spans="1:9" x14ac:dyDescent="0.25">
      <c r="A145" s="2">
        <v>39207</v>
      </c>
      <c r="B145" s="4">
        <v>63</v>
      </c>
      <c r="C145" s="4">
        <f>16</f>
        <v>16</v>
      </c>
      <c r="D145" s="4">
        <v>0</v>
      </c>
      <c r="E145" s="4" t="s">
        <v>13</v>
      </c>
      <c r="F145" s="4">
        <v>1</v>
      </c>
      <c r="G145" s="5" t="s">
        <v>7</v>
      </c>
      <c r="H145" s="4" t="s">
        <v>99</v>
      </c>
      <c r="I145" s="4" t="s">
        <v>119</v>
      </c>
    </row>
    <row r="146" spans="1:9" x14ac:dyDescent="0.25">
      <c r="A146" s="2">
        <v>39208</v>
      </c>
      <c r="B146" s="4">
        <v>1</v>
      </c>
      <c r="C146" s="4">
        <v>76</v>
      </c>
      <c r="D146" s="4">
        <v>58</v>
      </c>
      <c r="E146" s="4" t="s">
        <v>13</v>
      </c>
      <c r="F146" s="4">
        <v>1</v>
      </c>
      <c r="G146" s="5" t="s">
        <v>7</v>
      </c>
      <c r="H146" s="4" t="s">
        <v>8</v>
      </c>
      <c r="I146" s="4">
        <v>0.5</v>
      </c>
    </row>
    <row r="147" spans="1:9" x14ac:dyDescent="0.25">
      <c r="A147" s="2">
        <v>39208</v>
      </c>
      <c r="B147" s="4">
        <v>6</v>
      </c>
      <c r="C147" s="4">
        <v>619</v>
      </c>
      <c r="D147" s="4">
        <f>119+148</f>
        <v>267</v>
      </c>
      <c r="E147" s="4" t="s">
        <v>13</v>
      </c>
      <c r="F147" s="4">
        <v>1</v>
      </c>
      <c r="G147" s="4" t="s">
        <v>137</v>
      </c>
      <c r="H147" s="4" t="s">
        <v>27</v>
      </c>
      <c r="I147" s="4">
        <v>4</v>
      </c>
    </row>
    <row r="148" spans="1:9" x14ac:dyDescent="0.25">
      <c r="A148" s="2">
        <v>39208</v>
      </c>
      <c r="B148" s="4">
        <v>7</v>
      </c>
      <c r="C148" s="4">
        <v>884</v>
      </c>
      <c r="D148" s="4">
        <f>63+167+90+111</f>
        <v>431</v>
      </c>
      <c r="E148" s="4" t="s">
        <v>18</v>
      </c>
      <c r="F148" s="4">
        <v>5</v>
      </c>
      <c r="G148" s="4" t="s">
        <v>138</v>
      </c>
      <c r="H148" s="4" t="s">
        <v>51</v>
      </c>
      <c r="I148" s="4">
        <v>6</v>
      </c>
    </row>
    <row r="149" spans="1:9" x14ac:dyDescent="0.25">
      <c r="A149" s="2">
        <v>39210</v>
      </c>
      <c r="B149" s="4">
        <v>3</v>
      </c>
      <c r="C149" s="4">
        <v>295</v>
      </c>
      <c r="D149" s="4">
        <v>295</v>
      </c>
      <c r="E149" s="4" t="s">
        <v>18</v>
      </c>
      <c r="F149" s="4">
        <v>5</v>
      </c>
      <c r="G149" s="5" t="s">
        <v>7</v>
      </c>
      <c r="H149" s="4" t="s">
        <v>58</v>
      </c>
      <c r="I149" s="4" t="s">
        <v>119</v>
      </c>
    </row>
    <row r="150" spans="1:9" x14ac:dyDescent="0.25">
      <c r="A150" s="2">
        <v>39210</v>
      </c>
      <c r="B150" s="4" t="s">
        <v>98</v>
      </c>
      <c r="C150" s="4">
        <f>935*2</f>
        <v>1870</v>
      </c>
      <c r="D150" s="4">
        <f>935*2</f>
        <v>1870</v>
      </c>
      <c r="E150" s="4" t="s">
        <v>13</v>
      </c>
      <c r="F150" s="4">
        <v>1</v>
      </c>
      <c r="G150" s="5" t="s">
        <v>7</v>
      </c>
      <c r="H150" s="4" t="s">
        <v>45</v>
      </c>
      <c r="I150" s="4" t="s">
        <v>119</v>
      </c>
    </row>
    <row r="151" spans="1:9" x14ac:dyDescent="0.25">
      <c r="A151" s="2">
        <v>39211</v>
      </c>
      <c r="B151" s="4">
        <v>7</v>
      </c>
      <c r="C151" s="4">
        <v>140</v>
      </c>
      <c r="D151" s="4">
        <v>0</v>
      </c>
      <c r="E151" s="4" t="s">
        <v>6</v>
      </c>
      <c r="F151" s="4">
        <v>7</v>
      </c>
      <c r="G151" s="5" t="s">
        <v>7</v>
      </c>
      <c r="H151" s="4" t="s">
        <v>8</v>
      </c>
      <c r="I151" s="4">
        <v>0.5</v>
      </c>
    </row>
    <row r="152" spans="1:9" x14ac:dyDescent="0.25">
      <c r="A152" s="2">
        <v>39213</v>
      </c>
      <c r="B152" s="4">
        <v>8</v>
      </c>
      <c r="C152" s="4">
        <v>70</v>
      </c>
      <c r="D152" s="4">
        <v>0</v>
      </c>
      <c r="E152" s="4" t="s">
        <v>6</v>
      </c>
      <c r="F152" s="4">
        <v>7</v>
      </c>
      <c r="G152" s="5" t="s">
        <v>7</v>
      </c>
      <c r="H152" s="4" t="s">
        <v>8</v>
      </c>
      <c r="I152" s="4">
        <v>0.5</v>
      </c>
    </row>
    <row r="153" spans="1:9" x14ac:dyDescent="0.25">
      <c r="A153" s="2">
        <v>39213</v>
      </c>
      <c r="B153" s="4">
        <v>21</v>
      </c>
      <c r="C153" s="4">
        <v>58</v>
      </c>
      <c r="D153" s="4">
        <v>0</v>
      </c>
      <c r="E153" s="4" t="s">
        <v>18</v>
      </c>
      <c r="F153" s="4">
        <v>5</v>
      </c>
      <c r="G153" s="4" t="s">
        <v>12</v>
      </c>
      <c r="H153" s="4" t="s">
        <v>8</v>
      </c>
      <c r="I153" s="4">
        <v>0.5</v>
      </c>
    </row>
    <row r="154" spans="1:9" x14ac:dyDescent="0.25">
      <c r="A154" s="2">
        <v>39214</v>
      </c>
      <c r="B154" s="4">
        <v>5</v>
      </c>
      <c r="C154" s="4">
        <v>468</v>
      </c>
      <c r="D154" s="4">
        <v>237</v>
      </c>
      <c r="E154" s="4" t="s">
        <v>6</v>
      </c>
      <c r="F154" s="4">
        <v>7</v>
      </c>
      <c r="G154" s="4" t="s">
        <v>12</v>
      </c>
      <c r="H154" s="4" t="s">
        <v>37</v>
      </c>
      <c r="I154" s="4">
        <v>1</v>
      </c>
    </row>
    <row r="155" spans="1:9" x14ac:dyDescent="0.25">
      <c r="A155" s="2">
        <v>39214</v>
      </c>
      <c r="B155" s="4">
        <v>22</v>
      </c>
      <c r="C155" s="4">
        <v>261</v>
      </c>
      <c r="D155" s="4">
        <v>55</v>
      </c>
      <c r="E155" s="4" t="s">
        <v>75</v>
      </c>
      <c r="F155" s="4">
        <v>8</v>
      </c>
      <c r="G155" s="4" t="s">
        <v>29</v>
      </c>
      <c r="H155" s="4" t="s">
        <v>139</v>
      </c>
      <c r="I155" s="4">
        <v>12</v>
      </c>
    </row>
    <row r="156" spans="1:9" x14ac:dyDescent="0.25">
      <c r="A156" s="2">
        <v>39214</v>
      </c>
      <c r="B156" s="4">
        <v>63</v>
      </c>
      <c r="C156" s="4">
        <f>16*2</f>
        <v>32</v>
      </c>
      <c r="D156" s="4">
        <v>0</v>
      </c>
      <c r="E156" s="4" t="s">
        <v>13</v>
      </c>
      <c r="F156" s="4">
        <v>1</v>
      </c>
      <c r="G156" s="5" t="s">
        <v>7</v>
      </c>
      <c r="H156" s="4" t="s">
        <v>99</v>
      </c>
      <c r="I156" s="4" t="s">
        <v>119</v>
      </c>
    </row>
    <row r="157" spans="1:9" x14ac:dyDescent="0.25">
      <c r="A157" s="2">
        <v>39215</v>
      </c>
      <c r="B157" s="4">
        <v>1</v>
      </c>
      <c r="C157" s="4">
        <v>69</v>
      </c>
      <c r="D157" s="4">
        <v>69</v>
      </c>
      <c r="E157" s="4" t="s">
        <v>42</v>
      </c>
      <c r="F157" s="4">
        <v>4</v>
      </c>
      <c r="G157" s="5" t="s">
        <v>7</v>
      </c>
      <c r="H157" s="4" t="s">
        <v>46</v>
      </c>
      <c r="I157" s="4" t="s">
        <v>119</v>
      </c>
    </row>
    <row r="158" spans="1:9" x14ac:dyDescent="0.25">
      <c r="A158" s="2">
        <v>39215</v>
      </c>
      <c r="B158" s="4">
        <v>5</v>
      </c>
      <c r="C158" s="4">
        <v>289</v>
      </c>
      <c r="D158" s="4">
        <v>76</v>
      </c>
      <c r="E158" s="4" t="s">
        <v>140</v>
      </c>
      <c r="F158" s="54" t="s">
        <v>141</v>
      </c>
      <c r="G158" s="4" t="s">
        <v>31</v>
      </c>
      <c r="H158" s="4" t="s">
        <v>37</v>
      </c>
      <c r="I158" s="4">
        <v>1</v>
      </c>
    </row>
    <row r="159" spans="1:9" x14ac:dyDescent="0.25">
      <c r="A159" s="2">
        <v>39216</v>
      </c>
      <c r="B159" s="4">
        <v>17</v>
      </c>
      <c r="C159" s="4">
        <v>422</v>
      </c>
      <c r="D159" s="4">
        <v>227</v>
      </c>
      <c r="E159" s="4" t="s">
        <v>42</v>
      </c>
      <c r="F159" s="4">
        <v>4</v>
      </c>
      <c r="G159" s="4" t="s">
        <v>142</v>
      </c>
      <c r="H159" s="4" t="s">
        <v>37</v>
      </c>
      <c r="I159" s="4">
        <v>1</v>
      </c>
    </row>
    <row r="160" spans="1:9" x14ac:dyDescent="0.25">
      <c r="A160" s="2">
        <v>39218</v>
      </c>
      <c r="B160" s="4">
        <v>3</v>
      </c>
      <c r="C160" s="4">
        <v>302</v>
      </c>
      <c r="D160" s="4">
        <v>302</v>
      </c>
      <c r="E160" s="4" t="s">
        <v>42</v>
      </c>
      <c r="F160" s="4">
        <v>4</v>
      </c>
      <c r="G160" s="4" t="s">
        <v>80</v>
      </c>
      <c r="H160" s="4" t="s">
        <v>8</v>
      </c>
      <c r="I160" s="4">
        <v>0.5</v>
      </c>
    </row>
    <row r="161" spans="1:9" x14ac:dyDescent="0.25">
      <c r="A161" s="2">
        <v>39219</v>
      </c>
      <c r="B161" s="4">
        <v>6</v>
      </c>
      <c r="C161" s="4">
        <v>66</v>
      </c>
      <c r="D161" s="4">
        <v>0</v>
      </c>
      <c r="E161" s="4" t="s">
        <v>42</v>
      </c>
      <c r="F161" s="4">
        <v>4</v>
      </c>
      <c r="G161" s="5" t="s">
        <v>7</v>
      </c>
      <c r="H161" s="4" t="s">
        <v>8</v>
      </c>
      <c r="I161" s="4">
        <v>0.5</v>
      </c>
    </row>
    <row r="162" spans="1:9" x14ac:dyDescent="0.25">
      <c r="A162" s="2">
        <v>39220</v>
      </c>
      <c r="B162" s="4">
        <v>6</v>
      </c>
      <c r="C162" s="4">
        <v>74</v>
      </c>
      <c r="D162" s="4">
        <v>0</v>
      </c>
      <c r="E162" s="4" t="s">
        <v>42</v>
      </c>
      <c r="F162" s="4">
        <v>4</v>
      </c>
      <c r="G162" s="5" t="s">
        <v>7</v>
      </c>
      <c r="H162" s="4" t="s">
        <v>8</v>
      </c>
      <c r="I162" s="4">
        <v>0.5</v>
      </c>
    </row>
    <row r="163" spans="1:9" x14ac:dyDescent="0.25">
      <c r="A163" s="2">
        <v>39222</v>
      </c>
      <c r="B163" s="4">
        <v>5</v>
      </c>
      <c r="C163" s="4">
        <v>123</v>
      </c>
      <c r="D163" s="4">
        <v>0</v>
      </c>
      <c r="E163" s="4" t="s">
        <v>42</v>
      </c>
      <c r="F163" s="4">
        <v>4</v>
      </c>
      <c r="G163" s="5" t="s">
        <v>12</v>
      </c>
      <c r="H163" s="4" t="s">
        <v>8</v>
      </c>
      <c r="I163" s="4">
        <v>0.5</v>
      </c>
    </row>
    <row r="164" spans="1:9" x14ac:dyDescent="0.25">
      <c r="A164" s="2">
        <v>39228</v>
      </c>
      <c r="B164" s="4">
        <v>14</v>
      </c>
      <c r="C164" s="4">
        <v>924</v>
      </c>
      <c r="D164" s="4">
        <f>267+123</f>
        <v>390</v>
      </c>
      <c r="E164" s="4" t="s">
        <v>13</v>
      </c>
      <c r="F164" s="4">
        <v>1</v>
      </c>
      <c r="G164" s="4" t="s">
        <v>27</v>
      </c>
      <c r="H164" s="4" t="s">
        <v>27</v>
      </c>
      <c r="I164" s="4">
        <v>4</v>
      </c>
    </row>
    <row r="165" spans="1:9" x14ac:dyDescent="0.25">
      <c r="A165" s="2">
        <v>39228</v>
      </c>
      <c r="B165" s="4">
        <v>24</v>
      </c>
      <c r="C165" s="4">
        <v>358</v>
      </c>
      <c r="D165" s="4">
        <v>107</v>
      </c>
      <c r="E165" s="4" t="s">
        <v>75</v>
      </c>
      <c r="F165" s="4">
        <v>8</v>
      </c>
      <c r="G165" s="4" t="s">
        <v>143</v>
      </c>
      <c r="H165" s="4" t="s">
        <v>8</v>
      </c>
      <c r="I165" s="4">
        <v>0.5</v>
      </c>
    </row>
    <row r="166" spans="1:9" x14ac:dyDescent="0.25">
      <c r="A166" s="2">
        <v>39229</v>
      </c>
      <c r="B166" s="4">
        <v>6</v>
      </c>
      <c r="C166" s="4">
        <v>179</v>
      </c>
      <c r="D166" s="4">
        <v>67</v>
      </c>
      <c r="E166" s="4" t="s">
        <v>42</v>
      </c>
      <c r="F166" s="4">
        <v>4</v>
      </c>
      <c r="G166" s="4" t="s">
        <v>12</v>
      </c>
      <c r="H166" s="4" t="s">
        <v>37</v>
      </c>
      <c r="I166" s="4">
        <v>1</v>
      </c>
    </row>
    <row r="167" spans="1:9" x14ac:dyDescent="0.25">
      <c r="A167" s="2">
        <v>39232</v>
      </c>
      <c r="B167" s="4">
        <v>3</v>
      </c>
      <c r="C167" s="4">
        <v>461</v>
      </c>
      <c r="D167" s="4">
        <v>0</v>
      </c>
      <c r="E167" s="4" t="s">
        <v>42</v>
      </c>
      <c r="F167" s="4">
        <v>4</v>
      </c>
      <c r="G167" s="5" t="s">
        <v>7</v>
      </c>
      <c r="H167" s="4" t="s">
        <v>8</v>
      </c>
      <c r="I167" s="4">
        <v>0.5</v>
      </c>
    </row>
    <row r="169" spans="1:9" x14ac:dyDescent="0.25">
      <c r="A169" t="s">
        <v>144</v>
      </c>
      <c r="B169" s="4">
        <f>COUNT(B3:B167)</f>
        <v>153</v>
      </c>
    </row>
    <row r="171" spans="1:9" x14ac:dyDescent="0.25">
      <c r="A171" t="s">
        <v>145</v>
      </c>
      <c r="C171" s="4">
        <f>SUM(C3:C15)</f>
        <v>2314</v>
      </c>
      <c r="D171" s="4" t="s">
        <v>148</v>
      </c>
      <c r="E171" s="55">
        <f>(C171/$C$174)*100</f>
        <v>2.5056848944233892</v>
      </c>
    </row>
    <row r="172" spans="1:9" x14ac:dyDescent="0.25">
      <c r="A172" t="s">
        <v>146</v>
      </c>
      <c r="C172" s="4">
        <f>SUM(C16:C133)</f>
        <v>79201</v>
      </c>
      <c r="D172" s="4" t="s">
        <v>148</v>
      </c>
      <c r="E172" s="55">
        <f>(C172/$C$174)*100</f>
        <v>85.761775852734161</v>
      </c>
    </row>
    <row r="173" spans="1:9" x14ac:dyDescent="0.25">
      <c r="A173" t="s">
        <v>147</v>
      </c>
      <c r="C173" s="4">
        <f>SUM(C134:C167)</f>
        <v>10835</v>
      </c>
      <c r="D173" s="4" t="s">
        <v>148</v>
      </c>
      <c r="E173" s="55">
        <f>(C173/$C$174)*100</f>
        <v>11.732539252842447</v>
      </c>
    </row>
    <row r="174" spans="1:9" ht="15.75" thickBot="1" x14ac:dyDescent="0.3">
      <c r="A174" s="14" t="s">
        <v>110</v>
      </c>
      <c r="B174" s="27"/>
      <c r="C174" s="27">
        <f>SUM(C171:C173)</f>
        <v>92350</v>
      </c>
      <c r="D174" s="27"/>
      <c r="E174" s="27"/>
    </row>
    <row r="175" spans="1:9" ht="15.75" thickTop="1" x14ac:dyDescent="0.25"/>
    <row r="176" spans="1:9" x14ac:dyDescent="0.25">
      <c r="A176" t="s">
        <v>149</v>
      </c>
      <c r="C176" s="4" t="s">
        <v>72</v>
      </c>
    </row>
  </sheetData>
  <mergeCells count="8">
    <mergeCell ref="K49:M49"/>
    <mergeCell ref="A1:I1"/>
    <mergeCell ref="O1:X1"/>
    <mergeCell ref="Z1:AI1"/>
    <mergeCell ref="K34:M34"/>
    <mergeCell ref="K2:M2"/>
    <mergeCell ref="K13:M13"/>
    <mergeCell ref="K21:M2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topLeftCell="T1" zoomScale="90" zoomScaleNormal="90" workbookViewId="0">
      <selection activeCell="AC57" sqref="AC57"/>
    </sheetView>
  </sheetViews>
  <sheetFormatPr baseColWidth="10" defaultRowHeight="15" x14ac:dyDescent="0.25"/>
  <cols>
    <col min="5" max="5" width="33.28515625" customWidth="1"/>
    <col min="6" max="6" width="15.7109375" customWidth="1"/>
    <col min="15" max="16" width="11.5703125" customWidth="1"/>
    <col min="26" max="26" width="3.7109375" customWidth="1"/>
  </cols>
  <sheetData>
    <row r="1" spans="1:35" x14ac:dyDescent="0.25">
      <c r="A1" s="67" t="s">
        <v>105</v>
      </c>
      <c r="B1" s="67"/>
      <c r="C1" s="67"/>
      <c r="D1" s="67"/>
      <c r="F1" s="67" t="s">
        <v>106</v>
      </c>
      <c r="G1" s="68"/>
      <c r="H1" s="68"/>
      <c r="I1" s="68"/>
      <c r="J1" s="68"/>
      <c r="K1" s="68"/>
      <c r="L1" s="68"/>
      <c r="M1" s="68"/>
      <c r="N1" s="68"/>
      <c r="O1" s="68"/>
      <c r="Q1" s="69" t="s">
        <v>112</v>
      </c>
      <c r="R1" s="69"/>
      <c r="S1" s="69"/>
      <c r="T1" s="69"/>
      <c r="U1" s="69"/>
      <c r="V1" s="69"/>
      <c r="W1" s="69"/>
      <c r="X1" s="69"/>
      <c r="Y1" s="31"/>
      <c r="AA1" s="69" t="s">
        <v>113</v>
      </c>
      <c r="AB1" s="69"/>
      <c r="AC1" s="69"/>
      <c r="AD1" s="69"/>
      <c r="AE1" s="69"/>
      <c r="AF1" s="69"/>
      <c r="AG1" s="69"/>
      <c r="AH1" s="69"/>
      <c r="AI1" s="68"/>
    </row>
    <row r="2" spans="1:35" x14ac:dyDescent="0.25">
      <c r="A2" s="9" t="s">
        <v>0</v>
      </c>
      <c r="B2" s="9" t="s">
        <v>0</v>
      </c>
      <c r="C2" t="s">
        <v>53</v>
      </c>
      <c r="D2" t="s">
        <v>97</v>
      </c>
      <c r="E2" t="s">
        <v>156</v>
      </c>
      <c r="F2" t="s">
        <v>0</v>
      </c>
      <c r="G2" t="s">
        <v>14</v>
      </c>
      <c r="H2" t="s">
        <v>107</v>
      </c>
      <c r="I2" t="s">
        <v>21</v>
      </c>
      <c r="J2" t="s">
        <v>81</v>
      </c>
      <c r="K2" t="s">
        <v>108</v>
      </c>
      <c r="L2" t="s">
        <v>109</v>
      </c>
      <c r="M2" t="s">
        <v>15</v>
      </c>
      <c r="N2" t="s">
        <v>101</v>
      </c>
      <c r="O2" t="s">
        <v>133</v>
      </c>
      <c r="Q2" t="s">
        <v>14</v>
      </c>
      <c r="R2" t="s">
        <v>107</v>
      </c>
      <c r="S2" t="s">
        <v>21</v>
      </c>
      <c r="T2" t="s">
        <v>81</v>
      </c>
      <c r="U2" t="s">
        <v>108</v>
      </c>
      <c r="V2" t="s">
        <v>109</v>
      </c>
      <c r="W2" t="s">
        <v>15</v>
      </c>
      <c r="X2" t="s">
        <v>101</v>
      </c>
      <c r="Y2" t="s">
        <v>133</v>
      </c>
      <c r="AA2" t="s">
        <v>14</v>
      </c>
      <c r="AB2" t="s">
        <v>107</v>
      </c>
      <c r="AC2" t="s">
        <v>21</v>
      </c>
      <c r="AD2" t="s">
        <v>81</v>
      </c>
      <c r="AE2" t="s">
        <v>108</v>
      </c>
      <c r="AF2" t="s">
        <v>109</v>
      </c>
      <c r="AG2" t="s">
        <v>15</v>
      </c>
      <c r="AH2" t="s">
        <v>101</v>
      </c>
      <c r="AI2" t="s">
        <v>133</v>
      </c>
    </row>
    <row r="3" spans="1:35" x14ac:dyDescent="0.25">
      <c r="A3" s="9">
        <f>DATA!A3</f>
        <v>39147</v>
      </c>
      <c r="B3" s="10">
        <f>A3</f>
        <v>39147</v>
      </c>
      <c r="C3">
        <f>DATA!C3</f>
        <v>120</v>
      </c>
      <c r="D3">
        <v>0</v>
      </c>
      <c r="F3" s="9">
        <f t="shared" ref="F3:F43" si="0">A3</f>
        <v>39147</v>
      </c>
      <c r="G3">
        <f>DATA!P3</f>
        <v>0</v>
      </c>
      <c r="H3">
        <f>DATA!S3</f>
        <v>0</v>
      </c>
      <c r="I3">
        <f>DATA!V3</f>
        <v>120</v>
      </c>
      <c r="J3">
        <f>DATA!W3</f>
        <v>0</v>
      </c>
      <c r="K3">
        <f>DATA!T3</f>
        <v>0</v>
      </c>
      <c r="L3">
        <f>DATA!U3</f>
        <v>0</v>
      </c>
      <c r="M3">
        <f>DATA!R3</f>
        <v>0</v>
      </c>
      <c r="N3">
        <f>DATA!Q3</f>
        <v>0</v>
      </c>
      <c r="O3">
        <f>DATA!X3</f>
        <v>0</v>
      </c>
      <c r="Q3">
        <f t="shared" ref="Q3:Q23" si="1">G3-AA3</f>
        <v>0</v>
      </c>
      <c r="R3">
        <f t="shared" ref="R3:R23" si="2">H3-AB3</f>
        <v>0</v>
      </c>
      <c r="S3">
        <f t="shared" ref="S3:S23" si="3">I3-AC3</f>
        <v>120</v>
      </c>
      <c r="T3">
        <f t="shared" ref="T3:T23" si="4">J3-AD3</f>
        <v>0</v>
      </c>
      <c r="U3">
        <f t="shared" ref="U3:U23" si="5">K3-AE3</f>
        <v>0</v>
      </c>
      <c r="V3">
        <f t="shared" ref="V3:V23" si="6">L3-AF3</f>
        <v>0</v>
      </c>
      <c r="W3">
        <f t="shared" ref="W3:W23" si="7">M3-AG3</f>
        <v>0</v>
      </c>
      <c r="X3">
        <f t="shared" ref="X3:X23" si="8">N3-AH3</f>
        <v>0</v>
      </c>
      <c r="Y3">
        <f t="shared" ref="Y3:Y23" si="9">O3-AI3</f>
        <v>0</v>
      </c>
      <c r="AA3">
        <f>DATA!AA3</f>
        <v>0</v>
      </c>
      <c r="AB3">
        <f>DATA!AD3</f>
        <v>0</v>
      </c>
      <c r="AC3">
        <f>DATA!AG3</f>
        <v>0</v>
      </c>
      <c r="AD3">
        <f>DATA!AH3</f>
        <v>0</v>
      </c>
      <c r="AE3">
        <f>DATA!AE3</f>
        <v>0</v>
      </c>
      <c r="AF3">
        <f>DATA!AF3</f>
        <v>0</v>
      </c>
      <c r="AG3">
        <f>DATA!AC3</f>
        <v>0</v>
      </c>
      <c r="AH3">
        <f>DATA!AB3</f>
        <v>0</v>
      </c>
      <c r="AI3">
        <f>DATA!AI3</f>
        <v>0</v>
      </c>
    </row>
    <row r="4" spans="1:35" x14ac:dyDescent="0.25">
      <c r="A4" s="9">
        <f>DATA!A4</f>
        <v>39148</v>
      </c>
      <c r="B4" s="10">
        <f t="shared" ref="B4" si="10">A4</f>
        <v>39148</v>
      </c>
      <c r="C4">
        <f>DATA!C4+DATA!C5</f>
        <v>430</v>
      </c>
      <c r="D4">
        <v>0</v>
      </c>
      <c r="F4" s="9">
        <f t="shared" si="0"/>
        <v>39148</v>
      </c>
      <c r="G4">
        <f>DATA!P4+DATA!P5</f>
        <v>0</v>
      </c>
      <c r="H4">
        <f>DATA!S4+DATA!S5</f>
        <v>0</v>
      </c>
      <c r="I4">
        <f>DATA!V4+DATA!V5</f>
        <v>430</v>
      </c>
      <c r="J4">
        <f>DATA!W4+DATA!W5</f>
        <v>0</v>
      </c>
      <c r="K4">
        <f>DATA!T4+DATA!T5</f>
        <v>0</v>
      </c>
      <c r="L4">
        <f>DATA!U4+DATA!U5</f>
        <v>0</v>
      </c>
      <c r="M4">
        <f>DATA!R4+DATA!R5</f>
        <v>0</v>
      </c>
      <c r="N4">
        <f>DATA!Q4+DATA!Q5</f>
        <v>0</v>
      </c>
      <c r="O4">
        <f>DATA!X4+DATA!X5</f>
        <v>0</v>
      </c>
      <c r="Q4">
        <f t="shared" si="1"/>
        <v>0</v>
      </c>
      <c r="R4">
        <f t="shared" si="2"/>
        <v>0</v>
      </c>
      <c r="S4">
        <f t="shared" si="3"/>
        <v>368</v>
      </c>
      <c r="T4">
        <f t="shared" si="4"/>
        <v>0</v>
      </c>
      <c r="U4">
        <f t="shared" si="5"/>
        <v>0</v>
      </c>
      <c r="V4">
        <f t="shared" si="6"/>
        <v>0</v>
      </c>
      <c r="W4">
        <f t="shared" si="7"/>
        <v>0</v>
      </c>
      <c r="X4">
        <f t="shared" si="8"/>
        <v>0</v>
      </c>
      <c r="Y4">
        <f t="shared" si="9"/>
        <v>0</v>
      </c>
      <c r="AA4">
        <f>DATA!AA4+DATA!AA5</f>
        <v>0</v>
      </c>
      <c r="AB4">
        <f>DATA!AD4+DATA!AD5</f>
        <v>0</v>
      </c>
      <c r="AC4">
        <f>DATA!AG4+DATA!AG5</f>
        <v>62</v>
      </c>
      <c r="AD4">
        <f>DATA!AH4+DATA!AH5</f>
        <v>0</v>
      </c>
      <c r="AE4">
        <f>DATA!AE4+DATA!AE5</f>
        <v>0</v>
      </c>
      <c r="AF4">
        <f>DATA!AF4+DATA!AF5</f>
        <v>0</v>
      </c>
      <c r="AG4">
        <f>DATA!AC4+DATA!AC5</f>
        <v>0</v>
      </c>
      <c r="AH4">
        <f>DATA!AB4+DATA!AB5</f>
        <v>0</v>
      </c>
      <c r="AI4">
        <f>DATA!AI4+DATA!AI5</f>
        <v>0</v>
      </c>
    </row>
    <row r="5" spans="1:35" x14ac:dyDescent="0.25">
      <c r="A5" s="9">
        <f>DATA!A6</f>
        <v>39165</v>
      </c>
      <c r="B5" s="10">
        <f t="shared" ref="B5:B31" si="11">A5</f>
        <v>39165</v>
      </c>
      <c r="C5">
        <f>DATA!C6</f>
        <v>43</v>
      </c>
      <c r="D5">
        <v>0</v>
      </c>
      <c r="F5" s="9">
        <f t="shared" si="0"/>
        <v>39165</v>
      </c>
      <c r="G5">
        <f>DATA!P6</f>
        <v>0</v>
      </c>
      <c r="H5">
        <f>DATA!S6</f>
        <v>0</v>
      </c>
      <c r="I5">
        <f>DATA!V6</f>
        <v>43</v>
      </c>
      <c r="J5">
        <f>DATA!W6</f>
        <v>0</v>
      </c>
      <c r="K5">
        <f>DATA!T6</f>
        <v>0</v>
      </c>
      <c r="L5">
        <f>DATA!U6</f>
        <v>0</v>
      </c>
      <c r="M5">
        <f>DATA!R6</f>
        <v>0</v>
      </c>
      <c r="N5">
        <f>DATA!Q6</f>
        <v>0</v>
      </c>
      <c r="O5">
        <f>DATA!X6</f>
        <v>0</v>
      </c>
      <c r="Q5">
        <f t="shared" si="1"/>
        <v>0</v>
      </c>
      <c r="R5">
        <f t="shared" si="2"/>
        <v>0</v>
      </c>
      <c r="S5">
        <f t="shared" si="3"/>
        <v>43</v>
      </c>
      <c r="T5">
        <f t="shared" si="4"/>
        <v>0</v>
      </c>
      <c r="U5">
        <f t="shared" si="5"/>
        <v>0</v>
      </c>
      <c r="V5">
        <f t="shared" si="6"/>
        <v>0</v>
      </c>
      <c r="W5">
        <f t="shared" si="7"/>
        <v>0</v>
      </c>
      <c r="X5">
        <f t="shared" si="8"/>
        <v>0</v>
      </c>
      <c r="Y5">
        <f t="shared" si="9"/>
        <v>0</v>
      </c>
      <c r="AA5">
        <f>DATA!AA6</f>
        <v>0</v>
      </c>
      <c r="AB5">
        <f>DATA!AD6</f>
        <v>0</v>
      </c>
      <c r="AC5">
        <f>DATA!AG6</f>
        <v>0</v>
      </c>
      <c r="AD5">
        <f>DATA!AH6</f>
        <v>0</v>
      </c>
      <c r="AE5">
        <f>DATA!AE6</f>
        <v>0</v>
      </c>
      <c r="AF5">
        <f>DATA!AF6</f>
        <v>0</v>
      </c>
      <c r="AG5">
        <f>DATA!AC6</f>
        <v>0</v>
      </c>
      <c r="AH5">
        <f>DATA!AB6</f>
        <v>0</v>
      </c>
      <c r="AI5">
        <f>DATA!AI6</f>
        <v>0</v>
      </c>
    </row>
    <row r="6" spans="1:35" x14ac:dyDescent="0.25">
      <c r="A6" s="9">
        <f>DATA!A7</f>
        <v>39168</v>
      </c>
      <c r="B6" s="10">
        <f t="shared" si="11"/>
        <v>39168</v>
      </c>
      <c r="C6">
        <f>DATA!C7+DATA!C8+DATA!C9</f>
        <v>330</v>
      </c>
      <c r="D6">
        <v>0</v>
      </c>
      <c r="F6" s="9">
        <f t="shared" si="0"/>
        <v>39168</v>
      </c>
      <c r="G6">
        <f>DATA!P7+DATA!P8+DATA!P9</f>
        <v>0</v>
      </c>
      <c r="H6">
        <f>DATA!S7+DATA!S8+DATA!S9</f>
        <v>0</v>
      </c>
      <c r="I6">
        <f>DATA!V7+DATA!V8+DATA!V9</f>
        <v>187</v>
      </c>
      <c r="J6">
        <f>DATA!W7+DATA!W8+DATA!W9</f>
        <v>0</v>
      </c>
      <c r="K6">
        <f>DATA!T7+DATA!T8+DATA!T9</f>
        <v>0</v>
      </c>
      <c r="L6">
        <f>DATA!U7+DATA!U8+DATA!U9</f>
        <v>0</v>
      </c>
      <c r="M6">
        <f>DATA!R7+DATA!R8+DATA!R9</f>
        <v>0</v>
      </c>
      <c r="N6">
        <f>DATA!Q7+DATA!Q8+DATA!Q9</f>
        <v>0</v>
      </c>
      <c r="O6">
        <f>DATA!X7+DATA!X8+DATA!X9</f>
        <v>143</v>
      </c>
      <c r="Q6">
        <f t="shared" si="1"/>
        <v>0</v>
      </c>
      <c r="R6">
        <f t="shared" si="2"/>
        <v>0</v>
      </c>
      <c r="S6">
        <f t="shared" si="3"/>
        <v>187</v>
      </c>
      <c r="T6">
        <f t="shared" si="4"/>
        <v>0</v>
      </c>
      <c r="U6">
        <f t="shared" si="5"/>
        <v>0</v>
      </c>
      <c r="V6">
        <f t="shared" si="6"/>
        <v>0</v>
      </c>
      <c r="W6">
        <f t="shared" si="7"/>
        <v>0</v>
      </c>
      <c r="X6">
        <f t="shared" si="8"/>
        <v>0</v>
      </c>
      <c r="Y6">
        <f t="shared" si="9"/>
        <v>80</v>
      </c>
      <c r="AA6">
        <f>DATA!AA7+DATA!AA8+DATA!AA9</f>
        <v>0</v>
      </c>
      <c r="AB6">
        <f>DATA!AD7+DATA!AD8+DATA!AD9</f>
        <v>0</v>
      </c>
      <c r="AC6">
        <f>DATA!AG7+DATA!AG8+DATA!AG9</f>
        <v>0</v>
      </c>
      <c r="AD6">
        <f>DATA!AH7+DATA!AH8+DATA!AH9</f>
        <v>0</v>
      </c>
      <c r="AE6">
        <f>DATA!AE7+DATA!AE8+DATA!AE9</f>
        <v>0</v>
      </c>
      <c r="AF6">
        <f>DATA!AF7+DATA!AF8+DATA!AF9</f>
        <v>0</v>
      </c>
      <c r="AG6">
        <f>DATA!AC7+DATA!AC8+DATA!AC9</f>
        <v>0</v>
      </c>
      <c r="AH6">
        <f>DATA!AB7+DATA!AB8+DATA!AB9</f>
        <v>0</v>
      </c>
      <c r="AI6">
        <f>DATA!AI7+DATA!AI8+DATA!AI9</f>
        <v>63</v>
      </c>
    </row>
    <row r="7" spans="1:35" x14ac:dyDescent="0.25">
      <c r="A7" s="9">
        <f>DATA!A10</f>
        <v>39169</v>
      </c>
      <c r="B7" s="10">
        <f t="shared" si="11"/>
        <v>39169</v>
      </c>
      <c r="C7">
        <f>DATA!C10</f>
        <v>91</v>
      </c>
      <c r="D7">
        <v>0</v>
      </c>
      <c r="F7" s="9">
        <f t="shared" si="0"/>
        <v>39169</v>
      </c>
      <c r="G7">
        <f>DATA!P10</f>
        <v>0</v>
      </c>
      <c r="H7">
        <f>DATA!S10</f>
        <v>0</v>
      </c>
      <c r="I7">
        <f>DATA!V10</f>
        <v>91</v>
      </c>
      <c r="J7">
        <f>DATA!W10</f>
        <v>0</v>
      </c>
      <c r="K7">
        <f>DATA!T10</f>
        <v>0</v>
      </c>
      <c r="L7">
        <f>DATA!U10</f>
        <v>0</v>
      </c>
      <c r="M7">
        <f>DATA!R10</f>
        <v>0</v>
      </c>
      <c r="N7">
        <f>DATA!Q10</f>
        <v>0</v>
      </c>
      <c r="O7">
        <f>DATA!X10</f>
        <v>0</v>
      </c>
      <c r="Q7">
        <f t="shared" si="1"/>
        <v>0</v>
      </c>
      <c r="R7">
        <f t="shared" si="2"/>
        <v>0</v>
      </c>
      <c r="S7">
        <f t="shared" si="3"/>
        <v>91</v>
      </c>
      <c r="T7">
        <f t="shared" si="4"/>
        <v>0</v>
      </c>
      <c r="U7">
        <f t="shared" si="5"/>
        <v>0</v>
      </c>
      <c r="V7">
        <f t="shared" si="6"/>
        <v>0</v>
      </c>
      <c r="W7">
        <f t="shared" si="7"/>
        <v>0</v>
      </c>
      <c r="X7">
        <f t="shared" si="8"/>
        <v>0</v>
      </c>
      <c r="Y7">
        <f t="shared" si="9"/>
        <v>0</v>
      </c>
      <c r="AA7">
        <f>DATA!AA10</f>
        <v>0</v>
      </c>
      <c r="AB7">
        <f>DATA!AD10</f>
        <v>0</v>
      </c>
      <c r="AC7">
        <f>DATA!AG10</f>
        <v>0</v>
      </c>
      <c r="AD7">
        <f>DATA!AH10</f>
        <v>0</v>
      </c>
      <c r="AE7">
        <f>DATA!AE10</f>
        <v>0</v>
      </c>
      <c r="AF7">
        <f>DATA!AF10</f>
        <v>0</v>
      </c>
      <c r="AG7">
        <f>DATA!AC10</f>
        <v>0</v>
      </c>
      <c r="AH7">
        <f>DATA!AB10</f>
        <v>0</v>
      </c>
      <c r="AI7">
        <f>DATA!AI10</f>
        <v>0</v>
      </c>
    </row>
    <row r="8" spans="1:35" x14ac:dyDescent="0.25">
      <c r="A8" s="9">
        <f>DATA!A11</f>
        <v>39170</v>
      </c>
      <c r="B8" s="10">
        <f t="shared" si="11"/>
        <v>39170</v>
      </c>
      <c r="C8">
        <f>DATA!C11+DATA!C12</f>
        <v>882</v>
      </c>
      <c r="D8">
        <v>0</v>
      </c>
      <c r="F8" s="9">
        <f t="shared" si="0"/>
        <v>39170</v>
      </c>
      <c r="G8">
        <f>DATA!P11+DATA!P12</f>
        <v>0</v>
      </c>
      <c r="H8">
        <f>DATA!S11+DATA!S12</f>
        <v>0</v>
      </c>
      <c r="I8">
        <f>DATA!V11+DATA!V12</f>
        <v>882</v>
      </c>
      <c r="J8">
        <f>DATA!W11+DATA!W12</f>
        <v>0</v>
      </c>
      <c r="K8">
        <f>DATA!T11+DATA!T12</f>
        <v>0</v>
      </c>
      <c r="L8">
        <f>DATA!U11+DATA!U12</f>
        <v>0</v>
      </c>
      <c r="M8">
        <f>DATA!R11+DATA!R12</f>
        <v>0</v>
      </c>
      <c r="N8">
        <f>DATA!Q11+DATA!Q12</f>
        <v>0</v>
      </c>
      <c r="O8">
        <f>DATA!X11+DATA!X12</f>
        <v>0</v>
      </c>
      <c r="Q8">
        <f t="shared" si="1"/>
        <v>0</v>
      </c>
      <c r="R8">
        <f t="shared" si="2"/>
        <v>0</v>
      </c>
      <c r="S8">
        <f t="shared" si="3"/>
        <v>587</v>
      </c>
      <c r="T8">
        <f t="shared" si="4"/>
        <v>0</v>
      </c>
      <c r="U8">
        <f t="shared" si="5"/>
        <v>0</v>
      </c>
      <c r="V8">
        <f t="shared" si="6"/>
        <v>0</v>
      </c>
      <c r="W8">
        <f t="shared" si="7"/>
        <v>0</v>
      </c>
      <c r="X8">
        <f t="shared" si="8"/>
        <v>0</v>
      </c>
      <c r="Y8">
        <f t="shared" si="9"/>
        <v>0</v>
      </c>
      <c r="AA8">
        <f>DATA!AA11+DATA!AA12</f>
        <v>0</v>
      </c>
      <c r="AB8">
        <f>DATA!AD11+DATA!AD12</f>
        <v>0</v>
      </c>
      <c r="AC8">
        <f>DATA!AG11+DATA!AG12</f>
        <v>295</v>
      </c>
      <c r="AD8">
        <f>DATA!AH11+DATA!AH12</f>
        <v>0</v>
      </c>
      <c r="AE8">
        <f>DATA!AE11+DATA!AE12</f>
        <v>0</v>
      </c>
      <c r="AF8">
        <f>DATA!AF11+DATA!AF12</f>
        <v>0</v>
      </c>
      <c r="AG8">
        <f>DATA!AC11+DATA!AC12</f>
        <v>0</v>
      </c>
      <c r="AH8">
        <f>DATA!AB11+DATA!AB12</f>
        <v>0</v>
      </c>
      <c r="AI8">
        <f>DATA!AI11+DATA!AI12</f>
        <v>0</v>
      </c>
    </row>
    <row r="9" spans="1:35" x14ac:dyDescent="0.25">
      <c r="A9" s="9">
        <f>DATA!A13</f>
        <v>39171</v>
      </c>
      <c r="B9" s="10">
        <f t="shared" si="11"/>
        <v>39171</v>
      </c>
      <c r="C9">
        <f>DATA!C13</f>
        <v>63</v>
      </c>
      <c r="D9">
        <v>0</v>
      </c>
      <c r="F9" s="9">
        <f t="shared" si="0"/>
        <v>39171</v>
      </c>
      <c r="G9">
        <f>DATA!P13</f>
        <v>0</v>
      </c>
      <c r="H9">
        <f>DATA!S13</f>
        <v>0</v>
      </c>
      <c r="I9">
        <f>DATA!V13</f>
        <v>63</v>
      </c>
      <c r="J9">
        <f>DATA!W13</f>
        <v>0</v>
      </c>
      <c r="K9">
        <f>DATA!T13</f>
        <v>0</v>
      </c>
      <c r="L9">
        <f>DATA!U13</f>
        <v>0</v>
      </c>
      <c r="M9">
        <f>DATA!R13</f>
        <v>0</v>
      </c>
      <c r="N9">
        <f>DATA!Q13</f>
        <v>0</v>
      </c>
      <c r="O9">
        <f>DATA!X13</f>
        <v>0</v>
      </c>
      <c r="Q9">
        <f t="shared" si="1"/>
        <v>0</v>
      </c>
      <c r="R9">
        <f t="shared" si="2"/>
        <v>0</v>
      </c>
      <c r="S9">
        <f t="shared" si="3"/>
        <v>63</v>
      </c>
      <c r="T9">
        <f t="shared" si="4"/>
        <v>0</v>
      </c>
      <c r="U9">
        <f t="shared" si="5"/>
        <v>0</v>
      </c>
      <c r="V9">
        <f t="shared" si="6"/>
        <v>0</v>
      </c>
      <c r="W9">
        <f t="shared" si="7"/>
        <v>0</v>
      </c>
      <c r="X9">
        <f t="shared" si="8"/>
        <v>0</v>
      </c>
      <c r="Y9">
        <f t="shared" si="9"/>
        <v>0</v>
      </c>
      <c r="AA9">
        <f>DATA!AA13</f>
        <v>0</v>
      </c>
      <c r="AB9">
        <f>DATA!AD13</f>
        <v>0</v>
      </c>
      <c r="AC9">
        <f>DATA!AG13</f>
        <v>0</v>
      </c>
      <c r="AD9">
        <f>DATA!AH13</f>
        <v>0</v>
      </c>
      <c r="AE9">
        <f>DATA!AE13</f>
        <v>0</v>
      </c>
      <c r="AF9">
        <f>DATA!AF13</f>
        <v>0</v>
      </c>
      <c r="AG9">
        <f>DATA!AC13</f>
        <v>0</v>
      </c>
      <c r="AH9">
        <f>DATA!AB13</f>
        <v>0</v>
      </c>
      <c r="AI9">
        <f>DATA!AI13</f>
        <v>0</v>
      </c>
    </row>
    <row r="10" spans="1:35" x14ac:dyDescent="0.25">
      <c r="A10" s="9">
        <f>DATA!A14</f>
        <v>39172</v>
      </c>
      <c r="B10" s="10">
        <f t="shared" si="11"/>
        <v>39172</v>
      </c>
      <c r="C10">
        <f>DATA!C14+DATA!C15</f>
        <v>355</v>
      </c>
      <c r="D10">
        <v>0</v>
      </c>
      <c r="F10" s="9">
        <f t="shared" si="0"/>
        <v>39172</v>
      </c>
      <c r="G10">
        <f>DATA!P14+DATA!P15</f>
        <v>0</v>
      </c>
      <c r="H10">
        <f>DATA!S14+DATA!S15</f>
        <v>0</v>
      </c>
      <c r="I10">
        <f>DATA!V14+DATA!V15</f>
        <v>355</v>
      </c>
      <c r="J10">
        <f>DATA!W14+DATA!W15</f>
        <v>0</v>
      </c>
      <c r="K10">
        <f>DATA!T14+DATA!T15</f>
        <v>0</v>
      </c>
      <c r="L10">
        <f>DATA!U14+DATA!U15</f>
        <v>0</v>
      </c>
      <c r="M10">
        <f>DATA!R14+DATA!R15</f>
        <v>0</v>
      </c>
      <c r="N10">
        <f>DATA!Q14+DATA!Q15</f>
        <v>0</v>
      </c>
      <c r="O10">
        <f>DATA!X14+DATA!X15</f>
        <v>0</v>
      </c>
      <c r="Q10">
        <f t="shared" si="1"/>
        <v>0</v>
      </c>
      <c r="R10">
        <f t="shared" si="2"/>
        <v>0</v>
      </c>
      <c r="S10">
        <f t="shared" si="3"/>
        <v>291</v>
      </c>
      <c r="T10">
        <f t="shared" si="4"/>
        <v>0</v>
      </c>
      <c r="U10">
        <f t="shared" si="5"/>
        <v>0</v>
      </c>
      <c r="V10">
        <f t="shared" si="6"/>
        <v>0</v>
      </c>
      <c r="W10">
        <f t="shared" si="7"/>
        <v>0</v>
      </c>
      <c r="X10">
        <f t="shared" si="8"/>
        <v>0</v>
      </c>
      <c r="Y10">
        <f t="shared" si="9"/>
        <v>0</v>
      </c>
      <c r="AA10">
        <f>DATA!AA14+DATA!AA15</f>
        <v>0</v>
      </c>
      <c r="AB10">
        <f>DATA!AD14+DATA!AD15</f>
        <v>0</v>
      </c>
      <c r="AC10">
        <f>DATA!AG14+DATA!AG15</f>
        <v>64</v>
      </c>
      <c r="AD10">
        <f>DATA!AH14+DATA!AH15</f>
        <v>0</v>
      </c>
      <c r="AE10">
        <f>DATA!AE14+DATA!AE15</f>
        <v>0</v>
      </c>
      <c r="AF10">
        <f>DATA!AF14+DATA!AF15</f>
        <v>0</v>
      </c>
      <c r="AG10">
        <f>DATA!AC14+DATA!AC15</f>
        <v>0</v>
      </c>
      <c r="AH10">
        <f>DATA!AB14+DATA!AB15</f>
        <v>0</v>
      </c>
      <c r="AI10">
        <f>DATA!AI14+DATA!AI15</f>
        <v>0</v>
      </c>
    </row>
    <row r="11" spans="1:35" x14ac:dyDescent="0.25">
      <c r="A11" s="9">
        <f>DATA!A16</f>
        <v>39173</v>
      </c>
      <c r="B11" s="10">
        <f t="shared" si="11"/>
        <v>39173</v>
      </c>
      <c r="C11">
        <f>DATA!C16+DATA!C17+DATA!C18</f>
        <v>2597</v>
      </c>
      <c r="D11">
        <v>0</v>
      </c>
      <c r="F11" s="9">
        <f t="shared" si="0"/>
        <v>39173</v>
      </c>
      <c r="G11">
        <f>DATA!P16+DATA!P17+DATA!P18</f>
        <v>0</v>
      </c>
      <c r="H11">
        <f>DATA!S16+DATA!S17+DATA!S18</f>
        <v>0</v>
      </c>
      <c r="I11">
        <f>DATA!V16+DATA!V17+DATA!V18</f>
        <v>2597</v>
      </c>
      <c r="J11">
        <f>DATA!W16+DATA!W17+DATA!W18</f>
        <v>0</v>
      </c>
      <c r="K11">
        <f>DATA!T16+DATA!T17+DATA!T18</f>
        <v>0</v>
      </c>
      <c r="L11">
        <f>DATA!U16+DATA!U17+DATA!U18</f>
        <v>0</v>
      </c>
      <c r="M11">
        <f>DATA!R16+DATA!R17+DATA!R18</f>
        <v>0</v>
      </c>
      <c r="N11">
        <f>DATA!Q16+DATA!Q17+DATA!Q18</f>
        <v>0</v>
      </c>
      <c r="O11">
        <f>DATA!X16+DATA!X17+DATA!X18</f>
        <v>0</v>
      </c>
      <c r="Q11">
        <f t="shared" si="1"/>
        <v>0</v>
      </c>
      <c r="R11">
        <f t="shared" si="2"/>
        <v>0</v>
      </c>
      <c r="S11">
        <f t="shared" si="3"/>
        <v>919</v>
      </c>
      <c r="T11">
        <f t="shared" si="4"/>
        <v>0</v>
      </c>
      <c r="U11">
        <f t="shared" si="5"/>
        <v>0</v>
      </c>
      <c r="V11">
        <f t="shared" si="6"/>
        <v>0</v>
      </c>
      <c r="W11">
        <f t="shared" si="7"/>
        <v>0</v>
      </c>
      <c r="X11">
        <f t="shared" si="8"/>
        <v>0</v>
      </c>
      <c r="Y11">
        <f t="shared" si="9"/>
        <v>0</v>
      </c>
      <c r="AA11">
        <f>DATA!AA16+DATA!AA17+DATA!AA18</f>
        <v>0</v>
      </c>
      <c r="AB11">
        <f>DATA!AD16+DATA!AD17+DATA!AD18</f>
        <v>0</v>
      </c>
      <c r="AC11">
        <f>DATA!AG16+DATA!AG17+DATA!AG18</f>
        <v>1678</v>
      </c>
      <c r="AD11">
        <f>DATA!AH16+DATA!AH17+DATA!AH18</f>
        <v>0</v>
      </c>
      <c r="AE11">
        <f>DATA!AE16+DATA!AE17+DATA!AE18</f>
        <v>0</v>
      </c>
      <c r="AF11">
        <f>DATA!AF16+DATA!AF17+DATA!AF18</f>
        <v>0</v>
      </c>
      <c r="AG11">
        <f>DATA!AC16+DATA!AC17+DATA!AC18</f>
        <v>0</v>
      </c>
      <c r="AH11">
        <f>DATA!AB16+DATA!AB17+DATA!AB18</f>
        <v>0</v>
      </c>
      <c r="AI11">
        <f>DATA!AI16+DATA!AI17+DATA!AI18</f>
        <v>0</v>
      </c>
    </row>
    <row r="12" spans="1:35" x14ac:dyDescent="0.25">
      <c r="A12" s="9">
        <f>DATA!A19</f>
        <v>39174</v>
      </c>
      <c r="B12" s="10">
        <f t="shared" si="11"/>
        <v>39174</v>
      </c>
      <c r="C12">
        <f>DATA!C19</f>
        <v>172</v>
      </c>
      <c r="D12">
        <v>0</v>
      </c>
      <c r="F12" s="9">
        <f t="shared" si="0"/>
        <v>39174</v>
      </c>
      <c r="G12">
        <f>DATA!P19</f>
        <v>0</v>
      </c>
      <c r="H12">
        <f>DATA!S19</f>
        <v>0</v>
      </c>
      <c r="I12">
        <f>DATA!V19</f>
        <v>172</v>
      </c>
      <c r="J12">
        <f>DATA!W19</f>
        <v>0</v>
      </c>
      <c r="K12">
        <f>DATA!T19</f>
        <v>0</v>
      </c>
      <c r="L12">
        <f>DATA!U19</f>
        <v>0</v>
      </c>
      <c r="M12">
        <f>DATA!R19</f>
        <v>0</v>
      </c>
      <c r="N12">
        <f>DATA!Q19</f>
        <v>0</v>
      </c>
      <c r="O12">
        <f>DATA!X19</f>
        <v>0</v>
      </c>
      <c r="Q12">
        <f t="shared" si="1"/>
        <v>0</v>
      </c>
      <c r="R12">
        <f t="shared" si="2"/>
        <v>0</v>
      </c>
      <c r="S12">
        <f t="shared" si="3"/>
        <v>172</v>
      </c>
      <c r="T12">
        <f t="shared" si="4"/>
        <v>0</v>
      </c>
      <c r="U12">
        <f t="shared" si="5"/>
        <v>0</v>
      </c>
      <c r="V12">
        <f t="shared" si="6"/>
        <v>0</v>
      </c>
      <c r="W12">
        <f t="shared" si="7"/>
        <v>0</v>
      </c>
      <c r="X12">
        <f t="shared" si="8"/>
        <v>0</v>
      </c>
      <c r="Y12">
        <f t="shared" si="9"/>
        <v>0</v>
      </c>
      <c r="AA12">
        <f>DATA!AA19</f>
        <v>0</v>
      </c>
      <c r="AB12">
        <f>DATA!AD19</f>
        <v>0</v>
      </c>
      <c r="AC12">
        <f>DATA!AG19</f>
        <v>0</v>
      </c>
      <c r="AD12">
        <f>DATA!AH19</f>
        <v>0</v>
      </c>
      <c r="AE12">
        <f>DATA!AE19</f>
        <v>0</v>
      </c>
      <c r="AF12">
        <f>DATA!AF19</f>
        <v>0</v>
      </c>
      <c r="AG12">
        <f>DATA!AC19</f>
        <v>0</v>
      </c>
      <c r="AH12">
        <f>DATA!AB19</f>
        <v>0</v>
      </c>
      <c r="AI12">
        <f>DATA!AI19</f>
        <v>0</v>
      </c>
    </row>
    <row r="13" spans="1:35" x14ac:dyDescent="0.25">
      <c r="A13" s="9">
        <f>DATA!A20</f>
        <v>39175</v>
      </c>
      <c r="B13" s="10">
        <f t="shared" si="11"/>
        <v>39175</v>
      </c>
      <c r="C13">
        <f>DATA!C20+DATA!C21+DATA!C22</f>
        <v>5098</v>
      </c>
      <c r="D13">
        <v>0</v>
      </c>
      <c r="F13" s="9">
        <f t="shared" si="0"/>
        <v>39175</v>
      </c>
      <c r="G13">
        <f>DATA!P20+DATA!P21+DATA!P22</f>
        <v>5098</v>
      </c>
      <c r="H13">
        <f>DATA!S20+DATA!S21+DATA!S22</f>
        <v>0</v>
      </c>
      <c r="I13">
        <f>DATA!V20+DATA!V21+DATA!V22</f>
        <v>0</v>
      </c>
      <c r="J13">
        <f>DATA!W20+DATA!W21+DATA!W22</f>
        <v>0</v>
      </c>
      <c r="K13">
        <f>DATA!T20+DATA!T21+DATA!T22</f>
        <v>0</v>
      </c>
      <c r="L13">
        <f>DATA!U20+DATA!U21+DATA!U22</f>
        <v>0</v>
      </c>
      <c r="M13">
        <f>DATA!R20+DATA!R21+DATA!R22</f>
        <v>0</v>
      </c>
      <c r="N13">
        <f>DATA!Q20+DATA!Q21+DATA!Q22</f>
        <v>0</v>
      </c>
      <c r="O13">
        <f>DATA!X20+DATA!X21+DATA!X22</f>
        <v>0</v>
      </c>
      <c r="Q13">
        <f t="shared" si="1"/>
        <v>574</v>
      </c>
      <c r="R13">
        <f t="shared" si="2"/>
        <v>0</v>
      </c>
      <c r="S13">
        <f t="shared" si="3"/>
        <v>0</v>
      </c>
      <c r="T13">
        <f t="shared" si="4"/>
        <v>0</v>
      </c>
      <c r="U13">
        <f t="shared" si="5"/>
        <v>0</v>
      </c>
      <c r="V13">
        <f t="shared" si="6"/>
        <v>0</v>
      </c>
      <c r="W13">
        <f t="shared" si="7"/>
        <v>0</v>
      </c>
      <c r="X13">
        <f t="shared" si="8"/>
        <v>0</v>
      </c>
      <c r="Y13">
        <f t="shared" si="9"/>
        <v>0</v>
      </c>
      <c r="AA13">
        <f>DATA!AA20+DATA!AA21+DATA!AA22</f>
        <v>4524</v>
      </c>
      <c r="AB13">
        <f>DATA!AD20+DATA!AD21+DATA!AD22</f>
        <v>0</v>
      </c>
      <c r="AC13">
        <f>DATA!AG20+DATA!AG21+DATA!AG22</f>
        <v>0</v>
      </c>
      <c r="AD13">
        <f>DATA!AH20+DATA!AH21+DATA!AH22</f>
        <v>0</v>
      </c>
      <c r="AE13">
        <f>DATA!AE20+DATA!AE21+DATA!AE22</f>
        <v>0</v>
      </c>
      <c r="AF13">
        <f>DATA!AF20+DATA!AF21+DATA!AF22</f>
        <v>0</v>
      </c>
      <c r="AG13">
        <f>DATA!AC20+DATA!AC21+DATA!AC22</f>
        <v>0</v>
      </c>
      <c r="AH13">
        <f>DATA!AB20+DATA!AB21+DATA!AB22</f>
        <v>0</v>
      </c>
      <c r="AI13">
        <f>DATA!AI20+DATA!AI21+DATA!AI22</f>
        <v>0</v>
      </c>
    </row>
    <row r="14" spans="1:35" x14ac:dyDescent="0.25">
      <c r="A14" s="9">
        <f>DATA!A23</f>
        <v>39176</v>
      </c>
      <c r="B14" s="10">
        <f t="shared" si="11"/>
        <v>39176</v>
      </c>
      <c r="C14">
        <f>DATA!C23+DATA!C24+DATA!C25+DATA!C26+DATA!C27+DATA!C28+DATA!C29+DATA!C30+DATA!C31+DATA!C32</f>
        <v>7483</v>
      </c>
      <c r="D14">
        <v>0</v>
      </c>
      <c r="F14" s="9">
        <f t="shared" si="0"/>
        <v>39176</v>
      </c>
      <c r="G14">
        <f>DATA!P23+DATA!P24+DATA!P25+DATA!P26+DATA!P27+DATA!P28+DATA!P29+DATA!P30+DATA!P31+DATA!P32</f>
        <v>5151</v>
      </c>
      <c r="H14">
        <f>DATA!S23+DATA!S24+DATA!S25+DATA!S26+DATA!S27+DATA!S28+DATA!S29+DATA!S30+DATA!S31+DATA!S32</f>
        <v>707</v>
      </c>
      <c r="I14">
        <f>DATA!V23+DATA!V24+DATA!V25+DATA!V26+DATA!V27+DATA!V28+DATA!V29+DATA!V30+DATA!V31+DATA!V32</f>
        <v>0</v>
      </c>
      <c r="J14">
        <f>DATA!W23+DATA!W24+DATA!W25+DATA!W26+DATA!W27+DATA!W28+DATA!W29+DATA!W30+DATA!W31+DATA!W32</f>
        <v>0</v>
      </c>
      <c r="K14">
        <f>DATA!T23+DATA!T24+DATA!T25+DATA!T26+DATA!T27+DATA!T28+DATA!T29+DATA!T30+DATA!T31+DATA!T32</f>
        <v>1423</v>
      </c>
      <c r="L14">
        <f>DATA!U23+DATA!U24+DATA!U25+DATA!U26+DATA!U27+DATA!U28+DATA!U29+DATA!U30+DATA!U31+DATA!U32</f>
        <v>0</v>
      </c>
      <c r="M14">
        <f>DATA!R23+DATA!R24+DATA!R25+DATA!R26+DATA!R27+DATA!R28+DATA!R29+DATA!R30+DATA!R31+DATA!R32</f>
        <v>202</v>
      </c>
      <c r="N14">
        <f>DATA!Q23+DATA!Q24+DATA!Q25+DATA!Q26+DATA!Q27+DATA!Q28+DATA!Q29+DATA!Q30+DATA!Q31+DATA!Q32</f>
        <v>0</v>
      </c>
      <c r="O14">
        <f>DATA!X23+DATA!X24+DATA!X25+DATA!X26+DATA!X27+DATA!X28+DATA!X29+DATA!X30+DATA!X31+DATA!X32</f>
        <v>0</v>
      </c>
      <c r="Q14">
        <f t="shared" si="1"/>
        <v>607</v>
      </c>
      <c r="R14">
        <f t="shared" si="2"/>
        <v>330</v>
      </c>
      <c r="S14">
        <f t="shared" si="3"/>
        <v>0</v>
      </c>
      <c r="T14">
        <f t="shared" si="4"/>
        <v>0</v>
      </c>
      <c r="U14">
        <f t="shared" si="5"/>
        <v>751</v>
      </c>
      <c r="V14">
        <f t="shared" si="6"/>
        <v>0</v>
      </c>
      <c r="W14">
        <f t="shared" si="7"/>
        <v>102</v>
      </c>
      <c r="X14">
        <f t="shared" si="8"/>
        <v>0</v>
      </c>
      <c r="Y14">
        <f t="shared" si="9"/>
        <v>0</v>
      </c>
      <c r="AA14">
        <f>DATA!AA23+DATA!AA24+DATA!AA25+DATA!AA26+DATA!AA27+DATA!AA28+DATA!AA29+DATA!AA30+DATA!AA31+DATA!AA32</f>
        <v>4544</v>
      </c>
      <c r="AB14">
        <f>DATA!AD23+DATA!AD24+DATA!AD25+DATA!AD26+DATA!AD27+DATA!AD28+DATA!AD29+DATA!AD30+DATA!AD31+DATA!AD32</f>
        <v>377</v>
      </c>
      <c r="AC14">
        <f>DATA!AG23+DATA!AG24+DATA!AG25+DATA!AG26+DATA!AG27+DATA!AG28+DATA!AG29+DATA!AG30+DATA!AG31+DATA!AG32</f>
        <v>0</v>
      </c>
      <c r="AD14">
        <f>DATA!AH23+DATA!AH24+DATA!AH25+DATA!AH26+DATA!AH27+DATA!AH28+DATA!AH29+DATA!AH30+DATA!AH31+DATA!AH32</f>
        <v>0</v>
      </c>
      <c r="AE14">
        <f>DATA!AE23+DATA!AE24+DATA!AE25+DATA!AE26+DATA!AE27+DATA!AE28+DATA!AE29+DATA!AE30+DATA!AE31+DATA!AE32</f>
        <v>672</v>
      </c>
      <c r="AF14">
        <f>DATA!AF23+DATA!AF24+DATA!AF25+DATA!AF26+DATA!AF27+DATA!AF28+DATA!AF29+DATA!AF30+DATA!AF31+DATA!AF32</f>
        <v>0</v>
      </c>
      <c r="AG14">
        <f>DATA!AC23+DATA!AC24+DATA!AC25+DATA!AC26+DATA!AC27+DATA!AC28+DATA!AC29+DATA!AC30+DATA!AC31+DATA!AC32</f>
        <v>100</v>
      </c>
      <c r="AH14">
        <f>DATA!AB23+DATA!AB24+DATA!AB25+DATA!AB26+DATA!AB27+DATA!AB28+DATA!AB29+DATA!AB30+DATA!AB31+DATA!AB32</f>
        <v>0</v>
      </c>
      <c r="AI14">
        <f>DATA!AI23+DATA!AI24+DATA!AI25+DATA!AI26+DATA!AI27+DATA!AI28+DATA!AI29+DATA!AI30+DATA!AI31+DATA!AI32</f>
        <v>0</v>
      </c>
    </row>
    <row r="15" spans="1:35" x14ac:dyDescent="0.25">
      <c r="A15" s="9">
        <f>DATA!A33</f>
        <v>39177</v>
      </c>
      <c r="B15" s="10">
        <f t="shared" si="11"/>
        <v>39177</v>
      </c>
      <c r="C15">
        <f>DATA!C33+DATA!C34+DATA!C35+DATA!C36+DATA!C37+DATA!C38+DATA!C39+DATA!C40+DATA!C41+DATA!C42+DATA!C43</f>
        <v>7578</v>
      </c>
      <c r="D15">
        <v>0</v>
      </c>
      <c r="F15" s="9">
        <f t="shared" si="0"/>
        <v>39177</v>
      </c>
      <c r="G15">
        <f>DATA!P33+DATA!P34+DATA!P35+DATA!P36+DATA!P37+DATA!P38+DATA!P39+DATA!P40+DATA!P41+DATA!P42+DATA!P43</f>
        <v>3954</v>
      </c>
      <c r="H15">
        <f>DATA!S33+DATA!S34+DATA!S35+DATA!S36+DATA!S37+DATA!S38+DATA!S39+DATA!S40+DATA!S41+DATA!S42+DATA!S43</f>
        <v>0</v>
      </c>
      <c r="I15">
        <f>DATA!V33+DATA!V34+DATA!V35+DATA!V36+DATA!V37+DATA!V38+DATA!V39+DATA!V40+DATA!V41+DATA!V42+DATA!V43</f>
        <v>456</v>
      </c>
      <c r="J15">
        <f>DATA!W33+DATA!W34+DATA!W35+DATA!W36+DATA!W37+DATA!W38+DATA!W39+DATA!W40+DATA!W41+DATA!W42+DATA!W43</f>
        <v>1231</v>
      </c>
      <c r="K15">
        <f>DATA!T33+DATA!T34+DATA!T35+DATA!T36+DATA!T37+DATA!T38+DATA!T39+DATA!T40+DATA!T41+DATA!T42+DATA!T43</f>
        <v>1354</v>
      </c>
      <c r="L15">
        <f>DATA!U33+DATA!U34+DATA!U35+DATA!U36+DATA!U37+DATA!U38+DATA!U39+DATA!U40+DATA!U41+DATA!U42+DATA!U43</f>
        <v>0</v>
      </c>
      <c r="M15">
        <f>DATA!R33+DATA!R34+DATA!R35+DATA!R36+DATA!R37+DATA!R38+DATA!R39+DATA!R40+DATA!R41+DATA!R42+DATA!R43</f>
        <v>583</v>
      </c>
      <c r="N15">
        <f>DATA!Q33+DATA!Q34+DATA!Q35+DATA!Q36+DATA!Q37+DATA!Q38+DATA!Q39+DATA!Q40+DATA!Q41+DATA!Q42+DATA!Q43</f>
        <v>0</v>
      </c>
      <c r="O15">
        <f>DATA!X33+DATA!X34+DATA!X35+DATA!X36+DATA!X37+DATA!X38+DATA!X39+DATA!X40+DATA!X41+DATA!X42+DATA!X43</f>
        <v>0</v>
      </c>
      <c r="Q15">
        <f t="shared" si="1"/>
        <v>668</v>
      </c>
      <c r="R15">
        <f t="shared" si="2"/>
        <v>0</v>
      </c>
      <c r="S15">
        <f t="shared" si="3"/>
        <v>332</v>
      </c>
      <c r="T15">
        <f t="shared" si="4"/>
        <v>751</v>
      </c>
      <c r="U15">
        <f t="shared" si="5"/>
        <v>443</v>
      </c>
      <c r="V15">
        <f t="shared" si="6"/>
        <v>0</v>
      </c>
      <c r="W15">
        <f t="shared" si="7"/>
        <v>435</v>
      </c>
      <c r="X15">
        <f t="shared" si="8"/>
        <v>0</v>
      </c>
      <c r="Y15">
        <f t="shared" si="9"/>
        <v>0</v>
      </c>
      <c r="AA15">
        <f>DATA!AA33+DATA!AA34+DATA!AA35+DATA!AA36+DATA!AA37+DATA!AA38+DATA!AA39+DATA!AA40+DATA!AA41+DATA!AA42+DATA!AA43</f>
        <v>3286</v>
      </c>
      <c r="AB15">
        <f>DATA!AD33+DATA!AD34+DATA!AD35+DATA!AD36+DATA!AD37+DATA!AD38+DATA!AD39+DATA!AD40+DATA!AD41+DATA!AD42+DATA!AD43</f>
        <v>0</v>
      </c>
      <c r="AC15">
        <f>DATA!AG33+DATA!AG34+DATA!AG35+DATA!AG36+DATA!AG37+DATA!AG38+DATA!AG39+DATA!AG40+DATA!AG41+DATA!AG42+DATA!AG43</f>
        <v>124</v>
      </c>
      <c r="AD15">
        <f>DATA!AH33+DATA!AH34+DATA!AH35+DATA!AH36+DATA!AH37+DATA!AH38+DATA!AH39+DATA!AH40+DATA!AH41+DATA!AH42+DATA!AH43</f>
        <v>480</v>
      </c>
      <c r="AE15">
        <f>DATA!AE33+DATA!AE34+DATA!AE35+DATA!AE36+DATA!AE37+DATA!AE38+DATA!AE39+DATA!AE40+DATA!AE41+DATA!AE42+DATA!AE43</f>
        <v>911</v>
      </c>
      <c r="AF15">
        <f>DATA!AF33+DATA!AF34+DATA!AF35+DATA!AF36+DATA!AF37+DATA!AF38+DATA!AF39+DATA!AF40+DATA!AF41+DATA!AF42+DATA!AF43</f>
        <v>0</v>
      </c>
      <c r="AG15">
        <f>DATA!AC33+DATA!AC34+DATA!AC35+DATA!AC36+DATA!AC37+DATA!AC38+DATA!AC39+DATA!AC40+DATA!AC41+DATA!AC42+DATA!AC43</f>
        <v>148</v>
      </c>
      <c r="AH15">
        <f>DATA!AB33+DATA!AB34+DATA!AB35+DATA!AB36+DATA!AB37+DATA!AB38+DATA!AB39+DATA!AB40+DATA!AB41+DATA!AB42+DATA!AB43</f>
        <v>0</v>
      </c>
      <c r="AI15">
        <f>DATA!AI33+DATA!AI34+DATA!AI35+DATA!AI36+DATA!AI37+DATA!AI38+DATA!AI39+DATA!AI40+DATA!AI41+DATA!AI42+DATA!AI43</f>
        <v>0</v>
      </c>
    </row>
    <row r="16" spans="1:35" x14ac:dyDescent="0.25">
      <c r="A16" s="9">
        <f>DATA!A44</f>
        <v>39178</v>
      </c>
      <c r="B16" s="10">
        <f t="shared" si="11"/>
        <v>39178</v>
      </c>
      <c r="C16">
        <f>DATA!C44+DATA!C45+DATA!C46+DATA!C47+DATA!C48+DATA!C49+DATA!C50+DATA!C51</f>
        <v>5366</v>
      </c>
      <c r="D16">
        <v>0</v>
      </c>
      <c r="F16" s="9">
        <f t="shared" si="0"/>
        <v>39178</v>
      </c>
      <c r="G16">
        <f>DATA!P44+DATA!P45+DATA!P46+DATA!P47+DATA!P48+DATA!P49+DATA!P50+DATA!P51</f>
        <v>1827</v>
      </c>
      <c r="H16">
        <f>DATA!S44+DATA!S45+DATA!S46+DATA!S47+DATA!S48+DATA!S49+DATA!S50+DATA!S51</f>
        <v>0</v>
      </c>
      <c r="I16">
        <f>DATA!V44+DATA!V45+DATA!V46+DATA!V47+DATA!V48+DATA!V49+DATA!V50+DATA!V51</f>
        <v>0</v>
      </c>
      <c r="J16">
        <f>DATA!W44+DATA!W45+DATA!W46+DATA!W47+DATA!W48+DATA!W49+DATA!W50+DATA!W51</f>
        <v>950</v>
      </c>
      <c r="K16">
        <f>DATA!T44+DATA!T45+DATA!T46+DATA!T47+DATA!T48+DATA!T49+DATA!T50+DATA!T51</f>
        <v>1148</v>
      </c>
      <c r="L16">
        <f>DATA!U44+DATA!U45+DATA!U46+DATA!U47+DATA!U48+DATA!U49+DATA!U50+DATA!U51</f>
        <v>0</v>
      </c>
      <c r="M16">
        <f>DATA!R44+DATA!R45+DATA!R46+DATA!R47+DATA!R48+DATA!R49+DATA!R50+DATA!R51</f>
        <v>1441</v>
      </c>
      <c r="N16">
        <f>DATA!Q44+DATA!Q45+DATA!Q46+DATA!Q47+DATA!Q48+DATA!Q49+DATA!Q50+DATA!Q51</f>
        <v>0</v>
      </c>
      <c r="O16">
        <f>DATA!X44+DATA!X45+DATA!X46+DATA!X47+DATA!X48+DATA!X49+DATA!X50+DATA!X51</f>
        <v>0</v>
      </c>
      <c r="Q16">
        <f t="shared" si="1"/>
        <v>307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517</v>
      </c>
      <c r="V16">
        <f t="shared" si="6"/>
        <v>0</v>
      </c>
      <c r="W16">
        <f t="shared" si="7"/>
        <v>573</v>
      </c>
      <c r="X16">
        <f t="shared" si="8"/>
        <v>0</v>
      </c>
      <c r="Y16">
        <f t="shared" si="9"/>
        <v>0</v>
      </c>
      <c r="AA16">
        <f>DATA!AA44+DATA!AA45+DATA!AA46+DATA!AA47+DATA!AA48+DATA!AA49+DATA!AA50+DATA!AA51</f>
        <v>1520</v>
      </c>
      <c r="AB16">
        <f>DATA!AD44+DATA!AD45+DATA!AD46+DATA!AD47+DATA!AD48+DATA!AD49+DATA!AD50+DATA!AD51</f>
        <v>0</v>
      </c>
      <c r="AC16">
        <f>DATA!AG44+DATA!AG45+DATA!AG46+DATA!AG47+DATA!AG48+DATA!AG49+DATA!AG50+DATA!AG51</f>
        <v>0</v>
      </c>
      <c r="AD16">
        <f>DATA!AH44+DATA!AH45+DATA!AH46+DATA!AH47+DATA!AH48+DATA!AH49+DATA!AH50+DATA!AH51</f>
        <v>950</v>
      </c>
      <c r="AE16">
        <f>DATA!AE44+DATA!AE45+DATA!AE46+DATA!AE47+DATA!AE48+DATA!AE49+DATA!AE50+DATA!AE51</f>
        <v>631</v>
      </c>
      <c r="AF16">
        <f>DATA!AF44+DATA!AF45+DATA!AF46+DATA!AF47+DATA!AF48+DATA!AF49+DATA!AF50+DATA!AF51</f>
        <v>0</v>
      </c>
      <c r="AG16">
        <f>DATA!AC44+DATA!AC45+DATA!AC46+DATA!AC47+DATA!AC48+DATA!AC49+DATA!AC50+DATA!AC51</f>
        <v>868</v>
      </c>
      <c r="AH16">
        <f>DATA!AB44+DATA!AB45+DATA!AB46+DATA!AB47+DATA!AB48+DATA!AB49+DATA!AB50+DATA!AB51</f>
        <v>0</v>
      </c>
      <c r="AI16">
        <f>DATA!AI44+DATA!AI45+DATA!AI46+DATA!AI47+DATA!AI48+DATA!AI49+DATA!AI50+DATA!AI51</f>
        <v>0</v>
      </c>
    </row>
    <row r="17" spans="1:35" x14ac:dyDescent="0.25">
      <c r="A17" s="9">
        <f>DATA!A52</f>
        <v>39179</v>
      </c>
      <c r="B17" s="10">
        <f t="shared" si="11"/>
        <v>39179</v>
      </c>
      <c r="C17">
        <f>DATA!C52+DATA!C53+DATA!C54+DATA!C55+DATA!C56+DATA!C57+DATA!C58+DATA!C59+DATA!C60</f>
        <v>5953</v>
      </c>
      <c r="D17">
        <v>0</v>
      </c>
      <c r="F17" s="9">
        <f t="shared" si="0"/>
        <v>39179</v>
      </c>
      <c r="G17">
        <f>DATA!P52+DATA!P53+DATA!P54+DATA!P55+DATA!P56+DATA!P57+DATA!P58+DATA!P59+DATA!P60</f>
        <v>0</v>
      </c>
      <c r="H17">
        <f>DATA!S52+DATA!S53+DATA!S54+DATA!S55+DATA!S56+DATA!S57+DATA!S58+DATA!S59+DATA!S60</f>
        <v>1494</v>
      </c>
      <c r="I17">
        <f>DATA!V52+DATA!V53+DATA!V54+DATA!V55+DATA!V56+DATA!V57+DATA!V58+DATA!V59+DATA!V60</f>
        <v>0</v>
      </c>
      <c r="J17">
        <f>DATA!W52+DATA!W53+DATA!W54+DATA!W55+DATA!W56+DATA!W57+DATA!W58+DATA!W59+DATA!W60</f>
        <v>3549</v>
      </c>
      <c r="K17">
        <f>DATA!T52+DATA!T53+DATA!T54+DATA!T55+DATA!T56+DATA!T57+DATA!T58+DATA!T59+DATA!T60</f>
        <v>434</v>
      </c>
      <c r="L17">
        <f>DATA!U52+DATA!U53+DATA!U54+DATA!U55+DATA!U56+DATA!U57+DATA!U58+DATA!U59+DATA!U60</f>
        <v>0</v>
      </c>
      <c r="M17">
        <f>DATA!R52+DATA!R53+DATA!R54+DATA!R55+DATA!R56+DATA!R57+DATA!R58+DATA!R59+DATA!R60</f>
        <v>476</v>
      </c>
      <c r="N17">
        <f>DATA!Q52+DATA!Q53+DATA!Q54+DATA!Q55+DATA!Q56+DATA!Q57+DATA!Q58+DATA!Q59+DATA!Q60</f>
        <v>0</v>
      </c>
      <c r="O17">
        <f>DATA!X52+DATA!X53+DATA!X54+DATA!X55+DATA!X56+DATA!X57+DATA!X58+DATA!X59+DATA!X60</f>
        <v>0</v>
      </c>
      <c r="Q17">
        <f t="shared" si="1"/>
        <v>0</v>
      </c>
      <c r="R17">
        <f t="shared" si="2"/>
        <v>590</v>
      </c>
      <c r="S17">
        <f t="shared" si="3"/>
        <v>0</v>
      </c>
      <c r="T17">
        <f t="shared" si="4"/>
        <v>1153</v>
      </c>
      <c r="U17">
        <f t="shared" si="5"/>
        <v>434</v>
      </c>
      <c r="V17">
        <f t="shared" si="6"/>
        <v>0</v>
      </c>
      <c r="W17">
        <f t="shared" si="7"/>
        <v>145</v>
      </c>
      <c r="X17">
        <f t="shared" si="8"/>
        <v>0</v>
      </c>
      <c r="Y17">
        <f t="shared" si="9"/>
        <v>0</v>
      </c>
      <c r="AA17">
        <f>DATA!AA52+DATA!AA53+DATA!AA54+DATA!AA55+DATA!AA56+DATA!AA57+DATA!AA58+DATA!AA59+DATA!AA60</f>
        <v>0</v>
      </c>
      <c r="AB17">
        <f>DATA!AD52+DATA!AD53+DATA!AD54+DATA!AD55+DATA!AD56+DATA!AD57+DATA!AD58+DATA!AD59+DATA!AD60</f>
        <v>904</v>
      </c>
      <c r="AC17">
        <f>DATA!AG52+DATA!AG53+DATA!AG54+DATA!AG55+DATA!AG56+DATA!AG57+DATA!AG58+DATA!AG59+DATA!AG60</f>
        <v>0</v>
      </c>
      <c r="AD17">
        <f>DATA!AH52+DATA!AH53+DATA!AH54+DATA!AH55+DATA!AH56+DATA!AH57+DATA!AH58+DATA!AH59+DATA!AH60</f>
        <v>2396</v>
      </c>
      <c r="AE17">
        <f>DATA!AE52+DATA!AE53+DATA!AE54+DATA!AE55+DATA!AE56+DATA!AE57+DATA!AE58+DATA!AE59+DATA!AE60</f>
        <v>0</v>
      </c>
      <c r="AF17">
        <f>DATA!AF52+DATA!AF53+DATA!AF54+DATA!AF55+DATA!AF56+DATA!AF57+DATA!AF58+DATA!AF59+DATA!AF60</f>
        <v>0</v>
      </c>
      <c r="AG17">
        <f>DATA!AC52+DATA!AC53+DATA!AC54+DATA!AC55+DATA!AC56+DATA!AC57+DATA!AC58+DATA!AC59+DATA!AC60</f>
        <v>331</v>
      </c>
      <c r="AH17">
        <f>DATA!AB52+DATA!AB53+DATA!AB54+DATA!AB55+DATA!AB56+DATA!AB57+DATA!AB58+DATA!AB59+DATA!AB60</f>
        <v>0</v>
      </c>
      <c r="AI17">
        <f>DATA!AI52+DATA!AI53+DATA!AI54+DATA!AI55+DATA!AI56+DATA!AI57+DATA!AI58+DATA!AI59+DATA!AI60</f>
        <v>0</v>
      </c>
    </row>
    <row r="18" spans="1:35" x14ac:dyDescent="0.25">
      <c r="A18" s="9">
        <f>DATA!A61</f>
        <v>39180</v>
      </c>
      <c r="B18" s="10">
        <f t="shared" si="11"/>
        <v>39180</v>
      </c>
      <c r="C18">
        <f>DATA!C61+DATA!C62+DATA!C63+DATA!C64+DATA!C65+DATA!C66+DATA!C67+DATA!C69+DATA!C70+DATA!C71</f>
        <v>6664</v>
      </c>
      <c r="D18">
        <v>0</v>
      </c>
      <c r="F18" s="9">
        <f t="shared" si="0"/>
        <v>39180</v>
      </c>
      <c r="G18">
        <f>DATA!P61+DATA!P62+DATA!P63+DATA!P64+DATA!P65+DATA!P66+DATA!P67+DATA!P68+DATA!P69+DATA!P70+DATA!P71</f>
        <v>1128</v>
      </c>
      <c r="H18">
        <f>DATA!S61+DATA!S62+DATA!S63+DATA!S64+DATA!S65+DATA!S66+DATA!S67+DATA!S68+DATA!S69+DATA!S70+DATA!S71</f>
        <v>1819</v>
      </c>
      <c r="I18">
        <f>DATA!V61+DATA!V62+DATA!V63+DATA!V64+DATA!V65+DATA!V66+DATA!V67+DATA!V68+DATA!V69+DATA!V70+DATA!V71</f>
        <v>953</v>
      </c>
      <c r="J18">
        <f>DATA!W61+DATA!W62+DATA!W63+DATA!W64+DATA!W65+DATA!W66+DATA!W67+DATA!W68+DATA!W69+DATA!W70+DATA!W71</f>
        <v>1855</v>
      </c>
      <c r="K18">
        <f>DATA!T61+DATA!T62+DATA!T63+DATA!T64+DATA!T65+DATA!T66+DATA!T67+DATA!T68+DATA!T69+DATA!T70+DATA!T71</f>
        <v>909</v>
      </c>
      <c r="L18">
        <f>DATA!U61+DATA!U62+DATA!U63+DATA!U64+DATA!U65+DATA!U66+DATA!U67+DATA!U68+DATA!U69+DATA!U70+DATA!U71</f>
        <v>0</v>
      </c>
      <c r="M18">
        <f>DATA!R61+DATA!R62+DATA!R63+DATA!R64+DATA!R65+DATA!R66+DATA!R67+DATA!R68+DATA!R69+DATA!R70+DATA!R71</f>
        <v>0</v>
      </c>
      <c r="N18">
        <f>DATA!Q61+DATA!Q62+DATA!Q63+DATA!Q64+DATA!Q65+DATA!Q66+DATA!Q67+DATA!Q68+DATA!Q69+DATA!Q70+DATA!Q71</f>
        <v>0</v>
      </c>
      <c r="O18">
        <f>DATA!X61+DATA!X62+DATA!X63+DATA!X64+DATA!X65+DATA!X66+DATA!X67+DATA!X68+DATA!X69+DATA!X70+DATA!X71</f>
        <v>0</v>
      </c>
      <c r="Q18">
        <f t="shared" si="1"/>
        <v>39</v>
      </c>
      <c r="R18">
        <f t="shared" si="2"/>
        <v>471</v>
      </c>
      <c r="S18">
        <f t="shared" si="3"/>
        <v>409</v>
      </c>
      <c r="T18">
        <f t="shared" si="4"/>
        <v>324</v>
      </c>
      <c r="U18">
        <f t="shared" si="5"/>
        <v>97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AA18">
        <f>DATA!AA61+DATA!AA62+DATA!AA63+DATA!AA64+DATA!AA65+DATA!AA66+DATA!AA67+DATA!AA68+DATA!AA69+DATA!AA70+DATA!AA71</f>
        <v>1089</v>
      </c>
      <c r="AB18">
        <f>DATA!AD61+DATA!AD62+DATA!AD63+DATA!AD64+DATA!AD65+DATA!AD66+DATA!AD67+DATA!AD68+DATA!AD69+DATA!AD70+DATA!AD71</f>
        <v>1348</v>
      </c>
      <c r="AC18">
        <f>DATA!AG61+DATA!AG62+DATA!AG63+DATA!AG64+DATA!AG65+DATA!AG66+DATA!AG67+DATA!AG68+DATA!AG69+DATA!AG70+DATA!AG71</f>
        <v>544</v>
      </c>
      <c r="AD18">
        <f>DATA!AH61+DATA!AH62+DATA!AH63+DATA!AH64+DATA!AH65+DATA!AH66+DATA!AH67+DATA!AH68+DATA!AH69+DATA!AH70+DATA!AH71</f>
        <v>1531</v>
      </c>
      <c r="AE18">
        <f>DATA!AE61+DATA!AE62+DATA!AE63+DATA!AE64+DATA!AE65+DATA!AE66+DATA!AE67+DATA!AE68+DATA!AE69+DATA!AE70+DATA!AE71</f>
        <v>812</v>
      </c>
      <c r="AF18">
        <f>DATA!AF61+DATA!AF62+DATA!AF63+DATA!AF64+DATA!AF65+DATA!AF66+DATA!AF67+DATA!AF68+DATA!AF69+DATA!AF70+DATA!AF71</f>
        <v>0</v>
      </c>
      <c r="AG18">
        <f>DATA!AC61+DATA!AC62+DATA!AC63+DATA!AC64+DATA!AC65+DATA!AC66+DATA!AC67+DATA!AC68+DATA!AC69+DATA!AC70+DATA!AC71</f>
        <v>0</v>
      </c>
      <c r="AH18">
        <f>DATA!AB61+DATA!AB62+DATA!AB63+DATA!AB64+DATA!AB65+DATA!AB66+DATA!AB67+DATA!AB68+DATA!AB69+DATA!AB70+DATA!AB71</f>
        <v>0</v>
      </c>
      <c r="AI18">
        <f>DATA!AI61+DATA!AI62+DATA!AI63+DATA!AI64+DATA!AI65+DATA!AI66+DATA!AI67+DATA!AI68+DATA!AI69+DATA!AI70+DATA!AI71</f>
        <v>0</v>
      </c>
    </row>
    <row r="19" spans="1:35" x14ac:dyDescent="0.25">
      <c r="A19" s="9">
        <f>DATA!A72</f>
        <v>39181</v>
      </c>
      <c r="B19" s="10">
        <f t="shared" si="11"/>
        <v>39181</v>
      </c>
      <c r="C19">
        <f>DATA!C72+DATA!C74+DATA!C75+DATA!C76+DATA!C77</f>
        <v>3963</v>
      </c>
      <c r="D19">
        <v>0</v>
      </c>
      <c r="F19" s="9">
        <f t="shared" si="0"/>
        <v>39181</v>
      </c>
      <c r="G19">
        <f>DATA!P72+DATA!P73+DATA!P74+DATA!P75+DATA!P76+DATA!P77</f>
        <v>0</v>
      </c>
      <c r="H19">
        <f>DATA!S72+DATA!S73+DATA!S74+DATA!S75+DATA!S76+DATA!S77</f>
        <v>2066</v>
      </c>
      <c r="I19">
        <f>DATA!V72+DATA!V73+DATA!V74+DATA!V75+DATA!V76+DATA!V77</f>
        <v>1652</v>
      </c>
      <c r="J19">
        <f>DATA!W72+DATA!W73+DATA!W74+DATA!W75+DATA!W76+DATA!W77</f>
        <v>0</v>
      </c>
      <c r="K19">
        <f>DATA!T72+DATA!T73+DATA!T74+DATA!T75+DATA!T76+DATA!T77</f>
        <v>0</v>
      </c>
      <c r="L19">
        <f>DATA!U72+DATA!U73+DATA!U74+DATA!U75+DATA!U76+DATA!U77</f>
        <v>864</v>
      </c>
      <c r="M19">
        <f>DATA!R72+DATA!R73+DATA!R74+DATA!R75+DATA!R76+DATA!R77</f>
        <v>0</v>
      </c>
      <c r="N19">
        <f>DATA!Q72+DATA!Q73+DATA!Q74+DATA!Q75+DATA!Q76+DATA!Q77</f>
        <v>0</v>
      </c>
      <c r="O19">
        <f>DATA!X72+DATA!X73+DATA!X74+DATA!X75+DATA!X76+DATA!X77</f>
        <v>0</v>
      </c>
      <c r="Q19">
        <f t="shared" si="1"/>
        <v>0</v>
      </c>
      <c r="R19">
        <f t="shared" si="2"/>
        <v>508</v>
      </c>
      <c r="S19">
        <f t="shared" si="3"/>
        <v>786</v>
      </c>
      <c r="T19">
        <f t="shared" si="4"/>
        <v>0</v>
      </c>
      <c r="U19">
        <f t="shared" si="5"/>
        <v>0</v>
      </c>
      <c r="V19">
        <f t="shared" si="6"/>
        <v>347</v>
      </c>
      <c r="W19">
        <f t="shared" si="7"/>
        <v>0</v>
      </c>
      <c r="X19">
        <f t="shared" si="8"/>
        <v>0</v>
      </c>
      <c r="Y19">
        <f t="shared" si="9"/>
        <v>0</v>
      </c>
      <c r="AA19">
        <f>DATA!AA72+DATA!AA73+DATA!AA74+DATA!AA75+DATA!AA76+DATA!AA77</f>
        <v>0</v>
      </c>
      <c r="AB19">
        <f>DATA!AD72+DATA!AD73+DATA!AD74+DATA!AD75+DATA!AD76+DATA!AD77</f>
        <v>1558</v>
      </c>
      <c r="AC19">
        <f>DATA!AG72+DATA!AG73+DATA!AG74+DATA!AG75+DATA!AG76+DATA!AG77</f>
        <v>866</v>
      </c>
      <c r="AD19">
        <f>DATA!AH72+DATA!AH73+DATA!AH74+DATA!AH75+DATA!AH76+DATA!AH77</f>
        <v>0</v>
      </c>
      <c r="AE19">
        <f>DATA!AE72+DATA!AE73+DATA!AE74+DATA!AE75+DATA!AE76+DATA!AE77</f>
        <v>0</v>
      </c>
      <c r="AF19">
        <f>DATA!AF72+DATA!AF73+DATA!AF74+DATA!AF75+DATA!AF76+DATA!AF77</f>
        <v>517</v>
      </c>
      <c r="AG19">
        <f>DATA!AC72+DATA!AC73+DATA!AC74+DATA!AC75+DATA!AC76+DATA!AC77</f>
        <v>0</v>
      </c>
      <c r="AH19">
        <f>DATA!AB72+DATA!AB73+DATA!AB74+DATA!AB75+DATA!AB76+DATA!AB77</f>
        <v>0</v>
      </c>
      <c r="AI19">
        <f>DATA!AI72+DATA!AI73+DATA!AI74+DATA!AI75+DATA!AI76+DATA!AI77</f>
        <v>0</v>
      </c>
    </row>
    <row r="20" spans="1:35" x14ac:dyDescent="0.25">
      <c r="A20" s="9">
        <f>DATA!A78</f>
        <v>39182</v>
      </c>
      <c r="B20" s="10">
        <f t="shared" si="11"/>
        <v>39182</v>
      </c>
      <c r="C20">
        <f>DATA!C78+DATA!C79+DATA!C80+DATA!C81+DATA!C82</f>
        <v>3935</v>
      </c>
      <c r="D20">
        <v>0</v>
      </c>
      <c r="F20" s="9">
        <f t="shared" si="0"/>
        <v>39182</v>
      </c>
      <c r="G20">
        <f>DATA!P78+DATA!P79+DATA!P80+DATA!P81+DATA!P82</f>
        <v>1511</v>
      </c>
      <c r="H20">
        <f>DATA!S78+DATA!S79+DATA!S80+DATA!S81+DATA!S82</f>
        <v>0</v>
      </c>
      <c r="I20">
        <f>DATA!V78+DATA!V79+DATA!V80+DATA!V81+DATA!V82</f>
        <v>0</v>
      </c>
      <c r="J20">
        <f>DATA!W78+DATA!W79+DATA!W80+DATA!W81+DATA!W82</f>
        <v>933</v>
      </c>
      <c r="K20">
        <f>DATA!T78+DATA!T79+DATA!T80+DATA!T81+DATA!T82</f>
        <v>0</v>
      </c>
      <c r="L20">
        <f>DATA!U78+DATA!U79+DATA!U80+DATA!U81+DATA!U82</f>
        <v>1491</v>
      </c>
      <c r="M20">
        <f>DATA!R78+DATA!R79+DATA!R80+DATA!R81+DATA!R82</f>
        <v>0</v>
      </c>
      <c r="N20">
        <f>DATA!Q78+DATA!Q79+DATA!Q80+DATA!Q81+DATA!Q82</f>
        <v>0</v>
      </c>
      <c r="O20">
        <f>DATA!X78+DATA!X79+DATA!X80+DATA!X81+DATA!X82</f>
        <v>0</v>
      </c>
      <c r="Q20">
        <f t="shared" si="1"/>
        <v>409</v>
      </c>
      <c r="R20">
        <f t="shared" si="2"/>
        <v>0</v>
      </c>
      <c r="S20">
        <f t="shared" si="3"/>
        <v>0</v>
      </c>
      <c r="T20">
        <f t="shared" si="4"/>
        <v>383</v>
      </c>
      <c r="U20">
        <f t="shared" si="5"/>
        <v>0</v>
      </c>
      <c r="V20">
        <f t="shared" si="6"/>
        <v>593</v>
      </c>
      <c r="W20">
        <f t="shared" si="7"/>
        <v>0</v>
      </c>
      <c r="X20">
        <f t="shared" si="8"/>
        <v>0</v>
      </c>
      <c r="Y20">
        <f t="shared" si="9"/>
        <v>0</v>
      </c>
      <c r="AA20">
        <f>DATA!AA78+DATA!AA79+DATA!AA80+DATA!AA81+DATA!AA82</f>
        <v>1102</v>
      </c>
      <c r="AB20">
        <f>DATA!AD78+DATA!AD79+DATA!AD80+DATA!AD81+DATA!AD82</f>
        <v>0</v>
      </c>
      <c r="AC20">
        <f>DATA!AG78+DATA!AG79+DATA!AG80+DATA!AG81+DATA!AG82</f>
        <v>0</v>
      </c>
      <c r="AD20">
        <f>DATA!AH78+DATA!AH79+DATA!AH80+DATA!AH81+DATA!AH82</f>
        <v>550</v>
      </c>
      <c r="AE20">
        <f>DATA!AE78+DATA!AE79+DATA!AE80+DATA!AE81+DATA!AE82</f>
        <v>0</v>
      </c>
      <c r="AF20">
        <f>DATA!AF78+DATA!AF79+DATA!AF80+DATA!AF81+DATA!AF82</f>
        <v>898</v>
      </c>
      <c r="AG20">
        <f>DATA!AC78+DATA!AC79+DATA!AC80+DATA!AC81+DATA!AC82</f>
        <v>0</v>
      </c>
      <c r="AH20">
        <f>DATA!AB78+DATA!AB79+DATA!AB80+DATA!AB81+DATA!AB82</f>
        <v>0</v>
      </c>
      <c r="AI20">
        <f>DATA!AI78+DATA!AI79+DATA!AI80+DATA!AI81+DATA!AI82</f>
        <v>0</v>
      </c>
    </row>
    <row r="21" spans="1:35" x14ac:dyDescent="0.25">
      <c r="A21" s="9">
        <f>DATA!A83</f>
        <v>39183</v>
      </c>
      <c r="B21" s="10">
        <f t="shared" si="11"/>
        <v>39183</v>
      </c>
      <c r="C21">
        <f>DATA!C83+DATA!C84+DATA!C85+DATA!C86</f>
        <v>3879</v>
      </c>
      <c r="D21">
        <v>0</v>
      </c>
      <c r="F21" s="9">
        <f t="shared" si="0"/>
        <v>39183</v>
      </c>
      <c r="G21">
        <f>DATA!P83+DATA!P84+DATA!P85+DATA!P86</f>
        <v>0</v>
      </c>
      <c r="H21">
        <f>DATA!S83+DATA!S84+DATA!S85+DATA!S86</f>
        <v>2746</v>
      </c>
      <c r="I21">
        <f>DATA!V83+DATA!V84+DATA!V85+DATA!V86</f>
        <v>932</v>
      </c>
      <c r="J21">
        <f>DATA!W83+DATA!W84+DATA!W85+DATA!W86</f>
        <v>0</v>
      </c>
      <c r="K21">
        <f>DATA!T83+DATA!T84+DATA!T85+DATA!T86</f>
        <v>0</v>
      </c>
      <c r="L21">
        <f>DATA!U83+DATA!U84+DATA!U85+DATA!U86</f>
        <v>201</v>
      </c>
      <c r="M21">
        <f>DATA!R83+DATA!R84+DATA!R85+DATA!R86</f>
        <v>0</v>
      </c>
      <c r="N21">
        <f>DATA!Q83+DATA!Q84+DATA!Q85+DATA!Q86</f>
        <v>0</v>
      </c>
      <c r="O21">
        <f>DATA!X83+DATA!X84+DATA!X85+DATA!X86</f>
        <v>0</v>
      </c>
      <c r="Q21">
        <f t="shared" si="1"/>
        <v>0</v>
      </c>
      <c r="R21">
        <f t="shared" si="2"/>
        <v>1159</v>
      </c>
      <c r="S21">
        <f t="shared" si="3"/>
        <v>398</v>
      </c>
      <c r="T21">
        <f t="shared" si="4"/>
        <v>0</v>
      </c>
      <c r="U21">
        <f t="shared" si="5"/>
        <v>0</v>
      </c>
      <c r="V21">
        <f t="shared" si="6"/>
        <v>82</v>
      </c>
      <c r="W21">
        <f t="shared" si="7"/>
        <v>0</v>
      </c>
      <c r="X21">
        <f t="shared" si="8"/>
        <v>0</v>
      </c>
      <c r="Y21">
        <f t="shared" si="9"/>
        <v>0</v>
      </c>
      <c r="AA21">
        <f>DATA!AA83+DATA!AA84+DATA!AA85+DATA!AA86</f>
        <v>0</v>
      </c>
      <c r="AB21">
        <f>DATA!AD83+DATA!AD84+DATA!AD85+DATA!AD86</f>
        <v>1587</v>
      </c>
      <c r="AC21">
        <f>DATA!AG83+DATA!AG84+DATA!AG85+DATA!AG86</f>
        <v>534</v>
      </c>
      <c r="AD21">
        <f>DATA!AH83+DATA!AH84+DATA!AH85+DATA!AH86</f>
        <v>0</v>
      </c>
      <c r="AE21">
        <f>DATA!AE83+DATA!AE84+DATA!AE85+DATA!AE86</f>
        <v>0</v>
      </c>
      <c r="AF21">
        <f>DATA!AF83+DATA!AF84+DATA!AF85+DATA!AF86</f>
        <v>119</v>
      </c>
      <c r="AG21">
        <f>DATA!AC83+DATA!AC84+DATA!AC85+DATA!AC86</f>
        <v>0</v>
      </c>
      <c r="AH21">
        <f>DATA!AB83+DATA!AB84+DATA!AB85+DATA!AB86</f>
        <v>0</v>
      </c>
      <c r="AI21">
        <f>DATA!AI83+DATA!AI84+DATA!AI85+DATA!AI86</f>
        <v>0</v>
      </c>
    </row>
    <row r="22" spans="1:35" x14ac:dyDescent="0.25">
      <c r="A22" s="9">
        <f>DATA!A87</f>
        <v>39184</v>
      </c>
      <c r="B22" s="10">
        <f t="shared" si="11"/>
        <v>39184</v>
      </c>
      <c r="C22">
        <f>DATA!C87+DATA!C88+DATA!C89+DATA!C90+DATA!C91</f>
        <v>2483</v>
      </c>
      <c r="D22">
        <v>0</v>
      </c>
      <c r="F22" s="9">
        <f t="shared" si="0"/>
        <v>39184</v>
      </c>
      <c r="G22">
        <f>DATA!P87+DATA!P88+DATA!P89+DATA!P90+DATA!P91</f>
        <v>0</v>
      </c>
      <c r="H22">
        <f>DATA!S87+DATA!S88+DATA!S89+DATA!S90+DATA!S91</f>
        <v>325</v>
      </c>
      <c r="I22">
        <f>DATA!V87+DATA!V88+DATA!V89+DATA!V90+DATA!V91</f>
        <v>742</v>
      </c>
      <c r="J22">
        <f>DATA!W87+DATA!W88+DATA!W89+DATA!W90+DATA!W91</f>
        <v>653</v>
      </c>
      <c r="K22">
        <f>DATA!T87+DATA!T88+DATA!T89+DATA!T90+DATA!T91</f>
        <v>0</v>
      </c>
      <c r="L22">
        <f>DATA!U87+DATA!U88+DATA!U89+DATA!U90+DATA!U91</f>
        <v>763</v>
      </c>
      <c r="M22">
        <f>DATA!R87+DATA!R88+DATA!R89+DATA!R90+DATA!R91</f>
        <v>0</v>
      </c>
      <c r="N22">
        <f>DATA!Q87+DATA!Q88+DATA!Q89+DATA!Q90+DATA!Q91</f>
        <v>0</v>
      </c>
      <c r="O22">
        <f>DATA!X87+DATA!X88+DATA!X89+DATA!X90+DATA!X91</f>
        <v>0</v>
      </c>
      <c r="Q22">
        <f t="shared" si="1"/>
        <v>0</v>
      </c>
      <c r="R22">
        <f t="shared" si="2"/>
        <v>201</v>
      </c>
      <c r="S22">
        <f t="shared" si="3"/>
        <v>671</v>
      </c>
      <c r="T22">
        <f t="shared" si="4"/>
        <v>653</v>
      </c>
      <c r="U22">
        <f t="shared" si="5"/>
        <v>0</v>
      </c>
      <c r="V22">
        <f t="shared" si="6"/>
        <v>431</v>
      </c>
      <c r="W22">
        <f t="shared" si="7"/>
        <v>0</v>
      </c>
      <c r="X22">
        <f t="shared" si="8"/>
        <v>0</v>
      </c>
      <c r="Y22">
        <f t="shared" si="9"/>
        <v>0</v>
      </c>
      <c r="AA22">
        <f>DATA!AA87+DATA!AA88+DATA!AA89+DATA!AA90+DATA!AA91</f>
        <v>0</v>
      </c>
      <c r="AB22">
        <f>DATA!AD87+DATA!AD88+DATA!AD89+DATA!AD90+DATA!AD91</f>
        <v>124</v>
      </c>
      <c r="AC22">
        <f>DATA!AG87+DATA!AG88+DATA!AG89+DATA!AG90+DATA!AG91</f>
        <v>71</v>
      </c>
      <c r="AD22">
        <f>DATA!AP87+DATA!AP88+DATA!AP89+DATA!AP90+DATA!AP91</f>
        <v>0</v>
      </c>
      <c r="AE22">
        <f>DATA!AE87+DATA!AE88+DATA!AE89+DATA!AE90+DATA!AE91</f>
        <v>0</v>
      </c>
      <c r="AF22">
        <f>DATA!AF87+DATA!AF88+DATA!AF89+DATA!AF90+DATA!AF91</f>
        <v>332</v>
      </c>
      <c r="AG22">
        <f>DATA!AC87+DATA!AC88+DATA!AC89+DATA!AC90+DATA!AC91</f>
        <v>0</v>
      </c>
      <c r="AH22">
        <f>DATA!AB87+DATA!AB88+DATA!AB89+DATA!AB90+DATA!AB91</f>
        <v>0</v>
      </c>
      <c r="AI22">
        <f>DATA!AQ87+DATA!AQ88+DATA!AQ89+DATA!AQ90+DATA!AQ91</f>
        <v>0</v>
      </c>
    </row>
    <row r="23" spans="1:35" x14ac:dyDescent="0.25">
      <c r="A23" s="9">
        <f>DATA!A92</f>
        <v>39185</v>
      </c>
      <c r="B23" s="10">
        <f t="shared" si="11"/>
        <v>39185</v>
      </c>
      <c r="C23">
        <f>DATA!C92+DATA!C93+DATA!C94</f>
        <v>2178</v>
      </c>
      <c r="D23">
        <v>0</v>
      </c>
      <c r="F23" s="9">
        <f t="shared" si="0"/>
        <v>39185</v>
      </c>
      <c r="G23">
        <f>DATA!P92+DATA!P93+DATA!P94</f>
        <v>0</v>
      </c>
      <c r="H23">
        <f>DATA!S92+DATA!S93+DATA!S94</f>
        <v>2178</v>
      </c>
      <c r="I23">
        <f>DATA!V92+DATA!V93+DATA!V94</f>
        <v>0</v>
      </c>
      <c r="J23">
        <f>DATA!W92+DATA!W93+DATA!W94</f>
        <v>0</v>
      </c>
      <c r="K23">
        <f>DATA!T92+DATA!T93+DATA!T94</f>
        <v>0</v>
      </c>
      <c r="L23">
        <f>DATA!U92+DATA!U93+DATA!U94</f>
        <v>0</v>
      </c>
      <c r="M23">
        <f>DATA!R92+DATA!R93+DATA!R94</f>
        <v>0</v>
      </c>
      <c r="N23">
        <f>DATA!Q92+DATA!Q93+DATA!Q94</f>
        <v>0</v>
      </c>
      <c r="O23">
        <f>DATA!X92+DATA!X93+DATA!X94</f>
        <v>0</v>
      </c>
      <c r="Q23">
        <f t="shared" si="1"/>
        <v>0</v>
      </c>
      <c r="R23">
        <f t="shared" si="2"/>
        <v>742</v>
      </c>
      <c r="S23">
        <f t="shared" si="3"/>
        <v>0</v>
      </c>
      <c r="T23">
        <f t="shared" si="4"/>
        <v>0</v>
      </c>
      <c r="U23">
        <f t="shared" si="5"/>
        <v>0</v>
      </c>
      <c r="V23">
        <f t="shared" si="6"/>
        <v>0</v>
      </c>
      <c r="W23">
        <f t="shared" si="7"/>
        <v>0</v>
      </c>
      <c r="X23">
        <f t="shared" si="8"/>
        <v>0</v>
      </c>
      <c r="Y23">
        <f t="shared" si="9"/>
        <v>0</v>
      </c>
      <c r="AA23">
        <f>DATA!AA92+DATA!AA93+DATA!AA94</f>
        <v>0</v>
      </c>
      <c r="AB23">
        <f>DATA!AD92+DATA!AD93+DATA!AD94</f>
        <v>1436</v>
      </c>
      <c r="AC23">
        <f>DATA!AG92+DATA!AG93+DATA!AG94</f>
        <v>0</v>
      </c>
      <c r="AD23">
        <f>DATA!AH92+DATA!AH93+DATA!AH94</f>
        <v>0</v>
      </c>
      <c r="AE23">
        <f>DATA!AE92+DATA!AE93+DATA!AE94</f>
        <v>0</v>
      </c>
      <c r="AF23">
        <f>DATA!AF92+DATA!AF93+DATA!AF94</f>
        <v>0</v>
      </c>
      <c r="AG23">
        <f>DATA!AC92+DATA!AC93+DATA!AC94</f>
        <v>0</v>
      </c>
      <c r="AH23">
        <f>DATA!AB92+DATA!AB93+DATA!AB94</f>
        <v>0</v>
      </c>
      <c r="AI23">
        <f>DATA!AI92+DATA!AI93+DATA!AI94</f>
        <v>0</v>
      </c>
    </row>
    <row r="24" spans="1:35" x14ac:dyDescent="0.25">
      <c r="A24" s="16">
        <v>39186</v>
      </c>
      <c r="B24" s="17">
        <f t="shared" si="11"/>
        <v>39186</v>
      </c>
      <c r="C24" s="18">
        <v>0</v>
      </c>
      <c r="D24" s="18">
        <v>8000</v>
      </c>
      <c r="F24" s="16">
        <f t="shared" si="0"/>
        <v>39186</v>
      </c>
      <c r="G24" s="18">
        <v>8000</v>
      </c>
      <c r="H24" s="18">
        <v>8000</v>
      </c>
      <c r="I24" s="18">
        <v>8000</v>
      </c>
      <c r="J24" s="18">
        <v>8000</v>
      </c>
      <c r="K24" s="18">
        <v>8000</v>
      </c>
      <c r="L24" s="18">
        <v>8000</v>
      </c>
      <c r="M24" s="18">
        <v>8000</v>
      </c>
      <c r="N24" s="18">
        <v>8000</v>
      </c>
      <c r="O24" s="18">
        <v>8000</v>
      </c>
      <c r="Q24" s="18">
        <v>8000</v>
      </c>
      <c r="R24" s="18">
        <v>8000</v>
      </c>
      <c r="S24" s="18">
        <v>8000</v>
      </c>
      <c r="T24" s="18">
        <v>8000</v>
      </c>
      <c r="U24" s="18">
        <v>8000</v>
      </c>
      <c r="V24" s="18">
        <v>8000</v>
      </c>
      <c r="W24" s="18">
        <v>8000</v>
      </c>
      <c r="X24" s="18">
        <v>8000</v>
      </c>
      <c r="Y24" s="18">
        <v>8000</v>
      </c>
      <c r="AA24" s="18">
        <v>8000</v>
      </c>
      <c r="AB24" s="18">
        <v>8000</v>
      </c>
      <c r="AC24" s="18">
        <v>8000</v>
      </c>
      <c r="AD24" s="18">
        <v>8000</v>
      </c>
      <c r="AE24" s="18">
        <v>8000</v>
      </c>
      <c r="AF24" s="18">
        <v>8000</v>
      </c>
      <c r="AG24" s="18">
        <v>8000</v>
      </c>
      <c r="AH24" s="18">
        <v>8000</v>
      </c>
      <c r="AI24" s="18">
        <v>8000</v>
      </c>
    </row>
    <row r="25" spans="1:35" x14ac:dyDescent="0.25">
      <c r="A25" s="9">
        <v>39187</v>
      </c>
      <c r="B25" s="10">
        <f t="shared" si="11"/>
        <v>39187</v>
      </c>
      <c r="C25">
        <f>DATA!C95+DATA!C96</f>
        <v>490</v>
      </c>
      <c r="D25">
        <v>0</v>
      </c>
      <c r="F25" s="9">
        <f t="shared" si="0"/>
        <v>39187</v>
      </c>
      <c r="G25">
        <f>DATA!P95+DATA!P96</f>
        <v>69</v>
      </c>
      <c r="H25">
        <f>DATA!S95+DATA!S96</f>
        <v>0</v>
      </c>
      <c r="I25">
        <f>DATA!V95+DATA!V96</f>
        <v>0</v>
      </c>
      <c r="J25">
        <f>DATA!W95+DATA!W96</f>
        <v>0</v>
      </c>
      <c r="K25">
        <f>DATA!T95+DATA!T96</f>
        <v>0</v>
      </c>
      <c r="L25">
        <f>DATA!U95+DATA!U96</f>
        <v>421</v>
      </c>
      <c r="M25">
        <f>DATA!R95+DATA!R96</f>
        <v>0</v>
      </c>
      <c r="N25">
        <f>DATA!Q95+DATA!Q96</f>
        <v>0</v>
      </c>
      <c r="O25">
        <f>DATA!X95+DATA!X96</f>
        <v>0</v>
      </c>
      <c r="Q25">
        <f t="shared" ref="Q25:Q40" si="12">G25-AA25</f>
        <v>69</v>
      </c>
      <c r="R25">
        <f t="shared" ref="R25:R40" si="13">H25-AB25</f>
        <v>0</v>
      </c>
      <c r="S25">
        <f t="shared" ref="S25:S40" si="14">I25-AC25</f>
        <v>0</v>
      </c>
      <c r="T25">
        <f t="shared" ref="T25:T40" si="15">J25-AD25</f>
        <v>0</v>
      </c>
      <c r="U25">
        <f t="shared" ref="U25:U40" si="16">K25-AE25</f>
        <v>0</v>
      </c>
      <c r="V25">
        <f t="shared" ref="V25:V40" si="17">L25-AF25</f>
        <v>317</v>
      </c>
      <c r="W25">
        <f t="shared" ref="W25:W40" si="18">M25-AG25</f>
        <v>0</v>
      </c>
      <c r="X25">
        <f t="shared" ref="X25:X40" si="19">N25-AH25</f>
        <v>0</v>
      </c>
      <c r="Y25">
        <f t="shared" ref="Y25:Y40" si="20">O25-AI25</f>
        <v>0</v>
      </c>
      <c r="AA25">
        <f>DATA!AA95+DATA!AA96</f>
        <v>0</v>
      </c>
      <c r="AB25">
        <f>DATA!AD95+DATA!AD96</f>
        <v>0</v>
      </c>
      <c r="AC25">
        <f>DATA!AG95+DATA!AG96</f>
        <v>0</v>
      </c>
      <c r="AD25">
        <f>DATA!AH95+DATA!AH96</f>
        <v>0</v>
      </c>
      <c r="AE25">
        <f>DATA!AE95+DATA!AE96</f>
        <v>0</v>
      </c>
      <c r="AF25">
        <f>DATA!AF95+DATA!AF96</f>
        <v>104</v>
      </c>
      <c r="AG25">
        <f>DATA!AC95+DATA!AC96</f>
        <v>0</v>
      </c>
      <c r="AH25">
        <f>DATA!AB95+DATA!AB96</f>
        <v>0</v>
      </c>
      <c r="AI25">
        <f>DATA!AI95+DATA!AI96</f>
        <v>0</v>
      </c>
    </row>
    <row r="26" spans="1:35" x14ac:dyDescent="0.25">
      <c r="A26" s="9">
        <v>39188</v>
      </c>
      <c r="B26" s="10">
        <f t="shared" si="11"/>
        <v>39188</v>
      </c>
      <c r="C26">
        <f>DATA!C97+DATA!C98</f>
        <v>2108</v>
      </c>
      <c r="D26">
        <v>0</v>
      </c>
      <c r="F26" s="9">
        <f t="shared" si="0"/>
        <v>39188</v>
      </c>
      <c r="G26">
        <f>DATA!P97+DATA!P98</f>
        <v>1904</v>
      </c>
      <c r="H26">
        <f>DATA!S97+DATA!S98</f>
        <v>204</v>
      </c>
      <c r="I26">
        <f>DATA!V97+DATA!V98</f>
        <v>0</v>
      </c>
      <c r="J26">
        <f>DATA!W97+DATA!W98</f>
        <v>0</v>
      </c>
      <c r="K26">
        <f>DATA!T97+DATA!T98</f>
        <v>0</v>
      </c>
      <c r="L26">
        <f>DATA!U97+DATA!U98</f>
        <v>0</v>
      </c>
      <c r="M26">
        <f>DATA!R97+DATA!R98</f>
        <v>0</v>
      </c>
      <c r="N26">
        <f>DATA!Q97+DATA!Q98</f>
        <v>0</v>
      </c>
      <c r="O26">
        <f>DATA!X97+DATA!X98</f>
        <v>0</v>
      </c>
      <c r="Q26">
        <f t="shared" si="12"/>
        <v>0</v>
      </c>
      <c r="R26">
        <f t="shared" si="13"/>
        <v>144</v>
      </c>
      <c r="S26">
        <f t="shared" si="14"/>
        <v>0</v>
      </c>
      <c r="T26">
        <f t="shared" si="15"/>
        <v>0</v>
      </c>
      <c r="U26">
        <f t="shared" si="16"/>
        <v>0</v>
      </c>
      <c r="V26">
        <f t="shared" si="17"/>
        <v>0</v>
      </c>
      <c r="W26">
        <f t="shared" si="18"/>
        <v>0</v>
      </c>
      <c r="X26">
        <f t="shared" si="19"/>
        <v>0</v>
      </c>
      <c r="Y26">
        <f t="shared" si="20"/>
        <v>0</v>
      </c>
      <c r="AA26">
        <f>DATA!AA97+DATA!AA98</f>
        <v>1904</v>
      </c>
      <c r="AB26">
        <f>DATA!AD97+DATA!AD98</f>
        <v>60</v>
      </c>
      <c r="AC26">
        <f>DATA!AG97+DATA!AG98</f>
        <v>0</v>
      </c>
      <c r="AD26">
        <f>DATA!AH97+DATA!AH98</f>
        <v>0</v>
      </c>
      <c r="AE26">
        <f>DATA!AE97+DATA!AE98</f>
        <v>0</v>
      </c>
      <c r="AF26">
        <f>DATA!AF97+DATA!AF98</f>
        <v>0</v>
      </c>
      <c r="AG26">
        <f>DATA!AC97+DATA!AC98</f>
        <v>0</v>
      </c>
      <c r="AH26">
        <f>DATA!AB97+DATA!AB98</f>
        <v>0</v>
      </c>
      <c r="AI26">
        <f>DATA!AI97+DATA!AI98</f>
        <v>0</v>
      </c>
    </row>
    <row r="27" spans="1:35" x14ac:dyDescent="0.25">
      <c r="A27" s="9">
        <f>DATA!A99</f>
        <v>39189</v>
      </c>
      <c r="B27" s="10">
        <f t="shared" si="11"/>
        <v>39189</v>
      </c>
      <c r="C27">
        <f>DATA!C99+DATA!C100+DATA!C101+DATA!C102</f>
        <v>575</v>
      </c>
      <c r="D27">
        <v>0</v>
      </c>
      <c r="F27" s="9">
        <f t="shared" si="0"/>
        <v>39189</v>
      </c>
      <c r="G27">
        <f>DATA!P99+DATA!P100+DATA!P101+DATA!P102</f>
        <v>44</v>
      </c>
      <c r="H27">
        <f>DATA!S99+DATA!S100+DATA!S101+DATA!S102</f>
        <v>0</v>
      </c>
      <c r="I27">
        <f>DATA!V99+DATA!V100+DATA!V101+DATA!V102</f>
        <v>512</v>
      </c>
      <c r="J27">
        <f>DATA!W99+DATA!W100+DATA!W101+DATA!W102</f>
        <v>19</v>
      </c>
      <c r="K27">
        <f>DATA!T99+DATA!T100+DATA!T101+DATA!T102</f>
        <v>0</v>
      </c>
      <c r="L27">
        <f>DATA!U99+DATA!U100+DATA!U101+DATA!U102</f>
        <v>0</v>
      </c>
      <c r="M27">
        <f>DATA!R99+DATA!R100+DATA!R101+DATA!R102</f>
        <v>0</v>
      </c>
      <c r="N27">
        <f>DATA!Q99+DATA!Q100+DATA!Q101+DATA!Q102</f>
        <v>0</v>
      </c>
      <c r="O27">
        <f>DATA!X99+DATA!X100+DATA!X101+DATA!X102</f>
        <v>0</v>
      </c>
      <c r="Q27">
        <f t="shared" si="12"/>
        <v>44</v>
      </c>
      <c r="R27">
        <f t="shared" si="13"/>
        <v>0</v>
      </c>
      <c r="S27">
        <f t="shared" si="14"/>
        <v>306</v>
      </c>
      <c r="T27">
        <f t="shared" si="15"/>
        <v>19</v>
      </c>
      <c r="U27">
        <f t="shared" si="16"/>
        <v>0</v>
      </c>
      <c r="V27">
        <f t="shared" si="17"/>
        <v>0</v>
      </c>
      <c r="W27">
        <f t="shared" si="18"/>
        <v>0</v>
      </c>
      <c r="X27">
        <f t="shared" si="19"/>
        <v>0</v>
      </c>
      <c r="Y27">
        <f t="shared" si="20"/>
        <v>0</v>
      </c>
      <c r="AA27">
        <f>DATA!AA99+DATA!AA100+DATA!AA101+DATA!AA102</f>
        <v>0</v>
      </c>
      <c r="AB27">
        <f>DATA!AD99+DATA!AD100+DATA!AD101+DATA!AD102</f>
        <v>0</v>
      </c>
      <c r="AC27">
        <f>DATA!AG99+DATA!AG100+DATA!AG101+DATA!AG102</f>
        <v>206</v>
      </c>
      <c r="AD27">
        <f>DATA!AH99+DATA!AH100+DATA!AH101+DATA!AH102</f>
        <v>0</v>
      </c>
      <c r="AE27">
        <f>DATA!AE99+DATA!AE100+DATA!AE101+DATA!AE102</f>
        <v>0</v>
      </c>
      <c r="AF27">
        <f>DATA!AF99+DATA!AF100+DATA!AF101+DATA!AF102</f>
        <v>0</v>
      </c>
      <c r="AG27">
        <f>DATA!AC99+DATA!AC100+DATA!AC101+DATA!AC102</f>
        <v>0</v>
      </c>
      <c r="AH27">
        <f>DATA!AB99+DATA!AB100+DATA!AB101+DATA!AB102</f>
        <v>0</v>
      </c>
      <c r="AI27">
        <f>DATA!AI99+DATA!AI100+DATA!AI101+DATA!AI102</f>
        <v>0</v>
      </c>
    </row>
    <row r="28" spans="1:35" x14ac:dyDescent="0.25">
      <c r="A28" s="9">
        <f>DATA!A103</f>
        <v>39190</v>
      </c>
      <c r="B28" s="10">
        <f t="shared" si="11"/>
        <v>39190</v>
      </c>
      <c r="C28">
        <f>DATA!C103+DATA!C104+DATA!C105+DATA!C106+DATA!C107</f>
        <v>1674</v>
      </c>
      <c r="D28">
        <v>0</v>
      </c>
      <c r="F28" s="9">
        <f t="shared" si="0"/>
        <v>39190</v>
      </c>
      <c r="G28">
        <f>DATA!P103+DATA!P104+DATA!P105+DATA!P106+DATA!P107</f>
        <v>35</v>
      </c>
      <c r="H28">
        <f>DATA!S103+DATA!S104+DATA!S105+DATA!S106+DATA!S107</f>
        <v>1049</v>
      </c>
      <c r="I28">
        <f>DATA!V103+DATA!V104+DATA!V105+DATA!V106+DATA!V107</f>
        <v>0</v>
      </c>
      <c r="J28">
        <f>DATA!W103+DATA!W104+DATA!W105+DATA!W106+DATA!W107</f>
        <v>241</v>
      </c>
      <c r="K28">
        <f>DATA!T103+DATA!T104+DATA!T105+DATA!T106+DATA!T107</f>
        <v>349</v>
      </c>
      <c r="L28">
        <f>DATA!U103+DATA!U104+DATA!U105+DATA!U106+DATA!U107</f>
        <v>0</v>
      </c>
      <c r="M28">
        <f>DATA!R103+DATA!R104+DATA!R105+DATA!R106+DATA!R107</f>
        <v>0</v>
      </c>
      <c r="N28">
        <f>DATA!Q103+DATA!Q104+DATA!Q105+DATA!Q106+DATA!Q107</f>
        <v>0</v>
      </c>
      <c r="O28">
        <f>DATA!X103+DATA!X104+DATA!X105+DATA!X106+DATA!X107</f>
        <v>0</v>
      </c>
      <c r="Q28">
        <f t="shared" si="12"/>
        <v>35</v>
      </c>
      <c r="R28">
        <f t="shared" si="13"/>
        <v>287</v>
      </c>
      <c r="S28">
        <f t="shared" si="14"/>
        <v>0</v>
      </c>
      <c r="T28">
        <f t="shared" si="15"/>
        <v>182</v>
      </c>
      <c r="U28">
        <f t="shared" si="16"/>
        <v>286</v>
      </c>
      <c r="V28">
        <f t="shared" si="17"/>
        <v>0</v>
      </c>
      <c r="W28">
        <f t="shared" si="18"/>
        <v>0</v>
      </c>
      <c r="X28">
        <f t="shared" si="19"/>
        <v>0</v>
      </c>
      <c r="Y28">
        <f t="shared" si="20"/>
        <v>0</v>
      </c>
      <c r="AA28">
        <f>DATA!AA103+DATA!AA104+DATA!AA105+DATA!AA106+DATA!AA107</f>
        <v>0</v>
      </c>
      <c r="AB28">
        <f>DATA!AD103+DATA!AD104+DATA!AD105+DATA!AD106+DATA!AD107</f>
        <v>762</v>
      </c>
      <c r="AC28">
        <f>DATA!AG103+DATA!AG104+DATA!AG105+DATA!AG106+DATA!AG107</f>
        <v>0</v>
      </c>
      <c r="AD28">
        <f>DATA!AH103+DATA!AH104+DATA!AH105+DATA!AH106+DATA!AH107</f>
        <v>59</v>
      </c>
      <c r="AE28">
        <f>DATA!AE103+DATA!AE104+DATA!AE105+DATA!AE106+DATA!AE107</f>
        <v>63</v>
      </c>
      <c r="AF28">
        <f>DATA!AF103+DATA!AF104+DATA!AF105+DATA!AF106+DATA!AF107</f>
        <v>0</v>
      </c>
      <c r="AG28">
        <f>DATA!AC103+DATA!AC104+DATA!AC105+DATA!AC106+DATA!AC107</f>
        <v>0</v>
      </c>
      <c r="AH28">
        <f>DATA!AB103+DATA!AB104+DATA!AB105+DATA!AB106+DATA!AB107</f>
        <v>0</v>
      </c>
      <c r="AI28">
        <f>DATA!AI103+DATA!AI104+DATA!AI105+DATA!AI106+DATA!AI107</f>
        <v>0</v>
      </c>
    </row>
    <row r="29" spans="1:35" x14ac:dyDescent="0.25">
      <c r="A29" s="9">
        <f>DATA!A109</f>
        <v>39191</v>
      </c>
      <c r="B29" s="10">
        <f t="shared" si="11"/>
        <v>39191</v>
      </c>
      <c r="C29">
        <f>DATA!C108+DATA!C109</f>
        <v>114</v>
      </c>
      <c r="D29">
        <v>0</v>
      </c>
      <c r="F29" s="9">
        <f t="shared" si="0"/>
        <v>39191</v>
      </c>
      <c r="G29">
        <f>DATA!P108+DATA!P109</f>
        <v>16</v>
      </c>
      <c r="H29">
        <f>DATA!S108+DATA!S109</f>
        <v>0</v>
      </c>
      <c r="I29">
        <f>DATA!V108+DATA!V109</f>
        <v>98</v>
      </c>
      <c r="J29">
        <f>DATA!W108+DATA!W109</f>
        <v>0</v>
      </c>
      <c r="K29">
        <f>DATA!T108+DATA!T109</f>
        <v>0</v>
      </c>
      <c r="L29">
        <f>DATA!U108+DATA!U109</f>
        <v>0</v>
      </c>
      <c r="M29">
        <f>DATA!R108+DATA!R109</f>
        <v>0</v>
      </c>
      <c r="N29">
        <f>DATA!Q108+DATA!Q109</f>
        <v>0</v>
      </c>
      <c r="O29">
        <f>DATA!X108+DATA!X109</f>
        <v>0</v>
      </c>
      <c r="Q29">
        <f t="shared" si="12"/>
        <v>16</v>
      </c>
      <c r="R29">
        <f t="shared" si="13"/>
        <v>0</v>
      </c>
      <c r="S29">
        <f t="shared" si="14"/>
        <v>98</v>
      </c>
      <c r="T29">
        <f t="shared" si="15"/>
        <v>0</v>
      </c>
      <c r="U29">
        <f t="shared" si="16"/>
        <v>0</v>
      </c>
      <c r="V29">
        <f t="shared" si="17"/>
        <v>0</v>
      </c>
      <c r="W29">
        <f t="shared" si="18"/>
        <v>0</v>
      </c>
      <c r="X29">
        <f t="shared" si="19"/>
        <v>0</v>
      </c>
      <c r="Y29">
        <f t="shared" si="20"/>
        <v>0</v>
      </c>
      <c r="AA29">
        <f>DATA!AA108+DATA!AA109</f>
        <v>0</v>
      </c>
      <c r="AB29">
        <f>DATA!AD108+DATA!AD109</f>
        <v>0</v>
      </c>
      <c r="AC29">
        <f>DATA!AG108+DATA!AG109</f>
        <v>0</v>
      </c>
      <c r="AD29">
        <f>DATA!AH108+DATA!AH109</f>
        <v>0</v>
      </c>
      <c r="AE29">
        <f>DATA!AE108+DATA!AE109</f>
        <v>0</v>
      </c>
      <c r="AF29">
        <f>DATA!AF108+DATA!AF109</f>
        <v>0</v>
      </c>
      <c r="AG29">
        <f>DATA!AC108+DATA!AC109</f>
        <v>0</v>
      </c>
      <c r="AH29">
        <f>DATA!AB108+DATA!AB109</f>
        <v>0</v>
      </c>
      <c r="AI29">
        <f>DATA!AI108+DATA!AI109</f>
        <v>0</v>
      </c>
    </row>
    <row r="30" spans="1:35" x14ac:dyDescent="0.25">
      <c r="A30" s="9">
        <f>DATA!A110</f>
        <v>39192</v>
      </c>
      <c r="B30" s="10">
        <f t="shared" si="11"/>
        <v>39192</v>
      </c>
      <c r="C30">
        <f>DATA!C110</f>
        <v>336</v>
      </c>
      <c r="D30">
        <v>0</v>
      </c>
      <c r="F30" s="9">
        <f t="shared" si="0"/>
        <v>39192</v>
      </c>
      <c r="G30">
        <f>DATA!P110</f>
        <v>0</v>
      </c>
      <c r="H30">
        <f>DATA!S110</f>
        <v>0</v>
      </c>
      <c r="I30">
        <f>DATA!V110</f>
        <v>336</v>
      </c>
      <c r="J30">
        <f>DATA!W110</f>
        <v>0</v>
      </c>
      <c r="K30">
        <f>DATA!T110</f>
        <v>0</v>
      </c>
      <c r="L30">
        <f>DATA!U110</f>
        <v>0</v>
      </c>
      <c r="M30">
        <f>DATA!R110</f>
        <v>0</v>
      </c>
      <c r="N30">
        <f>DATA!Q110</f>
        <v>0</v>
      </c>
      <c r="O30">
        <f>DATA!X110</f>
        <v>0</v>
      </c>
      <c r="Q30">
        <f t="shared" si="12"/>
        <v>0</v>
      </c>
      <c r="R30">
        <f t="shared" si="13"/>
        <v>0</v>
      </c>
      <c r="S30">
        <f t="shared" si="14"/>
        <v>221</v>
      </c>
      <c r="T30">
        <f t="shared" si="15"/>
        <v>0</v>
      </c>
      <c r="U30">
        <f t="shared" si="16"/>
        <v>0</v>
      </c>
      <c r="V30">
        <f t="shared" si="17"/>
        <v>0</v>
      </c>
      <c r="W30">
        <f t="shared" si="18"/>
        <v>0</v>
      </c>
      <c r="X30">
        <f t="shared" si="19"/>
        <v>0</v>
      </c>
      <c r="Y30">
        <f t="shared" si="20"/>
        <v>0</v>
      </c>
      <c r="AA30">
        <f>DATA!AA110</f>
        <v>0</v>
      </c>
      <c r="AB30">
        <f>DATA!AD110</f>
        <v>0</v>
      </c>
      <c r="AC30">
        <f>DATA!AG110</f>
        <v>115</v>
      </c>
      <c r="AD30">
        <f>DATA!AH110</f>
        <v>0</v>
      </c>
      <c r="AE30">
        <f>DATA!AE110</f>
        <v>0</v>
      </c>
      <c r="AF30">
        <f>DATA!AF110</f>
        <v>0</v>
      </c>
      <c r="AG30">
        <f>DATA!AC110</f>
        <v>0</v>
      </c>
      <c r="AH30">
        <f>DATA!AB110</f>
        <v>0</v>
      </c>
      <c r="AI30">
        <f>DATA!AI110</f>
        <v>0</v>
      </c>
    </row>
    <row r="31" spans="1:35" x14ac:dyDescent="0.25">
      <c r="A31" s="9">
        <f>DATA!A111</f>
        <v>39193</v>
      </c>
      <c r="B31" s="10">
        <f t="shared" si="11"/>
        <v>39193</v>
      </c>
      <c r="C31">
        <f>DATA!C111</f>
        <v>188</v>
      </c>
      <c r="D31">
        <v>0</v>
      </c>
      <c r="F31" s="9">
        <f t="shared" si="0"/>
        <v>39193</v>
      </c>
      <c r="G31">
        <f>DATA!P111</f>
        <v>0</v>
      </c>
      <c r="H31">
        <f>DATA!S111</f>
        <v>0</v>
      </c>
      <c r="I31">
        <f>DATA!V111</f>
        <v>188</v>
      </c>
      <c r="J31">
        <f>DATA!W111</f>
        <v>0</v>
      </c>
      <c r="K31">
        <f>DATA!T111</f>
        <v>0</v>
      </c>
      <c r="L31">
        <f>DATA!U111</f>
        <v>0</v>
      </c>
      <c r="M31">
        <f>DATA!R111</f>
        <v>0</v>
      </c>
      <c r="N31">
        <f>DATA!Q111</f>
        <v>0</v>
      </c>
      <c r="O31">
        <f>DATA!X111</f>
        <v>0</v>
      </c>
      <c r="Q31">
        <f t="shared" si="12"/>
        <v>0</v>
      </c>
      <c r="R31">
        <f t="shared" si="13"/>
        <v>0</v>
      </c>
      <c r="S31">
        <f t="shared" si="14"/>
        <v>188</v>
      </c>
      <c r="T31">
        <f t="shared" si="15"/>
        <v>0</v>
      </c>
      <c r="U31">
        <f t="shared" si="16"/>
        <v>0</v>
      </c>
      <c r="V31">
        <f t="shared" si="17"/>
        <v>0</v>
      </c>
      <c r="W31">
        <f t="shared" si="18"/>
        <v>0</v>
      </c>
      <c r="X31">
        <f t="shared" si="19"/>
        <v>0</v>
      </c>
      <c r="Y31">
        <f t="shared" si="20"/>
        <v>0</v>
      </c>
      <c r="AA31">
        <f>DATA!AA111</f>
        <v>0</v>
      </c>
      <c r="AB31">
        <f>DATA!AD111</f>
        <v>0</v>
      </c>
      <c r="AC31">
        <f>DATA!AG111</f>
        <v>0</v>
      </c>
      <c r="AD31">
        <f>DATA!AH111</f>
        <v>0</v>
      </c>
      <c r="AE31">
        <f>DATA!AE111</f>
        <v>0</v>
      </c>
      <c r="AF31">
        <f>DATA!AF111</f>
        <v>0</v>
      </c>
      <c r="AG31">
        <f>DATA!AC111</f>
        <v>0</v>
      </c>
      <c r="AH31">
        <f>DATA!AB111</f>
        <v>0</v>
      </c>
      <c r="AI31">
        <f>DATA!AI111</f>
        <v>0</v>
      </c>
    </row>
    <row r="32" spans="1:35" x14ac:dyDescent="0.25">
      <c r="A32" s="9">
        <f>DATA!A112</f>
        <v>39194</v>
      </c>
      <c r="B32" s="10">
        <f t="shared" ref="B32" si="21">A32</f>
        <v>39194</v>
      </c>
      <c r="C32">
        <f>DATA!C112+DATA!C113+DATA!C114+DATA!C115+DATA!C116</f>
        <v>2441</v>
      </c>
      <c r="D32">
        <v>0</v>
      </c>
      <c r="F32" s="9">
        <f t="shared" si="0"/>
        <v>39194</v>
      </c>
      <c r="G32">
        <f>DATA!P112+DATA!P113+DATA!P114+DATA!P115+DATA!P116</f>
        <v>925</v>
      </c>
      <c r="H32">
        <f>DATA!S112+DATA!S113+DATA!S114+DATA!S115+DATA!S116</f>
        <v>1377</v>
      </c>
      <c r="I32">
        <f>DATA!V112+DATA!V113+DATA!V114+DATA!V115+DATA!V116</f>
        <v>139</v>
      </c>
      <c r="J32">
        <f>DATA!W112+DATA!W113+DATA!W114+DATA!W115+DATA!W116</f>
        <v>0</v>
      </c>
      <c r="K32">
        <f>DATA!T112+DATA!T113+DATA!T114+DATA!T115+DATA!T116</f>
        <v>0</v>
      </c>
      <c r="L32">
        <f>DATA!U112+DATA!U113+DATA!U114+DATA!U115+DATA!U116</f>
        <v>0</v>
      </c>
      <c r="M32">
        <f>DATA!R112+DATA!R113+DATA!R114+DATA!R115+DATA!R116</f>
        <v>0</v>
      </c>
      <c r="N32">
        <f>DATA!Q112+DATA!Q113+DATA!Q114+DATA!Q115+DATA!Q116</f>
        <v>0</v>
      </c>
      <c r="O32">
        <f>DATA!X112+DATA!X113+DATA!X114+DATA!X115+DATA!X116</f>
        <v>0</v>
      </c>
      <c r="Q32">
        <f t="shared" si="12"/>
        <v>32</v>
      </c>
      <c r="R32">
        <f t="shared" si="13"/>
        <v>0</v>
      </c>
      <c r="S32">
        <f t="shared" si="14"/>
        <v>108</v>
      </c>
      <c r="T32">
        <f t="shared" si="15"/>
        <v>0</v>
      </c>
      <c r="U32">
        <f t="shared" si="16"/>
        <v>0</v>
      </c>
      <c r="V32">
        <f t="shared" si="17"/>
        <v>0</v>
      </c>
      <c r="W32">
        <f t="shared" si="18"/>
        <v>0</v>
      </c>
      <c r="X32">
        <f t="shared" si="19"/>
        <v>0</v>
      </c>
      <c r="Y32">
        <f t="shared" si="20"/>
        <v>0</v>
      </c>
      <c r="AA32">
        <f>DATA!AA112+DATA!AA113+DATA!AA114+DATA!AA115+DATA!AA116</f>
        <v>893</v>
      </c>
      <c r="AB32">
        <f>DATA!AD112+DATA!AD113+DATA!AD114+DATA!AD115+DATA!AD116</f>
        <v>1377</v>
      </c>
      <c r="AC32">
        <f>DATA!AG112+DATA!AG113+DATA!AG114+DATA!AG115+DATA!AG116</f>
        <v>31</v>
      </c>
      <c r="AD32">
        <f>DATA!AH112+DATA!AH113+DATA!AH114+DATA!AH115+DATA!AH116</f>
        <v>0</v>
      </c>
      <c r="AE32">
        <f>DATA!AE112+DATA!AE113+DATA!AE114+DATA!AE115+DATA!AE116</f>
        <v>0</v>
      </c>
      <c r="AF32">
        <f>DATA!AF112+DATA!AF113+DATA!AF114+DATA!AF115+DATA!AF116</f>
        <v>0</v>
      </c>
      <c r="AG32">
        <f>DATA!AC112+DATA!AC113+DATA!AC114+DATA!AC115+DATA!AC116</f>
        <v>0</v>
      </c>
      <c r="AH32">
        <f>DATA!AB112+DATA!AB113+DATA!AB114+DATA!AB115+DATA!AB116</f>
        <v>0</v>
      </c>
      <c r="AI32">
        <f>DATA!AI112+DATA!AI113+DATA!AI114+DATA!AI115+DATA!AI116</f>
        <v>0</v>
      </c>
    </row>
    <row r="33" spans="1:35" x14ac:dyDescent="0.25">
      <c r="A33" s="9">
        <f>DATA!A117</f>
        <v>39195</v>
      </c>
      <c r="B33" s="10">
        <f t="shared" ref="B33" si="22">A33</f>
        <v>39195</v>
      </c>
      <c r="C33">
        <f>DATA!C117+DATA!C118</f>
        <v>90</v>
      </c>
      <c r="D33">
        <v>0</v>
      </c>
      <c r="F33" s="9">
        <f t="shared" si="0"/>
        <v>39195</v>
      </c>
      <c r="G33">
        <f>DATA!P117+DATA!P118</f>
        <v>16</v>
      </c>
      <c r="H33">
        <f>DATA!S117+DATA!S118</f>
        <v>0</v>
      </c>
      <c r="I33">
        <f>DATA!V117+DATA!V118</f>
        <v>74</v>
      </c>
      <c r="J33">
        <f>DATA!W117+DATA!W118</f>
        <v>0</v>
      </c>
      <c r="K33">
        <f>DATA!T117+DATA!T118</f>
        <v>0</v>
      </c>
      <c r="L33">
        <f>DATA!U117+DATA!U118</f>
        <v>0</v>
      </c>
      <c r="M33">
        <f>DATA!R117+DATA!R118</f>
        <v>0</v>
      </c>
      <c r="N33">
        <f>DATA!Q117+DATA!Q118</f>
        <v>0</v>
      </c>
      <c r="O33">
        <f>DATA!X117+DATA!X118</f>
        <v>0</v>
      </c>
      <c r="Q33">
        <f t="shared" si="12"/>
        <v>16</v>
      </c>
      <c r="R33">
        <f t="shared" si="13"/>
        <v>0</v>
      </c>
      <c r="S33">
        <f t="shared" si="14"/>
        <v>74</v>
      </c>
      <c r="T33">
        <f t="shared" si="15"/>
        <v>0</v>
      </c>
      <c r="U33">
        <f t="shared" si="16"/>
        <v>0</v>
      </c>
      <c r="V33">
        <f t="shared" si="17"/>
        <v>0</v>
      </c>
      <c r="W33">
        <f t="shared" si="18"/>
        <v>0</v>
      </c>
      <c r="X33">
        <f t="shared" si="19"/>
        <v>0</v>
      </c>
      <c r="Y33">
        <f t="shared" si="20"/>
        <v>0</v>
      </c>
      <c r="AA33">
        <f>DATA!AA117+DATA!AA118</f>
        <v>0</v>
      </c>
      <c r="AB33">
        <f>DATA!AD117+DATA!AD118</f>
        <v>0</v>
      </c>
      <c r="AC33">
        <f>DATA!AG117+DATA!AG118</f>
        <v>0</v>
      </c>
      <c r="AD33">
        <f>DATA!AH117+DATA!AH118</f>
        <v>0</v>
      </c>
      <c r="AE33">
        <f>DATA!AE117+DATA!AE118</f>
        <v>0</v>
      </c>
      <c r="AF33">
        <f>DATA!AF117+DATA!AF118</f>
        <v>0</v>
      </c>
      <c r="AG33">
        <f>DATA!AC117+DATA!AC118</f>
        <v>0</v>
      </c>
      <c r="AH33">
        <f>DATA!AB117+DATA!AB118</f>
        <v>0</v>
      </c>
      <c r="AI33">
        <f>DATA!AI117+DATA!AI118</f>
        <v>0</v>
      </c>
    </row>
    <row r="34" spans="1:35" x14ac:dyDescent="0.25">
      <c r="A34" s="9">
        <f>DATA!A119</f>
        <v>39196</v>
      </c>
      <c r="B34" s="10">
        <f t="shared" ref="B34:B71" si="23">A34</f>
        <v>39196</v>
      </c>
      <c r="C34">
        <f>DATA!C119+DATA!C120</f>
        <v>160</v>
      </c>
      <c r="D34">
        <v>0</v>
      </c>
      <c r="F34" s="9">
        <f t="shared" si="0"/>
        <v>39196</v>
      </c>
      <c r="G34">
        <f>DATA!P119+DATA!P120</f>
        <v>160</v>
      </c>
      <c r="H34">
        <f>DATA!S119+DATA!S120</f>
        <v>0</v>
      </c>
      <c r="I34">
        <f>DATA!V119+DATA!V120</f>
        <v>0</v>
      </c>
      <c r="J34">
        <f>DATA!W119+DATA!W120</f>
        <v>0</v>
      </c>
      <c r="K34">
        <f>DATA!T119+DATA!T120</f>
        <v>0</v>
      </c>
      <c r="L34">
        <f>DATA!U119+DATA!U120</f>
        <v>0</v>
      </c>
      <c r="M34">
        <f>DATA!R119+DATA!R120</f>
        <v>0</v>
      </c>
      <c r="N34">
        <f>DATA!Q119+DATA!Q120</f>
        <v>0</v>
      </c>
      <c r="O34">
        <f>DATA!X119+DATA!X120</f>
        <v>0</v>
      </c>
      <c r="Q34">
        <f t="shared" si="12"/>
        <v>160</v>
      </c>
      <c r="R34">
        <f t="shared" si="13"/>
        <v>0</v>
      </c>
      <c r="S34">
        <f t="shared" si="14"/>
        <v>0</v>
      </c>
      <c r="T34">
        <f t="shared" si="15"/>
        <v>0</v>
      </c>
      <c r="U34">
        <f t="shared" si="16"/>
        <v>0</v>
      </c>
      <c r="V34">
        <f t="shared" si="17"/>
        <v>0</v>
      </c>
      <c r="W34">
        <f t="shared" si="18"/>
        <v>0</v>
      </c>
      <c r="X34">
        <f t="shared" si="19"/>
        <v>0</v>
      </c>
      <c r="Y34">
        <f t="shared" si="20"/>
        <v>0</v>
      </c>
      <c r="AA34">
        <f>DATA!AA119+DATA!AA120</f>
        <v>0</v>
      </c>
      <c r="AB34">
        <f>DATA!AD119+DATA!AD120</f>
        <v>0</v>
      </c>
      <c r="AC34">
        <f>DATA!AG119+DATA!AG120</f>
        <v>0</v>
      </c>
      <c r="AD34">
        <f>DATA!AH119+DATA!AH120</f>
        <v>0</v>
      </c>
      <c r="AE34">
        <f>DATA!AE119+DATA!AE120</f>
        <v>0</v>
      </c>
      <c r="AF34">
        <f>DATA!AF119+DATA!AF120</f>
        <v>0</v>
      </c>
      <c r="AG34">
        <f>DATA!AC119+DATA!AC120</f>
        <v>0</v>
      </c>
      <c r="AH34">
        <f>DATA!AB119+DATA!AB120</f>
        <v>0</v>
      </c>
      <c r="AI34">
        <f>DATA!AI119+DATA!AI120</f>
        <v>0</v>
      </c>
    </row>
    <row r="35" spans="1:35" x14ac:dyDescent="0.25">
      <c r="A35" s="9">
        <f>DATA!A121</f>
        <v>39197</v>
      </c>
      <c r="B35" s="10">
        <f t="shared" si="23"/>
        <v>39197</v>
      </c>
      <c r="C35">
        <f>DATA!C121+DATA!C122+DATA!C123</f>
        <v>1928</v>
      </c>
      <c r="D35">
        <v>0</v>
      </c>
      <c r="F35" s="9">
        <f t="shared" si="0"/>
        <v>39197</v>
      </c>
      <c r="G35">
        <f>DATA!P121+DATA!P122+DATA!P123</f>
        <v>1928</v>
      </c>
      <c r="H35">
        <f>DATA!S121+DATA!S122+DATA!S123</f>
        <v>0</v>
      </c>
      <c r="I35">
        <f>DATA!V121+DATA!V122+DATA!V123</f>
        <v>0</v>
      </c>
      <c r="J35">
        <f>DATA!W121+DATA!W122+DATA!W123</f>
        <v>0</v>
      </c>
      <c r="K35">
        <f>DATA!T121+DATA!T122+DATA!T123</f>
        <v>0</v>
      </c>
      <c r="L35">
        <f>DATA!U121+DATA!U122+DATA!U123</f>
        <v>0</v>
      </c>
      <c r="M35">
        <f>DATA!R121+DATA!R122+DATA!R123</f>
        <v>0</v>
      </c>
      <c r="N35">
        <f>DATA!Q121+DATA!Q122+DATA!Q123</f>
        <v>0</v>
      </c>
      <c r="O35">
        <f>DATA!X121+DATA!X122+DATA!X123</f>
        <v>0</v>
      </c>
      <c r="Q35">
        <f t="shared" si="12"/>
        <v>305</v>
      </c>
      <c r="R35">
        <f t="shared" si="13"/>
        <v>0</v>
      </c>
      <c r="S35">
        <f t="shared" si="14"/>
        <v>0</v>
      </c>
      <c r="T35">
        <f t="shared" si="15"/>
        <v>0</v>
      </c>
      <c r="U35">
        <f t="shared" si="16"/>
        <v>0</v>
      </c>
      <c r="V35">
        <f t="shared" si="17"/>
        <v>0</v>
      </c>
      <c r="W35">
        <f t="shared" si="18"/>
        <v>0</v>
      </c>
      <c r="X35">
        <f t="shared" si="19"/>
        <v>0</v>
      </c>
      <c r="Y35">
        <f t="shared" si="20"/>
        <v>0</v>
      </c>
      <c r="AA35">
        <f>DATA!AA121+DATA!AA122+DATA!AA123</f>
        <v>1623</v>
      </c>
      <c r="AB35">
        <f>DATA!AD121+DATA!AD122+DATA!AD123</f>
        <v>0</v>
      </c>
      <c r="AC35">
        <f>DATA!AG121+DATA!AG122+DATA!AG123</f>
        <v>0</v>
      </c>
      <c r="AD35">
        <f>DATA!AH121+DATA!AH122+DATA!AH123</f>
        <v>0</v>
      </c>
      <c r="AE35">
        <f>DATA!AE121+DATA!AE122+DATA!AE123</f>
        <v>0</v>
      </c>
      <c r="AF35">
        <f>DATA!AF121+DATA!AF122+DATA!AF123</f>
        <v>0</v>
      </c>
      <c r="AG35">
        <f>DATA!AC121+DATA!AC122+DATA!AC123</f>
        <v>0</v>
      </c>
      <c r="AH35">
        <f>DATA!AB121+DATA!AB122+DATA!AB123</f>
        <v>0</v>
      </c>
      <c r="AI35">
        <f>DATA!AI121+DATA!AI122+DATA!AI123</f>
        <v>0</v>
      </c>
    </row>
    <row r="36" spans="1:35" x14ac:dyDescent="0.25">
      <c r="A36" s="9">
        <f>DATA!A124</f>
        <v>39198</v>
      </c>
      <c r="B36" s="10">
        <f t="shared" si="23"/>
        <v>39198</v>
      </c>
      <c r="C36">
        <f>DATA!C124+DATA!C125</f>
        <v>916</v>
      </c>
      <c r="D36">
        <v>0</v>
      </c>
      <c r="F36" s="9">
        <f t="shared" si="0"/>
        <v>39198</v>
      </c>
      <c r="G36">
        <f>DATA!P124+DATA!P125</f>
        <v>0</v>
      </c>
      <c r="H36">
        <f>DATA!S124+DATA!S125</f>
        <v>0</v>
      </c>
      <c r="I36">
        <f>DATA!V124+DATA!V125</f>
        <v>285</v>
      </c>
      <c r="J36">
        <f>DATA!W124+DATA!W125</f>
        <v>0</v>
      </c>
      <c r="K36">
        <f>DATA!T124+DATA!T125</f>
        <v>0</v>
      </c>
      <c r="L36">
        <f>DATA!U124+DATA!U125</f>
        <v>0</v>
      </c>
      <c r="M36">
        <f>DATA!R124+DATA!R125</f>
        <v>0</v>
      </c>
      <c r="N36">
        <f>DATA!Q124+DATA!Q125</f>
        <v>631</v>
      </c>
      <c r="O36">
        <f>DATA!X124+DATA!X125</f>
        <v>0</v>
      </c>
      <c r="Q36">
        <f t="shared" si="12"/>
        <v>0</v>
      </c>
      <c r="R36">
        <f t="shared" si="13"/>
        <v>0</v>
      </c>
      <c r="S36">
        <f t="shared" si="14"/>
        <v>158</v>
      </c>
      <c r="T36">
        <f t="shared" si="15"/>
        <v>0</v>
      </c>
      <c r="U36">
        <f t="shared" si="16"/>
        <v>0</v>
      </c>
      <c r="V36">
        <f t="shared" si="17"/>
        <v>0</v>
      </c>
      <c r="W36">
        <f t="shared" si="18"/>
        <v>0</v>
      </c>
      <c r="X36">
        <f t="shared" si="19"/>
        <v>310</v>
      </c>
      <c r="Y36">
        <f t="shared" si="20"/>
        <v>0</v>
      </c>
      <c r="AA36">
        <f>DATA!AA124+DATA!AA125</f>
        <v>0</v>
      </c>
      <c r="AB36">
        <f>DATA!AD124+DATA!AD125</f>
        <v>0</v>
      </c>
      <c r="AC36">
        <f>DATA!AG124+DATA!AG125</f>
        <v>127</v>
      </c>
      <c r="AD36">
        <f>DATA!AH124+DATA!AH125</f>
        <v>0</v>
      </c>
      <c r="AE36">
        <f>DATA!AE124+DATA!AE125</f>
        <v>0</v>
      </c>
      <c r="AF36">
        <f>DATA!AF124+DATA!AF125</f>
        <v>0</v>
      </c>
      <c r="AG36">
        <f>DATA!AC124+DATA!AC125</f>
        <v>0</v>
      </c>
      <c r="AH36">
        <f>DATA!AB124+DATA!AB125</f>
        <v>321</v>
      </c>
      <c r="AI36">
        <f>DATA!AI124+DATA!AI125</f>
        <v>0</v>
      </c>
    </row>
    <row r="37" spans="1:35" x14ac:dyDescent="0.25">
      <c r="A37" s="9">
        <f>DATA!A126</f>
        <v>39199</v>
      </c>
      <c r="B37" s="10">
        <f t="shared" si="23"/>
        <v>39199</v>
      </c>
      <c r="C37">
        <f>DATA!C126+DATA!C127+DATA!C128+DATA!C129</f>
        <v>2746</v>
      </c>
      <c r="D37">
        <v>0</v>
      </c>
      <c r="F37" s="9">
        <f t="shared" si="0"/>
        <v>39199</v>
      </c>
      <c r="G37">
        <f>DATA!P126+DATA!P127+DATA!P128+DATA!P129</f>
        <v>2746</v>
      </c>
      <c r="H37">
        <f>DATA!S126+DATA!S127+DATA!S128+DATA!S129</f>
        <v>0</v>
      </c>
      <c r="I37">
        <f>DATA!V126+DATA!V127+DATA!V128+DATA!V129</f>
        <v>0</v>
      </c>
      <c r="J37">
        <f>DATA!W126+DATA!W127+DATA!W128+DATA!W129</f>
        <v>0</v>
      </c>
      <c r="K37">
        <f>DATA!T126+DATA!T127+DATA!T128+DATA!T129</f>
        <v>0</v>
      </c>
      <c r="L37">
        <f>DATA!U126+DATA!U127+DATA!U128+DATA!U129</f>
        <v>0</v>
      </c>
      <c r="M37">
        <f>DATA!R126+DATA!R127+DATA!R128+DATA!R129</f>
        <v>0</v>
      </c>
      <c r="N37">
        <f>DATA!Q126+DATA!Q127+DATA!Q128+DATA!Q129</f>
        <v>0</v>
      </c>
      <c r="O37">
        <f>DATA!X126+DATA!X127+DATA!X128+DATA!X129</f>
        <v>0</v>
      </c>
      <c r="Q37">
        <f t="shared" si="12"/>
        <v>662</v>
      </c>
      <c r="R37">
        <f t="shared" si="13"/>
        <v>0</v>
      </c>
      <c r="S37">
        <f t="shared" si="14"/>
        <v>0</v>
      </c>
      <c r="T37">
        <f t="shared" si="15"/>
        <v>0</v>
      </c>
      <c r="U37">
        <f t="shared" si="16"/>
        <v>0</v>
      </c>
      <c r="V37">
        <f t="shared" si="17"/>
        <v>0</v>
      </c>
      <c r="W37">
        <f t="shared" si="18"/>
        <v>0</v>
      </c>
      <c r="X37">
        <f t="shared" si="19"/>
        <v>0</v>
      </c>
      <c r="Y37">
        <f t="shared" si="20"/>
        <v>0</v>
      </c>
      <c r="AA37">
        <f>DATA!AA126+DATA!AA127+DATA!AA128+DATA!AA129</f>
        <v>2084</v>
      </c>
      <c r="AB37">
        <f>DATA!AD126+DATA!AD127+DATA!AD128+DATA!AD129</f>
        <v>0</v>
      </c>
      <c r="AC37">
        <f>DATA!AG126+DATA!AG127+DATA!AG128+DATA!AG129</f>
        <v>0</v>
      </c>
      <c r="AD37">
        <f>DATA!AH126+DATA!AH127+DATA!AH128+DATA!AH129</f>
        <v>0</v>
      </c>
      <c r="AE37">
        <f>DATA!AE126+DATA!AE127+DATA!AE128+DATA!AE129</f>
        <v>0</v>
      </c>
      <c r="AF37">
        <f>DATA!AF126+DATA!AF127+DATA!AF128+DATA!AF129</f>
        <v>0</v>
      </c>
      <c r="AG37">
        <f>DATA!AC126+DATA!AC127+DATA!AC128+DATA!AC129</f>
        <v>0</v>
      </c>
      <c r="AH37">
        <f>DATA!AB126+DATA!AB127+DATA!AB128+DATA!AB129</f>
        <v>0</v>
      </c>
      <c r="AI37">
        <f>DATA!AI126+DATA!AI127+DATA!AI128+DATA!AI129</f>
        <v>0</v>
      </c>
    </row>
    <row r="38" spans="1:35" x14ac:dyDescent="0.25">
      <c r="A38" s="9">
        <f>DATA!A130</f>
        <v>39200</v>
      </c>
      <c r="B38" s="10">
        <f t="shared" si="23"/>
        <v>39200</v>
      </c>
      <c r="C38">
        <f>DATA!C130</f>
        <v>445</v>
      </c>
      <c r="D38">
        <v>0</v>
      </c>
      <c r="F38" s="9">
        <f t="shared" si="0"/>
        <v>39200</v>
      </c>
      <c r="G38">
        <f>DATA!P130</f>
        <v>0</v>
      </c>
      <c r="H38">
        <f>DATA!S130</f>
        <v>0</v>
      </c>
      <c r="I38">
        <f>DATA!V130</f>
        <v>0</v>
      </c>
      <c r="J38">
        <f>DATA!W130</f>
        <v>0</v>
      </c>
      <c r="K38">
        <f>DATA!T130</f>
        <v>0</v>
      </c>
      <c r="L38">
        <f>DATA!U130</f>
        <v>445</v>
      </c>
      <c r="M38">
        <f>DATA!R130</f>
        <v>0</v>
      </c>
      <c r="N38">
        <f>DATA!Q130</f>
        <v>0</v>
      </c>
      <c r="O38">
        <f>DATA!X130</f>
        <v>0</v>
      </c>
      <c r="Q38">
        <f t="shared" si="12"/>
        <v>0</v>
      </c>
      <c r="R38">
        <f t="shared" si="13"/>
        <v>0</v>
      </c>
      <c r="S38">
        <f t="shared" si="14"/>
        <v>0</v>
      </c>
      <c r="T38">
        <f t="shared" si="15"/>
        <v>0</v>
      </c>
      <c r="U38">
        <f t="shared" si="16"/>
        <v>0</v>
      </c>
      <c r="V38">
        <f t="shared" si="17"/>
        <v>126</v>
      </c>
      <c r="W38">
        <f t="shared" si="18"/>
        <v>0</v>
      </c>
      <c r="X38">
        <f t="shared" si="19"/>
        <v>0</v>
      </c>
      <c r="Y38">
        <f t="shared" si="20"/>
        <v>0</v>
      </c>
      <c r="AA38">
        <f>DATA!AA130</f>
        <v>0</v>
      </c>
      <c r="AB38">
        <f>DATA!AD130</f>
        <v>0</v>
      </c>
      <c r="AC38">
        <f>DATA!AG130</f>
        <v>0</v>
      </c>
      <c r="AD38">
        <f>DATA!AH130</f>
        <v>0</v>
      </c>
      <c r="AE38">
        <f>DATA!AE130</f>
        <v>0</v>
      </c>
      <c r="AF38">
        <f>DATA!AF130</f>
        <v>319</v>
      </c>
      <c r="AG38">
        <f>DATA!AC130</f>
        <v>0</v>
      </c>
      <c r="AH38">
        <f>DATA!AB130</f>
        <v>0</v>
      </c>
      <c r="AI38">
        <f>DATA!AI130</f>
        <v>0</v>
      </c>
    </row>
    <row r="39" spans="1:35" x14ac:dyDescent="0.25">
      <c r="A39" s="9">
        <f>DATA!A131</f>
        <v>39201</v>
      </c>
      <c r="B39" s="10">
        <f t="shared" si="23"/>
        <v>39201</v>
      </c>
      <c r="C39">
        <f>DATA!C131+DATA!C132</f>
        <v>1387</v>
      </c>
      <c r="D39">
        <v>0</v>
      </c>
      <c r="F39" s="9">
        <f t="shared" si="0"/>
        <v>39201</v>
      </c>
      <c r="G39">
        <f>DATA!P131+DATA!P132</f>
        <v>911</v>
      </c>
      <c r="H39">
        <f>DATA!S131+DATA!S132</f>
        <v>0</v>
      </c>
      <c r="I39">
        <f>DATA!V131+DATA!V132</f>
        <v>0</v>
      </c>
      <c r="J39">
        <f>DATA!W131+DATA!W132</f>
        <v>0</v>
      </c>
      <c r="K39">
        <f>DATA!T131+DATA!T132</f>
        <v>476</v>
      </c>
      <c r="L39">
        <f>DATA!U131+DATA!U132</f>
        <v>0</v>
      </c>
      <c r="M39">
        <f>DATA!R131+DATA!R132</f>
        <v>0</v>
      </c>
      <c r="N39">
        <f>DATA!Q131+DATA!Q132</f>
        <v>0</v>
      </c>
      <c r="O39">
        <f>DATA!X131+DATA!X132</f>
        <v>0</v>
      </c>
      <c r="Q39">
        <f t="shared" si="12"/>
        <v>0</v>
      </c>
      <c r="R39">
        <f t="shared" si="13"/>
        <v>0</v>
      </c>
      <c r="S39">
        <f t="shared" si="14"/>
        <v>0</v>
      </c>
      <c r="T39">
        <f t="shared" si="15"/>
        <v>0</v>
      </c>
      <c r="U39">
        <f t="shared" si="16"/>
        <v>345</v>
      </c>
      <c r="V39">
        <f t="shared" si="17"/>
        <v>0</v>
      </c>
      <c r="W39">
        <f t="shared" si="18"/>
        <v>0</v>
      </c>
      <c r="X39">
        <f t="shared" si="19"/>
        <v>0</v>
      </c>
      <c r="Y39">
        <f t="shared" si="20"/>
        <v>0</v>
      </c>
      <c r="AA39">
        <f>DATA!AA131+DATA!AA132</f>
        <v>911</v>
      </c>
      <c r="AB39">
        <f>DATA!AD131+DATA!AD132</f>
        <v>0</v>
      </c>
      <c r="AC39">
        <f>DATA!AG131+DATA!AG132</f>
        <v>0</v>
      </c>
      <c r="AD39">
        <f>DATA!AH131+DATA!AH132</f>
        <v>0</v>
      </c>
      <c r="AE39">
        <f>DATA!AE131+DATA!AE132</f>
        <v>131</v>
      </c>
      <c r="AF39">
        <f>DATA!AF131+DATA!AF132</f>
        <v>0</v>
      </c>
      <c r="AG39">
        <f>DATA!AC131+DATA!AC132</f>
        <v>0</v>
      </c>
      <c r="AH39">
        <f>DATA!AB131+DATA!AB132</f>
        <v>0</v>
      </c>
      <c r="AI39">
        <f>DATA!AI131+DATA!AI132</f>
        <v>0</v>
      </c>
    </row>
    <row r="40" spans="1:35" x14ac:dyDescent="0.25">
      <c r="A40" s="9">
        <f>DATA!A133</f>
        <v>39202</v>
      </c>
      <c r="B40" s="10">
        <f t="shared" si="23"/>
        <v>39202</v>
      </c>
      <c r="C40">
        <f>DATA!C133</f>
        <v>97</v>
      </c>
      <c r="D40">
        <v>0</v>
      </c>
      <c r="F40" s="9">
        <f t="shared" si="0"/>
        <v>39202</v>
      </c>
      <c r="G40">
        <f>DATA!P133</f>
        <v>0</v>
      </c>
      <c r="H40">
        <f>DATA!S133</f>
        <v>0</v>
      </c>
      <c r="I40">
        <f>DATA!V133</f>
        <v>97</v>
      </c>
      <c r="J40">
        <f>DATA!W133</f>
        <v>0</v>
      </c>
      <c r="K40">
        <f>DATA!T133</f>
        <v>0</v>
      </c>
      <c r="L40">
        <f>DATA!U133</f>
        <v>0</v>
      </c>
      <c r="M40">
        <f>DATA!R133</f>
        <v>0</v>
      </c>
      <c r="N40">
        <f>DATA!Q133</f>
        <v>0</v>
      </c>
      <c r="O40">
        <f>DATA!X133</f>
        <v>0</v>
      </c>
      <c r="Q40">
        <f t="shared" si="12"/>
        <v>0</v>
      </c>
      <c r="R40">
        <f t="shared" si="13"/>
        <v>0</v>
      </c>
      <c r="S40">
        <f t="shared" si="14"/>
        <v>97</v>
      </c>
      <c r="T40">
        <f t="shared" si="15"/>
        <v>0</v>
      </c>
      <c r="U40">
        <f t="shared" si="16"/>
        <v>0</v>
      </c>
      <c r="V40">
        <f t="shared" si="17"/>
        <v>0</v>
      </c>
      <c r="W40">
        <f t="shared" si="18"/>
        <v>0</v>
      </c>
      <c r="X40">
        <f t="shared" si="19"/>
        <v>0</v>
      </c>
      <c r="Y40">
        <f t="shared" si="20"/>
        <v>0</v>
      </c>
      <c r="AA40">
        <f>DATA!AA133</f>
        <v>0</v>
      </c>
      <c r="AB40">
        <f>DATA!AD133</f>
        <v>0</v>
      </c>
      <c r="AC40">
        <f>DATA!AG133</f>
        <v>0</v>
      </c>
      <c r="AD40">
        <f>DATA!AH133</f>
        <v>0</v>
      </c>
      <c r="AE40">
        <f>DATA!AE133</f>
        <v>0</v>
      </c>
      <c r="AF40">
        <f>DATA!AF133</f>
        <v>0</v>
      </c>
      <c r="AG40">
        <f>DATA!AC133</f>
        <v>0</v>
      </c>
      <c r="AH40">
        <f>DATA!AB133</f>
        <v>0</v>
      </c>
      <c r="AI40">
        <f>DATA!AI133</f>
        <v>0</v>
      </c>
    </row>
    <row r="41" spans="1:35" x14ac:dyDescent="0.25">
      <c r="A41" s="16">
        <v>39203</v>
      </c>
      <c r="B41" s="17">
        <f t="shared" si="23"/>
        <v>39203</v>
      </c>
      <c r="C41" s="18">
        <v>0</v>
      </c>
      <c r="D41" s="18">
        <v>8000</v>
      </c>
      <c r="F41" s="16">
        <f t="shared" si="0"/>
        <v>39203</v>
      </c>
      <c r="G41" s="18">
        <v>6000</v>
      </c>
      <c r="H41" s="18">
        <v>6000</v>
      </c>
      <c r="I41" s="18">
        <v>6000</v>
      </c>
      <c r="J41" s="18">
        <v>6000</v>
      </c>
      <c r="K41" s="18">
        <v>6000</v>
      </c>
      <c r="L41" s="18">
        <v>6000</v>
      </c>
      <c r="M41" s="18">
        <v>6000</v>
      </c>
      <c r="N41" s="18">
        <v>6000</v>
      </c>
      <c r="O41" s="18">
        <v>6000</v>
      </c>
      <c r="Q41" s="18">
        <v>6000</v>
      </c>
      <c r="R41" s="18">
        <v>6000</v>
      </c>
      <c r="S41" s="18">
        <v>6000</v>
      </c>
      <c r="T41" s="18">
        <v>6000</v>
      </c>
      <c r="U41" s="18">
        <v>6000</v>
      </c>
      <c r="V41" s="18">
        <v>6000</v>
      </c>
      <c r="W41" s="18">
        <v>6000</v>
      </c>
      <c r="X41" s="18">
        <v>6000</v>
      </c>
      <c r="Y41" s="18">
        <v>6000</v>
      </c>
      <c r="AA41" s="18">
        <v>6000</v>
      </c>
      <c r="AB41" s="18">
        <v>6000</v>
      </c>
      <c r="AC41" s="18">
        <v>6000</v>
      </c>
      <c r="AD41" s="18">
        <v>6000</v>
      </c>
      <c r="AE41" s="18">
        <v>6000</v>
      </c>
      <c r="AF41" s="18">
        <v>6000</v>
      </c>
      <c r="AG41" s="18">
        <v>6000</v>
      </c>
      <c r="AH41" s="18">
        <v>6000</v>
      </c>
      <c r="AI41" s="18">
        <v>6000</v>
      </c>
    </row>
    <row r="42" spans="1:35" x14ac:dyDescent="0.25">
      <c r="A42" s="9">
        <f>DATA!A134</f>
        <v>39204</v>
      </c>
      <c r="B42" s="10">
        <f t="shared" si="23"/>
        <v>39204</v>
      </c>
      <c r="C42">
        <f>DATA!C134+DATA!C135+DATA!C136+DATA!C137+DATA!C138</f>
        <v>1041</v>
      </c>
      <c r="D42">
        <v>0</v>
      </c>
      <c r="F42" s="9">
        <f t="shared" si="0"/>
        <v>39204</v>
      </c>
      <c r="G42">
        <f>DATA!P134+DATA!P135+DATA!P136+DATA!P137+DATA!P138</f>
        <v>0</v>
      </c>
      <c r="H42">
        <f>DATA!S134+DATA!S135+DATA!S136+DATA!S137+DATA!S138</f>
        <v>89</v>
      </c>
      <c r="I42">
        <f>DATA!V134+DATA!V135+DATA!V136+DATA!V137+DATA!V138</f>
        <v>526</v>
      </c>
      <c r="J42">
        <f>DATA!W134+DATA!W135+DATA!W136+DATA!W137+DATA!W138</f>
        <v>299</v>
      </c>
      <c r="K42">
        <f>DATA!T134+DATA!T135+DATA!T136+DATA!T137+DATA!T138</f>
        <v>127</v>
      </c>
      <c r="L42">
        <f>DATA!U134+DATA!U135+DATA!U136+DATA!U137+DATA!U138</f>
        <v>0</v>
      </c>
      <c r="M42">
        <f>DATA!R134+DATA!R135+DATA!R136+DATA!R137+DATA!R138</f>
        <v>0</v>
      </c>
      <c r="N42">
        <f>DATA!Q134+DATA!Q135+DATA!Q136+DATA!Q137+DATA!Q138</f>
        <v>0</v>
      </c>
      <c r="O42">
        <f>DATA!X134+DATA!X135+DATA!X136+DATA!X137+DATA!X138</f>
        <v>0</v>
      </c>
      <c r="Q42">
        <f t="shared" ref="Q42:Y43" si="24">G42-AA42</f>
        <v>0</v>
      </c>
      <c r="R42">
        <f t="shared" si="24"/>
        <v>89</v>
      </c>
      <c r="S42">
        <f t="shared" si="24"/>
        <v>229</v>
      </c>
      <c r="T42">
        <f t="shared" si="24"/>
        <v>196</v>
      </c>
      <c r="U42">
        <f t="shared" si="24"/>
        <v>127</v>
      </c>
      <c r="V42">
        <f t="shared" si="24"/>
        <v>0</v>
      </c>
      <c r="W42">
        <f t="shared" si="24"/>
        <v>0</v>
      </c>
      <c r="X42">
        <f t="shared" si="24"/>
        <v>0</v>
      </c>
      <c r="Y42">
        <f t="shared" si="24"/>
        <v>0</v>
      </c>
      <c r="AA42">
        <f>DATA!AA134+DATA!AA135+DATA!AA136+DATA!AA137+DATA!AA138</f>
        <v>0</v>
      </c>
      <c r="AB42">
        <f>DATA!AD134+DATA!AD135+DATA!AD136+DATA!AD137+DATA!AD138</f>
        <v>0</v>
      </c>
      <c r="AC42">
        <f>DATA!AG134+DATA!AG135+DATA!AG136+DATA!AG137+DATA!AG138</f>
        <v>297</v>
      </c>
      <c r="AD42">
        <f>DATA!AH134+DATA!AH135+DATA!AH136+DATA!AH137+DATA!AH138</f>
        <v>103</v>
      </c>
      <c r="AE42">
        <f>DATA!AE134+DATA!AE135+DATA!AE136+DATA!AE137+DATA!AE138</f>
        <v>0</v>
      </c>
      <c r="AF42">
        <f>DATA!AF134+DATA!AF135+DATA!AF136+DATA!AF137+DATA!AF138</f>
        <v>0</v>
      </c>
      <c r="AG42">
        <f>DATA!AC134+DATA!AC135+DATA!AC136+DATA!AC137+DATA!AC138</f>
        <v>0</v>
      </c>
      <c r="AH42">
        <f>DATA!AB134+DATA!AB135+DATA!AB136+DATA!AB137+DATA!AB138</f>
        <v>0</v>
      </c>
      <c r="AI42">
        <f>DATA!AI134+DATA!AI135+DATA!AI136+DATA!AI137+DATA!AI138</f>
        <v>0</v>
      </c>
    </row>
    <row r="43" spans="1:35" x14ac:dyDescent="0.25">
      <c r="A43" s="9">
        <v>39205</v>
      </c>
      <c r="B43" s="10">
        <f t="shared" si="23"/>
        <v>39205</v>
      </c>
      <c r="C43">
        <f>DATA!C139+DATA!C140+DATA!C141</f>
        <v>842</v>
      </c>
      <c r="D43">
        <v>0</v>
      </c>
      <c r="F43" s="9">
        <f t="shared" si="0"/>
        <v>39205</v>
      </c>
      <c r="G43">
        <f>DATA!P140+DATA!P141</f>
        <v>0</v>
      </c>
      <c r="H43">
        <f>DATA!S140+DATA!S141</f>
        <v>0</v>
      </c>
      <c r="I43">
        <f>DATA!V140+DATA!V141</f>
        <v>800</v>
      </c>
      <c r="J43">
        <f>DATA!W140+DATA!W141</f>
        <v>0</v>
      </c>
      <c r="K43">
        <f>DATA!T140+DATA!T141</f>
        <v>0</v>
      </c>
      <c r="L43">
        <f>DATA!U140+DATA!U141</f>
        <v>0</v>
      </c>
      <c r="M43">
        <f>DATA!R140+DATA!R141</f>
        <v>0</v>
      </c>
      <c r="N43">
        <f>DATA!Q140+DATA!Q141</f>
        <v>0</v>
      </c>
      <c r="O43">
        <f>DATA!X140+DATA!X141</f>
        <v>0</v>
      </c>
      <c r="Q43">
        <f t="shared" si="24"/>
        <v>0</v>
      </c>
      <c r="R43">
        <f t="shared" si="24"/>
        <v>0</v>
      </c>
      <c r="S43">
        <f t="shared" si="24"/>
        <v>449</v>
      </c>
      <c r="T43">
        <f t="shared" si="24"/>
        <v>0</v>
      </c>
      <c r="U43">
        <f t="shared" si="24"/>
        <v>0</v>
      </c>
      <c r="V43">
        <f t="shared" si="24"/>
        <v>0</v>
      </c>
      <c r="W43">
        <f t="shared" si="24"/>
        <v>0</v>
      </c>
      <c r="X43">
        <f t="shared" si="24"/>
        <v>0</v>
      </c>
      <c r="Y43">
        <f t="shared" si="24"/>
        <v>0</v>
      </c>
      <c r="AA43">
        <f>DATA!AA140+DATA!AA141</f>
        <v>0</v>
      </c>
      <c r="AB43">
        <f>DATA!AD140+DATA!AD141</f>
        <v>0</v>
      </c>
      <c r="AC43">
        <f>DATA!AG140+DATA!AG141</f>
        <v>351</v>
      </c>
      <c r="AD43">
        <f>DATA!AH140+DATA!AH141</f>
        <v>0</v>
      </c>
      <c r="AE43">
        <f>DATA!AE140+DATA!AE141</f>
        <v>0</v>
      </c>
      <c r="AF43">
        <f>DATA!AF140+DATA!AF141</f>
        <v>0</v>
      </c>
      <c r="AG43">
        <f>DATA!AC140+DATA!AC141</f>
        <v>0</v>
      </c>
      <c r="AH43">
        <f>DATA!AB140+DATA!AB141</f>
        <v>0</v>
      </c>
      <c r="AI43">
        <f>DATA!AI140+DATA!AI141</f>
        <v>0</v>
      </c>
    </row>
    <row r="44" spans="1:35" ht="15.75" thickBot="1" x14ac:dyDescent="0.3">
      <c r="A44" s="9">
        <v>39206</v>
      </c>
      <c r="B44" s="10">
        <f t="shared" si="23"/>
        <v>39206</v>
      </c>
      <c r="C44">
        <f>DATA!C142</f>
        <v>360</v>
      </c>
      <c r="D44">
        <v>0</v>
      </c>
    </row>
    <row r="45" spans="1:35" ht="15.75" thickBot="1" x14ac:dyDescent="0.3">
      <c r="A45" s="9">
        <v>39207</v>
      </c>
      <c r="B45" s="10">
        <f t="shared" si="23"/>
        <v>39207</v>
      </c>
      <c r="C45">
        <f>DATA!C143+DATA!C144+DATA!C145</f>
        <v>552</v>
      </c>
      <c r="D45">
        <v>0</v>
      </c>
      <c r="F45" s="48" t="s">
        <v>134</v>
      </c>
      <c r="G45" s="14">
        <f t="shared" ref="G45:O45" si="25">SUM(G3:G23)+SUM(G25:G40)+SUM(G42:G43)</f>
        <v>27423</v>
      </c>
      <c r="H45" s="14">
        <f t="shared" si="25"/>
        <v>14054</v>
      </c>
      <c r="I45" s="14">
        <f t="shared" si="25"/>
        <v>12730</v>
      </c>
      <c r="J45" s="14">
        <f t="shared" si="25"/>
        <v>9730</v>
      </c>
      <c r="K45" s="14">
        <f t="shared" si="25"/>
        <v>6220</v>
      </c>
      <c r="L45" s="14">
        <f t="shared" si="25"/>
        <v>4185</v>
      </c>
      <c r="M45" s="14">
        <f t="shared" si="25"/>
        <v>2702</v>
      </c>
      <c r="N45" s="14">
        <f t="shared" si="25"/>
        <v>631</v>
      </c>
      <c r="O45" s="14">
        <f t="shared" si="25"/>
        <v>143</v>
      </c>
      <c r="Q45" s="14">
        <f>SUM(Q3:Q23)+SUM(Q25:Q40)+SUM(Q42:Q43)</f>
        <v>3943</v>
      </c>
      <c r="R45" s="14">
        <f t="shared" ref="R45:Y45" si="26">SUM(R3:R23)+SUM(R25:R40)+SUM(R42:R43)</f>
        <v>4521</v>
      </c>
      <c r="S45" s="14">
        <f t="shared" si="26"/>
        <v>7365</v>
      </c>
      <c r="T45" s="14">
        <f t="shared" si="26"/>
        <v>3661</v>
      </c>
      <c r="U45" s="14">
        <f t="shared" si="26"/>
        <v>3000</v>
      </c>
      <c r="V45" s="14">
        <f t="shared" si="26"/>
        <v>1896</v>
      </c>
      <c r="W45" s="14">
        <f t="shared" si="26"/>
        <v>1255</v>
      </c>
      <c r="X45" s="14">
        <f t="shared" si="26"/>
        <v>310</v>
      </c>
      <c r="Y45" s="14">
        <f t="shared" si="26"/>
        <v>80</v>
      </c>
      <c r="AA45" s="14">
        <f>SUM(AA3:AA23)+SUM(AA25:AA40)+SUM(AA42:AA43)</f>
        <v>23480</v>
      </c>
      <c r="AB45" s="14">
        <f t="shared" ref="AB45:AH45" si="27">SUM(AB3:AB23)+SUM(AB25:AB40)+SUM(AB42:AB43)</f>
        <v>9533</v>
      </c>
      <c r="AC45" s="14">
        <f t="shared" si="27"/>
        <v>5365</v>
      </c>
      <c r="AD45" s="14">
        <f t="shared" si="27"/>
        <v>6069</v>
      </c>
      <c r="AE45" s="14">
        <f>SUM(AE3:AE23)+SUM(AE25:AE40)+SUM(AE42:AE43)</f>
        <v>3220</v>
      </c>
      <c r="AF45" s="14">
        <f t="shared" si="27"/>
        <v>2289</v>
      </c>
      <c r="AG45" s="14">
        <f t="shared" si="27"/>
        <v>1447</v>
      </c>
      <c r="AH45" s="14">
        <f t="shared" si="27"/>
        <v>321</v>
      </c>
      <c r="AI45" s="14">
        <f>SUM(AI3:AI23)+SUM(AI25:AI40)+SUM(AI42:AI43)</f>
        <v>63</v>
      </c>
    </row>
    <row r="46" spans="1:35" x14ac:dyDescent="0.25">
      <c r="A46" s="9">
        <v>39208</v>
      </c>
      <c r="B46" s="10">
        <f t="shared" si="23"/>
        <v>39208</v>
      </c>
      <c r="C46">
        <f>DATA!C147+DATA!C148</f>
        <v>1503</v>
      </c>
      <c r="D46">
        <v>0</v>
      </c>
      <c r="Q46" s="4" t="s">
        <v>13</v>
      </c>
      <c r="R46" s="4" t="s">
        <v>42</v>
      </c>
      <c r="S46" s="4" t="s">
        <v>6</v>
      </c>
      <c r="T46" s="4" t="s">
        <v>75</v>
      </c>
      <c r="U46" s="4" t="s">
        <v>18</v>
      </c>
      <c r="V46" s="4" t="s">
        <v>12</v>
      </c>
      <c r="W46" s="4" t="s">
        <v>16</v>
      </c>
      <c r="X46" s="4" t="s">
        <v>51</v>
      </c>
      <c r="Y46" s="4" t="s">
        <v>132</v>
      </c>
      <c r="Z46" s="4"/>
      <c r="AA46" s="4" t="s">
        <v>13</v>
      </c>
      <c r="AB46" s="4" t="s">
        <v>42</v>
      </c>
      <c r="AC46" s="4" t="s">
        <v>6</v>
      </c>
      <c r="AD46" s="4" t="s">
        <v>75</v>
      </c>
      <c r="AE46" s="4" t="s">
        <v>18</v>
      </c>
      <c r="AF46" s="4" t="s">
        <v>12</v>
      </c>
      <c r="AG46" s="4" t="s">
        <v>16</v>
      </c>
      <c r="AH46" s="4" t="s">
        <v>51</v>
      </c>
      <c r="AI46" s="4" t="s">
        <v>132</v>
      </c>
    </row>
    <row r="47" spans="1:35" ht="15.75" thickBot="1" x14ac:dyDescent="0.3">
      <c r="A47" s="9">
        <v>39209</v>
      </c>
      <c r="B47" s="10">
        <f t="shared" si="23"/>
        <v>39209</v>
      </c>
      <c r="C47">
        <v>0</v>
      </c>
      <c r="D47">
        <v>0</v>
      </c>
      <c r="G47" s="4" t="s">
        <v>150</v>
      </c>
    </row>
    <row r="48" spans="1:35" x14ac:dyDescent="0.25">
      <c r="A48" s="9">
        <v>39210</v>
      </c>
      <c r="B48" s="10">
        <f t="shared" si="23"/>
        <v>39210</v>
      </c>
      <c r="C48">
        <f>DATA!C149+DATA!C150</f>
        <v>2165</v>
      </c>
      <c r="D48">
        <v>0</v>
      </c>
      <c r="F48" t="s">
        <v>149</v>
      </c>
      <c r="G48" s="55">
        <f>AVERAGE(C13:C23)</f>
        <v>4961.818181818182</v>
      </c>
      <c r="V48" s="19" t="s">
        <v>115</v>
      </c>
      <c r="W48" s="20" t="s">
        <v>114</v>
      </c>
      <c r="X48" s="20" t="s">
        <v>135</v>
      </c>
      <c r="Y48" s="21" t="s">
        <v>116</v>
      </c>
      <c r="AA48" s="57" t="s">
        <v>153</v>
      </c>
    </row>
    <row r="49" spans="1:27" x14ac:dyDescent="0.25">
      <c r="A49" s="9">
        <v>39211</v>
      </c>
      <c r="B49" s="10">
        <f t="shared" si="23"/>
        <v>39211</v>
      </c>
      <c r="C49">
        <f>DATA!C151</f>
        <v>140</v>
      </c>
      <c r="D49">
        <v>0</v>
      </c>
      <c r="F49" t="s">
        <v>151</v>
      </c>
      <c r="G49" s="55">
        <f>AVERAGE(C25:C40,C42:C43)</f>
        <v>976.55555555555554</v>
      </c>
      <c r="V49" s="22" t="s">
        <v>21</v>
      </c>
      <c r="W49" s="25">
        <f>S45</f>
        <v>7365</v>
      </c>
      <c r="X49" s="25">
        <f>AC45</f>
        <v>5365</v>
      </c>
      <c r="Y49" s="26">
        <f t="shared" ref="Y49:Y57" si="28">W49+X49</f>
        <v>12730</v>
      </c>
      <c r="AA49" s="58">
        <f>(Y49/$Y$58)*100</f>
        <v>19.601201016244516</v>
      </c>
    </row>
    <row r="50" spans="1:27" x14ac:dyDescent="0.25">
      <c r="A50" s="9">
        <v>39212</v>
      </c>
      <c r="B50" s="10">
        <f t="shared" si="23"/>
        <v>39212</v>
      </c>
      <c r="C50">
        <v>0</v>
      </c>
      <c r="D50">
        <v>0</v>
      </c>
      <c r="F50" t="s">
        <v>152</v>
      </c>
      <c r="G50" s="55">
        <f>AVERAGE(C44:C60)</f>
        <v>409.05882352941177</v>
      </c>
      <c r="V50" s="22" t="s">
        <v>107</v>
      </c>
      <c r="W50" s="25">
        <f>R45</f>
        <v>4521</v>
      </c>
      <c r="X50" s="25">
        <f>AB45</f>
        <v>9533</v>
      </c>
      <c r="Y50" s="26">
        <f t="shared" si="28"/>
        <v>14054</v>
      </c>
      <c r="AA50" s="58">
        <f t="shared" ref="AA50:AA57" si="29">(Y50/$Y$58)*100</f>
        <v>21.639849103087229</v>
      </c>
    </row>
    <row r="51" spans="1:27" x14ac:dyDescent="0.25">
      <c r="A51" s="9">
        <v>39213</v>
      </c>
      <c r="B51" s="10">
        <f t="shared" si="23"/>
        <v>39213</v>
      </c>
      <c r="C51">
        <f>DATA!C152+DATA!C153</f>
        <v>128</v>
      </c>
      <c r="D51">
        <v>0</v>
      </c>
      <c r="V51" s="22" t="s">
        <v>14</v>
      </c>
      <c r="W51" s="25">
        <f>Q45</f>
        <v>3943</v>
      </c>
      <c r="X51" s="25">
        <f>AA45</f>
        <v>23480</v>
      </c>
      <c r="Y51" s="26">
        <f t="shared" si="28"/>
        <v>27423</v>
      </c>
      <c r="AA51" s="58">
        <f t="shared" si="29"/>
        <v>42.224959581184081</v>
      </c>
    </row>
    <row r="52" spans="1:27" x14ac:dyDescent="0.25">
      <c r="A52" s="9">
        <v>39214</v>
      </c>
      <c r="B52" s="10">
        <f t="shared" si="23"/>
        <v>39214</v>
      </c>
      <c r="C52">
        <f>DATA!C154+DATA!C155+DATA!C156</f>
        <v>761</v>
      </c>
      <c r="D52">
        <v>0</v>
      </c>
      <c r="V52" s="22" t="s">
        <v>81</v>
      </c>
      <c r="W52" s="25">
        <f>T45</f>
        <v>3661</v>
      </c>
      <c r="X52" s="25">
        <f>AD45</f>
        <v>6069</v>
      </c>
      <c r="Y52" s="26">
        <f t="shared" si="28"/>
        <v>9730</v>
      </c>
      <c r="AA52" s="58">
        <f t="shared" si="29"/>
        <v>14.98190776811148</v>
      </c>
    </row>
    <row r="53" spans="1:27" x14ac:dyDescent="0.25">
      <c r="A53" s="9">
        <v>39215</v>
      </c>
      <c r="B53" s="10">
        <f t="shared" si="23"/>
        <v>39215</v>
      </c>
      <c r="C53">
        <f>DATA!C157+DATA!C158</f>
        <v>358</v>
      </c>
      <c r="D53">
        <v>0</v>
      </c>
      <c r="V53" s="22" t="s">
        <v>108</v>
      </c>
      <c r="W53" s="25">
        <f>U45</f>
        <v>3000</v>
      </c>
      <c r="X53" s="25">
        <f>AE45</f>
        <v>3220</v>
      </c>
      <c r="Y53" s="26">
        <f t="shared" si="28"/>
        <v>6220</v>
      </c>
      <c r="AA53" s="58">
        <f t="shared" si="29"/>
        <v>9.5773346677958262</v>
      </c>
    </row>
    <row r="54" spans="1:27" x14ac:dyDescent="0.25">
      <c r="A54" s="9">
        <v>39216</v>
      </c>
      <c r="B54" s="10">
        <f t="shared" si="23"/>
        <v>39216</v>
      </c>
      <c r="C54">
        <f>DATA!C159</f>
        <v>422</v>
      </c>
      <c r="D54">
        <v>0</v>
      </c>
      <c r="V54" s="22" t="s">
        <v>109</v>
      </c>
      <c r="W54" s="25">
        <f>V45</f>
        <v>1896</v>
      </c>
      <c r="X54" s="25">
        <f>AF45</f>
        <v>2289</v>
      </c>
      <c r="Y54" s="26">
        <f t="shared" si="28"/>
        <v>4185</v>
      </c>
      <c r="AA54" s="58">
        <f t="shared" si="29"/>
        <v>6.4439140811455857</v>
      </c>
    </row>
    <row r="55" spans="1:27" x14ac:dyDescent="0.25">
      <c r="A55" s="9">
        <v>39217</v>
      </c>
      <c r="B55" s="10">
        <f t="shared" si="23"/>
        <v>39217</v>
      </c>
      <c r="C55">
        <v>0</v>
      </c>
      <c r="D55">
        <v>0</v>
      </c>
      <c r="V55" s="22" t="s">
        <v>15</v>
      </c>
      <c r="W55" s="25">
        <f>W45</f>
        <v>1255</v>
      </c>
      <c r="X55" s="25">
        <f>AG45</f>
        <v>1447</v>
      </c>
      <c r="Y55" s="26">
        <f t="shared" si="28"/>
        <v>2702</v>
      </c>
      <c r="AA55" s="58">
        <f t="shared" si="29"/>
        <v>4.1604434521518208</v>
      </c>
    </row>
    <row r="56" spans="1:27" x14ac:dyDescent="0.25">
      <c r="A56" s="9">
        <v>39218</v>
      </c>
      <c r="B56" s="10">
        <f t="shared" si="23"/>
        <v>39218</v>
      </c>
      <c r="C56">
        <f>DATA!C160</f>
        <v>302</v>
      </c>
      <c r="D56">
        <v>0</v>
      </c>
      <c r="V56" s="22" t="s">
        <v>101</v>
      </c>
      <c r="W56" s="25">
        <f>X45</f>
        <v>310</v>
      </c>
      <c r="X56" s="25">
        <f>AH45</f>
        <v>321</v>
      </c>
      <c r="Y56" s="26">
        <f t="shared" si="28"/>
        <v>631</v>
      </c>
      <c r="AA56" s="58">
        <f t="shared" si="29"/>
        <v>0.97159134652398182</v>
      </c>
    </row>
    <row r="57" spans="1:27" x14ac:dyDescent="0.25">
      <c r="A57" s="9">
        <v>39219</v>
      </c>
      <c r="B57" s="10">
        <f t="shared" si="23"/>
        <v>39219</v>
      </c>
      <c r="C57">
        <f>DATA!C161</f>
        <v>66</v>
      </c>
      <c r="D57">
        <v>0</v>
      </c>
      <c r="V57" s="22" t="s">
        <v>133</v>
      </c>
      <c r="W57" s="25">
        <f>Y45</f>
        <v>80</v>
      </c>
      <c r="X57" s="25">
        <f>AI45</f>
        <v>63</v>
      </c>
      <c r="Y57" s="26">
        <f t="shared" si="28"/>
        <v>143</v>
      </c>
      <c r="AA57" s="58">
        <f t="shared" si="29"/>
        <v>0.22018631149434137</v>
      </c>
    </row>
    <row r="58" spans="1:27" ht="15.75" thickBot="1" x14ac:dyDescent="0.3">
      <c r="A58" s="9">
        <v>39220</v>
      </c>
      <c r="B58" s="10">
        <f t="shared" si="23"/>
        <v>39220</v>
      </c>
      <c r="C58">
        <f>DATA!C162</f>
        <v>74</v>
      </c>
      <c r="D58">
        <v>0</v>
      </c>
      <c r="V58" s="23" t="s">
        <v>116</v>
      </c>
      <c r="W58" s="27">
        <f>SUM(W50:W56)</f>
        <v>18586</v>
      </c>
      <c r="X58" s="27">
        <f>SUM(X50:X56)</f>
        <v>46359</v>
      </c>
      <c r="Y58" s="28">
        <f>SUM(Y50:Y56)</f>
        <v>64945</v>
      </c>
      <c r="AA58" s="59"/>
    </row>
    <row r="59" spans="1:27" ht="16.5" thickTop="1" thickBot="1" x14ac:dyDescent="0.3">
      <c r="A59" s="9">
        <v>39221</v>
      </c>
      <c r="B59" s="10">
        <f t="shared" si="23"/>
        <v>39221</v>
      </c>
      <c r="C59">
        <v>0</v>
      </c>
      <c r="D59">
        <v>0</v>
      </c>
      <c r="V59" s="24"/>
      <c r="W59" s="29">
        <f>(W58/Y58)*100</f>
        <v>28.6180614366002</v>
      </c>
      <c r="X59" s="29">
        <f>(X58/Y58)*100</f>
        <v>71.3819385633998</v>
      </c>
      <c r="Y59" s="30" t="s">
        <v>117</v>
      </c>
      <c r="AA59" s="56"/>
    </row>
    <row r="60" spans="1:27" x14ac:dyDescent="0.25">
      <c r="A60" s="9">
        <v>39222</v>
      </c>
      <c r="B60" s="10">
        <f t="shared" si="23"/>
        <v>39222</v>
      </c>
      <c r="C60">
        <f>DATA!C163</f>
        <v>123</v>
      </c>
      <c r="D60">
        <v>0</v>
      </c>
    </row>
    <row r="61" spans="1:27" x14ac:dyDescent="0.25">
      <c r="A61" s="9">
        <v>39223</v>
      </c>
      <c r="B61" s="10">
        <f t="shared" si="23"/>
        <v>39223</v>
      </c>
      <c r="C61">
        <v>0</v>
      </c>
      <c r="D61">
        <v>0</v>
      </c>
    </row>
    <row r="62" spans="1:27" x14ac:dyDescent="0.25">
      <c r="A62" s="9">
        <v>39224</v>
      </c>
      <c r="B62" s="10">
        <f t="shared" si="23"/>
        <v>39224</v>
      </c>
      <c r="C62">
        <v>0</v>
      </c>
      <c r="D62">
        <v>0</v>
      </c>
    </row>
    <row r="63" spans="1:27" x14ac:dyDescent="0.25">
      <c r="A63" s="9">
        <v>39225</v>
      </c>
      <c r="B63" s="10">
        <f t="shared" si="23"/>
        <v>39225</v>
      </c>
      <c r="C63">
        <v>0</v>
      </c>
      <c r="D63">
        <v>0</v>
      </c>
    </row>
    <row r="64" spans="1:27" x14ac:dyDescent="0.25">
      <c r="A64" s="9">
        <v>39226</v>
      </c>
      <c r="B64" s="10">
        <f t="shared" si="23"/>
        <v>39226</v>
      </c>
      <c r="C64">
        <v>0</v>
      </c>
      <c r="D64">
        <v>0</v>
      </c>
    </row>
    <row r="65" spans="1:43" x14ac:dyDescent="0.25">
      <c r="A65" s="9">
        <v>39227</v>
      </c>
      <c r="B65" s="10">
        <f t="shared" si="23"/>
        <v>39227</v>
      </c>
      <c r="C65">
        <v>0</v>
      </c>
      <c r="D65">
        <v>0</v>
      </c>
    </row>
    <row r="66" spans="1:43" x14ac:dyDescent="0.25">
      <c r="A66" s="9">
        <v>39228</v>
      </c>
      <c r="B66" s="10">
        <f t="shared" si="23"/>
        <v>39228</v>
      </c>
      <c r="C66">
        <f>DATA!C164+DATA!C165</f>
        <v>1282</v>
      </c>
      <c r="D66">
        <v>0</v>
      </c>
    </row>
    <row r="67" spans="1:43" x14ac:dyDescent="0.25">
      <c r="A67" s="9">
        <v>39229</v>
      </c>
      <c r="B67" s="10">
        <f t="shared" si="23"/>
        <v>39229</v>
      </c>
      <c r="C67">
        <f>DATA!C166</f>
        <v>179</v>
      </c>
      <c r="D67">
        <v>0</v>
      </c>
    </row>
    <row r="68" spans="1:43" x14ac:dyDescent="0.25">
      <c r="A68" s="9">
        <v>39230</v>
      </c>
      <c r="B68" s="10">
        <f t="shared" si="23"/>
        <v>39230</v>
      </c>
      <c r="C68">
        <v>0</v>
      </c>
      <c r="D68">
        <v>0</v>
      </c>
    </row>
    <row r="69" spans="1:43" x14ac:dyDescent="0.25">
      <c r="A69" s="9">
        <v>39231</v>
      </c>
      <c r="B69" s="10">
        <f t="shared" si="23"/>
        <v>39231</v>
      </c>
      <c r="C69">
        <v>0</v>
      </c>
      <c r="D69">
        <v>0</v>
      </c>
    </row>
    <row r="70" spans="1:43" x14ac:dyDescent="0.25">
      <c r="A70" s="9">
        <v>39232</v>
      </c>
      <c r="B70" s="10">
        <f t="shared" si="23"/>
        <v>39232</v>
      </c>
      <c r="C70">
        <f>DATA!C167</f>
        <v>461</v>
      </c>
      <c r="D70">
        <v>0</v>
      </c>
    </row>
    <row r="71" spans="1:43" x14ac:dyDescent="0.25">
      <c r="A71" s="9">
        <v>39233</v>
      </c>
      <c r="B71" s="10">
        <f t="shared" si="23"/>
        <v>39233</v>
      </c>
      <c r="C71">
        <v>0</v>
      </c>
      <c r="D71">
        <v>0</v>
      </c>
    </row>
    <row r="73" spans="1:43" ht="15.75" thickBot="1" x14ac:dyDescent="0.3">
      <c r="A73" s="14" t="s">
        <v>110</v>
      </c>
      <c r="B73" s="14"/>
      <c r="C73" s="14">
        <f>SUM(C3:C43)</f>
        <v>77241</v>
      </c>
      <c r="D73" s="14"/>
      <c r="E73" s="11"/>
    </row>
    <row r="74" spans="1:43" ht="15.75" thickTop="1" x14ac:dyDescent="0.25"/>
    <row r="75" spans="1:43" x14ac:dyDescent="0.25">
      <c r="A75" t="s">
        <v>118</v>
      </c>
      <c r="B75" s="10">
        <f>$F3</f>
        <v>39147</v>
      </c>
      <c r="C75" s="10">
        <f>$F4</f>
        <v>39148</v>
      </c>
      <c r="D75" s="10">
        <f>$F5</f>
        <v>39165</v>
      </c>
      <c r="E75" s="10">
        <f>$F6</f>
        <v>39168</v>
      </c>
      <c r="F75" s="10">
        <f>$F7</f>
        <v>39169</v>
      </c>
      <c r="G75" s="10">
        <f>$F8</f>
        <v>39170</v>
      </c>
      <c r="H75" s="10">
        <f>$F9</f>
        <v>39171</v>
      </c>
      <c r="I75" s="10">
        <f>$F10</f>
        <v>39172</v>
      </c>
      <c r="J75" s="10">
        <f>$F11</f>
        <v>39173</v>
      </c>
      <c r="K75" s="10">
        <f>$F12</f>
        <v>39174</v>
      </c>
      <c r="L75" s="10">
        <f>$F13</f>
        <v>39175</v>
      </c>
      <c r="M75" s="10">
        <f>$F14</f>
        <v>39176</v>
      </c>
      <c r="N75" s="10">
        <f>$F15</f>
        <v>39177</v>
      </c>
      <c r="O75" s="10">
        <f>$F16</f>
        <v>39178</v>
      </c>
      <c r="P75" s="10">
        <f>$F17</f>
        <v>39179</v>
      </c>
      <c r="Q75" s="10">
        <f>$F18</f>
        <v>39180</v>
      </c>
      <c r="R75" s="10">
        <f>$F19</f>
        <v>39181</v>
      </c>
      <c r="S75" s="10">
        <f>$F20</f>
        <v>39182</v>
      </c>
      <c r="T75" s="10">
        <f>$F21</f>
        <v>39183</v>
      </c>
      <c r="U75" s="10">
        <f>$F22</f>
        <v>39184</v>
      </c>
      <c r="V75" s="10">
        <f>$F23</f>
        <v>39185</v>
      </c>
      <c r="W75" s="10">
        <f>$F24</f>
        <v>39186</v>
      </c>
      <c r="X75" s="10">
        <f>$F25</f>
        <v>39187</v>
      </c>
      <c r="Y75" s="10">
        <f>$F26</f>
        <v>39188</v>
      </c>
      <c r="Z75" s="10">
        <f>$F27</f>
        <v>39189</v>
      </c>
      <c r="AA75" s="10">
        <f>$F28</f>
        <v>39190</v>
      </c>
      <c r="AB75" s="10">
        <f>$F29</f>
        <v>39191</v>
      </c>
      <c r="AC75" s="10">
        <f>$F30</f>
        <v>39192</v>
      </c>
      <c r="AD75" s="10">
        <f>$F31</f>
        <v>39193</v>
      </c>
      <c r="AE75" s="10">
        <f>$F32</f>
        <v>39194</v>
      </c>
      <c r="AF75" s="10">
        <f>$F33</f>
        <v>39195</v>
      </c>
      <c r="AG75" s="10">
        <f>$F34</f>
        <v>39196</v>
      </c>
      <c r="AH75" s="10">
        <f>$F35</f>
        <v>39197</v>
      </c>
      <c r="AI75" s="10">
        <f>$F36</f>
        <v>39198</v>
      </c>
      <c r="AJ75" s="10">
        <f>$F37</f>
        <v>39199</v>
      </c>
      <c r="AK75" s="10">
        <f>$F38</f>
        <v>39200</v>
      </c>
      <c r="AL75" s="10">
        <f>$F39</f>
        <v>39201</v>
      </c>
      <c r="AM75" s="10">
        <f>$F40</f>
        <v>39202</v>
      </c>
      <c r="AN75" s="10">
        <f>$F41</f>
        <v>39203</v>
      </c>
      <c r="AO75" s="10">
        <f>$F42</f>
        <v>39204</v>
      </c>
      <c r="AP75" s="10">
        <f>$F43</f>
        <v>39205</v>
      </c>
      <c r="AQ75" s="9"/>
    </row>
    <row r="76" spans="1:43" x14ac:dyDescent="0.25">
      <c r="A76" t="str">
        <f>G2</f>
        <v>Lava</v>
      </c>
      <c r="B76">
        <f>$G3</f>
        <v>0</v>
      </c>
      <c r="C76">
        <f>$G4</f>
        <v>0</v>
      </c>
      <c r="D76">
        <f>$G5</f>
        <v>0</v>
      </c>
      <c r="E76">
        <f>$G6</f>
        <v>0</v>
      </c>
      <c r="F76">
        <f>$G7</f>
        <v>0</v>
      </c>
      <c r="G76">
        <f>$G8</f>
        <v>0</v>
      </c>
      <c r="H76">
        <f>$G9</f>
        <v>0</v>
      </c>
      <c r="I76">
        <f>$G10</f>
        <v>0</v>
      </c>
      <c r="J76">
        <f>$G11</f>
        <v>0</v>
      </c>
      <c r="K76">
        <f>$G12</f>
        <v>0</v>
      </c>
      <c r="L76">
        <f>$G13</f>
        <v>5098</v>
      </c>
      <c r="M76">
        <f>$G14</f>
        <v>5151</v>
      </c>
      <c r="N76">
        <f>$G15</f>
        <v>3954</v>
      </c>
      <c r="O76">
        <f>$G16</f>
        <v>1827</v>
      </c>
      <c r="P76">
        <f>$G17</f>
        <v>0</v>
      </c>
      <c r="Q76">
        <f>$G18</f>
        <v>1128</v>
      </c>
      <c r="R76">
        <f>$G19</f>
        <v>0</v>
      </c>
      <c r="S76">
        <f>$G20</f>
        <v>1511</v>
      </c>
      <c r="T76">
        <f>$G21</f>
        <v>0</v>
      </c>
      <c r="U76">
        <f>$G22</f>
        <v>0</v>
      </c>
      <c r="V76">
        <f>$G23</f>
        <v>0</v>
      </c>
      <c r="W76">
        <v>0</v>
      </c>
      <c r="X76">
        <f>$G25</f>
        <v>69</v>
      </c>
      <c r="Y76">
        <f>$G26</f>
        <v>1904</v>
      </c>
      <c r="Z76">
        <f>$G27</f>
        <v>44</v>
      </c>
      <c r="AA76">
        <f>$G28</f>
        <v>35</v>
      </c>
      <c r="AB76">
        <f>$G29</f>
        <v>16</v>
      </c>
      <c r="AC76">
        <f>$G30</f>
        <v>0</v>
      </c>
      <c r="AD76">
        <f>$G31</f>
        <v>0</v>
      </c>
      <c r="AE76">
        <f>$G32</f>
        <v>925</v>
      </c>
      <c r="AF76">
        <f>$G33</f>
        <v>16</v>
      </c>
      <c r="AG76">
        <f>$G34</f>
        <v>160</v>
      </c>
      <c r="AH76">
        <f>$G35</f>
        <v>1928</v>
      </c>
      <c r="AI76">
        <f>$G36</f>
        <v>0</v>
      </c>
      <c r="AJ76">
        <f>$G37</f>
        <v>2746</v>
      </c>
      <c r="AK76">
        <f>$G38</f>
        <v>0</v>
      </c>
      <c r="AL76">
        <f>$G39</f>
        <v>911</v>
      </c>
      <c r="AM76">
        <f>$G40</f>
        <v>0</v>
      </c>
      <c r="AN76">
        <v>0</v>
      </c>
      <c r="AO76">
        <f>$G42</f>
        <v>0</v>
      </c>
      <c r="AP76">
        <f>$G42</f>
        <v>0</v>
      </c>
    </row>
    <row r="77" spans="1:43" x14ac:dyDescent="0.25">
      <c r="A77" t="str">
        <f>H2</f>
        <v>Collapse</v>
      </c>
      <c r="B77">
        <f>$H3</f>
        <v>0</v>
      </c>
      <c r="C77">
        <f>$H4</f>
        <v>0</v>
      </c>
      <c r="D77">
        <f>$H5</f>
        <v>0</v>
      </c>
      <c r="E77">
        <f>$H6</f>
        <v>0</v>
      </c>
      <c r="F77">
        <f>$H7</f>
        <v>0</v>
      </c>
      <c r="G77">
        <f>$H8</f>
        <v>0</v>
      </c>
      <c r="H77">
        <f>$H9</f>
        <v>0</v>
      </c>
      <c r="I77">
        <f>$H10</f>
        <v>0</v>
      </c>
      <c r="J77">
        <f>$H11</f>
        <v>0</v>
      </c>
      <c r="K77">
        <f>$H1</f>
        <v>0</v>
      </c>
      <c r="L77">
        <f>$H13</f>
        <v>0</v>
      </c>
      <c r="M77">
        <f>$H14</f>
        <v>707</v>
      </c>
      <c r="N77">
        <f>$H15</f>
        <v>0</v>
      </c>
      <c r="O77">
        <f>$H16</f>
        <v>0</v>
      </c>
      <c r="P77">
        <f>$H17</f>
        <v>1494</v>
      </c>
      <c r="Q77">
        <f>$H18</f>
        <v>1819</v>
      </c>
      <c r="R77">
        <f>$H19</f>
        <v>2066</v>
      </c>
      <c r="S77">
        <f>$H20</f>
        <v>0</v>
      </c>
      <c r="T77">
        <f>$H21</f>
        <v>2746</v>
      </c>
      <c r="U77">
        <f>$H22</f>
        <v>325</v>
      </c>
      <c r="V77">
        <f>$H23</f>
        <v>2178</v>
      </c>
      <c r="W77">
        <v>0</v>
      </c>
      <c r="X77">
        <f>$H25</f>
        <v>0</v>
      </c>
      <c r="Y77">
        <f>$H26</f>
        <v>204</v>
      </c>
      <c r="Z77">
        <f>$H27</f>
        <v>0</v>
      </c>
      <c r="AA77">
        <f>$H28</f>
        <v>1049</v>
      </c>
      <c r="AB77">
        <f>$H29</f>
        <v>0</v>
      </c>
      <c r="AC77">
        <f>$H30</f>
        <v>0</v>
      </c>
      <c r="AD77">
        <f>$H31</f>
        <v>0</v>
      </c>
      <c r="AE77">
        <f>$H32</f>
        <v>1377</v>
      </c>
      <c r="AF77">
        <f>$H33</f>
        <v>0</v>
      </c>
      <c r="AG77">
        <f>$H34</f>
        <v>0</v>
      </c>
      <c r="AH77">
        <f>$H35</f>
        <v>0</v>
      </c>
      <c r="AI77">
        <f>$H36</f>
        <v>0</v>
      </c>
      <c r="AJ77">
        <f>$H37</f>
        <v>0</v>
      </c>
      <c r="AK77">
        <f>$H38</f>
        <v>0</v>
      </c>
      <c r="AL77">
        <f>$H39</f>
        <v>0</v>
      </c>
      <c r="AM77">
        <f>$H40</f>
        <v>0</v>
      </c>
      <c r="AN77">
        <v>0</v>
      </c>
      <c r="AO77">
        <f>$H42</f>
        <v>89</v>
      </c>
      <c r="AP77">
        <f>$H43</f>
        <v>0</v>
      </c>
    </row>
    <row r="78" spans="1:43" x14ac:dyDescent="0.25">
      <c r="A78" t="str">
        <f>I2</f>
        <v>Eruption</v>
      </c>
      <c r="B78">
        <f>$I3</f>
        <v>120</v>
      </c>
      <c r="C78">
        <f>$I4</f>
        <v>430</v>
      </c>
      <c r="D78">
        <f>$I5</f>
        <v>43</v>
      </c>
      <c r="E78">
        <f>$I6</f>
        <v>187</v>
      </c>
      <c r="F78">
        <f>$I7</f>
        <v>91</v>
      </c>
      <c r="G78">
        <f>$I8</f>
        <v>882</v>
      </c>
      <c r="H78">
        <f>$I9</f>
        <v>63</v>
      </c>
      <c r="I78">
        <f>$I10</f>
        <v>355</v>
      </c>
      <c r="J78">
        <f>$I11</f>
        <v>2597</v>
      </c>
      <c r="K78">
        <f>$I12</f>
        <v>172</v>
      </c>
      <c r="L78">
        <f>$I13</f>
        <v>0</v>
      </c>
      <c r="M78">
        <f>$I14</f>
        <v>0</v>
      </c>
      <c r="N78">
        <f>$I15</f>
        <v>456</v>
      </c>
      <c r="O78">
        <f>$I16</f>
        <v>0</v>
      </c>
      <c r="P78">
        <f>$I17</f>
        <v>0</v>
      </c>
      <c r="Q78">
        <f>$I18</f>
        <v>953</v>
      </c>
      <c r="R78">
        <f>$I19</f>
        <v>1652</v>
      </c>
      <c r="S78">
        <f>$I20</f>
        <v>0</v>
      </c>
      <c r="T78">
        <f>$I21</f>
        <v>932</v>
      </c>
      <c r="U78">
        <f>$I22</f>
        <v>742</v>
      </c>
      <c r="V78">
        <f>$I23</f>
        <v>0</v>
      </c>
      <c r="W78">
        <v>0</v>
      </c>
      <c r="X78">
        <f>$I25</f>
        <v>0</v>
      </c>
      <c r="Y78">
        <f>$I26</f>
        <v>0</v>
      </c>
      <c r="Z78">
        <f>$I27</f>
        <v>512</v>
      </c>
      <c r="AA78">
        <f>$I28</f>
        <v>0</v>
      </c>
      <c r="AB78">
        <f>$I29</f>
        <v>98</v>
      </c>
      <c r="AC78">
        <f>$I30</f>
        <v>336</v>
      </c>
      <c r="AD78">
        <f>$I31</f>
        <v>188</v>
      </c>
      <c r="AE78">
        <f>$I32</f>
        <v>139</v>
      </c>
      <c r="AF78">
        <f>$I33</f>
        <v>74</v>
      </c>
      <c r="AG78">
        <f>$I34</f>
        <v>0</v>
      </c>
      <c r="AH78">
        <f>$I35</f>
        <v>0</v>
      </c>
      <c r="AI78">
        <f>$I36</f>
        <v>285</v>
      </c>
      <c r="AJ78">
        <f>$I37</f>
        <v>0</v>
      </c>
      <c r="AK78">
        <f>$I38</f>
        <v>0</v>
      </c>
      <c r="AL78">
        <f>$I39</f>
        <v>0</v>
      </c>
      <c r="AM78">
        <f>$I40</f>
        <v>97</v>
      </c>
      <c r="AN78">
        <v>0</v>
      </c>
      <c r="AO78">
        <f>$I42</f>
        <v>526</v>
      </c>
      <c r="AP78">
        <f>$I43</f>
        <v>800</v>
      </c>
    </row>
    <row r="79" spans="1:43" x14ac:dyDescent="0.25">
      <c r="A79" t="str">
        <f>J2</f>
        <v>Evacuation</v>
      </c>
      <c r="B79">
        <f>$J3</f>
        <v>0</v>
      </c>
      <c r="C79">
        <f>$J4</f>
        <v>0</v>
      </c>
      <c r="D79">
        <f>$J5</f>
        <v>0</v>
      </c>
      <c r="E79">
        <f>$J6</f>
        <v>0</v>
      </c>
      <c r="F79">
        <f>$J7</f>
        <v>0</v>
      </c>
      <c r="G79">
        <f>$J8</f>
        <v>0</v>
      </c>
      <c r="H79">
        <f>$J9</f>
        <v>0</v>
      </c>
      <c r="I79">
        <f>$J10</f>
        <v>0</v>
      </c>
      <c r="J79">
        <f>$J11</f>
        <v>0</v>
      </c>
      <c r="K79">
        <f>$J12</f>
        <v>0</v>
      </c>
      <c r="L79">
        <f>$J13</f>
        <v>0</v>
      </c>
      <c r="M79">
        <f>$J14</f>
        <v>0</v>
      </c>
      <c r="N79">
        <f>$J15</f>
        <v>1231</v>
      </c>
      <c r="O79">
        <f>$J16</f>
        <v>950</v>
      </c>
      <c r="P79">
        <f>$J17</f>
        <v>3549</v>
      </c>
      <c r="Q79">
        <f>$J18</f>
        <v>1855</v>
      </c>
      <c r="R79">
        <f>$J19</f>
        <v>0</v>
      </c>
      <c r="S79">
        <f>$J20</f>
        <v>933</v>
      </c>
      <c r="T79">
        <f>$J21</f>
        <v>0</v>
      </c>
      <c r="U79">
        <f>$J22</f>
        <v>653</v>
      </c>
      <c r="V79">
        <f>$J23</f>
        <v>0</v>
      </c>
      <c r="W79">
        <v>0</v>
      </c>
      <c r="X79">
        <f>$J25</f>
        <v>0</v>
      </c>
      <c r="Y79">
        <f>$J26</f>
        <v>0</v>
      </c>
      <c r="Z79">
        <f>$J27</f>
        <v>19</v>
      </c>
      <c r="AA79">
        <f>$J28</f>
        <v>241</v>
      </c>
      <c r="AB79">
        <f>$J29</f>
        <v>0</v>
      </c>
      <c r="AC79">
        <f>$J30</f>
        <v>0</v>
      </c>
      <c r="AD79">
        <f>$J31</f>
        <v>0</v>
      </c>
      <c r="AE79">
        <f>$J32</f>
        <v>0</v>
      </c>
      <c r="AF79">
        <f>$J33</f>
        <v>0</v>
      </c>
      <c r="AG79">
        <f>$J34</f>
        <v>0</v>
      </c>
      <c r="AH79">
        <f>$J35</f>
        <v>0</v>
      </c>
      <c r="AI79">
        <f>$J36</f>
        <v>0</v>
      </c>
      <c r="AJ79">
        <f>$J37</f>
        <v>0</v>
      </c>
      <c r="AK79">
        <f>$J38</f>
        <v>0</v>
      </c>
      <c r="AL79">
        <f>$J39</f>
        <v>0</v>
      </c>
      <c r="AM79">
        <f>$J40</f>
        <v>0</v>
      </c>
      <c r="AN79">
        <v>0</v>
      </c>
      <c r="AO79">
        <f>$J42</f>
        <v>299</v>
      </c>
      <c r="AP79">
        <f>$J43</f>
        <v>0</v>
      </c>
    </row>
    <row r="80" spans="1:43" x14ac:dyDescent="0.25">
      <c r="A80" t="str">
        <f>K2</f>
        <v>Gas</v>
      </c>
      <c r="B80">
        <f>$K3</f>
        <v>0</v>
      </c>
      <c r="C80">
        <f>$K4</f>
        <v>0</v>
      </c>
      <c r="D80">
        <f>$K5</f>
        <v>0</v>
      </c>
      <c r="E80">
        <f>$K6</f>
        <v>0</v>
      </c>
      <c r="F80">
        <f>$K7</f>
        <v>0</v>
      </c>
      <c r="G80">
        <f>$K8</f>
        <v>0</v>
      </c>
      <c r="H80">
        <f>$K9</f>
        <v>0</v>
      </c>
      <c r="I80">
        <f>$K10</f>
        <v>0</v>
      </c>
      <c r="J80">
        <f>$K11</f>
        <v>0</v>
      </c>
      <c r="K80">
        <f>$K12</f>
        <v>0</v>
      </c>
      <c r="L80">
        <f>$K13</f>
        <v>0</v>
      </c>
      <c r="M80">
        <f>$K14</f>
        <v>1423</v>
      </c>
      <c r="N80">
        <f>$K15</f>
        <v>1354</v>
      </c>
      <c r="O80">
        <f>$K16</f>
        <v>1148</v>
      </c>
      <c r="P80">
        <f>$K17</f>
        <v>434</v>
      </c>
      <c r="Q80">
        <f>$K18</f>
        <v>909</v>
      </c>
      <c r="R80">
        <f>$K19</f>
        <v>0</v>
      </c>
      <c r="S80">
        <f>$K20</f>
        <v>0</v>
      </c>
      <c r="T80">
        <f>$K21</f>
        <v>0</v>
      </c>
      <c r="U80">
        <f>$K22</f>
        <v>0</v>
      </c>
      <c r="V80">
        <f>$K23</f>
        <v>0</v>
      </c>
      <c r="W80">
        <v>0</v>
      </c>
      <c r="X80">
        <f>$K25</f>
        <v>0</v>
      </c>
      <c r="Y80">
        <f>$K26</f>
        <v>0</v>
      </c>
      <c r="Z80">
        <f>$K27</f>
        <v>0</v>
      </c>
      <c r="AA80">
        <f>$K28</f>
        <v>349</v>
      </c>
      <c r="AB80">
        <f>$K29</f>
        <v>0</v>
      </c>
      <c r="AC80">
        <f>$K30</f>
        <v>0</v>
      </c>
      <c r="AD80">
        <f>$K31</f>
        <v>0</v>
      </c>
      <c r="AE80">
        <f>$K32</f>
        <v>0</v>
      </c>
      <c r="AF80">
        <f>$K33</f>
        <v>0</v>
      </c>
      <c r="AG80">
        <f>$K34</f>
        <v>0</v>
      </c>
      <c r="AH80">
        <f>$K35</f>
        <v>0</v>
      </c>
      <c r="AI80">
        <f>$K36</f>
        <v>0</v>
      </c>
      <c r="AJ80">
        <f>$K37</f>
        <v>0</v>
      </c>
      <c r="AK80">
        <f>$K38</f>
        <v>0</v>
      </c>
      <c r="AL80">
        <f>$K39</f>
        <v>476</v>
      </c>
      <c r="AM80">
        <f>$K40</f>
        <v>0</v>
      </c>
      <c r="AN80">
        <v>0</v>
      </c>
      <c r="AO80">
        <f>$K42</f>
        <v>127</v>
      </c>
      <c r="AP80">
        <f>$K43</f>
        <v>0</v>
      </c>
    </row>
    <row r="81" spans="1:42" x14ac:dyDescent="0.25">
      <c r="A81" t="str">
        <f>L2</f>
        <v>Ocean-Entry</v>
      </c>
      <c r="B81">
        <f>$L3</f>
        <v>0</v>
      </c>
      <c r="C81">
        <f>$L4</f>
        <v>0</v>
      </c>
      <c r="D81">
        <f>$L5</f>
        <v>0</v>
      </c>
      <c r="E81">
        <f>$L6</f>
        <v>0</v>
      </c>
      <c r="F81">
        <f>$L7</f>
        <v>0</v>
      </c>
      <c r="G81">
        <f>$L8</f>
        <v>0</v>
      </c>
      <c r="H81">
        <f>$L9</f>
        <v>0</v>
      </c>
      <c r="I81">
        <f>$L10</f>
        <v>0</v>
      </c>
      <c r="J81">
        <f>$L11</f>
        <v>0</v>
      </c>
      <c r="K81">
        <f>$L12</f>
        <v>0</v>
      </c>
      <c r="L81">
        <f>$L13</f>
        <v>0</v>
      </c>
      <c r="M81">
        <f>$L14</f>
        <v>0</v>
      </c>
      <c r="N81">
        <f>$L15</f>
        <v>0</v>
      </c>
      <c r="O81">
        <f>$L16</f>
        <v>0</v>
      </c>
      <c r="P81">
        <f>$L17</f>
        <v>0</v>
      </c>
      <c r="Q81">
        <f>$L18</f>
        <v>0</v>
      </c>
      <c r="R81">
        <f>$L19</f>
        <v>864</v>
      </c>
      <c r="S81">
        <f>$L20</f>
        <v>1491</v>
      </c>
      <c r="T81">
        <f>$L21</f>
        <v>201</v>
      </c>
      <c r="U81">
        <f>$L22</f>
        <v>763</v>
      </c>
      <c r="V81">
        <f>$L23</f>
        <v>0</v>
      </c>
      <c r="W81">
        <v>0</v>
      </c>
      <c r="X81">
        <f>$L25</f>
        <v>421</v>
      </c>
      <c r="Y81">
        <f>$L26</f>
        <v>0</v>
      </c>
      <c r="Z81">
        <f>$L27</f>
        <v>0</v>
      </c>
      <c r="AA81">
        <f>$L28</f>
        <v>0</v>
      </c>
      <c r="AB81">
        <f>$L29</f>
        <v>0</v>
      </c>
      <c r="AC81">
        <f>$L30</f>
        <v>0</v>
      </c>
      <c r="AD81">
        <f>$L31</f>
        <v>0</v>
      </c>
      <c r="AE81">
        <f>$L32</f>
        <v>0</v>
      </c>
      <c r="AF81">
        <f>$L33</f>
        <v>0</v>
      </c>
      <c r="AG81">
        <f>$L34</f>
        <v>0</v>
      </c>
      <c r="AH81">
        <f>$L35</f>
        <v>0</v>
      </c>
      <c r="AI81">
        <f>$L36</f>
        <v>0</v>
      </c>
      <c r="AJ81">
        <f>$L37</f>
        <v>0</v>
      </c>
      <c r="AK81">
        <f>$L38</f>
        <v>445</v>
      </c>
      <c r="AL81">
        <f>$L39</f>
        <v>0</v>
      </c>
      <c r="AM81">
        <f>$L40</f>
        <v>0</v>
      </c>
      <c r="AN81">
        <v>0</v>
      </c>
      <c r="AO81">
        <f>$L42</f>
        <v>0</v>
      </c>
      <c r="AP81">
        <f>$L43</f>
        <v>0</v>
      </c>
    </row>
    <row r="82" spans="1:42" x14ac:dyDescent="0.25">
      <c r="A82" t="str">
        <f>M2</f>
        <v>Air Fall</v>
      </c>
      <c r="B82">
        <f>$M3</f>
        <v>0</v>
      </c>
      <c r="C82">
        <f>$M4</f>
        <v>0</v>
      </c>
      <c r="D82">
        <f>$M5</f>
        <v>0</v>
      </c>
      <c r="E82">
        <f>$M6</f>
        <v>0</v>
      </c>
      <c r="F82">
        <f>$M7</f>
        <v>0</v>
      </c>
      <c r="G82">
        <f>$M8</f>
        <v>0</v>
      </c>
      <c r="H82">
        <f>$M9</f>
        <v>0</v>
      </c>
      <c r="I82">
        <f>$M10</f>
        <v>0</v>
      </c>
      <c r="J82">
        <f>$M11</f>
        <v>0</v>
      </c>
      <c r="K82">
        <f>$M12</f>
        <v>0</v>
      </c>
      <c r="L82">
        <f>$M13</f>
        <v>0</v>
      </c>
      <c r="M82">
        <f>$M14</f>
        <v>202</v>
      </c>
      <c r="N82">
        <f>$M15</f>
        <v>583</v>
      </c>
      <c r="O82">
        <f>$M16</f>
        <v>1441</v>
      </c>
      <c r="P82">
        <f>$M17</f>
        <v>476</v>
      </c>
      <c r="Q82">
        <f>$M18</f>
        <v>0</v>
      </c>
      <c r="R82">
        <f>$M19</f>
        <v>0</v>
      </c>
      <c r="S82">
        <f>$M20</f>
        <v>0</v>
      </c>
      <c r="T82">
        <f>$M21</f>
        <v>0</v>
      </c>
      <c r="U82">
        <f>$M22</f>
        <v>0</v>
      </c>
      <c r="V82">
        <f>$M23</f>
        <v>0</v>
      </c>
      <c r="W82">
        <v>0</v>
      </c>
      <c r="X82">
        <f>$M25</f>
        <v>0</v>
      </c>
      <c r="Y82">
        <f>$M26</f>
        <v>0</v>
      </c>
      <c r="Z82">
        <f>$M27</f>
        <v>0</v>
      </c>
      <c r="AA82">
        <f>$M28</f>
        <v>0</v>
      </c>
      <c r="AB82">
        <f>$M29</f>
        <v>0</v>
      </c>
      <c r="AC82">
        <f>$M30</f>
        <v>0</v>
      </c>
      <c r="AD82">
        <f>$M31</f>
        <v>0</v>
      </c>
      <c r="AE82">
        <f>$M32</f>
        <v>0</v>
      </c>
      <c r="AF82">
        <f>$M33</f>
        <v>0</v>
      </c>
      <c r="AG82">
        <f>$M34</f>
        <v>0</v>
      </c>
      <c r="AH82">
        <f>$M35</f>
        <v>0</v>
      </c>
      <c r="AI82">
        <f>$M36</f>
        <v>0</v>
      </c>
      <c r="AJ82">
        <f>$M37</f>
        <v>0</v>
      </c>
      <c r="AK82">
        <f>$M38</f>
        <v>0</v>
      </c>
      <c r="AL82">
        <f>$M39</f>
        <v>0</v>
      </c>
      <c r="AM82">
        <f>$M40</f>
        <v>0</v>
      </c>
      <c r="AN82">
        <v>0</v>
      </c>
      <c r="AO82">
        <f>$M42</f>
        <v>0</v>
      </c>
      <c r="AP82">
        <f>$M43</f>
        <v>0</v>
      </c>
    </row>
    <row r="83" spans="1:42" x14ac:dyDescent="0.25">
      <c r="A83" t="str">
        <f>N2</f>
        <v>Fire</v>
      </c>
      <c r="B83">
        <f>$N3</f>
        <v>0</v>
      </c>
      <c r="C83">
        <f>$N4</f>
        <v>0</v>
      </c>
      <c r="D83">
        <f>$N5</f>
        <v>0</v>
      </c>
      <c r="E83">
        <f>$N6</f>
        <v>0</v>
      </c>
      <c r="F83">
        <f>$N7</f>
        <v>0</v>
      </c>
      <c r="G83">
        <f>$N8</f>
        <v>0</v>
      </c>
      <c r="H83">
        <f>$N9</f>
        <v>0</v>
      </c>
      <c r="I83">
        <f>$N10</f>
        <v>0</v>
      </c>
      <c r="J83">
        <f>$N11</f>
        <v>0</v>
      </c>
      <c r="K83">
        <f>$N12</f>
        <v>0</v>
      </c>
      <c r="L83">
        <f>$N13</f>
        <v>0</v>
      </c>
      <c r="M83">
        <f>$N14</f>
        <v>0</v>
      </c>
      <c r="N83">
        <f>$N15</f>
        <v>0</v>
      </c>
      <c r="O83">
        <f>$N16</f>
        <v>0</v>
      </c>
      <c r="P83">
        <f>$N17</f>
        <v>0</v>
      </c>
      <c r="Q83">
        <f>$N18</f>
        <v>0</v>
      </c>
      <c r="R83">
        <f>$N19</f>
        <v>0</v>
      </c>
      <c r="S83">
        <f>$N20</f>
        <v>0</v>
      </c>
      <c r="T83">
        <f>$N21</f>
        <v>0</v>
      </c>
      <c r="U83">
        <f>$N22</f>
        <v>0</v>
      </c>
      <c r="V83">
        <f>$N23</f>
        <v>0</v>
      </c>
      <c r="W83">
        <v>0</v>
      </c>
      <c r="X83">
        <f>$N25</f>
        <v>0</v>
      </c>
      <c r="Y83">
        <f>$N26</f>
        <v>0</v>
      </c>
      <c r="Z83">
        <f>$N27</f>
        <v>0</v>
      </c>
      <c r="AA83">
        <f>$N28</f>
        <v>0</v>
      </c>
      <c r="AB83">
        <f>$N29</f>
        <v>0</v>
      </c>
      <c r="AC83">
        <f>$N30</f>
        <v>0</v>
      </c>
      <c r="AD83">
        <f>$N31</f>
        <v>0</v>
      </c>
      <c r="AE83">
        <f>$N32</f>
        <v>0</v>
      </c>
      <c r="AF83">
        <f>$N33</f>
        <v>0</v>
      </c>
      <c r="AG83">
        <f>$N34</f>
        <v>0</v>
      </c>
      <c r="AH83">
        <f>$N35</f>
        <v>0</v>
      </c>
      <c r="AI83">
        <f>$N36</f>
        <v>631</v>
      </c>
      <c r="AJ83">
        <f>$N37</f>
        <v>0</v>
      </c>
      <c r="AK83">
        <f>$N38</f>
        <v>0</v>
      </c>
      <c r="AL83">
        <f>$N39</f>
        <v>0</v>
      </c>
      <c r="AM83">
        <f>$N40</f>
        <v>0</v>
      </c>
      <c r="AN83">
        <v>0</v>
      </c>
      <c r="AO83">
        <f>$N42</f>
        <v>0</v>
      </c>
      <c r="AP83">
        <f>$N43</f>
        <v>0</v>
      </c>
    </row>
  </sheetData>
  <mergeCells count="4">
    <mergeCell ref="A1:D1"/>
    <mergeCell ref="Q1:X1"/>
    <mergeCell ref="F1:O1"/>
    <mergeCell ref="AA1:AI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D16" sqref="D16"/>
    </sheetView>
  </sheetViews>
  <sheetFormatPr baseColWidth="10" defaultRowHeight="15" x14ac:dyDescent="0.25"/>
  <cols>
    <col min="1" max="1" width="15.7109375" customWidth="1"/>
    <col min="2" max="6" width="14.7109375" customWidth="1"/>
    <col min="7" max="7" width="14.7109375" style="4" customWidth="1"/>
    <col min="8" max="8" width="3.7109375" customWidth="1"/>
    <col min="9" max="9" width="11" customWidth="1"/>
    <col min="10" max="11" width="11.42578125" style="4"/>
    <col min="13" max="14" width="11.42578125" style="4"/>
  </cols>
  <sheetData>
    <row r="1" spans="1:14" ht="21" x14ac:dyDescent="0.35">
      <c r="A1" s="70" t="s">
        <v>121</v>
      </c>
      <c r="B1" s="71"/>
      <c r="C1" s="71"/>
      <c r="D1" s="72"/>
      <c r="E1" s="72"/>
      <c r="F1" s="72"/>
      <c r="G1" s="72"/>
      <c r="H1" s="72"/>
      <c r="I1" s="72"/>
      <c r="J1" s="72"/>
      <c r="K1" s="72"/>
      <c r="L1" s="73"/>
      <c r="M1" s="73"/>
      <c r="N1" s="73"/>
    </row>
    <row r="2" spans="1:14" x14ac:dyDescent="0.25">
      <c r="A2" s="41" t="s">
        <v>0</v>
      </c>
      <c r="B2" s="41" t="s">
        <v>125</v>
      </c>
      <c r="C2" s="41" t="s">
        <v>126</v>
      </c>
      <c r="D2" s="41" t="s">
        <v>127</v>
      </c>
      <c r="E2" s="41" t="s">
        <v>30</v>
      </c>
      <c r="F2" s="41" t="s">
        <v>32</v>
      </c>
      <c r="G2" s="41" t="s">
        <v>33</v>
      </c>
      <c r="H2" s="11"/>
      <c r="I2" s="41" t="s">
        <v>0</v>
      </c>
      <c r="J2" s="41" t="s">
        <v>24</v>
      </c>
      <c r="K2" s="41" t="s">
        <v>129</v>
      </c>
      <c r="L2" s="42" t="s">
        <v>123</v>
      </c>
      <c r="M2" s="42" t="s">
        <v>122</v>
      </c>
      <c r="N2" s="42" t="s">
        <v>128</v>
      </c>
    </row>
    <row r="3" spans="1:14" x14ac:dyDescent="0.25">
      <c r="A3" s="2">
        <v>39173</v>
      </c>
      <c r="B3" s="4">
        <v>1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5" t="s">
        <v>72</v>
      </c>
      <c r="I3" s="45">
        <f>A3</f>
        <v>39173</v>
      </c>
      <c r="J3" s="4">
        <v>1</v>
      </c>
      <c r="K3" s="4">
        <v>0</v>
      </c>
      <c r="L3" s="4">
        <v>0</v>
      </c>
      <c r="M3" s="4">
        <v>0</v>
      </c>
      <c r="N3" s="4">
        <v>0</v>
      </c>
    </row>
    <row r="4" spans="1:14" x14ac:dyDescent="0.25">
      <c r="A4" s="2">
        <v>39174</v>
      </c>
      <c r="B4" s="4">
        <v>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 t="s">
        <v>72</v>
      </c>
      <c r="I4" s="45">
        <f t="shared" ref="I4:I24" si="0">A4</f>
        <v>39174</v>
      </c>
      <c r="J4" s="4">
        <v>1</v>
      </c>
      <c r="K4" s="4">
        <v>0</v>
      </c>
      <c r="L4" s="4">
        <v>0</v>
      </c>
      <c r="M4" s="4">
        <v>0</v>
      </c>
      <c r="N4" s="4">
        <v>0</v>
      </c>
    </row>
    <row r="5" spans="1:14" x14ac:dyDescent="0.25">
      <c r="A5" s="2">
        <v>39175</v>
      </c>
      <c r="B5" s="4">
        <v>0</v>
      </c>
      <c r="C5" s="4">
        <v>0</v>
      </c>
      <c r="D5" s="4">
        <v>1</v>
      </c>
      <c r="E5" s="4">
        <v>0</v>
      </c>
      <c r="F5" s="4">
        <v>0</v>
      </c>
      <c r="G5" s="4">
        <v>0</v>
      </c>
      <c r="H5" s="5" t="s">
        <v>72</v>
      </c>
      <c r="I5" s="45">
        <f t="shared" si="0"/>
        <v>39175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 x14ac:dyDescent="0.25">
      <c r="A6" s="2">
        <v>39176</v>
      </c>
      <c r="B6" s="4">
        <v>2</v>
      </c>
      <c r="C6" s="4">
        <v>0</v>
      </c>
      <c r="D6" s="4">
        <v>3</v>
      </c>
      <c r="E6" s="4">
        <v>0</v>
      </c>
      <c r="F6" s="4">
        <v>3</v>
      </c>
      <c r="G6" s="4">
        <v>0</v>
      </c>
      <c r="H6" s="5" t="s">
        <v>72</v>
      </c>
      <c r="I6" s="45">
        <f t="shared" si="0"/>
        <v>39176</v>
      </c>
      <c r="J6" s="4">
        <v>1</v>
      </c>
      <c r="K6" s="4">
        <v>0</v>
      </c>
      <c r="L6" s="4">
        <v>1</v>
      </c>
      <c r="M6" s="4">
        <v>0</v>
      </c>
      <c r="N6" s="4">
        <v>0</v>
      </c>
    </row>
    <row r="7" spans="1:14" x14ac:dyDescent="0.25">
      <c r="A7" s="2">
        <v>39177</v>
      </c>
      <c r="B7" s="4">
        <v>3</v>
      </c>
      <c r="C7" s="4">
        <v>3</v>
      </c>
      <c r="D7" s="4">
        <v>2</v>
      </c>
      <c r="E7" s="4">
        <v>0</v>
      </c>
      <c r="F7" s="4">
        <v>2</v>
      </c>
      <c r="G7" s="4">
        <v>0</v>
      </c>
      <c r="H7" s="4" t="s">
        <v>72</v>
      </c>
      <c r="I7" s="45">
        <f t="shared" si="0"/>
        <v>39177</v>
      </c>
      <c r="J7" s="4">
        <v>0</v>
      </c>
      <c r="K7" s="4">
        <v>0</v>
      </c>
      <c r="L7" s="4">
        <v>1</v>
      </c>
      <c r="M7" s="4">
        <v>2</v>
      </c>
      <c r="N7" s="4">
        <v>0</v>
      </c>
    </row>
    <row r="8" spans="1:14" x14ac:dyDescent="0.25">
      <c r="A8" s="2">
        <v>39178</v>
      </c>
      <c r="B8" s="4">
        <v>2</v>
      </c>
      <c r="C8" s="4">
        <v>2</v>
      </c>
      <c r="D8" s="4">
        <v>0</v>
      </c>
      <c r="E8" s="4">
        <v>0</v>
      </c>
      <c r="F8" s="4">
        <v>11</v>
      </c>
      <c r="G8" s="4">
        <v>1</v>
      </c>
      <c r="H8" s="4" t="s">
        <v>72</v>
      </c>
      <c r="I8" s="45">
        <f t="shared" si="0"/>
        <v>39178</v>
      </c>
      <c r="J8" s="4">
        <v>1</v>
      </c>
      <c r="K8" s="4">
        <v>0</v>
      </c>
      <c r="L8" s="4">
        <v>1</v>
      </c>
      <c r="M8" s="4">
        <v>0</v>
      </c>
      <c r="N8" s="4">
        <v>0</v>
      </c>
    </row>
    <row r="9" spans="1:14" x14ac:dyDescent="0.25">
      <c r="A9" s="2">
        <v>39179</v>
      </c>
      <c r="B9" s="4">
        <v>3</v>
      </c>
      <c r="C9" s="4">
        <v>4</v>
      </c>
      <c r="D9" s="4">
        <v>1</v>
      </c>
      <c r="E9" s="4">
        <v>0</v>
      </c>
      <c r="F9" s="4">
        <v>15</v>
      </c>
      <c r="G9" s="4">
        <v>0</v>
      </c>
      <c r="H9" s="4" t="s">
        <v>72</v>
      </c>
      <c r="I9" s="45">
        <f t="shared" si="0"/>
        <v>39179</v>
      </c>
      <c r="J9" s="4">
        <v>2</v>
      </c>
      <c r="K9" s="4">
        <v>2</v>
      </c>
      <c r="L9" s="4">
        <v>0</v>
      </c>
      <c r="M9" s="4">
        <v>0</v>
      </c>
      <c r="N9" s="4">
        <v>0</v>
      </c>
    </row>
    <row r="10" spans="1:14" x14ac:dyDescent="0.25">
      <c r="A10" s="2">
        <v>39180</v>
      </c>
      <c r="B10" s="4">
        <v>2</v>
      </c>
      <c r="C10" s="4">
        <v>2</v>
      </c>
      <c r="D10" s="4">
        <v>1</v>
      </c>
      <c r="E10" s="4">
        <v>0</v>
      </c>
      <c r="F10" s="4">
        <v>11</v>
      </c>
      <c r="G10" s="4">
        <v>1</v>
      </c>
      <c r="H10" s="5" t="s">
        <v>72</v>
      </c>
      <c r="I10" s="45">
        <f t="shared" si="0"/>
        <v>39180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5">
      <c r="A11" s="2">
        <v>39181</v>
      </c>
      <c r="B11" s="4">
        <v>3</v>
      </c>
      <c r="C11" s="4">
        <v>0</v>
      </c>
      <c r="D11" s="4">
        <v>0</v>
      </c>
      <c r="E11" s="4">
        <v>5</v>
      </c>
      <c r="F11" s="4">
        <v>0</v>
      </c>
      <c r="G11" s="4">
        <v>1</v>
      </c>
      <c r="H11" s="4" t="s">
        <v>72</v>
      </c>
      <c r="I11" s="45">
        <f t="shared" si="0"/>
        <v>39181</v>
      </c>
      <c r="J11" s="4">
        <v>0</v>
      </c>
      <c r="K11" s="4">
        <v>0</v>
      </c>
      <c r="L11" s="4">
        <v>0</v>
      </c>
      <c r="M11" s="4">
        <v>3</v>
      </c>
      <c r="N11" s="4">
        <v>0</v>
      </c>
    </row>
    <row r="12" spans="1:14" x14ac:dyDescent="0.25">
      <c r="A12" s="2">
        <v>39182</v>
      </c>
      <c r="B12" s="4">
        <v>1</v>
      </c>
      <c r="C12" s="4">
        <v>0</v>
      </c>
      <c r="D12" s="4">
        <v>0</v>
      </c>
      <c r="E12" s="4">
        <v>0</v>
      </c>
      <c r="F12" s="4">
        <v>5</v>
      </c>
      <c r="G12" s="4">
        <v>0</v>
      </c>
      <c r="H12" s="4" t="s">
        <v>72</v>
      </c>
      <c r="I12" s="45">
        <f t="shared" si="0"/>
        <v>39182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</row>
    <row r="13" spans="1:14" x14ac:dyDescent="0.25">
      <c r="A13" s="2">
        <v>39183</v>
      </c>
      <c r="B13" s="4">
        <v>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 t="s">
        <v>72</v>
      </c>
      <c r="I13" s="45">
        <f t="shared" si="0"/>
        <v>39183</v>
      </c>
      <c r="J13" s="4">
        <v>1</v>
      </c>
      <c r="K13" s="4">
        <v>1</v>
      </c>
      <c r="L13" s="4">
        <v>0</v>
      </c>
      <c r="M13" s="4">
        <v>1</v>
      </c>
      <c r="N13" s="4">
        <v>3</v>
      </c>
    </row>
    <row r="14" spans="1:14" x14ac:dyDescent="0.25">
      <c r="A14" s="2">
        <v>39184</v>
      </c>
      <c r="B14" s="4">
        <v>4</v>
      </c>
      <c r="C14" s="4">
        <v>0</v>
      </c>
      <c r="D14" s="4">
        <v>1</v>
      </c>
      <c r="E14" s="4">
        <v>2</v>
      </c>
      <c r="F14" s="4">
        <v>3</v>
      </c>
      <c r="G14" s="4">
        <v>0</v>
      </c>
      <c r="H14" s="4" t="s">
        <v>72</v>
      </c>
      <c r="I14" s="45">
        <f t="shared" si="0"/>
        <v>39184</v>
      </c>
      <c r="J14" s="4">
        <v>1</v>
      </c>
      <c r="K14" s="4">
        <v>0</v>
      </c>
      <c r="L14" s="4">
        <v>0</v>
      </c>
      <c r="M14" s="4">
        <v>1</v>
      </c>
      <c r="N14" s="4">
        <v>1</v>
      </c>
    </row>
    <row r="15" spans="1:14" x14ac:dyDescent="0.25">
      <c r="A15" s="2">
        <v>39185</v>
      </c>
      <c r="B15" s="4">
        <v>1</v>
      </c>
      <c r="C15" s="4">
        <v>0</v>
      </c>
      <c r="D15" s="4">
        <v>0</v>
      </c>
      <c r="E15" s="4">
        <v>2</v>
      </c>
      <c r="F15" s="4">
        <v>0</v>
      </c>
      <c r="G15" s="4">
        <v>0</v>
      </c>
      <c r="H15" s="4" t="s">
        <v>72</v>
      </c>
      <c r="I15" s="45">
        <f t="shared" si="0"/>
        <v>39185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5">
      <c r="A16" s="2">
        <v>39190</v>
      </c>
      <c r="B16" s="4">
        <v>2</v>
      </c>
      <c r="C16" s="4">
        <v>1</v>
      </c>
      <c r="D16" s="4">
        <v>0</v>
      </c>
      <c r="E16" s="4">
        <v>0</v>
      </c>
      <c r="F16" s="4">
        <v>0</v>
      </c>
      <c r="G16" s="4">
        <v>0</v>
      </c>
      <c r="H16" s="4" t="s">
        <v>72</v>
      </c>
      <c r="I16" s="45">
        <f t="shared" si="0"/>
        <v>39190</v>
      </c>
      <c r="J16" s="4">
        <v>1</v>
      </c>
      <c r="K16" s="4">
        <v>0</v>
      </c>
      <c r="L16" s="4">
        <v>1</v>
      </c>
      <c r="M16" s="4">
        <v>0</v>
      </c>
      <c r="N16" s="4">
        <v>0</v>
      </c>
    </row>
    <row r="17" spans="1:14" x14ac:dyDescent="0.25">
      <c r="A17" s="2">
        <v>39192</v>
      </c>
      <c r="B17" s="4">
        <v>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/>
      <c r="I17" s="45">
        <f t="shared" si="0"/>
        <v>39192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2">
        <v>39194</v>
      </c>
      <c r="B18" s="4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 t="s">
        <v>72</v>
      </c>
      <c r="I18" s="45">
        <f t="shared" si="0"/>
        <v>39194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2">
        <v>39196</v>
      </c>
      <c r="B19" s="4">
        <v>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/>
      <c r="I19" s="45">
        <f t="shared" si="0"/>
        <v>39196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2">
        <v>39197</v>
      </c>
      <c r="B20" s="4">
        <v>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 t="s">
        <v>72</v>
      </c>
      <c r="I20" s="45">
        <f t="shared" si="0"/>
        <v>39197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5">
      <c r="A21" s="2">
        <v>39198</v>
      </c>
      <c r="B21" s="4">
        <v>0</v>
      </c>
      <c r="C21" s="4">
        <v>2</v>
      </c>
      <c r="D21" s="4">
        <v>0</v>
      </c>
      <c r="E21" s="4">
        <v>0</v>
      </c>
      <c r="F21" s="4">
        <v>0</v>
      </c>
      <c r="G21" s="4">
        <v>0</v>
      </c>
      <c r="H21" s="4" t="s">
        <v>72</v>
      </c>
      <c r="I21" s="45">
        <f t="shared" si="0"/>
        <v>39198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5">
      <c r="A22" s="2">
        <v>39199</v>
      </c>
      <c r="B22" s="4">
        <v>1</v>
      </c>
      <c r="C22" s="4">
        <v>0</v>
      </c>
      <c r="D22" s="4">
        <v>0</v>
      </c>
      <c r="E22" s="4">
        <v>0</v>
      </c>
      <c r="F22" s="4">
        <v>5</v>
      </c>
      <c r="G22" s="4">
        <v>0</v>
      </c>
      <c r="H22" s="4" t="s">
        <v>72</v>
      </c>
      <c r="I22" s="45">
        <f t="shared" si="0"/>
        <v>39199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2">
        <v>39200</v>
      </c>
      <c r="B23" s="4">
        <v>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 t="s">
        <v>72</v>
      </c>
      <c r="I23" s="45">
        <f t="shared" si="0"/>
        <v>39200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2">
        <v>39202</v>
      </c>
      <c r="B24" s="4">
        <v>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 t="s">
        <v>72</v>
      </c>
      <c r="I24" s="45">
        <f t="shared" si="0"/>
        <v>39202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</row>
    <row r="25" spans="1:14" ht="15.75" thickBot="1" x14ac:dyDescent="0.3">
      <c r="A25" s="43" t="s">
        <v>110</v>
      </c>
      <c r="B25" s="27">
        <f>SUM(B3:B24)</f>
        <v>39</v>
      </c>
      <c r="C25" s="27">
        <f t="shared" ref="C25:G25" si="1">SUM(C3:C24)</f>
        <v>14</v>
      </c>
      <c r="D25" s="27">
        <f t="shared" si="1"/>
        <v>9</v>
      </c>
      <c r="E25" s="27">
        <f t="shared" si="1"/>
        <v>9</v>
      </c>
      <c r="F25" s="27">
        <f t="shared" si="1"/>
        <v>55</v>
      </c>
      <c r="G25" s="27">
        <f t="shared" si="1"/>
        <v>3</v>
      </c>
      <c r="I25" s="43" t="s">
        <v>110</v>
      </c>
      <c r="J25" s="27">
        <f t="shared" ref="J25" si="2">SUM(J3:J24)</f>
        <v>19</v>
      </c>
      <c r="K25" s="27">
        <f t="shared" ref="K25" si="3">SUM(K3:K24)</f>
        <v>3</v>
      </c>
      <c r="L25" s="27">
        <f t="shared" ref="L25" si="4">SUM(L3:L24)</f>
        <v>4</v>
      </c>
      <c r="M25" s="27">
        <f t="shared" ref="M25:N25" si="5">SUM(M3:M24)</f>
        <v>9</v>
      </c>
      <c r="N25" s="27">
        <f t="shared" si="5"/>
        <v>4</v>
      </c>
    </row>
    <row r="26" spans="1:14" ht="16.5" thickTop="1" thickBot="1" x14ac:dyDescent="0.3"/>
    <row r="27" spans="1:14" ht="15.75" thickBot="1" x14ac:dyDescent="0.3">
      <c r="A27" s="46" t="s">
        <v>110</v>
      </c>
      <c r="B27" s="47">
        <f>SUM(B25:G25)</f>
        <v>129</v>
      </c>
      <c r="I27" s="46" t="s">
        <v>110</v>
      </c>
      <c r="J27" s="47">
        <f>SUM(J25:N25)</f>
        <v>39</v>
      </c>
    </row>
    <row r="28" spans="1:14" x14ac:dyDescent="0.25">
      <c r="B28" s="4"/>
    </row>
    <row r="29" spans="1:14" ht="15.75" thickBot="1" x14ac:dyDescent="0.3">
      <c r="A29" s="43" t="s">
        <v>124</v>
      </c>
      <c r="B29" s="44">
        <f>(B25/$B$27)*100</f>
        <v>30.232558139534881</v>
      </c>
      <c r="C29" s="44">
        <f t="shared" ref="C29:G29" si="6">(C25/$B$27)*100</f>
        <v>10.852713178294573</v>
      </c>
      <c r="D29" s="44">
        <f t="shared" si="6"/>
        <v>6.9767441860465116</v>
      </c>
      <c r="E29" s="44">
        <f t="shared" si="6"/>
        <v>6.9767441860465116</v>
      </c>
      <c r="F29" s="44">
        <f t="shared" si="6"/>
        <v>42.63565891472868</v>
      </c>
      <c r="G29" s="44">
        <f t="shared" si="6"/>
        <v>2.3255813953488373</v>
      </c>
      <c r="I29" s="43" t="s">
        <v>124</v>
      </c>
      <c r="J29" s="44">
        <f>(J25/$J$27)*100</f>
        <v>48.717948717948715</v>
      </c>
      <c r="K29" s="44">
        <f t="shared" ref="K29:N29" si="7">(K25/$J$27)*100</f>
        <v>7.6923076923076925</v>
      </c>
      <c r="L29" s="44">
        <f t="shared" si="7"/>
        <v>10.256410256410255</v>
      </c>
      <c r="M29" s="44">
        <f t="shared" si="7"/>
        <v>23.076923076923077</v>
      </c>
      <c r="N29" s="44">
        <f t="shared" si="7"/>
        <v>10.256410256410255</v>
      </c>
    </row>
    <row r="30" spans="1:14" ht="15.75" thickTop="1" x14ac:dyDescent="0.25"/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TOTALS</vt:lpstr>
      <vt:lpstr>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Harris</dc:creator>
  <cp:lastModifiedBy>Andrew Harris</cp:lastModifiedBy>
  <cp:lastPrinted>2015-11-12T22:39:54Z</cp:lastPrinted>
  <dcterms:created xsi:type="dcterms:W3CDTF">2015-11-08T13:20:53Z</dcterms:created>
  <dcterms:modified xsi:type="dcterms:W3CDTF">2017-11-29T13:01:31Z</dcterms:modified>
</cp:coreProperties>
</file>