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tschmidt\Documents\documents\Documents\work_docs\manuscripts\AXL001 Control Exper\Manuscript\journal_reviews\"/>
    </mc:Choice>
  </mc:AlternateContent>
  <bookViews>
    <workbookView xWindow="0" yWindow="0" windowWidth="19200" windowHeight="12180" tabRatio="822" firstSheet="2" activeTab="7"/>
  </bookViews>
  <sheets>
    <sheet name="SI-Data Table 2 Metrics" sheetId="1" r:id="rId1"/>
    <sheet name="SI-Data Table 3 cations, anions" sheetId="3" r:id="rId2"/>
    <sheet name="SI Data Table 4 Daily log" sheetId="8" r:id="rId3"/>
    <sheet name="SI Data Table 5 Emergence" sheetId="4" r:id="rId4"/>
    <sheet name="SI Data Table 6 Larvae" sheetId="5" r:id="rId5"/>
    <sheet name="SI-Data Table 7 Baetidae size" sheetId="6" r:id="rId6"/>
    <sheet name="SI-Data Table 8 Simuliidae_size" sheetId="7" r:id="rId7"/>
    <sheet name="SI-Data Table 9 Baetid Classes" sheetId="9" r:id="rId8"/>
  </sheets>
  <calcPr calcId="171027"/>
</workbook>
</file>

<file path=xl/calcChain.xml><?xml version="1.0" encoding="utf-8"?>
<calcChain xmlns="http://schemas.openxmlformats.org/spreadsheetml/2006/main">
  <c r="G35" i="9" l="1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185" i="8" l="1"/>
  <c r="E185" i="8"/>
  <c r="D185" i="8"/>
  <c r="C185" i="8"/>
  <c r="F184" i="8"/>
  <c r="E184" i="8"/>
  <c r="D184" i="8"/>
  <c r="C184" i="8"/>
  <c r="K31" i="7" l="1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AQ108" i="5" l="1"/>
  <c r="AP108" i="5"/>
  <c r="AO108" i="5"/>
  <c r="AN108" i="5"/>
  <c r="AM108" i="5"/>
  <c r="AL108" i="5"/>
  <c r="AK108" i="5"/>
  <c r="AJ108" i="5"/>
  <c r="AI108" i="5"/>
  <c r="AH108" i="5"/>
  <c r="AG108" i="5"/>
  <c r="AF108" i="5"/>
  <c r="AD108" i="5"/>
  <c r="AC108" i="5"/>
  <c r="AB108" i="5"/>
  <c r="AA108" i="5"/>
  <c r="Z108" i="5"/>
  <c r="X108" i="5"/>
  <c r="W108" i="5"/>
  <c r="V108" i="5"/>
  <c r="U108" i="5"/>
  <c r="T108" i="5"/>
  <c r="S108" i="5"/>
  <c r="R108" i="5"/>
  <c r="Q108" i="5"/>
  <c r="O108" i="5"/>
  <c r="N108" i="5"/>
  <c r="M108" i="5"/>
  <c r="L108" i="5"/>
  <c r="K108" i="5"/>
  <c r="J108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D102" i="5"/>
  <c r="AC102" i="5"/>
  <c r="AB102" i="5"/>
  <c r="AA102" i="5"/>
  <c r="Z102" i="5"/>
  <c r="X102" i="5"/>
  <c r="W102" i="5"/>
  <c r="V102" i="5"/>
  <c r="U102" i="5"/>
  <c r="T102" i="5"/>
  <c r="S102" i="5"/>
  <c r="R102" i="5"/>
  <c r="Q102" i="5"/>
  <c r="O102" i="5"/>
  <c r="N102" i="5"/>
  <c r="M102" i="5"/>
  <c r="L102" i="5"/>
  <c r="K102" i="5"/>
  <c r="J102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D100" i="5"/>
  <c r="AC100" i="5"/>
  <c r="AB100" i="5"/>
  <c r="AA100" i="5"/>
  <c r="Z100" i="5"/>
  <c r="X100" i="5"/>
  <c r="W100" i="5"/>
  <c r="V100" i="5"/>
  <c r="U100" i="5"/>
  <c r="T100" i="5"/>
  <c r="S100" i="5"/>
  <c r="R100" i="5"/>
  <c r="R67" i="5" s="1"/>
  <c r="R54" i="5" s="1"/>
  <c r="Q100" i="5"/>
  <c r="O100" i="5"/>
  <c r="N100" i="5"/>
  <c r="M100" i="5"/>
  <c r="L100" i="5"/>
  <c r="K100" i="5"/>
  <c r="J100" i="5"/>
  <c r="AQ94" i="5"/>
  <c r="AP94" i="5"/>
  <c r="AO94" i="5"/>
  <c r="AN94" i="5"/>
  <c r="AM94" i="5"/>
  <c r="AL94" i="5"/>
  <c r="AK94" i="5"/>
  <c r="AJ94" i="5"/>
  <c r="AI94" i="5"/>
  <c r="AI67" i="5" s="1"/>
  <c r="AI54" i="5" s="1"/>
  <c r="AH94" i="5"/>
  <c r="AG94" i="5"/>
  <c r="AF94" i="5"/>
  <c r="AD94" i="5"/>
  <c r="AC94" i="5"/>
  <c r="AB94" i="5"/>
  <c r="AA94" i="5"/>
  <c r="Z94" i="5"/>
  <c r="Z67" i="5" s="1"/>
  <c r="Z54" i="5" s="1"/>
  <c r="X94" i="5"/>
  <c r="W94" i="5"/>
  <c r="V94" i="5"/>
  <c r="U94" i="5"/>
  <c r="T94" i="5"/>
  <c r="S94" i="5"/>
  <c r="R94" i="5"/>
  <c r="Q94" i="5"/>
  <c r="Q67" i="5" s="1"/>
  <c r="Q54" i="5" s="1"/>
  <c r="O94" i="5"/>
  <c r="N94" i="5"/>
  <c r="M94" i="5"/>
  <c r="L94" i="5"/>
  <c r="K94" i="5"/>
  <c r="J94" i="5"/>
  <c r="AQ88" i="5"/>
  <c r="AQ67" i="5" s="1"/>
  <c r="AQ54" i="5" s="1"/>
  <c r="AP88" i="5"/>
  <c r="AO88" i="5"/>
  <c r="AN88" i="5"/>
  <c r="AN67" i="5" s="1"/>
  <c r="AN54" i="5" s="1"/>
  <c r="AM88" i="5"/>
  <c r="AL88" i="5"/>
  <c r="AK88" i="5"/>
  <c r="AJ88" i="5"/>
  <c r="AI88" i="5"/>
  <c r="AH88" i="5"/>
  <c r="AH67" i="5" s="1"/>
  <c r="AH54" i="5" s="1"/>
  <c r="AG88" i="5"/>
  <c r="AF88" i="5"/>
  <c r="AF67" i="5" s="1"/>
  <c r="AF54" i="5" s="1"/>
  <c r="AD88" i="5"/>
  <c r="AC88" i="5"/>
  <c r="AB88" i="5"/>
  <c r="AA88" i="5"/>
  <c r="Z88" i="5"/>
  <c r="X88" i="5"/>
  <c r="W88" i="5"/>
  <c r="V88" i="5"/>
  <c r="V67" i="5" s="1"/>
  <c r="V54" i="5" s="1"/>
  <c r="U88" i="5"/>
  <c r="T88" i="5"/>
  <c r="S88" i="5"/>
  <c r="R88" i="5"/>
  <c r="Q88" i="5"/>
  <c r="O88" i="5"/>
  <c r="N88" i="5"/>
  <c r="M88" i="5"/>
  <c r="M67" i="5" s="1"/>
  <c r="M54" i="5" s="1"/>
  <c r="L88" i="5"/>
  <c r="K88" i="5"/>
  <c r="J88" i="5"/>
  <c r="AQ68" i="5"/>
  <c r="AP68" i="5"/>
  <c r="AP67" i="5" s="1"/>
  <c r="AP54" i="5" s="1"/>
  <c r="AO68" i="5"/>
  <c r="AN68" i="5"/>
  <c r="AM68" i="5"/>
  <c r="AM67" i="5" s="1"/>
  <c r="AM54" i="5" s="1"/>
  <c r="AL68" i="5"/>
  <c r="AK68" i="5"/>
  <c r="AJ68" i="5"/>
  <c r="AI68" i="5"/>
  <c r="AH68" i="5"/>
  <c r="AG68" i="5"/>
  <c r="AF68" i="5"/>
  <c r="AD68" i="5"/>
  <c r="AD67" i="5" s="1"/>
  <c r="AD54" i="5" s="1"/>
  <c r="AC68" i="5"/>
  <c r="AB68" i="5"/>
  <c r="AA68" i="5"/>
  <c r="Z68" i="5"/>
  <c r="X68" i="5"/>
  <c r="W68" i="5"/>
  <c r="V68" i="5"/>
  <c r="U68" i="5"/>
  <c r="U67" i="5" s="1"/>
  <c r="U54" i="5" s="1"/>
  <c r="T68" i="5"/>
  <c r="S68" i="5"/>
  <c r="R68" i="5"/>
  <c r="Q68" i="5"/>
  <c r="O68" i="5"/>
  <c r="N68" i="5"/>
  <c r="M68" i="5"/>
  <c r="L68" i="5"/>
  <c r="K68" i="5"/>
  <c r="J68" i="5"/>
  <c r="AL67" i="5"/>
  <c r="AJ67" i="5"/>
  <c r="AC67" i="5"/>
  <c r="AA67" i="5"/>
  <c r="AA54" i="5" s="1"/>
  <c r="X67" i="5"/>
  <c r="X54" i="5" s="1"/>
  <c r="T67" i="5"/>
  <c r="O67" i="5"/>
  <c r="O54" i="5" s="1"/>
  <c r="L67" i="5"/>
  <c r="L54" i="5" s="1"/>
  <c r="K67" i="5"/>
  <c r="H67" i="5"/>
  <c r="G67" i="5"/>
  <c r="F67" i="5"/>
  <c r="E67" i="5"/>
  <c r="D67" i="5"/>
  <c r="D54" i="5" s="1"/>
  <c r="C67" i="5"/>
  <c r="B67" i="5"/>
  <c r="B54" i="5" s="1"/>
  <c r="AQ64" i="5"/>
  <c r="AP64" i="5"/>
  <c r="AO64" i="5"/>
  <c r="AN64" i="5"/>
  <c r="AM64" i="5"/>
  <c r="AL64" i="5"/>
  <c r="AL54" i="5" s="1"/>
  <c r="AK64" i="5"/>
  <c r="AJ64" i="5"/>
  <c r="AJ54" i="5" s="1"/>
  <c r="AI64" i="5"/>
  <c r="AH64" i="5"/>
  <c r="AG64" i="5"/>
  <c r="AF64" i="5"/>
  <c r="AD64" i="5"/>
  <c r="AC64" i="5"/>
  <c r="AC54" i="5" s="1"/>
  <c r="AB64" i="5"/>
  <c r="AA64" i="5"/>
  <c r="Z64" i="5"/>
  <c r="X64" i="5"/>
  <c r="W64" i="5"/>
  <c r="V64" i="5"/>
  <c r="U64" i="5"/>
  <c r="T64" i="5"/>
  <c r="T54" i="5" s="1"/>
  <c r="S64" i="5"/>
  <c r="R64" i="5"/>
  <c r="Q64" i="5"/>
  <c r="O64" i="5"/>
  <c r="N64" i="5"/>
  <c r="M64" i="5"/>
  <c r="L64" i="5"/>
  <c r="K64" i="5"/>
  <c r="K54" i="5" s="1"/>
  <c r="J64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D55" i="5"/>
  <c r="AC55" i="5"/>
  <c r="AB55" i="5"/>
  <c r="AA55" i="5"/>
  <c r="Z55" i="5"/>
  <c r="X55" i="5"/>
  <c r="W55" i="5"/>
  <c r="V55" i="5"/>
  <c r="U55" i="5"/>
  <c r="T55" i="5"/>
  <c r="S55" i="5"/>
  <c r="R55" i="5"/>
  <c r="Q55" i="5"/>
  <c r="O55" i="5"/>
  <c r="N55" i="5"/>
  <c r="M55" i="5"/>
  <c r="L55" i="5"/>
  <c r="K55" i="5"/>
  <c r="J55" i="5"/>
  <c r="H54" i="5"/>
  <c r="G54" i="5"/>
  <c r="F54" i="5"/>
  <c r="E54" i="5"/>
  <c r="C54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D40" i="5"/>
  <c r="AC40" i="5"/>
  <c r="AB40" i="5"/>
  <c r="AA40" i="5"/>
  <c r="Z40" i="5"/>
  <c r="X40" i="5"/>
  <c r="W40" i="5"/>
  <c r="V40" i="5"/>
  <c r="U40" i="5"/>
  <c r="T40" i="5"/>
  <c r="S40" i="5"/>
  <c r="R40" i="5"/>
  <c r="Q40" i="5"/>
  <c r="O40" i="5"/>
  <c r="N40" i="5"/>
  <c r="M40" i="5"/>
  <c r="L40" i="5"/>
  <c r="K40" i="5"/>
  <c r="J40" i="5"/>
  <c r="H40" i="5"/>
  <c r="G40" i="5"/>
  <c r="F40" i="5"/>
  <c r="E40" i="5"/>
  <c r="D40" i="5"/>
  <c r="C40" i="5"/>
  <c r="B4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D20" i="5"/>
  <c r="AC20" i="5"/>
  <c r="AB20" i="5"/>
  <c r="AA20" i="5"/>
  <c r="Z20" i="5"/>
  <c r="X20" i="5"/>
  <c r="W20" i="5"/>
  <c r="V20" i="5"/>
  <c r="U20" i="5"/>
  <c r="T20" i="5"/>
  <c r="S20" i="5"/>
  <c r="R20" i="5"/>
  <c r="Q20" i="5"/>
  <c r="O20" i="5"/>
  <c r="N20" i="5"/>
  <c r="M20" i="5"/>
  <c r="L20" i="5"/>
  <c r="K20" i="5"/>
  <c r="J20" i="5"/>
  <c r="H20" i="5"/>
  <c r="G20" i="5"/>
  <c r="F20" i="5"/>
  <c r="E20" i="5"/>
  <c r="D20" i="5"/>
  <c r="C20" i="5"/>
  <c r="B20" i="5"/>
  <c r="AQ3" i="5"/>
  <c r="AP3" i="5"/>
  <c r="AO3" i="5"/>
  <c r="AN3" i="5"/>
  <c r="AM3" i="5"/>
  <c r="AL3" i="5"/>
  <c r="AK3" i="5"/>
  <c r="AJ3" i="5"/>
  <c r="AI3" i="5"/>
  <c r="AH3" i="5"/>
  <c r="AG3" i="5"/>
  <c r="AF3" i="5"/>
  <c r="AD3" i="5"/>
  <c r="AC3" i="5"/>
  <c r="AB3" i="5"/>
  <c r="AA3" i="5"/>
  <c r="Z3" i="5"/>
  <c r="X3" i="5"/>
  <c r="W3" i="5"/>
  <c r="V3" i="5"/>
  <c r="U3" i="5"/>
  <c r="T3" i="5"/>
  <c r="S3" i="5"/>
  <c r="R3" i="5"/>
  <c r="Q3" i="5"/>
  <c r="O3" i="5"/>
  <c r="N3" i="5"/>
  <c r="M3" i="5"/>
  <c r="L3" i="5"/>
  <c r="K3" i="5"/>
  <c r="J3" i="5"/>
  <c r="H3" i="5"/>
  <c r="G3" i="5"/>
  <c r="F3" i="5"/>
  <c r="E3" i="5"/>
  <c r="D3" i="5"/>
  <c r="C3" i="5"/>
  <c r="B3" i="5"/>
  <c r="AO67" i="5" l="1"/>
  <c r="W67" i="5"/>
  <c r="W54" i="5" s="1"/>
  <c r="AG54" i="5"/>
  <c r="AO54" i="5"/>
  <c r="N67" i="5"/>
  <c r="N54" i="5" s="1"/>
  <c r="J67" i="5"/>
  <c r="J54" i="5" s="1"/>
  <c r="S67" i="5"/>
  <c r="S54" i="5" s="1"/>
  <c r="AB67" i="5"/>
  <c r="AB54" i="5" s="1"/>
  <c r="AK67" i="5"/>
  <c r="AK54" i="5" s="1"/>
  <c r="AG67" i="5"/>
  <c r="H9" i="3"/>
  <c r="P9" i="3"/>
  <c r="O9" i="3"/>
  <c r="N9" i="3"/>
  <c r="D9" i="3"/>
  <c r="E9" i="3"/>
  <c r="F9" i="3"/>
  <c r="I9" i="3"/>
  <c r="J9" i="3"/>
  <c r="K9" i="3"/>
  <c r="L9" i="3"/>
  <c r="M9" i="3"/>
  <c r="Q9" i="3"/>
  <c r="R9" i="3"/>
  <c r="S9" i="3"/>
  <c r="T9" i="3"/>
  <c r="C9" i="3"/>
  <c r="AX28" i="1" l="1"/>
  <c r="AX27" i="1"/>
  <c r="AZ28" i="1"/>
  <c r="AZ27" i="1"/>
  <c r="AZ8" i="1"/>
  <c r="AZ7" i="1"/>
  <c r="AZ14" i="1"/>
  <c r="AZ13" i="1"/>
  <c r="AZ18" i="1"/>
  <c r="AZ17" i="1"/>
  <c r="AZ22" i="1"/>
  <c r="AZ21" i="1"/>
  <c r="AZ32" i="1"/>
  <c r="AZ31" i="1"/>
  <c r="AZ36" i="1"/>
  <c r="AZ35" i="1"/>
  <c r="AZ40" i="1"/>
  <c r="AZ39" i="1"/>
  <c r="AZ44" i="1"/>
  <c r="AZ43" i="1"/>
  <c r="AZ49" i="1"/>
  <c r="AZ48" i="1"/>
  <c r="AZ54" i="1"/>
  <c r="AZ53" i="1"/>
  <c r="AZ59" i="1"/>
  <c r="AZ58" i="1"/>
  <c r="AZ64" i="1"/>
  <c r="AZ63" i="1"/>
  <c r="AX64" i="1"/>
  <c r="AX63" i="1"/>
  <c r="AX59" i="1"/>
  <c r="AX58" i="1"/>
  <c r="AX54" i="1"/>
  <c r="AX53" i="1"/>
  <c r="AX49" i="1"/>
  <c r="AX48" i="1"/>
  <c r="AX44" i="1"/>
  <c r="AX43" i="1"/>
  <c r="AX40" i="1"/>
  <c r="AX39" i="1"/>
  <c r="AX36" i="1"/>
  <c r="AX35" i="1"/>
  <c r="AX32" i="1"/>
  <c r="AX31" i="1"/>
  <c r="AX22" i="1"/>
  <c r="AX21" i="1"/>
  <c r="AX18" i="1"/>
  <c r="AX17" i="1"/>
  <c r="AX14" i="1"/>
  <c r="AX13" i="1"/>
  <c r="AX8" i="1"/>
  <c r="AX7" i="1"/>
  <c r="AP63" i="1"/>
  <c r="AS63" i="1"/>
  <c r="AV64" i="1"/>
  <c r="AU64" i="1"/>
  <c r="AT64" i="1"/>
  <c r="AS64" i="1"/>
  <c r="AR64" i="1"/>
  <c r="AQ64" i="1"/>
  <c r="AP64" i="1"/>
  <c r="AO64" i="1"/>
  <c r="AV63" i="1"/>
  <c r="AU63" i="1"/>
  <c r="AT63" i="1"/>
  <c r="AR63" i="1"/>
  <c r="AQ63" i="1"/>
  <c r="AO63" i="1"/>
  <c r="AV59" i="1"/>
  <c r="AU59" i="1"/>
  <c r="AT59" i="1"/>
  <c r="AS59" i="1"/>
  <c r="AR59" i="1"/>
  <c r="AQ59" i="1"/>
  <c r="AP59" i="1"/>
  <c r="AO59" i="1"/>
  <c r="AV58" i="1"/>
  <c r="AU58" i="1"/>
  <c r="AT58" i="1"/>
  <c r="AS58" i="1"/>
  <c r="AR58" i="1"/>
  <c r="AQ58" i="1"/>
  <c r="AP58" i="1"/>
  <c r="AO58" i="1"/>
  <c r="AV54" i="1"/>
  <c r="AU54" i="1"/>
  <c r="AT54" i="1"/>
  <c r="AS54" i="1"/>
  <c r="AR54" i="1"/>
  <c r="AQ54" i="1"/>
  <c r="AP54" i="1"/>
  <c r="AO54" i="1"/>
  <c r="AV53" i="1"/>
  <c r="AU53" i="1"/>
  <c r="AT53" i="1"/>
  <c r="AS53" i="1"/>
  <c r="AR53" i="1"/>
  <c r="AQ53" i="1"/>
  <c r="AP53" i="1"/>
  <c r="AO53" i="1"/>
  <c r="AP48" i="1"/>
  <c r="AQ48" i="1"/>
  <c r="AR48" i="1"/>
  <c r="AS48" i="1"/>
  <c r="AT48" i="1"/>
  <c r="AU48" i="1"/>
  <c r="AV48" i="1"/>
  <c r="AP49" i="1"/>
  <c r="AQ49" i="1"/>
  <c r="AR49" i="1"/>
  <c r="AS49" i="1"/>
  <c r="AT49" i="1"/>
  <c r="AU49" i="1"/>
  <c r="AV49" i="1"/>
  <c r="AO49" i="1"/>
  <c r="AO48" i="1"/>
  <c r="AV28" i="1"/>
  <c r="AU28" i="1"/>
  <c r="AT28" i="1"/>
  <c r="AS28" i="1"/>
  <c r="AR28" i="1"/>
  <c r="AQ28" i="1"/>
  <c r="AP28" i="1"/>
  <c r="AO28" i="1"/>
  <c r="AV27" i="1"/>
  <c r="AU27" i="1"/>
  <c r="AT27" i="1"/>
  <c r="AS27" i="1"/>
  <c r="AR27" i="1"/>
  <c r="AQ27" i="1"/>
  <c r="AP27" i="1"/>
  <c r="AO27" i="1"/>
  <c r="AV44" i="1"/>
  <c r="AU44" i="1"/>
  <c r="AT44" i="1"/>
  <c r="AS44" i="1"/>
  <c r="AR44" i="1"/>
  <c r="AQ44" i="1"/>
  <c r="AP44" i="1"/>
  <c r="AO44" i="1"/>
  <c r="AV43" i="1"/>
  <c r="AU43" i="1"/>
  <c r="AT43" i="1"/>
  <c r="AS43" i="1"/>
  <c r="AR43" i="1"/>
  <c r="AQ43" i="1"/>
  <c r="AP43" i="1"/>
  <c r="AO43" i="1"/>
  <c r="AV40" i="1"/>
  <c r="AU40" i="1"/>
  <c r="AT40" i="1"/>
  <c r="AS40" i="1"/>
  <c r="AR40" i="1"/>
  <c r="AQ40" i="1"/>
  <c r="AP40" i="1"/>
  <c r="AO40" i="1"/>
  <c r="AV39" i="1"/>
  <c r="AU39" i="1"/>
  <c r="AT39" i="1"/>
  <c r="AS39" i="1"/>
  <c r="AR39" i="1"/>
  <c r="AQ39" i="1"/>
  <c r="AP39" i="1"/>
  <c r="AO39" i="1"/>
  <c r="AV36" i="1"/>
  <c r="AU36" i="1"/>
  <c r="AT36" i="1"/>
  <c r="AS36" i="1"/>
  <c r="AR36" i="1"/>
  <c r="AQ36" i="1"/>
  <c r="AP36" i="1"/>
  <c r="AO36" i="1"/>
  <c r="AV35" i="1"/>
  <c r="AU35" i="1"/>
  <c r="AT35" i="1"/>
  <c r="AS35" i="1"/>
  <c r="AR35" i="1"/>
  <c r="AQ35" i="1"/>
  <c r="AP35" i="1"/>
  <c r="AO35" i="1"/>
  <c r="AV32" i="1"/>
  <c r="AU32" i="1"/>
  <c r="AT32" i="1"/>
  <c r="AS32" i="1"/>
  <c r="AR32" i="1"/>
  <c r="AQ32" i="1"/>
  <c r="AP32" i="1"/>
  <c r="AO32" i="1"/>
  <c r="AV31" i="1"/>
  <c r="AU31" i="1"/>
  <c r="AT31" i="1"/>
  <c r="AS31" i="1"/>
  <c r="AR31" i="1"/>
  <c r="AQ31" i="1"/>
  <c r="AP31" i="1"/>
  <c r="AO31" i="1"/>
  <c r="AV22" i="1"/>
  <c r="AU22" i="1"/>
  <c r="AT22" i="1"/>
  <c r="AS22" i="1"/>
  <c r="AR22" i="1"/>
  <c r="AQ22" i="1"/>
  <c r="AP22" i="1"/>
  <c r="AO22" i="1"/>
  <c r="AV21" i="1"/>
  <c r="AU21" i="1"/>
  <c r="AT21" i="1"/>
  <c r="AS21" i="1"/>
  <c r="AR21" i="1"/>
  <c r="AQ21" i="1"/>
  <c r="AP21" i="1"/>
  <c r="AO21" i="1"/>
  <c r="AP17" i="1"/>
  <c r="AQ17" i="1"/>
  <c r="AR17" i="1"/>
  <c r="AS17" i="1"/>
  <c r="AT17" i="1"/>
  <c r="AU17" i="1"/>
  <c r="AV17" i="1"/>
  <c r="AP18" i="1"/>
  <c r="AQ18" i="1"/>
  <c r="AR18" i="1"/>
  <c r="AS18" i="1"/>
  <c r="AT18" i="1"/>
  <c r="AU18" i="1"/>
  <c r="AV18" i="1"/>
  <c r="AO18" i="1"/>
  <c r="AO17" i="1"/>
  <c r="AV14" i="1"/>
  <c r="AU14" i="1"/>
  <c r="AT14" i="1"/>
  <c r="AS14" i="1"/>
  <c r="AR14" i="1"/>
  <c r="AQ14" i="1"/>
  <c r="AP14" i="1"/>
  <c r="AO14" i="1"/>
  <c r="AV13" i="1"/>
  <c r="AU13" i="1"/>
  <c r="AT13" i="1"/>
  <c r="AS13" i="1"/>
  <c r="AR13" i="1"/>
  <c r="AQ13" i="1"/>
  <c r="AP13" i="1"/>
  <c r="AO13" i="1"/>
  <c r="AV7" i="1"/>
  <c r="AV8" i="1"/>
  <c r="AU8" i="1"/>
  <c r="AU7" i="1"/>
  <c r="AT8" i="1"/>
  <c r="AS8" i="1"/>
  <c r="AR8" i="1"/>
  <c r="AQ8" i="1"/>
  <c r="AP8" i="1"/>
  <c r="AO8" i="1"/>
  <c r="AT7" i="1"/>
  <c r="AS7" i="1"/>
  <c r="AR7" i="1"/>
  <c r="AQ7" i="1"/>
  <c r="AP7" i="1"/>
  <c r="AO7" i="1"/>
  <c r="AM64" i="1"/>
  <c r="AL64" i="1"/>
  <c r="AK64" i="1"/>
  <c r="AJ64" i="1"/>
  <c r="AI64" i="1"/>
  <c r="AH64" i="1"/>
  <c r="AM63" i="1"/>
  <c r="AL63" i="1"/>
  <c r="AK63" i="1"/>
  <c r="AJ63" i="1"/>
  <c r="AI63" i="1"/>
  <c r="AH63" i="1"/>
  <c r="AM59" i="1"/>
  <c r="AL59" i="1"/>
  <c r="AK59" i="1"/>
  <c r="AJ59" i="1"/>
  <c r="AI59" i="1"/>
  <c r="AH59" i="1"/>
  <c r="AM58" i="1"/>
  <c r="AL58" i="1"/>
  <c r="AK58" i="1"/>
  <c r="AJ58" i="1"/>
  <c r="AI58" i="1"/>
  <c r="AH58" i="1"/>
  <c r="AM54" i="1"/>
  <c r="AL54" i="1"/>
  <c r="AK54" i="1"/>
  <c r="AJ54" i="1"/>
  <c r="AI54" i="1"/>
  <c r="AH54" i="1"/>
  <c r="AM53" i="1"/>
  <c r="AL53" i="1"/>
  <c r="AK53" i="1"/>
  <c r="AJ53" i="1"/>
  <c r="AI53" i="1"/>
  <c r="AH53" i="1"/>
  <c r="AM49" i="1"/>
  <c r="AL49" i="1"/>
  <c r="AK49" i="1"/>
  <c r="AJ49" i="1"/>
  <c r="AI49" i="1"/>
  <c r="AH49" i="1"/>
  <c r="AM48" i="1"/>
  <c r="AL48" i="1"/>
  <c r="AK48" i="1"/>
  <c r="AJ48" i="1"/>
  <c r="AI48" i="1"/>
  <c r="AH48" i="1"/>
  <c r="AM28" i="1"/>
  <c r="AL28" i="1"/>
  <c r="AK28" i="1"/>
  <c r="AJ28" i="1"/>
  <c r="AI28" i="1"/>
  <c r="AH28" i="1"/>
  <c r="AM27" i="1"/>
  <c r="AL27" i="1"/>
  <c r="AK27" i="1"/>
  <c r="AJ27" i="1"/>
  <c r="AI27" i="1"/>
  <c r="AH27" i="1"/>
  <c r="AM44" i="1"/>
  <c r="AL44" i="1"/>
  <c r="AK44" i="1"/>
  <c r="AJ44" i="1"/>
  <c r="AI44" i="1"/>
  <c r="AH44" i="1"/>
  <c r="AM43" i="1"/>
  <c r="AL43" i="1"/>
  <c r="AK43" i="1"/>
  <c r="AJ43" i="1"/>
  <c r="AI43" i="1"/>
  <c r="AH43" i="1"/>
  <c r="AM40" i="1"/>
  <c r="AL40" i="1"/>
  <c r="AK40" i="1"/>
  <c r="AJ40" i="1"/>
  <c r="AI40" i="1"/>
  <c r="AH40" i="1"/>
  <c r="AM39" i="1"/>
  <c r="AL39" i="1"/>
  <c r="AK39" i="1"/>
  <c r="AJ39" i="1"/>
  <c r="AI39" i="1"/>
  <c r="AH39" i="1"/>
  <c r="AM36" i="1"/>
  <c r="AL36" i="1"/>
  <c r="AK36" i="1"/>
  <c r="AJ36" i="1"/>
  <c r="AI36" i="1"/>
  <c r="AH36" i="1"/>
  <c r="AM35" i="1"/>
  <c r="AL35" i="1"/>
  <c r="AK35" i="1"/>
  <c r="AJ35" i="1"/>
  <c r="AI35" i="1"/>
  <c r="AH35" i="1"/>
  <c r="AM32" i="1"/>
  <c r="AL32" i="1"/>
  <c r="AK32" i="1"/>
  <c r="AJ32" i="1"/>
  <c r="AI32" i="1"/>
  <c r="AH32" i="1"/>
  <c r="AM31" i="1"/>
  <c r="AL31" i="1"/>
  <c r="AK31" i="1"/>
  <c r="AJ31" i="1"/>
  <c r="AI31" i="1"/>
  <c r="AH31" i="1"/>
  <c r="AM22" i="1"/>
  <c r="AL22" i="1"/>
  <c r="AK22" i="1"/>
  <c r="AJ22" i="1"/>
  <c r="AI22" i="1"/>
  <c r="AH22" i="1"/>
  <c r="AM21" i="1"/>
  <c r="AL21" i="1"/>
  <c r="AK21" i="1"/>
  <c r="AJ21" i="1"/>
  <c r="AI21" i="1"/>
  <c r="AH21" i="1"/>
  <c r="AM18" i="1"/>
  <c r="AL18" i="1"/>
  <c r="AK18" i="1"/>
  <c r="AJ18" i="1"/>
  <c r="AI18" i="1"/>
  <c r="AH18" i="1"/>
  <c r="AM17" i="1"/>
  <c r="AL17" i="1"/>
  <c r="AK17" i="1"/>
  <c r="AJ17" i="1"/>
  <c r="AI17" i="1"/>
  <c r="AH17" i="1"/>
  <c r="AM14" i="1"/>
  <c r="AL14" i="1"/>
  <c r="AK14" i="1"/>
  <c r="AJ14" i="1"/>
  <c r="AI14" i="1"/>
  <c r="AH14" i="1"/>
  <c r="AM13" i="1"/>
  <c r="AL13" i="1"/>
  <c r="AK13" i="1"/>
  <c r="AJ13" i="1"/>
  <c r="AI13" i="1"/>
  <c r="AH13" i="1"/>
  <c r="AM8" i="1"/>
  <c r="AL8" i="1"/>
  <c r="AK8" i="1"/>
  <c r="AJ8" i="1"/>
  <c r="AI8" i="1"/>
  <c r="AH8" i="1"/>
  <c r="AM7" i="1"/>
  <c r="AL7" i="1"/>
  <c r="AK7" i="1"/>
  <c r="AJ7" i="1"/>
  <c r="AI7" i="1"/>
  <c r="AH7" i="1"/>
  <c r="AF64" i="1"/>
  <c r="AE64" i="1"/>
  <c r="AD64" i="1"/>
  <c r="AC64" i="1"/>
  <c r="AB64" i="1"/>
  <c r="AA64" i="1"/>
  <c r="Z64" i="1"/>
  <c r="AF63" i="1"/>
  <c r="AE63" i="1"/>
  <c r="AD63" i="1"/>
  <c r="AC63" i="1"/>
  <c r="AB63" i="1"/>
  <c r="AA63" i="1"/>
  <c r="Z63" i="1"/>
  <c r="AF59" i="1"/>
  <c r="AE59" i="1"/>
  <c r="AD59" i="1"/>
  <c r="AC59" i="1"/>
  <c r="AB59" i="1"/>
  <c r="AA59" i="1"/>
  <c r="Z59" i="1"/>
  <c r="AF58" i="1"/>
  <c r="AE58" i="1"/>
  <c r="AD58" i="1"/>
  <c r="AC58" i="1"/>
  <c r="AB58" i="1"/>
  <c r="AA58" i="1"/>
  <c r="Z58" i="1"/>
  <c r="AF54" i="1"/>
  <c r="AE54" i="1"/>
  <c r="AD54" i="1"/>
  <c r="AC54" i="1"/>
  <c r="AB54" i="1"/>
  <c r="AA54" i="1"/>
  <c r="Z54" i="1"/>
  <c r="AF53" i="1"/>
  <c r="AE53" i="1"/>
  <c r="AD53" i="1"/>
  <c r="AC53" i="1"/>
  <c r="AB53" i="1"/>
  <c r="AA53" i="1"/>
  <c r="Z53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Z49" i="1"/>
  <c r="Z48" i="1"/>
  <c r="AF28" i="1"/>
  <c r="AE28" i="1"/>
  <c r="AD28" i="1"/>
  <c r="AC28" i="1"/>
  <c r="AB28" i="1"/>
  <c r="AA28" i="1"/>
  <c r="Z28" i="1"/>
  <c r="AF27" i="1"/>
  <c r="AE27" i="1"/>
  <c r="AD27" i="1"/>
  <c r="AC27" i="1"/>
  <c r="AB27" i="1"/>
  <c r="AA27" i="1"/>
  <c r="Z27" i="1"/>
  <c r="AF44" i="1"/>
  <c r="AE44" i="1"/>
  <c r="AD44" i="1"/>
  <c r="AC44" i="1"/>
  <c r="AB44" i="1"/>
  <c r="AA44" i="1"/>
  <c r="Z44" i="1"/>
  <c r="AF43" i="1"/>
  <c r="AE43" i="1"/>
  <c r="AD43" i="1"/>
  <c r="AC43" i="1"/>
  <c r="AB43" i="1"/>
  <c r="AA43" i="1"/>
  <c r="Z43" i="1"/>
  <c r="AF40" i="1"/>
  <c r="AE40" i="1"/>
  <c r="AD40" i="1"/>
  <c r="AC40" i="1"/>
  <c r="AB40" i="1"/>
  <c r="AA40" i="1"/>
  <c r="Z40" i="1"/>
  <c r="AF39" i="1"/>
  <c r="AE39" i="1"/>
  <c r="AD39" i="1"/>
  <c r="AC39" i="1"/>
  <c r="AB39" i="1"/>
  <c r="AA39" i="1"/>
  <c r="Z39" i="1"/>
  <c r="AF36" i="1"/>
  <c r="AE36" i="1"/>
  <c r="AD36" i="1"/>
  <c r="AC36" i="1"/>
  <c r="AB36" i="1"/>
  <c r="AA36" i="1"/>
  <c r="Z36" i="1"/>
  <c r="AF35" i="1"/>
  <c r="AE35" i="1"/>
  <c r="AD35" i="1"/>
  <c r="AC35" i="1"/>
  <c r="AB35" i="1"/>
  <c r="AA35" i="1"/>
  <c r="Z35" i="1"/>
  <c r="AF32" i="1"/>
  <c r="AE32" i="1"/>
  <c r="AD32" i="1"/>
  <c r="AC32" i="1"/>
  <c r="AB32" i="1"/>
  <c r="AA32" i="1"/>
  <c r="Z32" i="1"/>
  <c r="AF31" i="1"/>
  <c r="AE31" i="1"/>
  <c r="AD31" i="1"/>
  <c r="AC31" i="1"/>
  <c r="AB31" i="1"/>
  <c r="AA31" i="1"/>
  <c r="Z31" i="1"/>
  <c r="AF22" i="1"/>
  <c r="AE22" i="1"/>
  <c r="AD22" i="1"/>
  <c r="AC22" i="1"/>
  <c r="AB22" i="1"/>
  <c r="AA22" i="1"/>
  <c r="Z22" i="1"/>
  <c r="AF21" i="1"/>
  <c r="AE21" i="1"/>
  <c r="AD21" i="1"/>
  <c r="AC21" i="1"/>
  <c r="AB21" i="1"/>
  <c r="AA21" i="1"/>
  <c r="Z21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Z18" i="1"/>
  <c r="Z17" i="1"/>
  <c r="AF14" i="1"/>
  <c r="AE14" i="1"/>
  <c r="AD14" i="1"/>
  <c r="AC14" i="1"/>
  <c r="AB14" i="1"/>
  <c r="AA14" i="1"/>
  <c r="Z14" i="1"/>
  <c r="AF13" i="1"/>
  <c r="AE13" i="1"/>
  <c r="AD13" i="1"/>
  <c r="AC13" i="1"/>
  <c r="AB13" i="1"/>
  <c r="AA13" i="1"/>
  <c r="Z13" i="1"/>
  <c r="AA7" i="1"/>
  <c r="AB7" i="1"/>
  <c r="AC7" i="1"/>
  <c r="AD7" i="1"/>
  <c r="AE7" i="1"/>
  <c r="AF7" i="1"/>
  <c r="AA8" i="1"/>
  <c r="AB8" i="1"/>
  <c r="AC8" i="1"/>
  <c r="AD8" i="1"/>
  <c r="AE8" i="1"/>
  <c r="AF8" i="1"/>
  <c r="Z8" i="1"/>
  <c r="Z7" i="1"/>
  <c r="X64" i="1"/>
  <c r="W64" i="1"/>
  <c r="V64" i="1"/>
  <c r="U64" i="1"/>
  <c r="T64" i="1"/>
  <c r="S64" i="1"/>
  <c r="R64" i="1"/>
  <c r="Q64" i="1"/>
  <c r="P64" i="1"/>
  <c r="X63" i="1"/>
  <c r="W63" i="1"/>
  <c r="V63" i="1"/>
  <c r="U63" i="1"/>
  <c r="T63" i="1"/>
  <c r="S63" i="1"/>
  <c r="R63" i="1"/>
  <c r="Q63" i="1"/>
  <c r="P63" i="1"/>
  <c r="X59" i="1"/>
  <c r="W59" i="1"/>
  <c r="V59" i="1"/>
  <c r="U59" i="1"/>
  <c r="T59" i="1"/>
  <c r="S59" i="1"/>
  <c r="R59" i="1"/>
  <c r="Q59" i="1"/>
  <c r="P59" i="1"/>
  <c r="X58" i="1"/>
  <c r="W58" i="1"/>
  <c r="V58" i="1"/>
  <c r="U58" i="1"/>
  <c r="T58" i="1"/>
  <c r="S58" i="1"/>
  <c r="R58" i="1"/>
  <c r="Q58" i="1"/>
  <c r="P58" i="1"/>
  <c r="X54" i="1"/>
  <c r="W54" i="1"/>
  <c r="V54" i="1"/>
  <c r="U54" i="1"/>
  <c r="T54" i="1"/>
  <c r="S54" i="1"/>
  <c r="R54" i="1"/>
  <c r="Q54" i="1"/>
  <c r="P54" i="1"/>
  <c r="X53" i="1"/>
  <c r="W53" i="1"/>
  <c r="V53" i="1"/>
  <c r="U53" i="1"/>
  <c r="T53" i="1"/>
  <c r="S53" i="1"/>
  <c r="R53" i="1"/>
  <c r="Q53" i="1"/>
  <c r="P53" i="1"/>
  <c r="Q48" i="1"/>
  <c r="R48" i="1"/>
  <c r="S48" i="1"/>
  <c r="T48" i="1"/>
  <c r="U48" i="1"/>
  <c r="V48" i="1"/>
  <c r="W48" i="1"/>
  <c r="X48" i="1"/>
  <c r="Q49" i="1"/>
  <c r="R49" i="1"/>
  <c r="S49" i="1"/>
  <c r="T49" i="1"/>
  <c r="U49" i="1"/>
  <c r="V49" i="1"/>
  <c r="W49" i="1"/>
  <c r="X49" i="1"/>
  <c r="P49" i="1"/>
  <c r="P48" i="1"/>
  <c r="X28" i="1"/>
  <c r="W28" i="1"/>
  <c r="V28" i="1"/>
  <c r="U28" i="1"/>
  <c r="T28" i="1"/>
  <c r="S28" i="1"/>
  <c r="R28" i="1"/>
  <c r="Q28" i="1"/>
  <c r="P28" i="1"/>
  <c r="X27" i="1"/>
  <c r="W27" i="1"/>
  <c r="V27" i="1"/>
  <c r="U27" i="1"/>
  <c r="T27" i="1"/>
  <c r="S27" i="1"/>
  <c r="R27" i="1"/>
  <c r="Q27" i="1"/>
  <c r="P27" i="1"/>
  <c r="X44" i="1"/>
  <c r="W44" i="1"/>
  <c r="V44" i="1"/>
  <c r="U44" i="1"/>
  <c r="T44" i="1"/>
  <c r="S44" i="1"/>
  <c r="R44" i="1"/>
  <c r="Q44" i="1"/>
  <c r="P44" i="1"/>
  <c r="X43" i="1"/>
  <c r="W43" i="1"/>
  <c r="V43" i="1"/>
  <c r="U43" i="1"/>
  <c r="T43" i="1"/>
  <c r="S43" i="1"/>
  <c r="R43" i="1"/>
  <c r="Q43" i="1"/>
  <c r="P43" i="1"/>
  <c r="X40" i="1"/>
  <c r="W40" i="1"/>
  <c r="V40" i="1"/>
  <c r="U40" i="1"/>
  <c r="T40" i="1"/>
  <c r="S40" i="1"/>
  <c r="R40" i="1"/>
  <c r="Q40" i="1"/>
  <c r="P40" i="1"/>
  <c r="X39" i="1"/>
  <c r="W39" i="1"/>
  <c r="V39" i="1"/>
  <c r="U39" i="1"/>
  <c r="T39" i="1"/>
  <c r="S39" i="1"/>
  <c r="R39" i="1"/>
  <c r="Q39" i="1"/>
  <c r="P39" i="1"/>
  <c r="X36" i="1"/>
  <c r="W36" i="1"/>
  <c r="V36" i="1"/>
  <c r="U36" i="1"/>
  <c r="T36" i="1"/>
  <c r="S36" i="1"/>
  <c r="R36" i="1"/>
  <c r="Q36" i="1"/>
  <c r="P36" i="1"/>
  <c r="X35" i="1"/>
  <c r="W35" i="1"/>
  <c r="V35" i="1"/>
  <c r="U35" i="1"/>
  <c r="T35" i="1"/>
  <c r="S35" i="1"/>
  <c r="R35" i="1"/>
  <c r="Q35" i="1"/>
  <c r="P35" i="1"/>
  <c r="X32" i="1"/>
  <c r="W32" i="1"/>
  <c r="V32" i="1"/>
  <c r="U32" i="1"/>
  <c r="T32" i="1"/>
  <c r="S32" i="1"/>
  <c r="R32" i="1"/>
  <c r="Q32" i="1"/>
  <c r="P32" i="1"/>
  <c r="X31" i="1"/>
  <c r="W31" i="1"/>
  <c r="V31" i="1"/>
  <c r="U31" i="1"/>
  <c r="T31" i="1"/>
  <c r="S31" i="1"/>
  <c r="R31" i="1"/>
  <c r="Q31" i="1"/>
  <c r="P31" i="1"/>
  <c r="X22" i="1"/>
  <c r="W22" i="1"/>
  <c r="V22" i="1"/>
  <c r="U22" i="1"/>
  <c r="T22" i="1"/>
  <c r="S22" i="1"/>
  <c r="R22" i="1"/>
  <c r="Q22" i="1"/>
  <c r="P22" i="1"/>
  <c r="X21" i="1"/>
  <c r="W21" i="1"/>
  <c r="V21" i="1"/>
  <c r="U21" i="1"/>
  <c r="T21" i="1"/>
  <c r="S21" i="1"/>
  <c r="R21" i="1"/>
  <c r="Q21" i="1"/>
  <c r="P21" i="1"/>
  <c r="Q17" i="1"/>
  <c r="R17" i="1"/>
  <c r="S17" i="1"/>
  <c r="T17" i="1"/>
  <c r="U17" i="1"/>
  <c r="V17" i="1"/>
  <c r="W17" i="1"/>
  <c r="X17" i="1"/>
  <c r="Q18" i="1"/>
  <c r="R18" i="1"/>
  <c r="S18" i="1"/>
  <c r="T18" i="1"/>
  <c r="U18" i="1"/>
  <c r="V18" i="1"/>
  <c r="W18" i="1"/>
  <c r="X18" i="1"/>
  <c r="P18" i="1"/>
  <c r="P17" i="1"/>
  <c r="X14" i="1"/>
  <c r="W14" i="1"/>
  <c r="V14" i="1"/>
  <c r="U14" i="1"/>
  <c r="T14" i="1"/>
  <c r="S14" i="1"/>
  <c r="R14" i="1"/>
  <c r="Q14" i="1"/>
  <c r="P14" i="1"/>
  <c r="X13" i="1"/>
  <c r="W13" i="1"/>
  <c r="V13" i="1"/>
  <c r="U13" i="1"/>
  <c r="T13" i="1"/>
  <c r="S13" i="1"/>
  <c r="R13" i="1"/>
  <c r="Q13" i="1"/>
  <c r="P13" i="1"/>
  <c r="Q7" i="1"/>
  <c r="R7" i="1"/>
  <c r="S7" i="1"/>
  <c r="T7" i="1"/>
  <c r="U7" i="1"/>
  <c r="V7" i="1"/>
  <c r="W7" i="1"/>
  <c r="X7" i="1"/>
  <c r="Q8" i="1"/>
  <c r="R8" i="1"/>
  <c r="S8" i="1"/>
  <c r="T8" i="1"/>
  <c r="U8" i="1"/>
  <c r="V8" i="1"/>
  <c r="W8" i="1"/>
  <c r="X8" i="1"/>
  <c r="P8" i="1"/>
  <c r="P7" i="1"/>
  <c r="N64" i="1"/>
  <c r="M64" i="1"/>
  <c r="L64" i="1"/>
  <c r="K64" i="1"/>
  <c r="J64" i="1"/>
  <c r="I64" i="1"/>
  <c r="H64" i="1"/>
  <c r="N63" i="1"/>
  <c r="M63" i="1"/>
  <c r="L63" i="1"/>
  <c r="K63" i="1"/>
  <c r="J63" i="1"/>
  <c r="I63" i="1"/>
  <c r="H63" i="1"/>
  <c r="N59" i="1"/>
  <c r="M59" i="1"/>
  <c r="L59" i="1"/>
  <c r="K59" i="1"/>
  <c r="J59" i="1"/>
  <c r="I59" i="1"/>
  <c r="H59" i="1"/>
  <c r="N58" i="1"/>
  <c r="M58" i="1"/>
  <c r="L58" i="1"/>
  <c r="K58" i="1"/>
  <c r="J58" i="1"/>
  <c r="I58" i="1"/>
  <c r="H58" i="1"/>
  <c r="N54" i="1"/>
  <c r="M54" i="1"/>
  <c r="L54" i="1"/>
  <c r="K54" i="1"/>
  <c r="J54" i="1"/>
  <c r="I54" i="1"/>
  <c r="H54" i="1"/>
  <c r="N53" i="1"/>
  <c r="M53" i="1"/>
  <c r="L53" i="1"/>
  <c r="K53" i="1"/>
  <c r="J53" i="1"/>
  <c r="I53" i="1"/>
  <c r="H53" i="1"/>
  <c r="I48" i="1"/>
  <c r="J48" i="1"/>
  <c r="K48" i="1"/>
  <c r="L48" i="1"/>
  <c r="M48" i="1"/>
  <c r="N48" i="1"/>
  <c r="I49" i="1"/>
  <c r="J49" i="1"/>
  <c r="K49" i="1"/>
  <c r="L49" i="1"/>
  <c r="M49" i="1"/>
  <c r="N49" i="1"/>
  <c r="H49" i="1"/>
  <c r="H48" i="1"/>
  <c r="N28" i="1"/>
  <c r="M28" i="1"/>
  <c r="L28" i="1"/>
  <c r="K28" i="1"/>
  <c r="J28" i="1"/>
  <c r="I28" i="1"/>
  <c r="H28" i="1"/>
  <c r="N27" i="1"/>
  <c r="M27" i="1"/>
  <c r="L27" i="1"/>
  <c r="K27" i="1"/>
  <c r="J27" i="1"/>
  <c r="I27" i="1"/>
  <c r="H27" i="1"/>
  <c r="N44" i="1"/>
  <c r="M44" i="1"/>
  <c r="L44" i="1"/>
  <c r="K44" i="1"/>
  <c r="J44" i="1"/>
  <c r="I44" i="1"/>
  <c r="H44" i="1"/>
  <c r="N43" i="1"/>
  <c r="M43" i="1"/>
  <c r="L43" i="1"/>
  <c r="K43" i="1"/>
  <c r="J43" i="1"/>
  <c r="I43" i="1"/>
  <c r="H43" i="1"/>
  <c r="N40" i="1"/>
  <c r="M40" i="1"/>
  <c r="L40" i="1"/>
  <c r="K40" i="1"/>
  <c r="J40" i="1"/>
  <c r="I40" i="1"/>
  <c r="H40" i="1"/>
  <c r="N39" i="1"/>
  <c r="M39" i="1"/>
  <c r="L39" i="1"/>
  <c r="K39" i="1"/>
  <c r="J39" i="1"/>
  <c r="I39" i="1"/>
  <c r="H39" i="1"/>
  <c r="N36" i="1"/>
  <c r="M36" i="1"/>
  <c r="L36" i="1"/>
  <c r="K36" i="1"/>
  <c r="J36" i="1"/>
  <c r="I36" i="1"/>
  <c r="H36" i="1"/>
  <c r="N35" i="1"/>
  <c r="M35" i="1"/>
  <c r="L35" i="1"/>
  <c r="K35" i="1"/>
  <c r="J35" i="1"/>
  <c r="I35" i="1"/>
  <c r="H35" i="1"/>
  <c r="N32" i="1"/>
  <c r="M32" i="1"/>
  <c r="L32" i="1"/>
  <c r="K32" i="1"/>
  <c r="J32" i="1"/>
  <c r="I32" i="1"/>
  <c r="H32" i="1"/>
  <c r="N31" i="1"/>
  <c r="M31" i="1"/>
  <c r="L31" i="1"/>
  <c r="K31" i="1"/>
  <c r="J31" i="1"/>
  <c r="I31" i="1"/>
  <c r="H31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I17" i="1"/>
  <c r="J17" i="1"/>
  <c r="K17" i="1"/>
  <c r="L17" i="1"/>
  <c r="M17" i="1"/>
  <c r="N17" i="1"/>
  <c r="I18" i="1"/>
  <c r="J18" i="1"/>
  <c r="K18" i="1"/>
  <c r="L18" i="1"/>
  <c r="M18" i="1"/>
  <c r="N18" i="1"/>
  <c r="H18" i="1"/>
  <c r="H17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I8" i="1"/>
  <c r="J8" i="1"/>
  <c r="K8" i="1"/>
  <c r="L8" i="1"/>
  <c r="M8" i="1"/>
  <c r="N8" i="1"/>
  <c r="H8" i="1"/>
  <c r="I7" i="1"/>
  <c r="J7" i="1"/>
  <c r="K7" i="1"/>
  <c r="L7" i="1"/>
  <c r="M7" i="1"/>
  <c r="N7" i="1"/>
  <c r="H7" i="1"/>
  <c r="F64" i="1"/>
  <c r="E64" i="1"/>
  <c r="D64" i="1"/>
  <c r="C64" i="1"/>
  <c r="F63" i="1"/>
  <c r="E63" i="1"/>
  <c r="D63" i="1"/>
  <c r="C63" i="1"/>
  <c r="F59" i="1"/>
  <c r="E59" i="1"/>
  <c r="D59" i="1"/>
  <c r="C59" i="1"/>
  <c r="F58" i="1"/>
  <c r="E58" i="1"/>
  <c r="D58" i="1"/>
  <c r="C58" i="1"/>
  <c r="F54" i="1"/>
  <c r="E54" i="1"/>
  <c r="D54" i="1"/>
  <c r="C54" i="1"/>
  <c r="F53" i="1"/>
  <c r="E53" i="1"/>
  <c r="D53" i="1"/>
  <c r="C53" i="1"/>
  <c r="D48" i="1"/>
  <c r="E48" i="1"/>
  <c r="F48" i="1"/>
  <c r="D49" i="1"/>
  <c r="E49" i="1"/>
  <c r="F49" i="1"/>
  <c r="C49" i="1"/>
  <c r="C48" i="1"/>
  <c r="F44" i="1"/>
  <c r="E44" i="1"/>
  <c r="D44" i="1"/>
  <c r="C44" i="1"/>
  <c r="F43" i="1"/>
  <c r="E43" i="1"/>
  <c r="D43" i="1"/>
  <c r="C43" i="1"/>
  <c r="F40" i="1"/>
  <c r="E40" i="1"/>
  <c r="D40" i="1"/>
  <c r="C40" i="1"/>
  <c r="F39" i="1"/>
  <c r="E39" i="1"/>
  <c r="D39" i="1"/>
  <c r="C39" i="1"/>
  <c r="F36" i="1"/>
  <c r="E36" i="1"/>
  <c r="D36" i="1"/>
  <c r="C36" i="1"/>
  <c r="F35" i="1"/>
  <c r="E35" i="1"/>
  <c r="D35" i="1"/>
  <c r="C35" i="1"/>
  <c r="D31" i="1"/>
  <c r="E31" i="1"/>
  <c r="F31" i="1"/>
  <c r="D32" i="1"/>
  <c r="E32" i="1"/>
  <c r="F32" i="1"/>
  <c r="C32" i="1"/>
  <c r="C31" i="1"/>
  <c r="D28" i="1"/>
  <c r="E28" i="1"/>
  <c r="F28" i="1"/>
  <c r="C28" i="1"/>
  <c r="D27" i="1"/>
  <c r="E27" i="1"/>
  <c r="F27" i="1"/>
  <c r="C27" i="1"/>
  <c r="D21" i="1"/>
  <c r="E21" i="1"/>
  <c r="F21" i="1"/>
  <c r="D22" i="1"/>
  <c r="E22" i="1"/>
  <c r="F22" i="1"/>
  <c r="C22" i="1"/>
  <c r="C21" i="1"/>
  <c r="D18" i="1"/>
  <c r="E18" i="1"/>
  <c r="F18" i="1"/>
  <c r="C18" i="1"/>
  <c r="D17" i="1"/>
  <c r="E17" i="1"/>
  <c r="F17" i="1"/>
  <c r="C17" i="1"/>
  <c r="D14" i="1"/>
  <c r="E14" i="1"/>
  <c r="F14" i="1"/>
  <c r="C14" i="1"/>
  <c r="D13" i="1"/>
  <c r="E13" i="1"/>
  <c r="F13" i="1"/>
  <c r="C13" i="1"/>
  <c r="U3" i="3"/>
  <c r="U4" i="3"/>
  <c r="U5" i="3"/>
  <c r="U6" i="3"/>
  <c r="U7" i="3"/>
  <c r="U2" i="3"/>
  <c r="R8" i="3"/>
  <c r="S8" i="3"/>
  <c r="T8" i="3"/>
  <c r="Q8" i="3"/>
  <c r="P8" i="3"/>
  <c r="O8" i="3"/>
  <c r="N8" i="3"/>
  <c r="H8" i="3"/>
  <c r="U9" i="3" l="1"/>
  <c r="U8" i="3"/>
  <c r="E8" i="3"/>
  <c r="D8" i="3"/>
  <c r="M8" i="3"/>
  <c r="F8" i="3"/>
  <c r="C8" i="3"/>
  <c r="I8" i="3"/>
  <c r="K8" i="3"/>
  <c r="J8" i="3"/>
  <c r="L8" i="3"/>
  <c r="C28" i="3" l="1"/>
  <c r="F28" i="3"/>
  <c r="D28" i="3"/>
  <c r="E28" i="3"/>
  <c r="P24" i="3"/>
  <c r="H24" i="3"/>
  <c r="L24" i="3"/>
  <c r="J24" i="3"/>
  <c r="K24" i="3"/>
  <c r="I24" i="3"/>
  <c r="N24" i="3"/>
  <c r="O24" i="3"/>
  <c r="C24" i="3"/>
  <c r="F24" i="3"/>
  <c r="M24" i="3"/>
  <c r="D24" i="3"/>
  <c r="E24" i="3"/>
  <c r="P20" i="3"/>
  <c r="H20" i="3"/>
  <c r="L20" i="3"/>
  <c r="J20" i="3"/>
  <c r="K20" i="3"/>
  <c r="I20" i="3"/>
  <c r="N20" i="3"/>
  <c r="O20" i="3"/>
  <c r="C20" i="3"/>
  <c r="F20" i="3"/>
  <c r="M20" i="3"/>
  <c r="D20" i="3"/>
  <c r="E20" i="3"/>
  <c r="P16" i="3"/>
  <c r="H16" i="3"/>
  <c r="L16" i="3"/>
  <c r="J16" i="3"/>
  <c r="K16" i="3"/>
  <c r="I16" i="3"/>
  <c r="N16" i="3"/>
  <c r="O16" i="3"/>
  <c r="C16" i="3"/>
  <c r="F16" i="3"/>
  <c r="M16" i="3"/>
  <c r="D16" i="3"/>
  <c r="E16" i="3"/>
</calcChain>
</file>

<file path=xl/comments1.xml><?xml version="1.0" encoding="utf-8"?>
<comments xmlns="http://schemas.openxmlformats.org/spreadsheetml/2006/main">
  <authors>
    <author>Ruth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Low concentration QC samples are running high… values could be ~30% high if below 10 ppb.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QC values are running slightly high - values may be high (~ 22%)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Low concentration QC samples are running high… values could be ~30% high if below 10 ppb.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QC values are running slightly high - values may be high (~ 22%)</t>
        </r>
      </text>
    </comment>
  </commentList>
</comments>
</file>

<file path=xl/sharedStrings.xml><?xml version="1.0" encoding="utf-8"?>
<sst xmlns="http://schemas.openxmlformats.org/spreadsheetml/2006/main" count="1093" uniqueCount="299">
  <si>
    <t>Benthic Data: Derived biological metrics</t>
  </si>
  <si>
    <t>Ephemeroptera</t>
  </si>
  <si>
    <t>Plecoptera</t>
  </si>
  <si>
    <t>Trichoptera</t>
  </si>
  <si>
    <t>Diptera</t>
  </si>
  <si>
    <t>Coleoptera</t>
  </si>
  <si>
    <t>Acari</t>
  </si>
  <si>
    <t>Streams</t>
  </si>
  <si>
    <t>Zn (µg/L)</t>
  </si>
  <si>
    <t>T °C</t>
  </si>
  <si>
    <t>pH</t>
  </si>
  <si>
    <t>Conductivity  (µs/cm)</t>
  </si>
  <si>
    <t>Ca (mg/L)</t>
  </si>
  <si>
    <t>Mg (mg/L)</t>
  </si>
  <si>
    <t>Na (mg/L)</t>
  </si>
  <si>
    <t>K (mg/L)</t>
  </si>
  <si>
    <t>Cl (mg/L)</t>
  </si>
  <si>
    <t>Al (µg/L)</t>
  </si>
  <si>
    <t>Fe (µg/L)</t>
  </si>
  <si>
    <t>Mn (µg/L)</t>
  </si>
  <si>
    <t>Ni (µg/L)</t>
  </si>
  <si>
    <t>Pb (µg/L)</t>
  </si>
  <si>
    <t>Total abund.</t>
  </si>
  <si>
    <t>Mayfly abund.</t>
  </si>
  <si>
    <t>Taxa richness</t>
  </si>
  <si>
    <t>Mayfly taxa richness</t>
  </si>
  <si>
    <t>Diptera abundance</t>
  </si>
  <si>
    <t>Diptera richness</t>
  </si>
  <si>
    <t>Chloroperlidae</t>
  </si>
  <si>
    <t>Arctopsyche grandis</t>
  </si>
  <si>
    <t>River control 1</t>
  </si>
  <si>
    <t>na</t>
  </si>
  <si>
    <t>River control 2</t>
  </si>
  <si>
    <t>River control 3</t>
  </si>
  <si>
    <t>River control 4</t>
  </si>
  <si>
    <t>A8</t>
  </si>
  <si>
    <t>C8</t>
  </si>
  <si>
    <t>D7</t>
  </si>
  <si>
    <t>A6</t>
  </si>
  <si>
    <t>A5</t>
  </si>
  <si>
    <t>C7</t>
  </si>
  <si>
    <t>B2</t>
  </si>
  <si>
    <t>C6</t>
  </si>
  <si>
    <t>C2</t>
  </si>
  <si>
    <t>B7</t>
  </si>
  <si>
    <t>D2</t>
  </si>
  <si>
    <t>B4</t>
  </si>
  <si>
    <t>D4</t>
  </si>
  <si>
    <t>B5</t>
  </si>
  <si>
    <t>B6</t>
  </si>
  <si>
    <t>A7</t>
  </si>
  <si>
    <t>A3</t>
  </si>
  <si>
    <t>A1</t>
  </si>
  <si>
    <t>D3</t>
  </si>
  <si>
    <t>D9</t>
  </si>
  <si>
    <t>B1</t>
  </si>
  <si>
    <t>A2</t>
  </si>
  <si>
    <t>A4</t>
  </si>
  <si>
    <t>C9</t>
  </si>
  <si>
    <t>B3</t>
  </si>
  <si>
    <t>C3</t>
  </si>
  <si>
    <t>D5</t>
  </si>
  <si>
    <t>D6</t>
  </si>
  <si>
    <t>C1</t>
  </si>
  <si>
    <t>C5</t>
  </si>
  <si>
    <t>B8</t>
  </si>
  <si>
    <t>D8</t>
  </si>
  <si>
    <t>Co (µg/L)</t>
  </si>
  <si>
    <t>"Sensitive" mayfly abund. (Rhithrogena, Cinygmula, Ephemerella)</t>
  </si>
  <si>
    <t>Collection Day</t>
  </si>
  <si>
    <t>Baetidae</t>
  </si>
  <si>
    <t>Ephemerella dorothea infrequens</t>
  </si>
  <si>
    <t>Drunella doddsi</t>
  </si>
  <si>
    <t>Drunella grandis/coloradensis</t>
  </si>
  <si>
    <r>
      <rPr>
        <b/>
        <i/>
        <sz val="9"/>
        <color theme="1"/>
        <rFont val="Segoe UI"/>
        <family val="2"/>
      </rPr>
      <t>Cinygmula</t>
    </r>
    <r>
      <rPr>
        <b/>
        <sz val="9"/>
        <color theme="1"/>
        <rFont val="Segoe UI"/>
        <family val="2"/>
      </rPr>
      <t xml:space="preserve"> sp.</t>
    </r>
  </si>
  <si>
    <r>
      <rPr>
        <b/>
        <i/>
        <sz val="9"/>
        <color theme="1"/>
        <rFont val="Segoe UI"/>
        <family val="2"/>
      </rPr>
      <t>Rhithrogena</t>
    </r>
    <r>
      <rPr>
        <b/>
        <sz val="9"/>
        <color theme="1"/>
        <rFont val="Segoe UI"/>
        <family val="2"/>
      </rPr>
      <t xml:space="preserve"> sp.</t>
    </r>
  </si>
  <si>
    <r>
      <rPr>
        <b/>
        <i/>
        <sz val="9"/>
        <color theme="1"/>
        <rFont val="Segoe UI"/>
        <family val="2"/>
      </rPr>
      <t>Paraleptophlebia</t>
    </r>
    <r>
      <rPr>
        <b/>
        <sz val="9"/>
        <color theme="1"/>
        <rFont val="Segoe UI"/>
        <family val="2"/>
      </rPr>
      <t xml:space="preserve"> sp.</t>
    </r>
  </si>
  <si>
    <r>
      <rPr>
        <b/>
        <i/>
        <sz val="9"/>
        <color theme="1"/>
        <rFont val="Segoe UI"/>
        <family val="2"/>
      </rPr>
      <t>Ameletus</t>
    </r>
    <r>
      <rPr>
        <b/>
        <sz val="9"/>
        <color theme="1"/>
        <rFont val="Segoe UI"/>
        <family val="2"/>
      </rPr>
      <t xml:space="preserve"> sp. </t>
    </r>
  </si>
  <si>
    <r>
      <rPr>
        <b/>
        <i/>
        <sz val="9"/>
        <color theme="1"/>
        <rFont val="Segoe UI"/>
        <family val="2"/>
      </rPr>
      <t>Epeorus</t>
    </r>
    <r>
      <rPr>
        <b/>
        <sz val="9"/>
        <color theme="1"/>
        <rFont val="Segoe UI"/>
        <family val="2"/>
      </rPr>
      <t xml:space="preserve"> sp. </t>
    </r>
  </si>
  <si>
    <t>Pteronarcys californica</t>
  </si>
  <si>
    <r>
      <rPr>
        <b/>
        <i/>
        <sz val="9"/>
        <color theme="1"/>
        <rFont val="Segoe UI"/>
        <family val="2"/>
      </rPr>
      <t>Skwala</t>
    </r>
    <r>
      <rPr>
        <b/>
        <sz val="9"/>
        <color theme="1"/>
        <rFont val="Segoe UI"/>
        <family val="2"/>
      </rPr>
      <t xml:space="preserve"> spp. </t>
    </r>
  </si>
  <si>
    <r>
      <rPr>
        <b/>
        <i/>
        <sz val="9"/>
        <color theme="1"/>
        <rFont val="Segoe UI"/>
        <family val="2"/>
      </rPr>
      <t>Sweltsa</t>
    </r>
    <r>
      <rPr>
        <b/>
        <sz val="9"/>
        <color theme="1"/>
        <rFont val="Segoe UI"/>
        <family val="2"/>
      </rPr>
      <t xml:space="preserve"> spp. </t>
    </r>
  </si>
  <si>
    <t>Capniidae</t>
  </si>
  <si>
    <r>
      <rPr>
        <b/>
        <i/>
        <sz val="9"/>
        <color theme="1"/>
        <rFont val="Segoe UI"/>
        <family val="2"/>
      </rPr>
      <t>Isoperla</t>
    </r>
    <r>
      <rPr>
        <b/>
        <sz val="9"/>
        <color theme="1"/>
        <rFont val="Segoe UI"/>
        <family val="2"/>
      </rPr>
      <t xml:space="preserve"> sp.</t>
    </r>
  </si>
  <si>
    <t>Immature Plecoptera</t>
  </si>
  <si>
    <t>Dolophilodes aequalis</t>
  </si>
  <si>
    <r>
      <t xml:space="preserve">Brachycentrus </t>
    </r>
    <r>
      <rPr>
        <b/>
        <sz val="9"/>
        <color theme="1"/>
        <rFont val="Segoe UI"/>
        <family val="2"/>
      </rPr>
      <t>sp.</t>
    </r>
  </si>
  <si>
    <r>
      <rPr>
        <b/>
        <i/>
        <sz val="9"/>
        <color theme="1"/>
        <rFont val="Segoe UI"/>
        <family val="2"/>
      </rPr>
      <t>Lepidostoma</t>
    </r>
    <r>
      <rPr>
        <b/>
        <sz val="9"/>
        <color theme="1"/>
        <rFont val="Segoe UI"/>
        <family val="2"/>
      </rPr>
      <t xml:space="preserve"> sp. </t>
    </r>
  </si>
  <si>
    <r>
      <rPr>
        <b/>
        <i/>
        <sz val="9"/>
        <color theme="1"/>
        <rFont val="Segoe UI"/>
        <family val="2"/>
      </rPr>
      <t>Glossosoma</t>
    </r>
    <r>
      <rPr>
        <b/>
        <sz val="9"/>
        <color theme="1"/>
        <rFont val="Segoe UI"/>
        <family val="2"/>
      </rPr>
      <t xml:space="preserve"> sp. </t>
    </r>
  </si>
  <si>
    <r>
      <t>Hydropsyche</t>
    </r>
    <r>
      <rPr>
        <b/>
        <sz val="9"/>
        <color theme="1"/>
        <rFont val="Segoe UI"/>
        <family val="2"/>
      </rPr>
      <t xml:space="preserve"> sp.</t>
    </r>
  </si>
  <si>
    <t>Tribe Chironomini</t>
  </si>
  <si>
    <t>Tribe Tanytarsini</t>
  </si>
  <si>
    <t>Tribe Orthocladinae</t>
  </si>
  <si>
    <t>Tribe Tanypodinae</t>
  </si>
  <si>
    <t>Tribe Diamesinae</t>
  </si>
  <si>
    <t>Simuliidae</t>
  </si>
  <si>
    <t>Diptera pupae</t>
  </si>
  <si>
    <r>
      <rPr>
        <b/>
        <i/>
        <sz val="9"/>
        <color theme="1"/>
        <rFont val="Segoe UI"/>
        <family val="2"/>
      </rPr>
      <t>Clinocera</t>
    </r>
    <r>
      <rPr>
        <b/>
        <sz val="9"/>
        <color theme="1"/>
        <rFont val="Segoe UI"/>
        <family val="2"/>
      </rPr>
      <t xml:space="preserve"> sp. </t>
    </r>
  </si>
  <si>
    <r>
      <t xml:space="preserve">Heterlimnius corpulentus </t>
    </r>
    <r>
      <rPr>
        <b/>
        <sz val="9"/>
        <color theme="1"/>
        <rFont val="Segoe UI"/>
        <family val="2"/>
      </rPr>
      <t>larvae</t>
    </r>
  </si>
  <si>
    <t>DO (mg/L)</t>
  </si>
  <si>
    <t>&lt; 0.02</t>
  </si>
  <si>
    <t>&lt; 5</t>
  </si>
  <si>
    <t>&lt; 0.5</t>
  </si>
  <si>
    <t>&lt; 0.05</t>
  </si>
  <si>
    <t>&lt; 30</t>
  </si>
  <si>
    <t>Lab No</t>
  </si>
  <si>
    <t>Sample Date</t>
  </si>
  <si>
    <t>Study Day</t>
  </si>
  <si>
    <t>T-183</t>
  </si>
  <si>
    <t>T-183 MPV</t>
  </si>
  <si>
    <t>nr</t>
  </si>
  <si>
    <t>% RECOVERY</t>
  </si>
  <si>
    <t>T-201</t>
  </si>
  <si>
    <t>T-201 MPV</t>
  </si>
  <si>
    <t>T-207</t>
  </si>
  <si>
    <t>T-207 MPV</t>
  </si>
  <si>
    <t>M-178</t>
  </si>
  <si>
    <t>M-178 MPV</t>
  </si>
  <si>
    <t>Quality Control Sample Data (MPV = most probable value, nr = not reported, na = not applicable because MPV not reported)</t>
  </si>
  <si>
    <t>Average</t>
  </si>
  <si>
    <t>ave.</t>
  </si>
  <si>
    <t>Hardness (mg/L as CaCO3)</t>
  </si>
  <si>
    <t>Alkalinity (mg/L as CaCO3)</t>
  </si>
  <si>
    <t>P (mg/L)</t>
  </si>
  <si>
    <t>Cu (µg/L)</t>
  </si>
  <si>
    <r>
      <t>Cd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g/L)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</si>
  <si>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(mg/L)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</si>
  <si>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(mg/L)</t>
    </r>
  </si>
  <si>
    <t>Standard deviation</t>
  </si>
  <si>
    <t>SD</t>
  </si>
  <si>
    <t xml:space="preserve">Major characteristics </t>
  </si>
  <si>
    <t>StreamID</t>
  </si>
  <si>
    <t>Date</t>
  </si>
  <si>
    <t>Day</t>
  </si>
  <si>
    <r>
      <t xml:space="preserve">Ameletus </t>
    </r>
    <r>
      <rPr>
        <sz val="8"/>
        <rFont val="Arial"/>
        <family val="2"/>
      </rPr>
      <t>sp.</t>
    </r>
  </si>
  <si>
    <r>
      <t xml:space="preserve">Baetis </t>
    </r>
    <r>
      <rPr>
        <sz val="8"/>
        <rFont val="Arial"/>
        <family val="2"/>
      </rPr>
      <t>sp.</t>
    </r>
  </si>
  <si>
    <t>Orthocladiinae</t>
  </si>
  <si>
    <t>Tanypodinae</t>
  </si>
  <si>
    <t>Tanytarsini</t>
  </si>
  <si>
    <t>Diamesinae</t>
  </si>
  <si>
    <r>
      <t>Psychodidae (</t>
    </r>
    <r>
      <rPr>
        <i/>
        <sz val="8"/>
        <rFont val="Arial"/>
        <family val="2"/>
      </rPr>
      <t>Pericoma</t>
    </r>
    <r>
      <rPr>
        <sz val="8"/>
        <rFont val="Arial"/>
        <family val="2"/>
      </rPr>
      <t xml:space="preserve"> sp.)</t>
    </r>
  </si>
  <si>
    <r>
      <t>Simuliidae (</t>
    </r>
    <r>
      <rPr>
        <i/>
        <sz val="8"/>
        <rFont val="Arial"/>
        <family val="2"/>
      </rPr>
      <t>Simulium</t>
    </r>
    <r>
      <rPr>
        <sz val="8"/>
        <rFont val="Arial"/>
        <family val="2"/>
      </rPr>
      <t xml:space="preserve"> sp.)</t>
    </r>
  </si>
  <si>
    <t>A-1</t>
  </si>
  <si>
    <t>A-2</t>
  </si>
  <si>
    <t>A-3</t>
  </si>
  <si>
    <t>MRP1</t>
  </si>
  <si>
    <t>Experiment</t>
  </si>
  <si>
    <t>Chironomini</t>
  </si>
  <si>
    <t>B9</t>
  </si>
  <si>
    <t>MRP2</t>
  </si>
  <si>
    <t>Mayflies</t>
  </si>
  <si>
    <t>Cumulative total (by stream)</t>
  </si>
  <si>
    <t>Bifenthrin</t>
  </si>
  <si>
    <t>MRP3</t>
  </si>
  <si>
    <t>Control Experiment</t>
  </si>
  <si>
    <t>MRP 1</t>
  </si>
  <si>
    <t>MRP 2</t>
  </si>
  <si>
    <t>MRP 3</t>
  </si>
  <si>
    <t>Taxa</t>
  </si>
  <si>
    <t xml:space="preserve">Day 0 -1 </t>
  </si>
  <si>
    <t>Day 0 - 2</t>
  </si>
  <si>
    <t>Day 0 - 3</t>
  </si>
  <si>
    <t>Day 0 - 4</t>
  </si>
  <si>
    <t>Day 32 - D4</t>
  </si>
  <si>
    <t>Day 32 - A8</t>
  </si>
  <si>
    <t>Day 32 - D6</t>
  </si>
  <si>
    <t>Day 0 - 1</t>
  </si>
  <si>
    <t>Day 0 -3</t>
  </si>
  <si>
    <t>Day 30 - 1</t>
  </si>
  <si>
    <t>Day 30 - 2</t>
  </si>
  <si>
    <t>Day 30 - 3</t>
  </si>
  <si>
    <t>Day 30 - 4</t>
  </si>
  <si>
    <t>Ephemeroptera (total)</t>
  </si>
  <si>
    <t>Baetis tricaudatus</t>
  </si>
  <si>
    <t>Diphetor hageni</t>
  </si>
  <si>
    <t>Drunella doddsii</t>
  </si>
  <si>
    <r>
      <rPr>
        <i/>
        <sz val="8"/>
        <rFont val="Arial"/>
        <family val="2"/>
      </rPr>
      <t xml:space="preserve">Ephemerella </t>
    </r>
    <r>
      <rPr>
        <sz val="8"/>
        <rFont val="Arial"/>
        <family val="2"/>
      </rPr>
      <t>sp.</t>
    </r>
  </si>
  <si>
    <t>Ephemerella infrequens</t>
  </si>
  <si>
    <r>
      <t xml:space="preserve">Serratella </t>
    </r>
    <r>
      <rPr>
        <sz val="8"/>
        <rFont val="Arial"/>
        <family val="2"/>
      </rPr>
      <t>sp.</t>
    </r>
  </si>
  <si>
    <r>
      <t>Cinygmula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</si>
  <si>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 xml:space="preserve">Epeorus </t>
    </r>
    <r>
      <rPr>
        <sz val="8"/>
        <rFont val="Arial"/>
        <family val="2"/>
      </rPr>
      <t>sp.</t>
    </r>
  </si>
  <si>
    <r>
      <t>Epeorus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longimanus</t>
    </r>
  </si>
  <si>
    <r>
      <t xml:space="preserve">Rhithrogena </t>
    </r>
    <r>
      <rPr>
        <sz val="8"/>
        <rFont val="Arial"/>
        <family val="2"/>
      </rPr>
      <t>sp.</t>
    </r>
  </si>
  <si>
    <r>
      <t xml:space="preserve">Paraleptophlebia </t>
    </r>
    <r>
      <rPr>
        <sz val="8"/>
        <rFont val="Arial"/>
        <family val="2"/>
      </rPr>
      <t>sp.</t>
    </r>
  </si>
  <si>
    <t>Plecoptera (total)</t>
  </si>
  <si>
    <r>
      <rPr>
        <i/>
        <sz val="8"/>
        <rFont val="Arial"/>
        <family val="2"/>
      </rPr>
      <t>Capnia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Capnura</t>
    </r>
    <r>
      <rPr>
        <sz val="8"/>
        <rFont val="Arial"/>
        <family val="2"/>
      </rPr>
      <t xml:space="preserve"> sp.</t>
    </r>
  </si>
  <si>
    <r>
      <t xml:space="preserve">Sweltsa </t>
    </r>
    <r>
      <rPr>
        <sz val="8"/>
        <rFont val="Arial"/>
        <family val="2"/>
      </rPr>
      <t>sp.</t>
    </r>
  </si>
  <si>
    <t>Triznaka signata</t>
  </si>
  <si>
    <r>
      <rPr>
        <i/>
        <sz val="8"/>
        <rFont val="Arial"/>
        <family val="2"/>
      </rPr>
      <t xml:space="preserve">Prostoia </t>
    </r>
    <r>
      <rPr>
        <sz val="8"/>
        <rFont val="Arial"/>
        <family val="2"/>
      </rPr>
      <t>sp.</t>
    </r>
  </si>
  <si>
    <t>Zapada cinctipes</t>
  </si>
  <si>
    <t>Zapada oregonensis group</t>
  </si>
  <si>
    <t>Claassenia sabulosa</t>
  </si>
  <si>
    <t>Hesperoperla pacifica</t>
  </si>
  <si>
    <t>Pteronarcella badia</t>
  </si>
  <si>
    <t>Perlodidae</t>
  </si>
  <si>
    <t>Diura knowltoni</t>
  </si>
  <si>
    <r>
      <t xml:space="preserve">Isoperla </t>
    </r>
    <r>
      <rPr>
        <sz val="8"/>
        <rFont val="Arial"/>
        <family val="2"/>
      </rPr>
      <t>sp.</t>
    </r>
  </si>
  <si>
    <t>Isoperla fulva</t>
  </si>
  <si>
    <r>
      <t xml:space="preserve">Skwala </t>
    </r>
    <r>
      <rPr>
        <sz val="8"/>
        <rFont val="Arial"/>
        <family val="2"/>
      </rPr>
      <t>sp.</t>
    </r>
  </si>
  <si>
    <t>Skwala americana</t>
  </si>
  <si>
    <r>
      <t xml:space="preserve">Taenionema </t>
    </r>
    <r>
      <rPr>
        <sz val="9"/>
        <color theme="1"/>
        <rFont val="Times New Roman"/>
        <family val="1"/>
      </rPr>
      <t>sp.</t>
    </r>
  </si>
  <si>
    <t>Trichoptera (total)</t>
  </si>
  <si>
    <t>Brachycentrus americanus</t>
  </si>
  <si>
    <t>Brachycentrus occidentalis</t>
  </si>
  <si>
    <t>Micrasema bactro</t>
  </si>
  <si>
    <t>Hydropsyche cockerelli</t>
  </si>
  <si>
    <t>Hydropsyche oslari</t>
  </si>
  <si>
    <r>
      <t xml:space="preserve">Lepidostoma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</si>
  <si>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Glossosoma </t>
    </r>
    <r>
      <rPr>
        <sz val="8"/>
        <rFont val="Arial"/>
        <family val="2"/>
      </rPr>
      <t>sp.</t>
    </r>
  </si>
  <si>
    <t>Heterlimnius corpulentus</t>
  </si>
  <si>
    <t>Optioservus sp.</t>
  </si>
  <si>
    <t>Diptera pupae (total)</t>
  </si>
  <si>
    <t>Atherix pachypus</t>
  </si>
  <si>
    <r>
      <t xml:space="preserve">Bibiocephala </t>
    </r>
    <r>
      <rPr>
        <sz val="8"/>
        <rFont val="Arial"/>
        <family val="2"/>
      </rPr>
      <t>sp.</t>
    </r>
  </si>
  <si>
    <r>
      <t xml:space="preserve">Chelifera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</si>
  <si>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Clinocera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</si>
  <si>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Antocha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</si>
  <si>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 xml:space="preserve">Dicranota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</si>
  <si>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Neoplasta</t>
    </r>
    <r>
      <rPr>
        <sz val="8"/>
        <rFont val="Arial"/>
        <family val="2"/>
      </rPr>
      <t xml:space="preserve"> sp.</t>
    </r>
  </si>
  <si>
    <t>Simuliidae (total)</t>
  </si>
  <si>
    <r>
      <rPr>
        <i/>
        <sz val="8"/>
        <rFont val="Arial"/>
        <family val="2"/>
      </rPr>
      <t>Simulium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</si>
  <si>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Simulium</t>
    </r>
    <r>
      <rPr>
        <sz val="8"/>
        <rFont val="Arial"/>
        <family val="2"/>
      </rPr>
      <t xml:space="preserve"> sp. pupae</t>
    </r>
  </si>
  <si>
    <t>Chironomidae (total)</t>
  </si>
  <si>
    <t>Orthocladiinae (total)</t>
  </si>
  <si>
    <r>
      <t xml:space="preserve">Corynoneura </t>
    </r>
    <r>
      <rPr>
        <sz val="8"/>
        <rFont val="Arial"/>
        <family val="2"/>
      </rPr>
      <t>sp.</t>
    </r>
  </si>
  <si>
    <r>
      <t xml:space="preserve">Corynoneura </t>
    </r>
    <r>
      <rPr>
        <sz val="8"/>
        <rFont val="Arial"/>
        <family val="2"/>
      </rPr>
      <t>sp. pupae</t>
    </r>
  </si>
  <si>
    <r>
      <rPr>
        <i/>
        <sz val="8"/>
        <rFont val="Arial"/>
        <family val="2"/>
      </rPr>
      <t>Cricotopus/Orthocladius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</si>
  <si>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Cricotopus/Orthocladius</t>
    </r>
    <r>
      <rPr>
        <sz val="8"/>
        <rFont val="Arial"/>
        <family val="2"/>
      </rPr>
      <t xml:space="preserve"> sp. pupae</t>
    </r>
  </si>
  <si>
    <r>
      <rPr>
        <i/>
        <sz val="8"/>
        <rFont val="Arial"/>
        <family val="2"/>
      </rPr>
      <t>Eukiefferiella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</si>
  <si>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Eukiefferiella</t>
    </r>
    <r>
      <rPr>
        <sz val="8"/>
        <rFont val="Arial"/>
        <family val="2"/>
      </rPr>
      <t xml:space="preserve"> sp. pupae</t>
    </r>
  </si>
  <si>
    <r>
      <t xml:space="preserve">Heleniella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</si>
  <si>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Heterotrissocladius</t>
    </r>
    <r>
      <rPr>
        <sz val="8"/>
        <rFont val="Arial"/>
        <family val="2"/>
      </rPr>
      <t xml:space="preserve"> sp.</t>
    </r>
  </si>
  <si>
    <r>
      <t xml:space="preserve">Limnophyes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</si>
  <si>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Nanocladius</t>
    </r>
    <r>
      <rPr>
        <sz val="8"/>
        <rFont val="Arial"/>
        <family val="2"/>
      </rPr>
      <t xml:space="preserve"> sp.</t>
    </r>
  </si>
  <si>
    <r>
      <t xml:space="preserve">Nanocladius </t>
    </r>
    <r>
      <rPr>
        <sz val="8"/>
        <rFont val="Arial"/>
        <family val="2"/>
      </rPr>
      <t>sp. pupae</t>
    </r>
  </si>
  <si>
    <r>
      <rPr>
        <i/>
        <sz val="8"/>
        <rFont val="Arial"/>
        <family val="2"/>
      </rPr>
      <t>Parametriocnemus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</si>
  <si>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Parametriocnemus</t>
    </r>
    <r>
      <rPr>
        <sz val="8"/>
        <rFont val="Arial"/>
        <family val="2"/>
      </rPr>
      <t xml:space="preserve"> sp. pupae</t>
    </r>
  </si>
  <si>
    <r>
      <rPr>
        <i/>
        <sz val="8"/>
        <rFont val="Arial"/>
        <family val="2"/>
      </rPr>
      <t>Rheocricotopus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</si>
  <si>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Rheocricotopus</t>
    </r>
    <r>
      <rPr>
        <sz val="8"/>
        <rFont val="Arial"/>
        <family val="2"/>
      </rPr>
      <t xml:space="preserve"> sp. pupae</t>
    </r>
  </si>
  <si>
    <r>
      <t xml:space="preserve">Thienemanniella </t>
    </r>
    <r>
      <rPr>
        <sz val="8"/>
        <rFont val="Arial"/>
        <family val="2"/>
      </rPr>
      <t>sp.</t>
    </r>
  </si>
  <si>
    <r>
      <t xml:space="preserve">Thienemanniella </t>
    </r>
    <r>
      <rPr>
        <sz val="8"/>
        <rFont val="Arial"/>
        <family val="2"/>
      </rPr>
      <t>sp. pupae</t>
    </r>
  </si>
  <si>
    <r>
      <rPr>
        <i/>
        <sz val="8"/>
        <rFont val="Arial"/>
        <family val="2"/>
      </rPr>
      <t>Tvetenia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</si>
  <si>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Tvetenia</t>
    </r>
    <r>
      <rPr>
        <sz val="8"/>
        <rFont val="Arial"/>
        <family val="2"/>
      </rPr>
      <t xml:space="preserve"> sp. pupae</t>
    </r>
  </si>
  <si>
    <t>Tanytarsini (total)</t>
  </si>
  <si>
    <r>
      <rPr>
        <i/>
        <sz val="8"/>
        <rFont val="Arial"/>
        <family val="2"/>
      </rPr>
      <t xml:space="preserve">Cladotanytarsus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</si>
  <si>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Micropsectra/Tanytarsus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</si>
  <si>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Micropsectra/Tanytarsus</t>
    </r>
    <r>
      <rPr>
        <sz val="8"/>
        <rFont val="Arial"/>
        <family val="2"/>
      </rPr>
      <t xml:space="preserve"> sp. pupae</t>
    </r>
  </si>
  <si>
    <r>
      <t xml:space="preserve">Rheotanytarsus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</si>
  <si>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Stempellina</t>
    </r>
    <r>
      <rPr>
        <sz val="8"/>
        <rFont val="Arial"/>
        <family val="2"/>
      </rPr>
      <t xml:space="preserve"> sp.</t>
    </r>
  </si>
  <si>
    <t>Chironomini (total)</t>
  </si>
  <si>
    <r>
      <rPr>
        <i/>
        <sz val="8"/>
        <rFont val="Arial"/>
        <family val="2"/>
      </rPr>
      <t>Paracladopelma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</si>
  <si>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Paracladopelma</t>
    </r>
    <r>
      <rPr>
        <sz val="8"/>
        <rFont val="Arial"/>
        <family val="2"/>
      </rPr>
      <t xml:space="preserve"> sp. pupae</t>
    </r>
  </si>
  <si>
    <r>
      <t xml:space="preserve">Phaenopsectra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</si>
  <si>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Polypedilum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</si>
  <si>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Polypedilum</t>
    </r>
    <r>
      <rPr>
        <sz val="8"/>
        <rFont val="Arial"/>
        <family val="2"/>
      </rPr>
      <t xml:space="preserve"> sp. pupae</t>
    </r>
  </si>
  <si>
    <t>Tanypodinae (total)</t>
  </si>
  <si>
    <r>
      <t xml:space="preserve">Thienemannimyia </t>
    </r>
    <r>
      <rPr>
        <sz val="8"/>
        <rFont val="Arial"/>
        <family val="2"/>
      </rPr>
      <t>group</t>
    </r>
  </si>
  <si>
    <t>Diamesinae (total)</t>
  </si>
  <si>
    <r>
      <rPr>
        <i/>
        <sz val="8"/>
        <rFont val="Arial"/>
        <family val="2"/>
      </rPr>
      <t>Diamesa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</si>
  <si>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Pagastia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</si>
  <si>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Pagastia</t>
    </r>
    <r>
      <rPr>
        <sz val="8"/>
        <rFont val="Arial"/>
        <family val="2"/>
      </rPr>
      <t xml:space="preserve"> sp. pupae</t>
    </r>
  </si>
  <si>
    <t>Miscellaneous</t>
  </si>
  <si>
    <t>Acari (total)</t>
  </si>
  <si>
    <r>
      <t xml:space="preserve">Atractides </t>
    </r>
    <r>
      <rPr>
        <sz val="8"/>
        <rFont val="Arial"/>
        <family val="2"/>
      </rPr>
      <t>sp.</t>
    </r>
  </si>
  <si>
    <r>
      <t xml:space="preserve">Lebertia </t>
    </r>
    <r>
      <rPr>
        <sz val="8"/>
        <rFont val="Arial"/>
        <family val="2"/>
      </rPr>
      <t>sp.</t>
    </r>
  </si>
  <si>
    <r>
      <t xml:space="preserve">Sperchon </t>
    </r>
    <r>
      <rPr>
        <sz val="8"/>
        <rFont val="Arial"/>
        <family val="2"/>
      </rPr>
      <t>sp.</t>
    </r>
  </si>
  <si>
    <r>
      <t xml:space="preserve">Pisidium </t>
    </r>
    <r>
      <rPr>
        <sz val="8"/>
        <rFont val="Arial"/>
        <family val="2"/>
      </rPr>
      <t>sp.</t>
    </r>
  </si>
  <si>
    <t>Naididae</t>
  </si>
  <si>
    <t>Nematoda</t>
  </si>
  <si>
    <t>Polycelis coronata</t>
  </si>
  <si>
    <t>Total</t>
  </si>
  <si>
    <t>Size (mm)</t>
  </si>
  <si>
    <t>Stream ID</t>
  </si>
  <si>
    <t>Day 4</t>
  </si>
  <si>
    <t>Day 6</t>
  </si>
  <si>
    <t>Day 8</t>
  </si>
  <si>
    <t xml:space="preserve">Day 10 </t>
  </si>
  <si>
    <t>Day 12</t>
  </si>
  <si>
    <t>Day 14</t>
  </si>
  <si>
    <t xml:space="preserve">Day 14 </t>
  </si>
  <si>
    <t>Day 16</t>
  </si>
  <si>
    <t>Day 18</t>
  </si>
  <si>
    <t>Day 20</t>
  </si>
  <si>
    <t>Day 24</t>
  </si>
  <si>
    <t>Day 28</t>
  </si>
  <si>
    <t>Day 32</t>
  </si>
  <si>
    <t>Day 10</t>
  </si>
  <si>
    <t>Stream</t>
  </si>
  <si>
    <t>Conductivity</t>
  </si>
  <si>
    <t>Oxygen</t>
  </si>
  <si>
    <t>Temperature</t>
  </si>
  <si>
    <t>n/a</t>
  </si>
  <si>
    <t>Class</t>
  </si>
  <si>
    <t>I</t>
  </si>
  <si>
    <t>II</t>
  </si>
  <si>
    <t>III</t>
  </si>
  <si>
    <t>IV</t>
  </si>
  <si>
    <t>Sample ID</t>
  </si>
  <si>
    <t>Sample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</si>
</sst>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b/>
      <sz val="9"/>
      <color rgb="FFFF0000"/>
      <name val="Segoe UI"/>
      <family val="2"/>
    </font>
    <font>
      <b/>
      <sz val="9"/>
      <color theme="1"/>
      <name val="Segoe U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b/>
      <sz val="9"/>
      <name val="Segoe UI"/>
      <family val="2"/>
    </font>
    <font>
      <b/>
      <i/>
      <sz val="9"/>
      <color theme="1"/>
      <name val="Segoe UI"/>
      <family val="2"/>
    </font>
    <font>
      <b/>
      <sz val="9"/>
      <color theme="1"/>
      <name val="Calibri"/>
      <family val="2"/>
      <scheme val="minor"/>
    </font>
    <font>
      <sz val="9"/>
      <name val="Segoe U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  <scheme val="minor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/>
    <xf numFmtId="0" fontId="10" fillId="0" borderId="0"/>
    <xf numFmtId="0" fontId="13" fillId="2" borderId="0" applyNumberFormat="0" applyBorder="0" applyAlignment="0" applyProtection="0"/>
  </cellStyleXfs>
  <cellXfs count="20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164" fontId="1" fillId="0" borderId="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1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3" fillId="0" borderId="0" xfId="3" applyFill="1"/>
    <xf numFmtId="0" fontId="13" fillId="2" borderId="0" xfId="3"/>
    <xf numFmtId="0" fontId="10" fillId="0" borderId="0" xfId="2" applyAlignment="1">
      <alignment horizontal="center"/>
    </xf>
    <xf numFmtId="0" fontId="14" fillId="0" borderId="0" xfId="0" applyFont="1"/>
    <xf numFmtId="2" fontId="10" fillId="0" borderId="0" xfId="2" applyNumberFormat="1" applyAlignment="1">
      <alignment horizontal="right"/>
    </xf>
    <xf numFmtId="2" fontId="0" fillId="0" borderId="0" xfId="0" applyNumberFormat="1" applyAlignment="1">
      <alignment horizontal="right"/>
    </xf>
    <xf numFmtId="0" fontId="14" fillId="0" borderId="0" xfId="0" applyFont="1" applyAlignment="1">
      <alignment wrapText="1"/>
    </xf>
    <xf numFmtId="14" fontId="17" fillId="0" borderId="0" xfId="3" applyNumberFormat="1" applyFont="1" applyFill="1" applyAlignment="1">
      <alignment horizontal="right"/>
    </xf>
    <xf numFmtId="1" fontId="17" fillId="0" borderId="0" xfId="3" applyNumberFormat="1" applyFont="1" applyFill="1" applyAlignment="1">
      <alignment horizontal="right"/>
    </xf>
    <xf numFmtId="2" fontId="10" fillId="0" borderId="0" xfId="2" applyNumberFormat="1" applyFill="1" applyAlignment="1">
      <alignment horizontal="right"/>
    </xf>
    <xf numFmtId="0" fontId="10" fillId="0" borderId="0" xfId="2" applyFill="1" applyAlignment="1">
      <alignment horizontal="right"/>
    </xf>
    <xf numFmtId="164" fontId="10" fillId="0" borderId="0" xfId="2" applyNumberFormat="1" applyFill="1" applyAlignment="1">
      <alignment horizontal="right"/>
    </xf>
    <xf numFmtId="164" fontId="16" fillId="0" borderId="0" xfId="2" applyNumberFormat="1" applyFont="1" applyFill="1" applyAlignment="1">
      <alignment horizontal="right"/>
    </xf>
    <xf numFmtId="1" fontId="10" fillId="0" borderId="0" xfId="2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6" fontId="0" fillId="5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64" fontId="3" fillId="3" borderId="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 wrapText="1"/>
    </xf>
    <xf numFmtId="2" fontId="6" fillId="0" borderId="0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center" wrapText="1"/>
    </xf>
    <xf numFmtId="164" fontId="6" fillId="0" borderId="7" xfId="1" applyNumberFormat="1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49" fontId="22" fillId="0" borderId="0" xfId="1" applyNumberFormat="1" applyFont="1" applyBorder="1" applyAlignment="1">
      <alignment horizontal="left"/>
    </xf>
    <xf numFmtId="165" fontId="22" fillId="0" borderId="0" xfId="1" applyFont="1" applyBorder="1" applyAlignment="1" applyProtection="1">
      <alignment horizontal="left"/>
    </xf>
    <xf numFmtId="165" fontId="21" fillId="0" borderId="0" xfId="1" applyFont="1" applyBorder="1" applyAlignment="1">
      <alignment horizontal="left"/>
    </xf>
    <xf numFmtId="165" fontId="23" fillId="0" borderId="0" xfId="1" applyFont="1" applyBorder="1" applyAlignment="1" applyProtection="1">
      <alignment horizontal="left"/>
    </xf>
    <xf numFmtId="165" fontId="23" fillId="0" borderId="0" xfId="1" applyFont="1" applyFill="1" applyBorder="1" applyAlignment="1" applyProtection="1">
      <alignment horizontal="left"/>
    </xf>
    <xf numFmtId="165" fontId="23" fillId="0" borderId="0" xfId="1" applyFont="1" applyBorder="1" applyAlignment="1" applyProtection="1">
      <alignment horizontal="center"/>
    </xf>
    <xf numFmtId="165" fontId="23" fillId="0" borderId="0" xfId="1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10" fillId="0" borderId="0" xfId="2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Border="1"/>
    <xf numFmtId="0" fontId="0" fillId="0" borderId="1" xfId="0" applyBorder="1"/>
    <xf numFmtId="0" fontId="14" fillId="0" borderId="0" xfId="0" applyFont="1"/>
    <xf numFmtId="49" fontId="0" fillId="0" borderId="0" xfId="0" applyNumberFormat="1"/>
    <xf numFmtId="0" fontId="0" fillId="0" borderId="0" xfId="0" applyBorder="1"/>
    <xf numFmtId="165" fontId="22" fillId="0" borderId="0" xfId="1" applyFont="1" applyFill="1" applyBorder="1" applyAlignment="1" applyProtection="1">
      <alignment horizontal="left"/>
    </xf>
    <xf numFmtId="165" fontId="21" fillId="0" borderId="0" xfId="1" applyFont="1" applyBorder="1" applyAlignment="1" applyProtection="1">
      <alignment horizontal="left"/>
    </xf>
    <xf numFmtId="165" fontId="0" fillId="0" borderId="0" xfId="0" applyNumberFormat="1"/>
    <xf numFmtId="165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5" fontId="21" fillId="0" borderId="0" xfId="1" applyFont="1" applyFill="1" applyBorder="1" applyAlignment="1" applyProtection="1">
      <alignment horizontal="center"/>
    </xf>
    <xf numFmtId="165" fontId="23" fillId="0" borderId="0" xfId="1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9" fontId="21" fillId="0" borderId="0" xfId="1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3" fillId="0" borderId="0" xfId="1" applyNumberFormat="1" applyFont="1" applyBorder="1" applyAlignment="1">
      <alignment horizontal="left"/>
    </xf>
    <xf numFmtId="165" fontId="22" fillId="0" borderId="0" xfId="1" applyFont="1" applyFill="1" applyBorder="1" applyAlignment="1" applyProtection="1">
      <alignment horizontal="center"/>
    </xf>
    <xf numFmtId="165" fontId="23" fillId="0" borderId="0" xfId="1" applyFont="1" applyFill="1" applyBorder="1" applyAlignment="1">
      <alignment horizontal="center"/>
    </xf>
    <xf numFmtId="165" fontId="21" fillId="0" borderId="0" xfId="1" applyFont="1" applyFill="1" applyBorder="1" applyAlignment="1">
      <alignment horizontal="center"/>
    </xf>
    <xf numFmtId="165" fontId="22" fillId="0" borderId="0" xfId="1" applyFont="1" applyFill="1" applyBorder="1" applyAlignment="1">
      <alignment horizontal="center"/>
    </xf>
    <xf numFmtId="165" fontId="23" fillId="0" borderId="0" xfId="1" applyFont="1" applyBorder="1" applyAlignment="1">
      <alignment horizontal="left"/>
    </xf>
    <xf numFmtId="165" fontId="22" fillId="0" borderId="0" xfId="1" applyFont="1" applyBorder="1" applyAlignment="1">
      <alignment horizontal="left"/>
    </xf>
    <xf numFmtId="0" fontId="28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14" fillId="0" borderId="0" xfId="0" applyFont="1" applyBorder="1"/>
    <xf numFmtId="0" fontId="25" fillId="0" borderId="0" xfId="0" applyFont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 applyFill="1" applyBorder="1" applyAlignment="1">
      <alignment horizontal="center"/>
    </xf>
    <xf numFmtId="0" fontId="21" fillId="0" borderId="0" xfId="0" applyFont="1" applyBorder="1"/>
    <xf numFmtId="0" fontId="25" fillId="0" borderId="0" xfId="0" applyFont="1" applyBorder="1"/>
    <xf numFmtId="0" fontId="31" fillId="0" borderId="0" xfId="0" applyFont="1" applyBorder="1"/>
    <xf numFmtId="165" fontId="23" fillId="0" borderId="0" xfId="1" applyFont="1" applyBorder="1"/>
    <xf numFmtId="0" fontId="24" fillId="0" borderId="0" xfId="0" applyFont="1"/>
    <xf numFmtId="0" fontId="24" fillId="0" borderId="0" xfId="0" applyFont="1" applyFill="1" applyBorder="1"/>
    <xf numFmtId="165" fontId="24" fillId="0" borderId="0" xfId="0" applyNumberFormat="1" applyFont="1" applyBorder="1"/>
    <xf numFmtId="14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eutral" xfId="3" builtinId="28"/>
    <cellStyle name="Normal" xfId="0" builtinId="0"/>
    <cellStyle name="Normal 2" xfId="2"/>
    <cellStyle name="Normal_MASTER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"/>
    </sheetView>
  </sheetViews>
  <sheetFormatPr defaultColWidth="9.15625" defaultRowHeight="11.7" x14ac:dyDescent="0.45"/>
  <cols>
    <col min="1" max="1" width="14.578125" style="14" customWidth="1"/>
    <col min="2" max="2" width="19.15625" style="23" bestFit="1" customWidth="1"/>
    <col min="3" max="4" width="7.41796875" style="2" bestFit="1" customWidth="1"/>
    <col min="5" max="5" width="11" style="2" bestFit="1" customWidth="1"/>
    <col min="6" max="6" width="7.41796875" style="2" bestFit="1" customWidth="1"/>
    <col min="7" max="7" width="9" style="2" customWidth="1"/>
    <col min="8" max="8" width="8.41796875" style="2" customWidth="1"/>
    <col min="9" max="9" width="9.15625" style="14"/>
    <col min="10" max="10" width="17.68359375" style="14" customWidth="1"/>
    <col min="11" max="11" width="15" style="14" customWidth="1"/>
    <col min="12" max="12" width="12.68359375" style="14" bestFit="1" customWidth="1"/>
    <col min="13" max="13" width="10.41796875" style="14" customWidth="1"/>
    <col min="14" max="15" width="9.15625" style="14"/>
    <col min="16" max="16" width="13.83984375" style="2" bestFit="1" customWidth="1"/>
    <col min="17" max="17" width="14.26171875" style="14" bestFit="1" customWidth="1"/>
    <col min="18" max="18" width="12.578125" style="14" bestFit="1" customWidth="1"/>
    <col min="19" max="19" width="18.41796875" style="14" bestFit="1" customWidth="1"/>
    <col min="20" max="20" width="11.578125" style="14" bestFit="1" customWidth="1"/>
    <col min="21" max="21" width="19.68359375" style="14" bestFit="1" customWidth="1"/>
    <col min="22" max="22" width="11.578125" style="14" bestFit="1" customWidth="1"/>
    <col min="23" max="23" width="14.68359375" style="14" bestFit="1" customWidth="1"/>
    <col min="24" max="24" width="18.83984375" style="14" bestFit="1" customWidth="1"/>
    <col min="25" max="25" width="9.15625" style="2"/>
    <col min="26" max="27" width="11" style="14" bestFit="1" customWidth="1"/>
    <col min="28" max="28" width="8.578125" style="14" bestFit="1" customWidth="1"/>
    <col min="29" max="29" width="12.578125" style="14" bestFit="1" customWidth="1"/>
    <col min="30" max="30" width="11.26171875" style="14" bestFit="1" customWidth="1"/>
    <col min="31" max="31" width="11.15625" style="14" bestFit="1" customWidth="1"/>
    <col min="32" max="32" width="11" style="14" customWidth="1"/>
    <col min="33" max="33" width="9.15625" style="37"/>
    <col min="34" max="34" width="15.68359375" style="14" bestFit="1" customWidth="1"/>
    <col min="35" max="35" width="14.26171875" style="14" bestFit="1" customWidth="1"/>
    <col min="36" max="36" width="11.26171875" style="14" bestFit="1" customWidth="1"/>
    <col min="37" max="37" width="13.578125" style="14" bestFit="1" customWidth="1"/>
    <col min="38" max="38" width="12.15625" style="14" bestFit="1" customWidth="1"/>
    <col min="39" max="39" width="14.41796875" style="14" bestFit="1" customWidth="1"/>
    <col min="40" max="40" width="9.15625" style="2"/>
    <col min="41" max="41" width="15.26171875" style="14" bestFit="1" customWidth="1"/>
    <col min="42" max="42" width="14.26171875" style="14" bestFit="1" customWidth="1"/>
    <col min="43" max="43" width="16.83984375" style="14" bestFit="1" customWidth="1"/>
    <col min="44" max="44" width="15.68359375" style="14" bestFit="1" customWidth="1"/>
    <col min="45" max="45" width="14.83984375" style="14" bestFit="1" customWidth="1"/>
    <col min="46" max="46" width="9.15625" style="14"/>
    <col min="47" max="47" width="11.578125" style="14" bestFit="1" customWidth="1"/>
    <col min="48" max="48" width="12.26171875" style="14" bestFit="1" customWidth="1"/>
    <col min="49" max="49" width="9.15625" style="2"/>
    <col min="50" max="50" width="13.578125" style="14" customWidth="1"/>
    <col min="51" max="51" width="9.15625" style="2"/>
    <col min="52" max="52" width="7.578125" style="14" customWidth="1"/>
    <col min="53" max="16384" width="9.15625" style="14"/>
  </cols>
  <sheetData>
    <row r="1" spans="1:53" s="27" customFormat="1" ht="13.5" x14ac:dyDescent="0.6">
      <c r="B1" s="1"/>
      <c r="C1" s="205" t="s">
        <v>130</v>
      </c>
      <c r="D1" s="205"/>
      <c r="E1" s="205"/>
      <c r="F1" s="205"/>
      <c r="G1" s="38"/>
      <c r="H1" s="205" t="s">
        <v>0</v>
      </c>
      <c r="I1" s="205"/>
      <c r="J1" s="205"/>
      <c r="K1" s="205"/>
      <c r="L1" s="3"/>
      <c r="M1" s="3"/>
      <c r="N1" s="3"/>
      <c r="O1" s="38"/>
      <c r="P1" s="97" t="s">
        <v>1</v>
      </c>
      <c r="Q1" s="38"/>
      <c r="R1" s="20"/>
      <c r="S1" s="20"/>
      <c r="T1" s="20"/>
      <c r="U1" s="20"/>
      <c r="V1" s="20"/>
      <c r="W1" s="20"/>
      <c r="X1" s="20"/>
      <c r="Y1" s="20"/>
      <c r="Z1" s="97" t="s">
        <v>2</v>
      </c>
      <c r="AA1" s="20"/>
      <c r="AB1" s="20"/>
      <c r="AC1" s="20"/>
      <c r="AD1" s="20"/>
      <c r="AE1" s="20"/>
      <c r="AF1" s="20"/>
      <c r="AG1" s="20"/>
      <c r="AH1" s="97" t="s">
        <v>3</v>
      </c>
      <c r="AI1" s="20"/>
      <c r="AJ1" s="20"/>
      <c r="AK1" s="20"/>
      <c r="AL1" s="20"/>
      <c r="AM1" s="20"/>
      <c r="AN1" s="20"/>
      <c r="AO1" s="97" t="s">
        <v>4</v>
      </c>
      <c r="AP1" s="20"/>
      <c r="AQ1" s="20"/>
      <c r="AR1" s="20"/>
      <c r="AS1" s="20"/>
      <c r="AT1" s="20"/>
      <c r="AU1" s="20"/>
      <c r="AV1" s="20"/>
      <c r="AW1" s="20"/>
      <c r="AX1" s="97" t="s">
        <v>5</v>
      </c>
      <c r="AY1" s="20"/>
      <c r="AZ1" s="97" t="s">
        <v>6</v>
      </c>
      <c r="BA1" s="20"/>
    </row>
    <row r="2" spans="1:53" s="31" customFormat="1" ht="51.75" customHeight="1" x14ac:dyDescent="0.6">
      <c r="A2" s="31" t="s">
        <v>69</v>
      </c>
      <c r="B2" s="30" t="s">
        <v>7</v>
      </c>
      <c r="C2" s="107" t="s">
        <v>9</v>
      </c>
      <c r="D2" s="108" t="s">
        <v>10</v>
      </c>
      <c r="E2" s="109" t="s">
        <v>11</v>
      </c>
      <c r="F2" s="110" t="s">
        <v>99</v>
      </c>
      <c r="G2" s="108"/>
      <c r="H2" s="32" t="s">
        <v>22</v>
      </c>
      <c r="I2" s="30" t="s">
        <v>23</v>
      </c>
      <c r="J2" s="30" t="s">
        <v>68</v>
      </c>
      <c r="K2" s="30" t="s">
        <v>24</v>
      </c>
      <c r="L2" s="30" t="s">
        <v>25</v>
      </c>
      <c r="M2" s="30" t="s">
        <v>26</v>
      </c>
      <c r="N2" s="33" t="s">
        <v>27</v>
      </c>
      <c r="O2" s="30"/>
      <c r="P2" s="111" t="s">
        <v>74</v>
      </c>
      <c r="Q2" s="112" t="s">
        <v>75</v>
      </c>
      <c r="R2" s="112" t="s">
        <v>70</v>
      </c>
      <c r="S2" s="112" t="s">
        <v>76</v>
      </c>
      <c r="T2" s="112" t="s">
        <v>77</v>
      </c>
      <c r="U2" s="113" t="s">
        <v>71</v>
      </c>
      <c r="V2" s="112" t="s">
        <v>78</v>
      </c>
      <c r="W2" s="114" t="s">
        <v>72</v>
      </c>
      <c r="X2" s="115" t="s">
        <v>73</v>
      </c>
      <c r="Y2" s="34"/>
      <c r="Z2" s="111" t="s">
        <v>80</v>
      </c>
      <c r="AA2" s="112" t="s">
        <v>81</v>
      </c>
      <c r="AB2" s="116" t="s">
        <v>82</v>
      </c>
      <c r="AC2" s="112" t="s">
        <v>28</v>
      </c>
      <c r="AD2" s="112" t="s">
        <v>83</v>
      </c>
      <c r="AE2" s="113" t="s">
        <v>79</v>
      </c>
      <c r="AF2" s="117" t="s">
        <v>84</v>
      </c>
      <c r="AG2" s="34"/>
      <c r="AH2" s="118" t="s">
        <v>86</v>
      </c>
      <c r="AI2" s="112" t="s">
        <v>87</v>
      </c>
      <c r="AJ2" s="113" t="s">
        <v>29</v>
      </c>
      <c r="AK2" s="112" t="s">
        <v>88</v>
      </c>
      <c r="AL2" s="113" t="s">
        <v>85</v>
      </c>
      <c r="AM2" s="119" t="s">
        <v>89</v>
      </c>
      <c r="AN2" s="34"/>
      <c r="AO2" s="111" t="s">
        <v>90</v>
      </c>
      <c r="AP2" s="112" t="s">
        <v>91</v>
      </c>
      <c r="AQ2" s="112" t="s">
        <v>92</v>
      </c>
      <c r="AR2" s="112" t="s">
        <v>93</v>
      </c>
      <c r="AS2" s="112" t="s">
        <v>94</v>
      </c>
      <c r="AT2" s="112" t="s">
        <v>95</v>
      </c>
      <c r="AU2" s="112" t="s">
        <v>97</v>
      </c>
      <c r="AV2" s="120" t="s">
        <v>96</v>
      </c>
      <c r="AW2" s="34"/>
      <c r="AX2" s="35" t="s">
        <v>98</v>
      </c>
      <c r="AY2" s="34"/>
      <c r="AZ2" s="39" t="s">
        <v>6</v>
      </c>
    </row>
    <row r="3" spans="1:53" s="31" customFormat="1" ht="12" customHeight="1" x14ac:dyDescent="0.6">
      <c r="A3" s="121">
        <v>0</v>
      </c>
      <c r="B3" s="121" t="s">
        <v>30</v>
      </c>
      <c r="C3" s="5" t="s">
        <v>31</v>
      </c>
      <c r="D3" s="4" t="s">
        <v>31</v>
      </c>
      <c r="E3" s="4" t="s">
        <v>31</v>
      </c>
      <c r="F3" s="6" t="s">
        <v>31</v>
      </c>
      <c r="G3" s="108"/>
      <c r="H3" s="28">
        <v>182</v>
      </c>
      <c r="I3" s="40">
        <v>56</v>
      </c>
      <c r="J3" s="40">
        <v>22</v>
      </c>
      <c r="K3" s="26">
        <v>15</v>
      </c>
      <c r="L3" s="26">
        <v>6</v>
      </c>
      <c r="M3" s="40">
        <v>79</v>
      </c>
      <c r="N3" s="42">
        <v>4</v>
      </c>
      <c r="O3" s="7"/>
      <c r="P3" s="28">
        <v>4</v>
      </c>
      <c r="Q3" s="27">
        <v>16</v>
      </c>
      <c r="R3" s="27">
        <v>31</v>
      </c>
      <c r="S3" s="27">
        <v>2</v>
      </c>
      <c r="T3" s="27">
        <v>1</v>
      </c>
      <c r="U3" s="27">
        <v>2</v>
      </c>
      <c r="V3" s="27">
        <v>0</v>
      </c>
      <c r="W3" s="27">
        <v>0</v>
      </c>
      <c r="X3" s="29">
        <v>0</v>
      </c>
      <c r="Y3" s="8"/>
      <c r="Z3" s="28">
        <v>2</v>
      </c>
      <c r="AA3" s="27">
        <v>1</v>
      </c>
      <c r="AB3" s="27">
        <v>33</v>
      </c>
      <c r="AC3" s="27">
        <v>0</v>
      </c>
      <c r="AD3" s="27">
        <v>0</v>
      </c>
      <c r="AE3" s="27">
        <v>0</v>
      </c>
      <c r="AF3" s="29">
        <v>0</v>
      </c>
      <c r="AG3" s="8"/>
      <c r="AH3" s="28">
        <v>3</v>
      </c>
      <c r="AI3" s="27">
        <v>8</v>
      </c>
      <c r="AJ3" s="27">
        <v>0</v>
      </c>
      <c r="AK3" s="27">
        <v>0</v>
      </c>
      <c r="AL3" s="27">
        <v>0</v>
      </c>
      <c r="AM3" s="29">
        <v>0</v>
      </c>
      <c r="AN3" s="8"/>
      <c r="AO3" s="28">
        <v>0</v>
      </c>
      <c r="AP3" s="27">
        <v>59</v>
      </c>
      <c r="AQ3" s="27">
        <v>16</v>
      </c>
      <c r="AR3" s="27">
        <v>3</v>
      </c>
      <c r="AS3" s="27">
        <v>0</v>
      </c>
      <c r="AT3" s="27">
        <v>0</v>
      </c>
      <c r="AU3" s="27">
        <v>1</v>
      </c>
      <c r="AV3" s="29">
        <v>0</v>
      </c>
      <c r="AW3" s="10"/>
      <c r="AX3" s="122">
        <v>0</v>
      </c>
      <c r="AZ3" s="122">
        <v>0</v>
      </c>
    </row>
    <row r="4" spans="1:53" s="31" customFormat="1" ht="12" customHeight="1" x14ac:dyDescent="0.6">
      <c r="A4" s="121">
        <v>0</v>
      </c>
      <c r="B4" s="121" t="s">
        <v>32</v>
      </c>
      <c r="C4" s="5" t="s">
        <v>31</v>
      </c>
      <c r="D4" s="4" t="s">
        <v>31</v>
      </c>
      <c r="E4" s="4" t="s">
        <v>31</v>
      </c>
      <c r="F4" s="6" t="s">
        <v>31</v>
      </c>
      <c r="G4" s="108"/>
      <c r="H4" s="28">
        <v>192</v>
      </c>
      <c r="I4" s="40">
        <v>145</v>
      </c>
      <c r="J4" s="40">
        <v>18</v>
      </c>
      <c r="K4" s="26">
        <v>13</v>
      </c>
      <c r="L4" s="26">
        <v>6</v>
      </c>
      <c r="M4" s="40">
        <v>27</v>
      </c>
      <c r="N4" s="42">
        <v>4</v>
      </c>
      <c r="O4" s="7"/>
      <c r="P4" s="28">
        <v>2</v>
      </c>
      <c r="Q4" s="27">
        <v>15</v>
      </c>
      <c r="R4" s="27">
        <v>123</v>
      </c>
      <c r="S4" s="27">
        <v>1</v>
      </c>
      <c r="T4" s="20">
        <v>0</v>
      </c>
      <c r="U4" s="27">
        <v>1</v>
      </c>
      <c r="V4" s="27">
        <v>3</v>
      </c>
      <c r="W4" s="20">
        <v>0</v>
      </c>
      <c r="X4" s="29">
        <v>0</v>
      </c>
      <c r="Y4" s="8"/>
      <c r="Z4" s="28">
        <v>0</v>
      </c>
      <c r="AA4" s="20">
        <v>0</v>
      </c>
      <c r="AB4" s="27">
        <v>18</v>
      </c>
      <c r="AC4" s="20">
        <v>0</v>
      </c>
      <c r="AD4" s="20">
        <v>0</v>
      </c>
      <c r="AE4" s="20">
        <v>0</v>
      </c>
      <c r="AF4" s="29">
        <v>0</v>
      </c>
      <c r="AG4" s="8"/>
      <c r="AH4" s="28">
        <v>0</v>
      </c>
      <c r="AI4" s="20">
        <v>0</v>
      </c>
      <c r="AJ4" s="27">
        <v>1</v>
      </c>
      <c r="AK4" s="20">
        <v>0</v>
      </c>
      <c r="AL4" s="20">
        <v>0</v>
      </c>
      <c r="AM4" s="29">
        <v>0</v>
      </c>
      <c r="AN4" s="8"/>
      <c r="AO4" s="28">
        <v>0</v>
      </c>
      <c r="AP4" s="27">
        <v>3</v>
      </c>
      <c r="AQ4" s="27">
        <v>21</v>
      </c>
      <c r="AR4" s="27">
        <v>1</v>
      </c>
      <c r="AS4" s="20">
        <v>0</v>
      </c>
      <c r="AT4" s="27">
        <v>2</v>
      </c>
      <c r="AU4" s="20">
        <v>0</v>
      </c>
      <c r="AV4" s="29">
        <v>0</v>
      </c>
      <c r="AW4" s="10"/>
      <c r="AX4" s="122">
        <v>0</v>
      </c>
      <c r="AZ4" s="122">
        <v>1</v>
      </c>
    </row>
    <row r="5" spans="1:53" s="31" customFormat="1" ht="12" customHeight="1" x14ac:dyDescent="0.6">
      <c r="A5" s="121">
        <v>0</v>
      </c>
      <c r="B5" s="121" t="s">
        <v>33</v>
      </c>
      <c r="C5" s="5" t="s">
        <v>31</v>
      </c>
      <c r="D5" s="4" t="s">
        <v>31</v>
      </c>
      <c r="E5" s="4" t="s">
        <v>31</v>
      </c>
      <c r="F5" s="6" t="s">
        <v>31</v>
      </c>
      <c r="G5" s="108"/>
      <c r="H5" s="28">
        <v>258</v>
      </c>
      <c r="I5" s="40">
        <v>191</v>
      </c>
      <c r="J5" s="40">
        <v>18</v>
      </c>
      <c r="K5" s="26">
        <v>19</v>
      </c>
      <c r="L5" s="26">
        <v>7</v>
      </c>
      <c r="M5" s="40">
        <v>39</v>
      </c>
      <c r="N5" s="42">
        <v>4</v>
      </c>
      <c r="O5" s="7"/>
      <c r="P5" s="28">
        <v>3</v>
      </c>
      <c r="Q5" s="27">
        <v>13</v>
      </c>
      <c r="R5" s="27">
        <v>165</v>
      </c>
      <c r="S5" s="27">
        <v>1</v>
      </c>
      <c r="T5" s="20">
        <v>0</v>
      </c>
      <c r="U5" s="27">
        <v>2</v>
      </c>
      <c r="V5" s="27">
        <v>3</v>
      </c>
      <c r="W5" s="27">
        <v>4</v>
      </c>
      <c r="X5" s="29">
        <v>0</v>
      </c>
      <c r="Y5" s="8"/>
      <c r="Z5" s="28">
        <v>1</v>
      </c>
      <c r="AA5" s="20">
        <v>0</v>
      </c>
      <c r="AB5" s="27">
        <v>18</v>
      </c>
      <c r="AC5" s="27">
        <v>2</v>
      </c>
      <c r="AD5" s="20">
        <v>0</v>
      </c>
      <c r="AE5" s="20">
        <v>0</v>
      </c>
      <c r="AF5" s="29">
        <v>0</v>
      </c>
      <c r="AG5" s="8"/>
      <c r="AH5" s="28">
        <v>3</v>
      </c>
      <c r="AI5" s="27">
        <v>1</v>
      </c>
      <c r="AJ5" s="27">
        <v>1</v>
      </c>
      <c r="AK5" s="27">
        <v>1</v>
      </c>
      <c r="AL5" s="20">
        <v>0</v>
      </c>
      <c r="AM5" s="29">
        <v>0</v>
      </c>
      <c r="AN5" s="8"/>
      <c r="AO5" s="28">
        <v>0</v>
      </c>
      <c r="AP5" s="27">
        <v>21</v>
      </c>
      <c r="AQ5" s="27">
        <v>16</v>
      </c>
      <c r="AR5" s="27">
        <v>1</v>
      </c>
      <c r="AS5" s="20">
        <v>0</v>
      </c>
      <c r="AT5" s="27">
        <v>1</v>
      </c>
      <c r="AU5" s="20">
        <v>0</v>
      </c>
      <c r="AV5" s="29">
        <v>0</v>
      </c>
      <c r="AW5" s="10"/>
      <c r="AX5" s="122">
        <v>0</v>
      </c>
      <c r="AZ5" s="122">
        <v>1</v>
      </c>
    </row>
    <row r="6" spans="1:53" s="31" customFormat="1" ht="12" customHeight="1" x14ac:dyDescent="0.6">
      <c r="A6" s="121">
        <v>0</v>
      </c>
      <c r="B6" s="121" t="s">
        <v>34</v>
      </c>
      <c r="C6" s="5" t="s">
        <v>31</v>
      </c>
      <c r="D6" s="4" t="s">
        <v>31</v>
      </c>
      <c r="E6" s="4" t="s">
        <v>31</v>
      </c>
      <c r="F6" s="6" t="s">
        <v>31</v>
      </c>
      <c r="G6" s="108"/>
      <c r="H6" s="28">
        <v>226</v>
      </c>
      <c r="I6" s="40">
        <v>101</v>
      </c>
      <c r="J6" s="40">
        <v>21</v>
      </c>
      <c r="K6" s="20">
        <v>16</v>
      </c>
      <c r="L6" s="26">
        <v>5</v>
      </c>
      <c r="M6" s="40">
        <v>80</v>
      </c>
      <c r="N6" s="42">
        <v>5</v>
      </c>
      <c r="O6" s="7"/>
      <c r="P6" s="28">
        <v>0</v>
      </c>
      <c r="Q6" s="27">
        <v>12</v>
      </c>
      <c r="R6" s="27">
        <v>75</v>
      </c>
      <c r="S6" s="20">
        <v>0</v>
      </c>
      <c r="T6" s="20">
        <v>0</v>
      </c>
      <c r="U6" s="27">
        <v>9</v>
      </c>
      <c r="V6" s="27">
        <v>4</v>
      </c>
      <c r="W6" s="20">
        <v>0</v>
      </c>
      <c r="X6" s="29">
        <v>1</v>
      </c>
      <c r="Y6" s="8"/>
      <c r="Z6" s="28">
        <v>1</v>
      </c>
      <c r="AA6" s="20">
        <v>0</v>
      </c>
      <c r="AB6" s="27">
        <v>33</v>
      </c>
      <c r="AC6" s="27">
        <v>5</v>
      </c>
      <c r="AD6" s="20">
        <v>0</v>
      </c>
      <c r="AE6" s="20">
        <v>0</v>
      </c>
      <c r="AF6" s="29">
        <v>0</v>
      </c>
      <c r="AG6" s="8"/>
      <c r="AH6" s="28">
        <v>1</v>
      </c>
      <c r="AI6" s="27">
        <v>4</v>
      </c>
      <c r="AJ6" s="20">
        <v>0</v>
      </c>
      <c r="AK6" s="20">
        <v>0</v>
      </c>
      <c r="AL6" s="20">
        <v>0</v>
      </c>
      <c r="AM6" s="29">
        <v>0</v>
      </c>
      <c r="AN6" s="8"/>
      <c r="AO6" s="28">
        <v>0</v>
      </c>
      <c r="AP6" s="27">
        <v>44</v>
      </c>
      <c r="AQ6" s="27">
        <v>29</v>
      </c>
      <c r="AR6" s="27">
        <v>3</v>
      </c>
      <c r="AS6" s="20">
        <v>0</v>
      </c>
      <c r="AT6" s="27">
        <v>2</v>
      </c>
      <c r="AU6" s="27">
        <v>2</v>
      </c>
      <c r="AV6" s="29">
        <v>0</v>
      </c>
      <c r="AW6" s="10"/>
      <c r="AX6" s="122">
        <v>1</v>
      </c>
      <c r="AZ6" s="122">
        <v>0</v>
      </c>
    </row>
    <row r="7" spans="1:53" s="98" customFormat="1" ht="12" customHeight="1" x14ac:dyDescent="0.6">
      <c r="A7" s="98">
        <v>0</v>
      </c>
      <c r="B7" s="98" t="s">
        <v>119</v>
      </c>
      <c r="C7" s="70" t="s">
        <v>31</v>
      </c>
      <c r="D7" s="69" t="s">
        <v>31</v>
      </c>
      <c r="E7" s="69" t="s">
        <v>31</v>
      </c>
      <c r="F7" s="71" t="s">
        <v>31</v>
      </c>
      <c r="G7" s="123"/>
      <c r="H7" s="75">
        <f>AVERAGE(H3:H6)</f>
        <v>214.5</v>
      </c>
      <c r="I7" s="77">
        <f t="shared" ref="I7:P7" si="0">AVERAGE(I3:I6)</f>
        <v>123.25</v>
      </c>
      <c r="J7" s="77">
        <f t="shared" si="0"/>
        <v>19.75</v>
      </c>
      <c r="K7" s="77">
        <f t="shared" si="0"/>
        <v>15.75</v>
      </c>
      <c r="L7" s="77">
        <f t="shared" si="0"/>
        <v>6</v>
      </c>
      <c r="M7" s="77">
        <f t="shared" si="0"/>
        <v>56.25</v>
      </c>
      <c r="N7" s="124">
        <f t="shared" si="0"/>
        <v>4.25</v>
      </c>
      <c r="O7" s="67"/>
      <c r="P7" s="75">
        <f t="shared" si="0"/>
        <v>2.25</v>
      </c>
      <c r="Q7" s="77">
        <f t="shared" ref="Q7" si="1">AVERAGE(Q3:Q6)</f>
        <v>14</v>
      </c>
      <c r="R7" s="77">
        <f t="shared" ref="R7" si="2">AVERAGE(R3:R6)</f>
        <v>98.5</v>
      </c>
      <c r="S7" s="77">
        <f t="shared" ref="S7" si="3">AVERAGE(S3:S6)</f>
        <v>1</v>
      </c>
      <c r="T7" s="77">
        <f t="shared" ref="T7" si="4">AVERAGE(T3:T6)</f>
        <v>0.25</v>
      </c>
      <c r="U7" s="77">
        <f t="shared" ref="U7" si="5">AVERAGE(U3:U6)</f>
        <v>3.5</v>
      </c>
      <c r="V7" s="77">
        <f t="shared" ref="V7" si="6">AVERAGE(V3:V6)</f>
        <v>2.5</v>
      </c>
      <c r="W7" s="77">
        <f t="shared" ref="W7" si="7">AVERAGE(W3:W6)</f>
        <v>1</v>
      </c>
      <c r="X7" s="124">
        <f t="shared" ref="X7:Z7" si="8">AVERAGE(X3:X6)</f>
        <v>0.25</v>
      </c>
      <c r="Y7" s="68"/>
      <c r="Z7" s="75">
        <f t="shared" si="8"/>
        <v>1</v>
      </c>
      <c r="AA7" s="77">
        <f t="shared" ref="AA7" si="9">AVERAGE(AA3:AA6)</f>
        <v>0.25</v>
      </c>
      <c r="AB7" s="77">
        <f t="shared" ref="AB7" si="10">AVERAGE(AB3:AB6)</f>
        <v>25.5</v>
      </c>
      <c r="AC7" s="77">
        <f t="shared" ref="AC7" si="11">AVERAGE(AC3:AC6)</f>
        <v>1.75</v>
      </c>
      <c r="AD7" s="77">
        <f t="shared" ref="AD7" si="12">AVERAGE(AD3:AD6)</f>
        <v>0</v>
      </c>
      <c r="AE7" s="77">
        <f t="shared" ref="AE7" si="13">AVERAGE(AE3:AE6)</f>
        <v>0</v>
      </c>
      <c r="AF7" s="124">
        <f t="shared" ref="AF7" si="14">AVERAGE(AF3:AF6)</f>
        <v>0</v>
      </c>
      <c r="AG7" s="68"/>
      <c r="AH7" s="75">
        <f t="shared" ref="AH7" si="15">AVERAGE(AH3:AH6)</f>
        <v>1.75</v>
      </c>
      <c r="AI7" s="77">
        <f t="shared" ref="AI7" si="16">AVERAGE(AI3:AI6)</f>
        <v>3.25</v>
      </c>
      <c r="AJ7" s="77">
        <f t="shared" ref="AJ7" si="17">AVERAGE(AJ3:AJ6)</f>
        <v>0.5</v>
      </c>
      <c r="AK7" s="77">
        <f t="shared" ref="AK7" si="18">AVERAGE(AK3:AK6)</f>
        <v>0.25</v>
      </c>
      <c r="AL7" s="77">
        <f t="shared" ref="AL7" si="19">AVERAGE(AL3:AL6)</f>
        <v>0</v>
      </c>
      <c r="AM7" s="124">
        <f t="shared" ref="AM7" si="20">AVERAGE(AM3:AM6)</f>
        <v>0</v>
      </c>
      <c r="AN7" s="77"/>
      <c r="AO7" s="75">
        <f t="shared" ref="AO7" si="21">AVERAGE(AO3:AO6)</f>
        <v>0</v>
      </c>
      <c r="AP7" s="77">
        <f t="shared" ref="AP7" si="22">AVERAGE(AP3:AP6)</f>
        <v>31.75</v>
      </c>
      <c r="AQ7" s="77">
        <f t="shared" ref="AQ7" si="23">AVERAGE(AQ3:AQ6)</f>
        <v>20.5</v>
      </c>
      <c r="AR7" s="77">
        <f t="shared" ref="AR7" si="24">AVERAGE(AR3:AR6)</f>
        <v>2</v>
      </c>
      <c r="AS7" s="77">
        <f t="shared" ref="AS7:AX7" si="25">AVERAGE(AS3:AS6)</f>
        <v>0</v>
      </c>
      <c r="AT7" s="77">
        <f t="shared" ref="AT7" si="26">AVERAGE(AT3:AT6)</f>
        <v>1.25</v>
      </c>
      <c r="AU7" s="77">
        <f t="shared" si="25"/>
        <v>0.75</v>
      </c>
      <c r="AV7" s="124">
        <f t="shared" si="25"/>
        <v>0</v>
      </c>
      <c r="AW7" s="72"/>
      <c r="AX7" s="125">
        <f t="shared" si="25"/>
        <v>0.25</v>
      </c>
      <c r="AZ7" s="125">
        <f t="shared" ref="AZ7" si="27">AVERAGE(AZ3:AZ6)</f>
        <v>0.5</v>
      </c>
    </row>
    <row r="8" spans="1:53" s="99" customFormat="1" ht="12" customHeight="1" x14ac:dyDescent="0.6">
      <c r="A8" s="99">
        <v>0</v>
      </c>
      <c r="B8" s="99" t="s">
        <v>128</v>
      </c>
      <c r="C8" s="82" t="s">
        <v>31</v>
      </c>
      <c r="D8" s="83" t="s">
        <v>31</v>
      </c>
      <c r="E8" s="83" t="s">
        <v>31</v>
      </c>
      <c r="F8" s="84" t="s">
        <v>31</v>
      </c>
      <c r="G8" s="126"/>
      <c r="H8" s="96">
        <f>_xlfn.STDEV.S(H3:H6)</f>
        <v>34.578413304642346</v>
      </c>
      <c r="I8" s="90">
        <f t="shared" ref="I8:N8" si="28">_xlfn.STDEV.S(I3:I6)</f>
        <v>57.967663399519566</v>
      </c>
      <c r="J8" s="90">
        <f t="shared" si="28"/>
        <v>2.0615528128088303</v>
      </c>
      <c r="K8" s="90">
        <f t="shared" si="28"/>
        <v>2.5</v>
      </c>
      <c r="L8" s="90">
        <f t="shared" si="28"/>
        <v>0.81649658092772603</v>
      </c>
      <c r="M8" s="90">
        <f t="shared" si="28"/>
        <v>27.29316153666824</v>
      </c>
      <c r="N8" s="92">
        <f t="shared" si="28"/>
        <v>0.5</v>
      </c>
      <c r="O8" s="85"/>
      <c r="P8" s="96">
        <f t="shared" ref="P8:X8" si="29">_xlfn.STDEV.S(P3:P6)</f>
        <v>1.707825127659933</v>
      </c>
      <c r="Q8" s="90">
        <f t="shared" si="29"/>
        <v>1.8257418583505538</v>
      </c>
      <c r="R8" s="90">
        <f t="shared" si="29"/>
        <v>58.111960903070546</v>
      </c>
      <c r="S8" s="90">
        <f t="shared" si="29"/>
        <v>0.81649658092772603</v>
      </c>
      <c r="T8" s="90">
        <f t="shared" si="29"/>
        <v>0.5</v>
      </c>
      <c r="U8" s="90">
        <f t="shared" si="29"/>
        <v>3.6968455021364721</v>
      </c>
      <c r="V8" s="90">
        <f t="shared" si="29"/>
        <v>1.7320508075688772</v>
      </c>
      <c r="W8" s="90">
        <f t="shared" si="29"/>
        <v>2</v>
      </c>
      <c r="X8" s="92">
        <f t="shared" si="29"/>
        <v>0.5</v>
      </c>
      <c r="Y8" s="86"/>
      <c r="Z8" s="96">
        <f t="shared" ref="Z8:AF8" si="30">_xlfn.STDEV.S(Z3:Z6)</f>
        <v>0.81649658092772603</v>
      </c>
      <c r="AA8" s="90">
        <f t="shared" si="30"/>
        <v>0.5</v>
      </c>
      <c r="AB8" s="90">
        <f t="shared" si="30"/>
        <v>8.6602540378443873</v>
      </c>
      <c r="AC8" s="90">
        <f t="shared" si="30"/>
        <v>2.3629078131263039</v>
      </c>
      <c r="AD8" s="90">
        <f t="shared" si="30"/>
        <v>0</v>
      </c>
      <c r="AE8" s="90">
        <f t="shared" si="30"/>
        <v>0</v>
      </c>
      <c r="AF8" s="92">
        <f t="shared" si="30"/>
        <v>0</v>
      </c>
      <c r="AG8" s="86"/>
      <c r="AH8" s="96">
        <f t="shared" ref="AH8:AM8" si="31">_xlfn.STDEV.S(AH3:AH6)</f>
        <v>1.5</v>
      </c>
      <c r="AI8" s="90">
        <f t="shared" si="31"/>
        <v>3.5939764421413041</v>
      </c>
      <c r="AJ8" s="90">
        <f t="shared" si="31"/>
        <v>0.57735026918962573</v>
      </c>
      <c r="AK8" s="90">
        <f t="shared" si="31"/>
        <v>0.5</v>
      </c>
      <c r="AL8" s="90">
        <f t="shared" si="31"/>
        <v>0</v>
      </c>
      <c r="AM8" s="92">
        <f t="shared" si="31"/>
        <v>0</v>
      </c>
      <c r="AN8" s="90"/>
      <c r="AO8" s="96">
        <f t="shared" ref="AO8:AT8" si="32">_xlfn.STDEV.S(AO3:AO6)</f>
        <v>0</v>
      </c>
      <c r="AP8" s="90">
        <f t="shared" si="32"/>
        <v>24.730210943971613</v>
      </c>
      <c r="AQ8" s="90">
        <f t="shared" si="32"/>
        <v>6.1373175465073224</v>
      </c>
      <c r="AR8" s="90">
        <f t="shared" si="32"/>
        <v>1.1547005383792515</v>
      </c>
      <c r="AS8" s="90">
        <f t="shared" si="32"/>
        <v>0</v>
      </c>
      <c r="AT8" s="90">
        <f t="shared" si="32"/>
        <v>0.9574271077563381</v>
      </c>
      <c r="AU8" s="90">
        <f t="shared" ref="AU8:AV8" si="33">_xlfn.STDEV.S(AU3:AU6)</f>
        <v>0.9574271077563381</v>
      </c>
      <c r="AV8" s="92">
        <f t="shared" si="33"/>
        <v>0</v>
      </c>
      <c r="AW8" s="87"/>
      <c r="AX8" s="127">
        <f t="shared" ref="AX8" si="34">_xlfn.STDEV.S(AX3:AX6)</f>
        <v>0.5</v>
      </c>
      <c r="AZ8" s="127">
        <f t="shared" ref="AZ8" si="35">_xlfn.STDEV.S(AZ3:AZ6)</f>
        <v>0.57735026918962573</v>
      </c>
    </row>
    <row r="9" spans="1:53" s="100" customFormat="1" ht="12" customHeight="1" x14ac:dyDescent="0.6">
      <c r="A9" s="128">
        <v>4</v>
      </c>
      <c r="B9" s="21" t="s">
        <v>51</v>
      </c>
      <c r="C9" s="5" t="s">
        <v>31</v>
      </c>
      <c r="D9" s="4" t="s">
        <v>31</v>
      </c>
      <c r="E9" s="4" t="s">
        <v>31</v>
      </c>
      <c r="F9" s="6" t="s">
        <v>31</v>
      </c>
      <c r="G9" s="9"/>
      <c r="H9" s="28">
        <v>226</v>
      </c>
      <c r="I9" s="40">
        <v>150</v>
      </c>
      <c r="J9" s="40">
        <v>27</v>
      </c>
      <c r="K9" s="20">
        <v>15</v>
      </c>
      <c r="L9" s="26">
        <v>7</v>
      </c>
      <c r="M9" s="40">
        <v>49</v>
      </c>
      <c r="N9" s="42">
        <v>2</v>
      </c>
      <c r="O9" s="10"/>
      <c r="P9" s="28">
        <v>0</v>
      </c>
      <c r="Q9" s="27">
        <v>22</v>
      </c>
      <c r="R9" s="27">
        <v>112</v>
      </c>
      <c r="S9" s="27">
        <v>1</v>
      </c>
      <c r="T9" s="20">
        <v>0</v>
      </c>
      <c r="U9" s="27">
        <v>5</v>
      </c>
      <c r="V9" s="27">
        <v>7</v>
      </c>
      <c r="W9" s="27">
        <v>2</v>
      </c>
      <c r="X9" s="29">
        <v>1</v>
      </c>
      <c r="Y9" s="10"/>
      <c r="Z9" s="28">
        <v>0</v>
      </c>
      <c r="AA9" s="27">
        <v>1</v>
      </c>
      <c r="AB9" s="27">
        <v>19</v>
      </c>
      <c r="AC9" s="27">
        <v>1</v>
      </c>
      <c r="AD9" s="20">
        <v>0</v>
      </c>
      <c r="AE9" s="20">
        <v>0</v>
      </c>
      <c r="AF9" s="29">
        <v>0</v>
      </c>
      <c r="AG9" s="10"/>
      <c r="AH9" s="28">
        <v>3</v>
      </c>
      <c r="AI9" s="27">
        <v>2</v>
      </c>
      <c r="AJ9" s="20">
        <v>0</v>
      </c>
      <c r="AK9" s="20">
        <v>0</v>
      </c>
      <c r="AL9" s="20">
        <v>0</v>
      </c>
      <c r="AM9" s="29">
        <v>0</v>
      </c>
      <c r="AN9" s="10"/>
      <c r="AO9" s="28">
        <v>0</v>
      </c>
      <c r="AP9" s="27">
        <v>9</v>
      </c>
      <c r="AQ9" s="27">
        <v>40</v>
      </c>
      <c r="AR9" s="20">
        <v>0</v>
      </c>
      <c r="AS9" s="20">
        <v>0</v>
      </c>
      <c r="AT9" s="20">
        <v>0</v>
      </c>
      <c r="AU9" s="20">
        <v>0</v>
      </c>
      <c r="AV9" s="29">
        <v>0</v>
      </c>
      <c r="AW9" s="10"/>
      <c r="AX9" s="122">
        <v>0</v>
      </c>
      <c r="AZ9" s="122">
        <v>1</v>
      </c>
    </row>
    <row r="10" spans="1:53" s="100" customFormat="1" ht="12" customHeight="1" x14ac:dyDescent="0.6">
      <c r="A10" s="128">
        <v>4</v>
      </c>
      <c r="B10" s="21" t="s">
        <v>37</v>
      </c>
      <c r="C10" s="28">
        <v>9.1</v>
      </c>
      <c r="D10" s="26">
        <v>6.54</v>
      </c>
      <c r="E10" s="26">
        <v>64.5</v>
      </c>
      <c r="F10" s="29">
        <v>8.81</v>
      </c>
      <c r="G10" s="9"/>
      <c r="H10" s="28">
        <v>146</v>
      </c>
      <c r="I10" s="40">
        <v>102</v>
      </c>
      <c r="J10" s="40">
        <v>26</v>
      </c>
      <c r="K10" s="20">
        <v>14</v>
      </c>
      <c r="L10" s="129">
        <v>6</v>
      </c>
      <c r="M10" s="40">
        <v>34</v>
      </c>
      <c r="N10" s="42">
        <v>4</v>
      </c>
      <c r="O10" s="10"/>
      <c r="P10" s="130">
        <v>0</v>
      </c>
      <c r="Q10" s="20">
        <v>25</v>
      </c>
      <c r="R10" s="20">
        <v>67</v>
      </c>
      <c r="S10" s="20">
        <v>0</v>
      </c>
      <c r="T10" s="20">
        <v>0</v>
      </c>
      <c r="U10" s="20">
        <v>1</v>
      </c>
      <c r="V10" s="20">
        <v>2</v>
      </c>
      <c r="W10" s="20">
        <v>3</v>
      </c>
      <c r="X10" s="131">
        <v>4</v>
      </c>
      <c r="Y10" s="10"/>
      <c r="Z10" s="130">
        <v>0</v>
      </c>
      <c r="AA10" s="20">
        <v>1</v>
      </c>
      <c r="AB10" s="20">
        <v>6</v>
      </c>
      <c r="AC10" s="20">
        <v>2</v>
      </c>
      <c r="AD10" s="20">
        <v>1</v>
      </c>
      <c r="AE10" s="20">
        <v>0</v>
      </c>
      <c r="AF10" s="131">
        <v>0</v>
      </c>
      <c r="AG10" s="10"/>
      <c r="AH10" s="130">
        <v>0</v>
      </c>
      <c r="AI10" s="20">
        <v>0</v>
      </c>
      <c r="AJ10" s="20">
        <v>0</v>
      </c>
      <c r="AK10" s="20">
        <v>0</v>
      </c>
      <c r="AL10" s="20">
        <v>0</v>
      </c>
      <c r="AM10" s="131">
        <v>0</v>
      </c>
      <c r="AN10" s="10"/>
      <c r="AO10" s="130">
        <v>0</v>
      </c>
      <c r="AP10" s="20">
        <v>6</v>
      </c>
      <c r="AQ10" s="20">
        <v>26</v>
      </c>
      <c r="AR10" s="20">
        <v>0</v>
      </c>
      <c r="AS10" s="20">
        <v>0</v>
      </c>
      <c r="AT10" s="20">
        <v>1</v>
      </c>
      <c r="AU10" s="20">
        <v>0</v>
      </c>
      <c r="AV10" s="131">
        <v>1</v>
      </c>
      <c r="AW10" s="10"/>
      <c r="AX10" s="132">
        <v>0</v>
      </c>
      <c r="AZ10" s="132">
        <v>0</v>
      </c>
    </row>
    <row r="11" spans="1:53" s="100" customFormat="1" ht="12" customHeight="1" x14ac:dyDescent="0.6">
      <c r="A11" s="128">
        <v>4</v>
      </c>
      <c r="B11" s="21" t="s">
        <v>58</v>
      </c>
      <c r="C11" s="28">
        <v>8.9</v>
      </c>
      <c r="D11" s="26">
        <v>6.57</v>
      </c>
      <c r="E11" s="26">
        <v>64.099999999999994</v>
      </c>
      <c r="F11" s="29">
        <v>8.82</v>
      </c>
      <c r="G11" s="9"/>
      <c r="H11" s="28">
        <v>104</v>
      </c>
      <c r="I11" s="40">
        <v>66</v>
      </c>
      <c r="J11" s="40">
        <v>25</v>
      </c>
      <c r="K11" s="20">
        <v>15</v>
      </c>
      <c r="L11" s="129">
        <v>7</v>
      </c>
      <c r="M11" s="40">
        <v>31</v>
      </c>
      <c r="N11" s="42">
        <v>3</v>
      </c>
      <c r="O11" s="10"/>
      <c r="P11" s="28">
        <v>0</v>
      </c>
      <c r="Q11" s="27">
        <v>24</v>
      </c>
      <c r="R11" s="27">
        <v>30</v>
      </c>
      <c r="S11" s="27">
        <v>1</v>
      </c>
      <c r="T11" s="20">
        <v>0</v>
      </c>
      <c r="U11" s="27">
        <v>1</v>
      </c>
      <c r="V11" s="27">
        <v>6</v>
      </c>
      <c r="W11" s="27">
        <v>2</v>
      </c>
      <c r="X11" s="29">
        <v>2</v>
      </c>
      <c r="Y11" s="10"/>
      <c r="Z11" s="28">
        <v>1</v>
      </c>
      <c r="AA11" s="20">
        <v>0</v>
      </c>
      <c r="AB11" s="27">
        <v>2</v>
      </c>
      <c r="AC11" s="20">
        <v>0</v>
      </c>
      <c r="AD11" s="27">
        <v>2</v>
      </c>
      <c r="AE11" s="20">
        <v>0</v>
      </c>
      <c r="AF11" s="29">
        <v>0</v>
      </c>
      <c r="AG11" s="10"/>
      <c r="AH11" s="28">
        <v>1</v>
      </c>
      <c r="AI11" s="20">
        <v>0</v>
      </c>
      <c r="AJ11" s="20">
        <v>0</v>
      </c>
      <c r="AK11" s="27">
        <v>1</v>
      </c>
      <c r="AL11" s="20">
        <v>0</v>
      </c>
      <c r="AM11" s="29">
        <v>0</v>
      </c>
      <c r="AN11" s="10"/>
      <c r="AO11" s="28">
        <v>0</v>
      </c>
      <c r="AP11" s="27">
        <v>9</v>
      </c>
      <c r="AQ11" s="27">
        <v>20</v>
      </c>
      <c r="AR11" s="20">
        <v>0</v>
      </c>
      <c r="AS11" s="20">
        <v>0</v>
      </c>
      <c r="AT11" s="27">
        <v>2</v>
      </c>
      <c r="AU11" s="20">
        <v>0</v>
      </c>
      <c r="AV11" s="29">
        <v>0</v>
      </c>
      <c r="AW11" s="10"/>
      <c r="AX11" s="122">
        <v>0</v>
      </c>
      <c r="AZ11" s="122">
        <v>0</v>
      </c>
    </row>
    <row r="12" spans="1:53" s="100" customFormat="1" ht="12" customHeight="1" x14ac:dyDescent="0.6">
      <c r="A12" s="128">
        <v>4</v>
      </c>
      <c r="B12" s="21" t="s">
        <v>49</v>
      </c>
      <c r="C12" s="28">
        <v>9.3000000000000007</v>
      </c>
      <c r="D12" s="26">
        <v>6.83</v>
      </c>
      <c r="E12" s="26">
        <v>63.8</v>
      </c>
      <c r="F12" s="29">
        <v>8.76</v>
      </c>
      <c r="G12" s="9"/>
      <c r="H12" s="28">
        <v>172</v>
      </c>
      <c r="I12" s="40">
        <v>118</v>
      </c>
      <c r="J12" s="40">
        <v>19</v>
      </c>
      <c r="K12" s="20">
        <v>13</v>
      </c>
      <c r="L12" s="129">
        <v>6</v>
      </c>
      <c r="M12" s="40">
        <v>36</v>
      </c>
      <c r="N12" s="42">
        <v>3</v>
      </c>
      <c r="O12" s="10"/>
      <c r="P12" s="28">
        <v>0</v>
      </c>
      <c r="Q12" s="27">
        <v>17</v>
      </c>
      <c r="R12" s="27">
        <v>94</v>
      </c>
      <c r="S12" s="20">
        <v>0</v>
      </c>
      <c r="T12" s="20">
        <v>0</v>
      </c>
      <c r="U12" s="27">
        <v>2</v>
      </c>
      <c r="V12" s="27">
        <v>2</v>
      </c>
      <c r="W12" s="27">
        <v>2</v>
      </c>
      <c r="X12" s="29">
        <v>1</v>
      </c>
      <c r="Y12" s="10"/>
      <c r="Z12" s="28">
        <v>0</v>
      </c>
      <c r="AA12" s="20">
        <v>0</v>
      </c>
      <c r="AB12" s="27">
        <v>11</v>
      </c>
      <c r="AC12" s="20">
        <v>0</v>
      </c>
      <c r="AD12" s="27">
        <v>2</v>
      </c>
      <c r="AE12" s="20">
        <v>0</v>
      </c>
      <c r="AF12" s="29">
        <v>0</v>
      </c>
      <c r="AG12" s="10"/>
      <c r="AH12" s="28">
        <v>3</v>
      </c>
      <c r="AI12" s="27">
        <v>2</v>
      </c>
      <c r="AJ12" s="20">
        <v>0</v>
      </c>
      <c r="AK12" s="20">
        <v>0</v>
      </c>
      <c r="AL12" s="20">
        <v>0</v>
      </c>
      <c r="AM12" s="29">
        <v>0</v>
      </c>
      <c r="AN12" s="10"/>
      <c r="AO12" s="28">
        <v>0</v>
      </c>
      <c r="AP12" s="27">
        <v>12</v>
      </c>
      <c r="AQ12" s="27">
        <v>22</v>
      </c>
      <c r="AR12" s="20">
        <v>0</v>
      </c>
      <c r="AS12" s="20">
        <v>0</v>
      </c>
      <c r="AT12" s="27">
        <v>2</v>
      </c>
      <c r="AU12" s="20">
        <v>0</v>
      </c>
      <c r="AV12" s="29">
        <v>0</v>
      </c>
      <c r="AW12" s="10"/>
      <c r="AX12" s="122">
        <v>0</v>
      </c>
      <c r="AZ12" s="122">
        <v>0</v>
      </c>
    </row>
    <row r="13" spans="1:53" s="101" customFormat="1" ht="12" customHeight="1" x14ac:dyDescent="0.6">
      <c r="A13" s="98">
        <v>4</v>
      </c>
      <c r="B13" s="98" t="s">
        <v>119</v>
      </c>
      <c r="C13" s="75">
        <f>AVERAGE(C9:C12)</f>
        <v>9.1</v>
      </c>
      <c r="D13" s="76">
        <f t="shared" ref="D13:F13" si="36">AVERAGE(D9:D12)</f>
        <v>6.6466666666666656</v>
      </c>
      <c r="E13" s="77">
        <f t="shared" si="36"/>
        <v>64.133333333333326</v>
      </c>
      <c r="F13" s="78">
        <f t="shared" si="36"/>
        <v>8.7966666666666669</v>
      </c>
      <c r="G13" s="69"/>
      <c r="H13" s="75">
        <f>AVERAGE(H9:H12)</f>
        <v>162</v>
      </c>
      <c r="I13" s="77">
        <f t="shared" ref="I13" si="37">AVERAGE(I9:I12)</f>
        <v>109</v>
      </c>
      <c r="J13" s="77">
        <f t="shared" ref="J13" si="38">AVERAGE(J9:J12)</f>
        <v>24.25</v>
      </c>
      <c r="K13" s="77">
        <f t="shared" ref="K13" si="39">AVERAGE(K9:K12)</f>
        <v>14.25</v>
      </c>
      <c r="L13" s="77">
        <f t="shared" ref="L13" si="40">AVERAGE(L9:L12)</f>
        <v>6.5</v>
      </c>
      <c r="M13" s="77">
        <f t="shared" ref="M13" si="41">AVERAGE(M9:M12)</f>
        <v>37.5</v>
      </c>
      <c r="N13" s="124">
        <f t="shared" ref="N13" si="42">AVERAGE(N9:N12)</f>
        <v>3</v>
      </c>
      <c r="O13" s="72"/>
      <c r="P13" s="75">
        <f t="shared" ref="P13" si="43">AVERAGE(P9:P12)</f>
        <v>0</v>
      </c>
      <c r="Q13" s="77">
        <f t="shared" ref="Q13" si="44">AVERAGE(Q9:Q12)</f>
        <v>22</v>
      </c>
      <c r="R13" s="77">
        <f t="shared" ref="R13" si="45">AVERAGE(R9:R12)</f>
        <v>75.75</v>
      </c>
      <c r="S13" s="77">
        <f t="shared" ref="S13" si="46">AVERAGE(S9:S12)</f>
        <v>0.5</v>
      </c>
      <c r="T13" s="77">
        <f t="shared" ref="T13" si="47">AVERAGE(T9:T12)</f>
        <v>0</v>
      </c>
      <c r="U13" s="77">
        <f t="shared" ref="U13" si="48">AVERAGE(U9:U12)</f>
        <v>2.25</v>
      </c>
      <c r="V13" s="77">
        <f t="shared" ref="V13" si="49">AVERAGE(V9:V12)</f>
        <v>4.25</v>
      </c>
      <c r="W13" s="77">
        <f t="shared" ref="W13" si="50">AVERAGE(W9:W12)</f>
        <v>2.25</v>
      </c>
      <c r="X13" s="124">
        <f t="shared" ref="X13" si="51">AVERAGE(X9:X12)</f>
        <v>2</v>
      </c>
      <c r="Y13" s="72"/>
      <c r="Z13" s="75">
        <f t="shared" ref="Z13" si="52">AVERAGE(Z9:Z12)</f>
        <v>0.25</v>
      </c>
      <c r="AA13" s="77">
        <f t="shared" ref="AA13" si="53">AVERAGE(AA9:AA12)</f>
        <v>0.5</v>
      </c>
      <c r="AB13" s="77">
        <f t="shared" ref="AB13" si="54">AVERAGE(AB9:AB12)</f>
        <v>9.5</v>
      </c>
      <c r="AC13" s="77">
        <f t="shared" ref="AC13" si="55">AVERAGE(AC9:AC12)</f>
        <v>0.75</v>
      </c>
      <c r="AD13" s="77">
        <f t="shared" ref="AD13" si="56">AVERAGE(AD9:AD12)</f>
        <v>1.25</v>
      </c>
      <c r="AE13" s="77">
        <f t="shared" ref="AE13" si="57">AVERAGE(AE9:AE12)</f>
        <v>0</v>
      </c>
      <c r="AF13" s="124">
        <f t="shared" ref="AF13" si="58">AVERAGE(AF9:AF12)</f>
        <v>0</v>
      </c>
      <c r="AG13" s="72"/>
      <c r="AH13" s="75">
        <f t="shared" ref="AH13" si="59">AVERAGE(AH9:AH12)</f>
        <v>1.75</v>
      </c>
      <c r="AI13" s="77">
        <f t="shared" ref="AI13" si="60">AVERAGE(AI9:AI12)</f>
        <v>1</v>
      </c>
      <c r="AJ13" s="77">
        <f t="shared" ref="AJ13" si="61">AVERAGE(AJ9:AJ12)</f>
        <v>0</v>
      </c>
      <c r="AK13" s="77">
        <f t="shared" ref="AK13" si="62">AVERAGE(AK9:AK12)</f>
        <v>0.25</v>
      </c>
      <c r="AL13" s="77">
        <f t="shared" ref="AL13" si="63">AVERAGE(AL9:AL12)</f>
        <v>0</v>
      </c>
      <c r="AM13" s="124">
        <f t="shared" ref="AM13" si="64">AVERAGE(AM9:AM12)</f>
        <v>0</v>
      </c>
      <c r="AN13" s="77"/>
      <c r="AO13" s="75">
        <f t="shared" ref="AO13" si="65">AVERAGE(AO9:AO12)</f>
        <v>0</v>
      </c>
      <c r="AP13" s="77">
        <f t="shared" ref="AP13" si="66">AVERAGE(AP9:AP12)</f>
        <v>9</v>
      </c>
      <c r="AQ13" s="77">
        <f t="shared" ref="AQ13" si="67">AVERAGE(AQ9:AQ12)</f>
        <v>27</v>
      </c>
      <c r="AR13" s="77">
        <f t="shared" ref="AR13" si="68">AVERAGE(AR9:AR12)</f>
        <v>0</v>
      </c>
      <c r="AS13" s="77">
        <f t="shared" ref="AS13" si="69">AVERAGE(AS9:AS12)</f>
        <v>0</v>
      </c>
      <c r="AT13" s="77">
        <f t="shared" ref="AT13" si="70">AVERAGE(AT9:AT12)</f>
        <v>1.25</v>
      </c>
      <c r="AU13" s="77">
        <f t="shared" ref="AU13" si="71">AVERAGE(AU9:AU12)</f>
        <v>0</v>
      </c>
      <c r="AV13" s="124">
        <f t="shared" ref="AV13" si="72">AVERAGE(AV9:AV12)</f>
        <v>0.25</v>
      </c>
      <c r="AW13" s="72"/>
      <c r="AX13" s="125">
        <f t="shared" ref="AX13:AZ13" si="73">AVERAGE(AX9:AX12)</f>
        <v>0</v>
      </c>
      <c r="AZ13" s="125">
        <f t="shared" si="73"/>
        <v>0.25</v>
      </c>
    </row>
    <row r="14" spans="1:53" s="102" customFormat="1" ht="12" customHeight="1" x14ac:dyDescent="0.6">
      <c r="A14" s="99">
        <v>4</v>
      </c>
      <c r="B14" s="99" t="s">
        <v>128</v>
      </c>
      <c r="C14" s="96">
        <f>_xlfn.STDEV.S(C9:C12)</f>
        <v>0.20000000000000018</v>
      </c>
      <c r="D14" s="90">
        <f t="shared" ref="D14:F14" si="74">_xlfn.STDEV.S(D9:D12)</f>
        <v>0.15947831618540911</v>
      </c>
      <c r="E14" s="90">
        <f t="shared" si="74"/>
        <v>0.35118845842842622</v>
      </c>
      <c r="F14" s="92">
        <f t="shared" si="74"/>
        <v>3.2145502536643514E-2</v>
      </c>
      <c r="G14" s="83"/>
      <c r="H14" s="96">
        <f>_xlfn.STDEV.S(H9:H12)</f>
        <v>51.04246598013593</v>
      </c>
      <c r="I14" s="90">
        <f t="shared" ref="I14:N14" si="75">_xlfn.STDEV.S(I9:I12)</f>
        <v>34.928498393145958</v>
      </c>
      <c r="J14" s="90">
        <f t="shared" si="75"/>
        <v>3.5939764421413041</v>
      </c>
      <c r="K14" s="90">
        <f t="shared" si="75"/>
        <v>0.9574271077563381</v>
      </c>
      <c r="L14" s="90">
        <f t="shared" si="75"/>
        <v>0.57735026918962573</v>
      </c>
      <c r="M14" s="90">
        <f t="shared" si="75"/>
        <v>7.9372539331937721</v>
      </c>
      <c r="N14" s="92">
        <f t="shared" si="75"/>
        <v>0.81649658092772603</v>
      </c>
      <c r="O14" s="87"/>
      <c r="P14" s="96">
        <f t="shared" ref="P14:X14" si="76">_xlfn.STDEV.S(P9:P12)</f>
        <v>0</v>
      </c>
      <c r="Q14" s="90">
        <f t="shared" si="76"/>
        <v>3.5590260840104371</v>
      </c>
      <c r="R14" s="90">
        <f t="shared" si="76"/>
        <v>35.668613654023616</v>
      </c>
      <c r="S14" s="90">
        <f t="shared" si="76"/>
        <v>0.57735026918962573</v>
      </c>
      <c r="T14" s="90">
        <f t="shared" si="76"/>
        <v>0</v>
      </c>
      <c r="U14" s="90">
        <f t="shared" si="76"/>
        <v>1.8929694486000912</v>
      </c>
      <c r="V14" s="90">
        <f t="shared" si="76"/>
        <v>2.6299556396765835</v>
      </c>
      <c r="W14" s="90">
        <f t="shared" si="76"/>
        <v>0.5</v>
      </c>
      <c r="X14" s="92">
        <f t="shared" si="76"/>
        <v>1.4142135623730951</v>
      </c>
      <c r="Y14" s="87"/>
      <c r="Z14" s="96">
        <f t="shared" ref="Z14:AF14" si="77">_xlfn.STDEV.S(Z9:Z12)</f>
        <v>0.5</v>
      </c>
      <c r="AA14" s="90">
        <f t="shared" si="77"/>
        <v>0.57735026918962573</v>
      </c>
      <c r="AB14" s="90">
        <f t="shared" si="77"/>
        <v>7.32575365861197</v>
      </c>
      <c r="AC14" s="90">
        <f t="shared" si="77"/>
        <v>0.9574271077563381</v>
      </c>
      <c r="AD14" s="90">
        <f t="shared" si="77"/>
        <v>0.9574271077563381</v>
      </c>
      <c r="AE14" s="90">
        <f t="shared" si="77"/>
        <v>0</v>
      </c>
      <c r="AF14" s="92">
        <f t="shared" si="77"/>
        <v>0</v>
      </c>
      <c r="AG14" s="87"/>
      <c r="AH14" s="96">
        <f t="shared" ref="AH14:AM14" si="78">_xlfn.STDEV.S(AH9:AH12)</f>
        <v>1.5</v>
      </c>
      <c r="AI14" s="90">
        <f t="shared" si="78"/>
        <v>1.1547005383792515</v>
      </c>
      <c r="AJ14" s="90">
        <f t="shared" si="78"/>
        <v>0</v>
      </c>
      <c r="AK14" s="90">
        <f t="shared" si="78"/>
        <v>0.5</v>
      </c>
      <c r="AL14" s="90">
        <f t="shared" si="78"/>
        <v>0</v>
      </c>
      <c r="AM14" s="92">
        <f t="shared" si="78"/>
        <v>0</v>
      </c>
      <c r="AN14" s="90"/>
      <c r="AO14" s="96">
        <f t="shared" ref="AO14:AV14" si="79">_xlfn.STDEV.S(AO9:AO12)</f>
        <v>0</v>
      </c>
      <c r="AP14" s="90">
        <f t="shared" si="79"/>
        <v>2.4494897427831779</v>
      </c>
      <c r="AQ14" s="90">
        <f t="shared" si="79"/>
        <v>9.0184995056457886</v>
      </c>
      <c r="AR14" s="90">
        <f t="shared" si="79"/>
        <v>0</v>
      </c>
      <c r="AS14" s="90">
        <f t="shared" si="79"/>
        <v>0</v>
      </c>
      <c r="AT14" s="90">
        <f t="shared" si="79"/>
        <v>0.9574271077563381</v>
      </c>
      <c r="AU14" s="90">
        <f t="shared" si="79"/>
        <v>0</v>
      </c>
      <c r="AV14" s="92">
        <f t="shared" si="79"/>
        <v>0.5</v>
      </c>
      <c r="AW14" s="87"/>
      <c r="AX14" s="127">
        <f t="shared" ref="AX14:AZ14" si="80">_xlfn.STDEV.S(AX9:AX12)</f>
        <v>0</v>
      </c>
      <c r="AZ14" s="127">
        <f t="shared" si="80"/>
        <v>0.5</v>
      </c>
    </row>
    <row r="15" spans="1:53" s="27" customFormat="1" ht="13.5" x14ac:dyDescent="0.6">
      <c r="A15" s="27">
        <v>6</v>
      </c>
      <c r="B15" s="22" t="s">
        <v>59</v>
      </c>
      <c r="C15" s="45">
        <v>9.0500000000000007</v>
      </c>
      <c r="D15" s="15">
        <v>6.7650000000000006</v>
      </c>
      <c r="E15" s="24">
        <v>66.5</v>
      </c>
      <c r="F15" s="11">
        <v>9.09</v>
      </c>
      <c r="G15" s="12"/>
      <c r="H15" s="28">
        <v>196</v>
      </c>
      <c r="I15" s="40">
        <v>105</v>
      </c>
      <c r="J15" s="40">
        <v>23</v>
      </c>
      <c r="K15" s="20">
        <v>16</v>
      </c>
      <c r="L15" s="129">
        <v>7</v>
      </c>
      <c r="M15" s="40">
        <v>72</v>
      </c>
      <c r="N15" s="42">
        <v>5</v>
      </c>
      <c r="O15" s="13"/>
      <c r="P15" s="28">
        <v>0</v>
      </c>
      <c r="Q15" s="27">
        <v>23</v>
      </c>
      <c r="R15" s="27">
        <v>69</v>
      </c>
      <c r="S15" s="27">
        <v>6</v>
      </c>
      <c r="T15" s="27">
        <v>1</v>
      </c>
      <c r="U15" s="20">
        <v>0</v>
      </c>
      <c r="V15" s="27">
        <v>3</v>
      </c>
      <c r="W15" s="27">
        <v>1</v>
      </c>
      <c r="X15" s="29">
        <v>2</v>
      </c>
      <c r="Y15" s="13"/>
      <c r="Z15" s="28">
        <v>0</v>
      </c>
      <c r="AA15" s="27">
        <v>2</v>
      </c>
      <c r="AB15" s="27">
        <v>14</v>
      </c>
      <c r="AC15" s="27">
        <v>2</v>
      </c>
      <c r="AD15" s="20">
        <v>0</v>
      </c>
      <c r="AE15" s="20">
        <v>0</v>
      </c>
      <c r="AF15" s="29">
        <v>0</v>
      </c>
      <c r="AG15" s="13"/>
      <c r="AH15" s="28">
        <v>1</v>
      </c>
      <c r="AI15" s="20">
        <v>0</v>
      </c>
      <c r="AJ15" s="20">
        <v>0</v>
      </c>
      <c r="AK15" s="20">
        <v>0</v>
      </c>
      <c r="AL15" s="20">
        <v>0</v>
      </c>
      <c r="AM15" s="29">
        <v>0</v>
      </c>
      <c r="AN15" s="13"/>
      <c r="AO15" s="28">
        <v>0</v>
      </c>
      <c r="AP15" s="27">
        <v>49</v>
      </c>
      <c r="AQ15" s="27">
        <v>19</v>
      </c>
      <c r="AR15" s="20">
        <v>0</v>
      </c>
      <c r="AS15" s="20">
        <v>0</v>
      </c>
      <c r="AT15" s="27">
        <v>1</v>
      </c>
      <c r="AU15" s="27">
        <v>2</v>
      </c>
      <c r="AV15" s="29">
        <v>1</v>
      </c>
      <c r="AW15" s="13"/>
      <c r="AX15" s="122">
        <v>0</v>
      </c>
      <c r="AZ15" s="122">
        <v>0</v>
      </c>
    </row>
    <row r="16" spans="1:53" s="27" customFormat="1" ht="13.5" x14ac:dyDescent="0.6">
      <c r="A16" s="27">
        <v>6</v>
      </c>
      <c r="B16" s="22" t="s">
        <v>36</v>
      </c>
      <c r="C16" s="103">
        <v>8.9499999999999993</v>
      </c>
      <c r="D16" s="26">
        <v>7.26</v>
      </c>
      <c r="E16" s="104">
        <v>63.849999999999994</v>
      </c>
      <c r="F16" s="29">
        <v>9.14</v>
      </c>
      <c r="G16" s="12"/>
      <c r="H16" s="28">
        <v>147</v>
      </c>
      <c r="I16" s="40">
        <v>67</v>
      </c>
      <c r="J16" s="40">
        <v>22</v>
      </c>
      <c r="K16" s="20">
        <v>16</v>
      </c>
      <c r="L16" s="129">
        <v>7</v>
      </c>
      <c r="M16" s="40">
        <v>71</v>
      </c>
      <c r="N16" s="42">
        <v>4</v>
      </c>
      <c r="O16" s="13"/>
      <c r="P16" s="28">
        <v>4</v>
      </c>
      <c r="Q16" s="27">
        <v>17</v>
      </c>
      <c r="R16" s="27">
        <v>39</v>
      </c>
      <c r="S16" s="27">
        <v>4</v>
      </c>
      <c r="T16" s="20">
        <v>0</v>
      </c>
      <c r="U16" s="27">
        <v>1</v>
      </c>
      <c r="V16" s="27">
        <v>1</v>
      </c>
      <c r="W16" s="27">
        <v>1</v>
      </c>
      <c r="X16" s="29">
        <v>0</v>
      </c>
      <c r="Y16" s="13"/>
      <c r="Z16" s="28">
        <v>1</v>
      </c>
      <c r="AA16" s="20">
        <v>0</v>
      </c>
      <c r="AB16" s="27">
        <v>5</v>
      </c>
      <c r="AC16" s="27">
        <v>1</v>
      </c>
      <c r="AD16" s="20">
        <v>0</v>
      </c>
      <c r="AE16" s="20">
        <v>0</v>
      </c>
      <c r="AF16" s="29">
        <v>0</v>
      </c>
      <c r="AG16" s="13"/>
      <c r="AH16" s="28">
        <v>0</v>
      </c>
      <c r="AI16" s="27">
        <v>1</v>
      </c>
      <c r="AJ16" s="20">
        <v>0</v>
      </c>
      <c r="AK16" s="20">
        <v>0</v>
      </c>
      <c r="AL16" s="20">
        <v>0</v>
      </c>
      <c r="AM16" s="29">
        <v>0</v>
      </c>
      <c r="AN16" s="13"/>
      <c r="AO16" s="28">
        <v>0</v>
      </c>
      <c r="AP16" s="27">
        <v>24</v>
      </c>
      <c r="AQ16" s="27">
        <v>45</v>
      </c>
      <c r="AR16" s="27">
        <v>1</v>
      </c>
      <c r="AS16" s="20">
        <v>0</v>
      </c>
      <c r="AT16" s="27">
        <v>1</v>
      </c>
      <c r="AU16" s="20">
        <v>0</v>
      </c>
      <c r="AV16" s="29">
        <v>0</v>
      </c>
      <c r="AW16" s="13"/>
      <c r="AX16" s="122">
        <v>0</v>
      </c>
      <c r="AZ16" s="122">
        <v>1</v>
      </c>
    </row>
    <row r="17" spans="1:52" s="133" customFormat="1" ht="13.5" x14ac:dyDescent="0.6">
      <c r="A17" s="98">
        <v>6</v>
      </c>
      <c r="B17" s="98" t="s">
        <v>119</v>
      </c>
      <c r="C17" s="75">
        <f>AVERAGE(C15:C16)</f>
        <v>9</v>
      </c>
      <c r="D17" s="76">
        <f t="shared" ref="D17:F17" si="81">AVERAGE(D15:D16)</f>
        <v>7.0125000000000002</v>
      </c>
      <c r="E17" s="77">
        <f t="shared" si="81"/>
        <v>65.174999999999997</v>
      </c>
      <c r="F17" s="78">
        <f t="shared" si="81"/>
        <v>9.1150000000000002</v>
      </c>
      <c r="G17" s="73"/>
      <c r="H17" s="75">
        <f>AVERAGE(H15:H16)</f>
        <v>171.5</v>
      </c>
      <c r="I17" s="77">
        <f t="shared" ref="I17:N17" si="82">AVERAGE(I15:I16)</f>
        <v>86</v>
      </c>
      <c r="J17" s="77">
        <f t="shared" si="82"/>
        <v>22.5</v>
      </c>
      <c r="K17" s="77">
        <f t="shared" si="82"/>
        <v>16</v>
      </c>
      <c r="L17" s="77">
        <f t="shared" si="82"/>
        <v>7</v>
      </c>
      <c r="M17" s="77">
        <f t="shared" si="82"/>
        <v>71.5</v>
      </c>
      <c r="N17" s="124">
        <f t="shared" si="82"/>
        <v>4.5</v>
      </c>
      <c r="O17" s="74"/>
      <c r="P17" s="75">
        <f>AVERAGE(P15:P16)</f>
        <v>2</v>
      </c>
      <c r="Q17" s="77">
        <f t="shared" ref="Q17:Z17" si="83">AVERAGE(Q15:Q16)</f>
        <v>20</v>
      </c>
      <c r="R17" s="77">
        <f t="shared" si="83"/>
        <v>54</v>
      </c>
      <c r="S17" s="77">
        <f t="shared" si="83"/>
        <v>5</v>
      </c>
      <c r="T17" s="77">
        <f t="shared" si="83"/>
        <v>0.5</v>
      </c>
      <c r="U17" s="77">
        <f t="shared" si="83"/>
        <v>0.5</v>
      </c>
      <c r="V17" s="77">
        <f t="shared" si="83"/>
        <v>2</v>
      </c>
      <c r="W17" s="77">
        <f t="shared" si="83"/>
        <v>1</v>
      </c>
      <c r="X17" s="124">
        <f t="shared" si="83"/>
        <v>1</v>
      </c>
      <c r="Y17" s="74"/>
      <c r="Z17" s="75">
        <f t="shared" si="83"/>
        <v>0.5</v>
      </c>
      <c r="AA17" s="77">
        <f t="shared" ref="AA17" si="84">AVERAGE(AA15:AA16)</f>
        <v>1</v>
      </c>
      <c r="AB17" s="77">
        <f t="shared" ref="AB17" si="85">AVERAGE(AB15:AB16)</f>
        <v>9.5</v>
      </c>
      <c r="AC17" s="77">
        <f t="shared" ref="AC17" si="86">AVERAGE(AC15:AC16)</f>
        <v>1.5</v>
      </c>
      <c r="AD17" s="77">
        <f t="shared" ref="AD17" si="87">AVERAGE(AD15:AD16)</f>
        <v>0</v>
      </c>
      <c r="AE17" s="77">
        <f t="shared" ref="AE17" si="88">AVERAGE(AE15:AE16)</f>
        <v>0</v>
      </c>
      <c r="AF17" s="124">
        <f t="shared" ref="AF17" si="89">AVERAGE(AF15:AF16)</f>
        <v>0</v>
      </c>
      <c r="AG17" s="74"/>
      <c r="AH17" s="75">
        <f t="shared" ref="AH17" si="90">AVERAGE(AH15:AH16)</f>
        <v>0.5</v>
      </c>
      <c r="AI17" s="77">
        <f t="shared" ref="AI17" si="91">AVERAGE(AI15:AI16)</f>
        <v>0.5</v>
      </c>
      <c r="AJ17" s="77">
        <f t="shared" ref="AJ17" si="92">AVERAGE(AJ15:AJ16)</f>
        <v>0</v>
      </c>
      <c r="AK17" s="77">
        <f t="shared" ref="AK17" si="93">AVERAGE(AK15:AK16)</f>
        <v>0</v>
      </c>
      <c r="AL17" s="77">
        <f t="shared" ref="AL17" si="94">AVERAGE(AL15:AL16)</f>
        <v>0</v>
      </c>
      <c r="AM17" s="124">
        <f t="shared" ref="AM17:AO17" si="95">AVERAGE(AM15:AM16)</f>
        <v>0</v>
      </c>
      <c r="AN17" s="77"/>
      <c r="AO17" s="75">
        <f t="shared" si="95"/>
        <v>0</v>
      </c>
      <c r="AP17" s="77">
        <f t="shared" ref="AP17" si="96">AVERAGE(AP15:AP16)</f>
        <v>36.5</v>
      </c>
      <c r="AQ17" s="77">
        <f t="shared" ref="AQ17" si="97">AVERAGE(AQ15:AQ16)</f>
        <v>32</v>
      </c>
      <c r="AR17" s="77">
        <f t="shared" ref="AR17" si="98">AVERAGE(AR15:AR16)</f>
        <v>0.5</v>
      </c>
      <c r="AS17" s="77">
        <f t="shared" ref="AS17" si="99">AVERAGE(AS15:AS16)</f>
        <v>0</v>
      </c>
      <c r="AT17" s="77">
        <f t="shared" ref="AT17" si="100">AVERAGE(AT15:AT16)</f>
        <v>1</v>
      </c>
      <c r="AU17" s="77">
        <f t="shared" ref="AU17" si="101">AVERAGE(AU15:AU16)</f>
        <v>1</v>
      </c>
      <c r="AV17" s="124">
        <f t="shared" ref="AV17:AX17" si="102">AVERAGE(AV15:AV16)</f>
        <v>0.5</v>
      </c>
      <c r="AW17" s="74"/>
      <c r="AX17" s="125">
        <f t="shared" si="102"/>
        <v>0</v>
      </c>
      <c r="AZ17" s="125">
        <f t="shared" ref="AZ17" si="103">AVERAGE(AZ15:AZ16)</f>
        <v>0.5</v>
      </c>
    </row>
    <row r="18" spans="1:52" s="134" customFormat="1" ht="13.5" x14ac:dyDescent="0.6">
      <c r="A18" s="99">
        <v>6</v>
      </c>
      <c r="B18" s="99" t="s">
        <v>128</v>
      </c>
      <c r="C18" s="96">
        <f>_xlfn.STDEV.S(C15:C16)</f>
        <v>7.0710678118655765E-2</v>
      </c>
      <c r="D18" s="90">
        <f t="shared" ref="D18:F18" si="104">_xlfn.STDEV.S(D15:D16)</f>
        <v>0.35001785668734048</v>
      </c>
      <c r="E18" s="90">
        <f t="shared" si="104"/>
        <v>1.873832970144355</v>
      </c>
      <c r="F18" s="92">
        <f t="shared" si="104"/>
        <v>3.5355339059327882E-2</v>
      </c>
      <c r="G18" s="88"/>
      <c r="H18" s="96">
        <f>_xlfn.STDEV.S(H15:H16)</f>
        <v>34.648232278140831</v>
      </c>
      <c r="I18" s="90">
        <f t="shared" ref="I18:N18" si="105">_xlfn.STDEV.S(I15:I16)</f>
        <v>26.870057685088806</v>
      </c>
      <c r="J18" s="90">
        <f t="shared" si="105"/>
        <v>0.70710678118654757</v>
      </c>
      <c r="K18" s="90">
        <f t="shared" si="105"/>
        <v>0</v>
      </c>
      <c r="L18" s="90">
        <f t="shared" si="105"/>
        <v>0</v>
      </c>
      <c r="M18" s="90">
        <f t="shared" si="105"/>
        <v>0.70710678118654757</v>
      </c>
      <c r="N18" s="92">
        <f t="shared" si="105"/>
        <v>0.70710678118654757</v>
      </c>
      <c r="O18" s="89"/>
      <c r="P18" s="96">
        <f>_xlfn.STDEV.S(P15:P16)</f>
        <v>2.8284271247461903</v>
      </c>
      <c r="Q18" s="90">
        <f t="shared" ref="Q18:X18" si="106">_xlfn.STDEV.S(Q15:Q16)</f>
        <v>4.2426406871192848</v>
      </c>
      <c r="R18" s="90">
        <f t="shared" si="106"/>
        <v>21.213203435596427</v>
      </c>
      <c r="S18" s="90">
        <f t="shared" si="106"/>
        <v>1.4142135623730951</v>
      </c>
      <c r="T18" s="90">
        <f t="shared" si="106"/>
        <v>0.70710678118654757</v>
      </c>
      <c r="U18" s="90">
        <f t="shared" si="106"/>
        <v>0.70710678118654757</v>
      </c>
      <c r="V18" s="90">
        <f t="shared" si="106"/>
        <v>1.4142135623730951</v>
      </c>
      <c r="W18" s="90">
        <f t="shared" si="106"/>
        <v>0</v>
      </c>
      <c r="X18" s="92">
        <f t="shared" si="106"/>
        <v>1.4142135623730951</v>
      </c>
      <c r="Y18" s="89"/>
      <c r="Z18" s="96">
        <f t="shared" ref="Z18:AF18" si="107">_xlfn.STDEV.S(Z15:Z16)</f>
        <v>0.70710678118654757</v>
      </c>
      <c r="AA18" s="90">
        <f t="shared" si="107"/>
        <v>1.4142135623730951</v>
      </c>
      <c r="AB18" s="90">
        <f t="shared" si="107"/>
        <v>6.3639610306789276</v>
      </c>
      <c r="AC18" s="90">
        <f t="shared" si="107"/>
        <v>0.70710678118654757</v>
      </c>
      <c r="AD18" s="90">
        <f t="shared" si="107"/>
        <v>0</v>
      </c>
      <c r="AE18" s="90">
        <f t="shared" si="107"/>
        <v>0</v>
      </c>
      <c r="AF18" s="92">
        <f t="shared" si="107"/>
        <v>0</v>
      </c>
      <c r="AG18" s="89"/>
      <c r="AH18" s="96">
        <f t="shared" ref="AH18:AM18" si="108">_xlfn.STDEV.S(AH15:AH16)</f>
        <v>0.70710678118654757</v>
      </c>
      <c r="AI18" s="90">
        <f t="shared" si="108"/>
        <v>0.70710678118654757</v>
      </c>
      <c r="AJ18" s="90">
        <f t="shared" si="108"/>
        <v>0</v>
      </c>
      <c r="AK18" s="90">
        <f t="shared" si="108"/>
        <v>0</v>
      </c>
      <c r="AL18" s="90">
        <f t="shared" si="108"/>
        <v>0</v>
      </c>
      <c r="AM18" s="92">
        <f t="shared" si="108"/>
        <v>0</v>
      </c>
      <c r="AN18" s="90"/>
      <c r="AO18" s="96">
        <f t="shared" ref="AO18:AV18" si="109">_xlfn.STDEV.S(AO15:AO16)</f>
        <v>0</v>
      </c>
      <c r="AP18" s="90">
        <f t="shared" si="109"/>
        <v>17.677669529663689</v>
      </c>
      <c r="AQ18" s="90">
        <f t="shared" si="109"/>
        <v>18.384776310850235</v>
      </c>
      <c r="AR18" s="90">
        <f t="shared" si="109"/>
        <v>0.70710678118654757</v>
      </c>
      <c r="AS18" s="90">
        <f t="shared" si="109"/>
        <v>0</v>
      </c>
      <c r="AT18" s="90">
        <f t="shared" si="109"/>
        <v>0</v>
      </c>
      <c r="AU18" s="90">
        <f t="shared" si="109"/>
        <v>1.4142135623730951</v>
      </c>
      <c r="AV18" s="92">
        <f t="shared" si="109"/>
        <v>0.70710678118654757</v>
      </c>
      <c r="AW18" s="89"/>
      <c r="AX18" s="127">
        <f t="shared" ref="AX18" si="110">_xlfn.STDEV.S(AX15:AX16)</f>
        <v>0</v>
      </c>
      <c r="AZ18" s="127">
        <f t="shared" ref="AZ18" si="111">_xlfn.STDEV.S(AZ15:AZ16)</f>
        <v>0.70710678118654757</v>
      </c>
    </row>
    <row r="19" spans="1:52" s="27" customFormat="1" ht="13.5" x14ac:dyDescent="0.6">
      <c r="A19" s="27">
        <v>8</v>
      </c>
      <c r="B19" s="22" t="s">
        <v>43</v>
      </c>
      <c r="C19" s="28">
        <v>9.5</v>
      </c>
      <c r="D19" s="26">
        <v>6.62</v>
      </c>
      <c r="E19" s="26">
        <v>64.2</v>
      </c>
      <c r="F19" s="29">
        <v>8.91</v>
      </c>
      <c r="G19" s="12"/>
      <c r="H19" s="28">
        <v>256</v>
      </c>
      <c r="I19" s="40">
        <v>171</v>
      </c>
      <c r="J19" s="40">
        <v>21</v>
      </c>
      <c r="K19" s="20">
        <v>13</v>
      </c>
      <c r="L19" s="129">
        <v>6</v>
      </c>
      <c r="M19" s="40">
        <v>64</v>
      </c>
      <c r="N19" s="42">
        <v>4</v>
      </c>
      <c r="O19" s="13"/>
      <c r="P19" s="28">
        <v>2</v>
      </c>
      <c r="Q19" s="27">
        <v>18</v>
      </c>
      <c r="R19" s="27">
        <v>145</v>
      </c>
      <c r="S19" s="27">
        <v>4</v>
      </c>
      <c r="T19" s="20">
        <v>0</v>
      </c>
      <c r="U19" s="27">
        <v>1</v>
      </c>
      <c r="V19" s="27">
        <v>1</v>
      </c>
      <c r="W19" s="20">
        <v>0</v>
      </c>
      <c r="X19" s="29">
        <v>0</v>
      </c>
      <c r="Y19" s="13"/>
      <c r="Z19" s="28">
        <v>0</v>
      </c>
      <c r="AA19" s="20">
        <v>0</v>
      </c>
      <c r="AB19" s="27">
        <v>19</v>
      </c>
      <c r="AC19" s="27">
        <v>1</v>
      </c>
      <c r="AD19" s="20">
        <v>0</v>
      </c>
      <c r="AE19" s="20">
        <v>0</v>
      </c>
      <c r="AF19" s="29">
        <v>0</v>
      </c>
      <c r="AG19" s="13"/>
      <c r="AH19" s="28">
        <v>0</v>
      </c>
      <c r="AI19" s="20">
        <v>0</v>
      </c>
      <c r="AJ19" s="20">
        <v>0</v>
      </c>
      <c r="AK19" s="20">
        <v>0</v>
      </c>
      <c r="AL19" s="20">
        <v>0</v>
      </c>
      <c r="AM19" s="29">
        <v>0</v>
      </c>
      <c r="AN19" s="13"/>
      <c r="AO19" s="28">
        <v>0</v>
      </c>
      <c r="AP19" s="27">
        <v>10</v>
      </c>
      <c r="AQ19" s="27">
        <v>48</v>
      </c>
      <c r="AR19" s="20">
        <v>0</v>
      </c>
      <c r="AS19" s="20">
        <v>0</v>
      </c>
      <c r="AT19" s="27">
        <v>5</v>
      </c>
      <c r="AU19" s="20">
        <v>0</v>
      </c>
      <c r="AV19" s="29">
        <v>1</v>
      </c>
      <c r="AW19" s="13"/>
      <c r="AX19" s="122">
        <v>0</v>
      </c>
      <c r="AZ19" s="122">
        <v>1</v>
      </c>
    </row>
    <row r="20" spans="1:52" s="27" customFormat="1" ht="13.5" x14ac:dyDescent="0.6">
      <c r="A20" s="27">
        <v>8</v>
      </c>
      <c r="B20" s="22" t="s">
        <v>57</v>
      </c>
      <c r="C20" s="45">
        <v>9.3333333333333339</v>
      </c>
      <c r="D20" s="15">
        <v>6.4</v>
      </c>
      <c r="E20" s="24">
        <v>65.833333333333329</v>
      </c>
      <c r="F20" s="11">
        <v>8.9600000000000009</v>
      </c>
      <c r="G20" s="16"/>
      <c r="H20" s="28">
        <v>321</v>
      </c>
      <c r="I20" s="40">
        <v>219</v>
      </c>
      <c r="J20" s="40">
        <v>27</v>
      </c>
      <c r="K20" s="20">
        <v>16</v>
      </c>
      <c r="L20" s="129">
        <v>8</v>
      </c>
      <c r="M20" s="40">
        <v>84</v>
      </c>
      <c r="N20" s="42">
        <v>4</v>
      </c>
      <c r="O20" s="13"/>
      <c r="P20" s="28">
        <v>2</v>
      </c>
      <c r="Q20" s="27">
        <v>22</v>
      </c>
      <c r="R20" s="27">
        <v>183</v>
      </c>
      <c r="S20" s="27">
        <v>1</v>
      </c>
      <c r="T20" s="20">
        <v>0</v>
      </c>
      <c r="U20" s="27">
        <v>3</v>
      </c>
      <c r="V20" s="27">
        <v>4</v>
      </c>
      <c r="W20" s="27">
        <v>2</v>
      </c>
      <c r="X20" s="29">
        <v>2</v>
      </c>
      <c r="Y20" s="13"/>
      <c r="Z20" s="28">
        <v>0</v>
      </c>
      <c r="AA20" s="20">
        <v>0</v>
      </c>
      <c r="AB20" s="27">
        <v>13</v>
      </c>
      <c r="AC20" s="27">
        <v>3</v>
      </c>
      <c r="AD20" s="20">
        <v>0</v>
      </c>
      <c r="AE20" s="20">
        <v>0</v>
      </c>
      <c r="AF20" s="29">
        <v>0</v>
      </c>
      <c r="AG20" s="13"/>
      <c r="AH20" s="28">
        <v>1</v>
      </c>
      <c r="AI20" s="27">
        <v>1</v>
      </c>
      <c r="AJ20" s="20">
        <v>0</v>
      </c>
      <c r="AK20" s="20">
        <v>0</v>
      </c>
      <c r="AL20" s="20">
        <v>0</v>
      </c>
      <c r="AM20" s="29">
        <v>0</v>
      </c>
      <c r="AO20" s="28">
        <v>0</v>
      </c>
      <c r="AP20" s="27">
        <v>14</v>
      </c>
      <c r="AQ20" s="27">
        <v>62</v>
      </c>
      <c r="AR20" s="20">
        <v>0</v>
      </c>
      <c r="AS20" s="20">
        <v>0</v>
      </c>
      <c r="AT20" s="27">
        <v>7</v>
      </c>
      <c r="AU20" s="20">
        <v>0</v>
      </c>
      <c r="AV20" s="29">
        <v>1</v>
      </c>
      <c r="AW20" s="13"/>
      <c r="AX20" s="122">
        <v>0</v>
      </c>
      <c r="AZ20" s="122">
        <v>0</v>
      </c>
    </row>
    <row r="21" spans="1:52" s="133" customFormat="1" ht="13.5" x14ac:dyDescent="0.6">
      <c r="A21" s="133">
        <v>8</v>
      </c>
      <c r="B21" s="98" t="s">
        <v>119</v>
      </c>
      <c r="C21" s="75">
        <f>AVERAGE(C19:C20)</f>
        <v>9.4166666666666679</v>
      </c>
      <c r="D21" s="76">
        <f t="shared" ref="D21:F21" si="112">AVERAGE(D19:D20)</f>
        <v>6.51</v>
      </c>
      <c r="E21" s="77">
        <f t="shared" si="112"/>
        <v>65.016666666666666</v>
      </c>
      <c r="F21" s="78">
        <f t="shared" si="112"/>
        <v>8.9350000000000005</v>
      </c>
      <c r="G21" s="79"/>
      <c r="H21" s="75">
        <f>AVERAGE(H19:H20)</f>
        <v>288.5</v>
      </c>
      <c r="I21" s="77">
        <f t="shared" ref="I21" si="113">AVERAGE(I19:I20)</f>
        <v>195</v>
      </c>
      <c r="J21" s="77">
        <f t="shared" ref="J21" si="114">AVERAGE(J19:J20)</f>
        <v>24</v>
      </c>
      <c r="K21" s="77">
        <f t="shared" ref="K21" si="115">AVERAGE(K19:K20)</f>
        <v>14.5</v>
      </c>
      <c r="L21" s="77">
        <f t="shared" ref="L21" si="116">AVERAGE(L19:L20)</f>
        <v>7</v>
      </c>
      <c r="M21" s="77">
        <f t="shared" ref="M21" si="117">AVERAGE(M19:M20)</f>
        <v>74</v>
      </c>
      <c r="N21" s="124">
        <f t="shared" ref="N21" si="118">AVERAGE(N19:N20)</f>
        <v>4</v>
      </c>
      <c r="O21" s="74"/>
      <c r="P21" s="75">
        <f>AVERAGE(P19:P20)</f>
        <v>2</v>
      </c>
      <c r="Q21" s="77">
        <f t="shared" ref="Q21" si="119">AVERAGE(Q19:Q20)</f>
        <v>20</v>
      </c>
      <c r="R21" s="77">
        <f t="shared" ref="R21" si="120">AVERAGE(R19:R20)</f>
        <v>164</v>
      </c>
      <c r="S21" s="77">
        <f t="shared" ref="S21" si="121">AVERAGE(S19:S20)</f>
        <v>2.5</v>
      </c>
      <c r="T21" s="77">
        <f t="shared" ref="T21" si="122">AVERAGE(T19:T20)</f>
        <v>0</v>
      </c>
      <c r="U21" s="77">
        <f t="shared" ref="U21" si="123">AVERAGE(U19:U20)</f>
        <v>2</v>
      </c>
      <c r="V21" s="77">
        <f t="shared" ref="V21" si="124">AVERAGE(V19:V20)</f>
        <v>2.5</v>
      </c>
      <c r="W21" s="77">
        <f t="shared" ref="W21" si="125">AVERAGE(W19:W20)</f>
        <v>1</v>
      </c>
      <c r="X21" s="124">
        <f t="shared" ref="X21" si="126">AVERAGE(X19:X20)</f>
        <v>1</v>
      </c>
      <c r="Y21" s="74"/>
      <c r="Z21" s="75">
        <f t="shared" ref="Z21" si="127">AVERAGE(Z19:Z20)</f>
        <v>0</v>
      </c>
      <c r="AA21" s="77">
        <f t="shared" ref="AA21" si="128">AVERAGE(AA19:AA20)</f>
        <v>0</v>
      </c>
      <c r="AB21" s="77">
        <f t="shared" ref="AB21" si="129">AVERAGE(AB19:AB20)</f>
        <v>16</v>
      </c>
      <c r="AC21" s="77">
        <f t="shared" ref="AC21" si="130">AVERAGE(AC19:AC20)</f>
        <v>2</v>
      </c>
      <c r="AD21" s="77">
        <f t="shared" ref="AD21" si="131">AVERAGE(AD19:AD20)</f>
        <v>0</v>
      </c>
      <c r="AE21" s="77">
        <f t="shared" ref="AE21" si="132">AVERAGE(AE19:AE20)</f>
        <v>0</v>
      </c>
      <c r="AF21" s="124">
        <f t="shared" ref="AF21" si="133">AVERAGE(AF19:AF20)</f>
        <v>0</v>
      </c>
      <c r="AG21" s="74"/>
      <c r="AH21" s="75">
        <f t="shared" ref="AH21" si="134">AVERAGE(AH19:AH20)</f>
        <v>0.5</v>
      </c>
      <c r="AI21" s="77">
        <f t="shared" ref="AI21" si="135">AVERAGE(AI19:AI20)</f>
        <v>0.5</v>
      </c>
      <c r="AJ21" s="77">
        <f t="shared" ref="AJ21" si="136">AVERAGE(AJ19:AJ20)</f>
        <v>0</v>
      </c>
      <c r="AK21" s="77">
        <f t="shared" ref="AK21" si="137">AVERAGE(AK19:AK20)</f>
        <v>0</v>
      </c>
      <c r="AL21" s="77">
        <f t="shared" ref="AL21" si="138">AVERAGE(AL19:AL20)</f>
        <v>0</v>
      </c>
      <c r="AM21" s="124">
        <f t="shared" ref="AM21" si="139">AVERAGE(AM19:AM20)</f>
        <v>0</v>
      </c>
      <c r="AN21" s="77"/>
      <c r="AO21" s="75">
        <f t="shared" ref="AO21" si="140">AVERAGE(AO19:AO20)</f>
        <v>0</v>
      </c>
      <c r="AP21" s="77">
        <f t="shared" ref="AP21" si="141">AVERAGE(AP19:AP20)</f>
        <v>12</v>
      </c>
      <c r="AQ21" s="77">
        <f t="shared" ref="AQ21" si="142">AVERAGE(AQ19:AQ20)</f>
        <v>55</v>
      </c>
      <c r="AR21" s="77">
        <f t="shared" ref="AR21" si="143">AVERAGE(AR19:AR20)</f>
        <v>0</v>
      </c>
      <c r="AS21" s="77">
        <f t="shared" ref="AS21" si="144">AVERAGE(AS19:AS20)</f>
        <v>0</v>
      </c>
      <c r="AT21" s="77">
        <f t="shared" ref="AT21" si="145">AVERAGE(AT19:AT20)</f>
        <v>6</v>
      </c>
      <c r="AU21" s="77">
        <f t="shared" ref="AU21" si="146">AVERAGE(AU19:AU20)</f>
        <v>0</v>
      </c>
      <c r="AV21" s="124">
        <f t="shared" ref="AV21" si="147">AVERAGE(AV19:AV20)</f>
        <v>1</v>
      </c>
      <c r="AW21" s="74"/>
      <c r="AX21" s="125">
        <f t="shared" ref="AX21" si="148">AVERAGE(AX19:AX20)</f>
        <v>0</v>
      </c>
      <c r="AZ21" s="125">
        <f t="shared" ref="AZ21" si="149">AVERAGE(AZ19:AZ20)</f>
        <v>0.5</v>
      </c>
    </row>
    <row r="22" spans="1:52" s="134" customFormat="1" ht="13.5" x14ac:dyDescent="0.6">
      <c r="A22" s="134">
        <v>8</v>
      </c>
      <c r="B22" s="99" t="s">
        <v>128</v>
      </c>
      <c r="C22" s="96">
        <f>_xlfn.STDEV.S(C19:C20)</f>
        <v>0.1178511301977575</v>
      </c>
      <c r="D22" s="90">
        <f t="shared" ref="D22:F22" si="150">_xlfn.STDEV.S(D19:D20)</f>
        <v>0.15556349186104027</v>
      </c>
      <c r="E22" s="90">
        <f t="shared" si="150"/>
        <v>1.1549410759380223</v>
      </c>
      <c r="F22" s="92">
        <f t="shared" si="150"/>
        <v>3.5355339059327882E-2</v>
      </c>
      <c r="G22" s="93"/>
      <c r="H22" s="96">
        <f>_xlfn.STDEV.S(H19:H20)</f>
        <v>45.961940777125591</v>
      </c>
      <c r="I22" s="90">
        <f t="shared" ref="I22:N22" si="151">_xlfn.STDEV.S(I19:I20)</f>
        <v>33.941125496954278</v>
      </c>
      <c r="J22" s="90">
        <f t="shared" si="151"/>
        <v>4.2426406871192848</v>
      </c>
      <c r="K22" s="90">
        <f t="shared" si="151"/>
        <v>2.1213203435596424</v>
      </c>
      <c r="L22" s="90">
        <f t="shared" si="151"/>
        <v>1.4142135623730951</v>
      </c>
      <c r="M22" s="90">
        <f t="shared" si="151"/>
        <v>14.142135623730951</v>
      </c>
      <c r="N22" s="92">
        <f t="shared" si="151"/>
        <v>0</v>
      </c>
      <c r="O22" s="89"/>
      <c r="P22" s="96">
        <f>_xlfn.STDEV.S(P19:P20)</f>
        <v>0</v>
      </c>
      <c r="Q22" s="90">
        <f t="shared" ref="Q22:X22" si="152">_xlfn.STDEV.S(Q19:Q20)</f>
        <v>2.8284271247461903</v>
      </c>
      <c r="R22" s="90">
        <f t="shared" si="152"/>
        <v>26.870057685088806</v>
      </c>
      <c r="S22" s="90">
        <f t="shared" si="152"/>
        <v>2.1213203435596424</v>
      </c>
      <c r="T22" s="90">
        <f t="shared" si="152"/>
        <v>0</v>
      </c>
      <c r="U22" s="90">
        <f t="shared" si="152"/>
        <v>1.4142135623730951</v>
      </c>
      <c r="V22" s="90">
        <f t="shared" si="152"/>
        <v>2.1213203435596424</v>
      </c>
      <c r="W22" s="90">
        <f t="shared" si="152"/>
        <v>1.4142135623730951</v>
      </c>
      <c r="X22" s="92">
        <f t="shared" si="152"/>
        <v>1.4142135623730951</v>
      </c>
      <c r="Y22" s="89"/>
      <c r="Z22" s="96">
        <f t="shared" ref="Z22:AF22" si="153">_xlfn.STDEV.S(Z19:Z20)</f>
        <v>0</v>
      </c>
      <c r="AA22" s="90">
        <f t="shared" si="153"/>
        <v>0</v>
      </c>
      <c r="AB22" s="90">
        <f t="shared" si="153"/>
        <v>4.2426406871192848</v>
      </c>
      <c r="AC22" s="90">
        <f t="shared" si="153"/>
        <v>1.4142135623730951</v>
      </c>
      <c r="AD22" s="90">
        <f t="shared" si="153"/>
        <v>0</v>
      </c>
      <c r="AE22" s="90">
        <f t="shared" si="153"/>
        <v>0</v>
      </c>
      <c r="AF22" s="92">
        <f t="shared" si="153"/>
        <v>0</v>
      </c>
      <c r="AG22" s="89"/>
      <c r="AH22" s="96">
        <f t="shared" ref="AH22:AM22" si="154">_xlfn.STDEV.S(AH19:AH20)</f>
        <v>0.70710678118654757</v>
      </c>
      <c r="AI22" s="90">
        <f t="shared" si="154"/>
        <v>0.70710678118654757</v>
      </c>
      <c r="AJ22" s="90">
        <f t="shared" si="154"/>
        <v>0</v>
      </c>
      <c r="AK22" s="90">
        <f t="shared" si="154"/>
        <v>0</v>
      </c>
      <c r="AL22" s="90">
        <f t="shared" si="154"/>
        <v>0</v>
      </c>
      <c r="AM22" s="92">
        <f t="shared" si="154"/>
        <v>0</v>
      </c>
      <c r="AN22" s="90"/>
      <c r="AO22" s="96">
        <f t="shared" ref="AO22:AV22" si="155">_xlfn.STDEV.S(AO19:AO20)</f>
        <v>0</v>
      </c>
      <c r="AP22" s="90">
        <f t="shared" si="155"/>
        <v>2.8284271247461903</v>
      </c>
      <c r="AQ22" s="90">
        <f t="shared" si="155"/>
        <v>9.8994949366116654</v>
      </c>
      <c r="AR22" s="90">
        <f t="shared" si="155"/>
        <v>0</v>
      </c>
      <c r="AS22" s="90">
        <f t="shared" si="155"/>
        <v>0</v>
      </c>
      <c r="AT22" s="90">
        <f t="shared" si="155"/>
        <v>1.4142135623730951</v>
      </c>
      <c r="AU22" s="90">
        <f t="shared" si="155"/>
        <v>0</v>
      </c>
      <c r="AV22" s="92">
        <f t="shared" si="155"/>
        <v>0</v>
      </c>
      <c r="AW22" s="89"/>
      <c r="AX22" s="127">
        <f t="shared" ref="AX22" si="156">_xlfn.STDEV.S(AX19:AX20)</f>
        <v>0</v>
      </c>
      <c r="AZ22" s="127">
        <f t="shared" ref="AZ22" si="157">_xlfn.STDEV.S(AZ19:AZ20)</f>
        <v>0.70710678118654757</v>
      </c>
    </row>
    <row r="23" spans="1:52" s="27" customFormat="1" ht="13.5" x14ac:dyDescent="0.6">
      <c r="A23" s="27">
        <v>10</v>
      </c>
      <c r="B23" s="22" t="s">
        <v>46</v>
      </c>
      <c r="C23" s="103">
        <v>9.2249999999999996</v>
      </c>
      <c r="D23" s="105">
        <v>6.835</v>
      </c>
      <c r="E23" s="104">
        <v>65.575000000000003</v>
      </c>
      <c r="F23" s="29">
        <v>8.9599999999999991</v>
      </c>
      <c r="G23" s="16"/>
      <c r="H23" s="28">
        <v>218</v>
      </c>
      <c r="I23" s="40">
        <v>159</v>
      </c>
      <c r="J23" s="40">
        <v>13</v>
      </c>
      <c r="K23" s="20">
        <v>16</v>
      </c>
      <c r="L23" s="129">
        <v>7</v>
      </c>
      <c r="M23" s="40">
        <v>42</v>
      </c>
      <c r="N23" s="42">
        <v>4</v>
      </c>
      <c r="O23" s="13"/>
      <c r="P23" s="28">
        <v>0</v>
      </c>
      <c r="Q23" s="27">
        <v>11</v>
      </c>
      <c r="R23" s="27">
        <v>136</v>
      </c>
      <c r="S23" s="27">
        <v>3</v>
      </c>
      <c r="T23" s="20">
        <v>0</v>
      </c>
      <c r="U23" s="27">
        <v>2</v>
      </c>
      <c r="V23" s="27">
        <v>4</v>
      </c>
      <c r="W23" s="27">
        <v>1</v>
      </c>
      <c r="X23" s="29">
        <v>2</v>
      </c>
      <c r="Y23" s="13"/>
      <c r="Z23" s="28">
        <v>0</v>
      </c>
      <c r="AA23" s="27">
        <v>1</v>
      </c>
      <c r="AB23" s="27">
        <v>11</v>
      </c>
      <c r="AC23" s="20">
        <v>0</v>
      </c>
      <c r="AD23" s="20">
        <v>0</v>
      </c>
      <c r="AE23" s="20">
        <v>0</v>
      </c>
      <c r="AF23" s="29">
        <v>0</v>
      </c>
      <c r="AG23" s="13"/>
      <c r="AH23" s="28">
        <v>2</v>
      </c>
      <c r="AI23" s="27">
        <v>2</v>
      </c>
      <c r="AJ23" s="20">
        <v>0</v>
      </c>
      <c r="AK23" s="20">
        <v>0</v>
      </c>
      <c r="AL23" s="20">
        <v>0</v>
      </c>
      <c r="AM23" s="29">
        <v>0</v>
      </c>
      <c r="AN23" s="135"/>
      <c r="AO23" s="28">
        <v>0</v>
      </c>
      <c r="AP23" s="27">
        <v>9</v>
      </c>
      <c r="AQ23" s="27">
        <v>29</v>
      </c>
      <c r="AR23" s="20">
        <v>0</v>
      </c>
      <c r="AS23" s="20">
        <v>0</v>
      </c>
      <c r="AT23" s="27">
        <v>3</v>
      </c>
      <c r="AU23" s="20">
        <v>0</v>
      </c>
      <c r="AV23" s="29">
        <v>1</v>
      </c>
      <c r="AW23" s="13"/>
      <c r="AX23" s="122">
        <v>0</v>
      </c>
      <c r="AZ23" s="122">
        <v>1</v>
      </c>
    </row>
    <row r="24" spans="1:52" s="27" customFormat="1" ht="13.5" x14ac:dyDescent="0.6">
      <c r="A24" s="27">
        <v>10</v>
      </c>
      <c r="B24" s="22" t="s">
        <v>42</v>
      </c>
      <c r="C24" s="28">
        <v>9.6999999999999993</v>
      </c>
      <c r="D24" s="26" t="s">
        <v>31</v>
      </c>
      <c r="E24" s="26">
        <v>65.099999999999994</v>
      </c>
      <c r="F24" s="106">
        <v>8.9049999999999994</v>
      </c>
      <c r="G24" s="16"/>
      <c r="H24" s="28">
        <v>168</v>
      </c>
      <c r="I24" s="40">
        <v>121</v>
      </c>
      <c r="J24" s="40">
        <v>22</v>
      </c>
      <c r="K24" s="20">
        <v>13</v>
      </c>
      <c r="L24" s="129">
        <v>6</v>
      </c>
      <c r="M24" s="40">
        <v>35</v>
      </c>
      <c r="N24" s="42">
        <v>3</v>
      </c>
      <c r="O24" s="13"/>
      <c r="P24" s="28">
        <v>1</v>
      </c>
      <c r="Q24" s="27">
        <v>20</v>
      </c>
      <c r="R24" s="27">
        <v>93</v>
      </c>
      <c r="S24" s="20">
        <v>0</v>
      </c>
      <c r="T24" s="20">
        <v>0</v>
      </c>
      <c r="U24" s="27">
        <v>1</v>
      </c>
      <c r="V24" s="27">
        <v>3</v>
      </c>
      <c r="W24" s="27">
        <v>3</v>
      </c>
      <c r="X24" s="29">
        <v>0</v>
      </c>
      <c r="Y24" s="13"/>
      <c r="Z24" s="28">
        <v>0</v>
      </c>
      <c r="AA24" s="20">
        <v>0</v>
      </c>
      <c r="AB24" s="27">
        <v>7</v>
      </c>
      <c r="AC24" s="27">
        <v>1</v>
      </c>
      <c r="AD24" s="27">
        <v>2</v>
      </c>
      <c r="AE24" s="20">
        <v>0</v>
      </c>
      <c r="AF24" s="29">
        <v>0</v>
      </c>
      <c r="AG24" s="13"/>
      <c r="AH24" s="28">
        <v>0</v>
      </c>
      <c r="AI24" s="20">
        <v>0</v>
      </c>
      <c r="AJ24" s="20">
        <v>0</v>
      </c>
      <c r="AK24" s="27">
        <v>2</v>
      </c>
      <c r="AL24" s="20">
        <v>0</v>
      </c>
      <c r="AM24" s="29">
        <v>0</v>
      </c>
      <c r="AN24" s="135"/>
      <c r="AO24" s="28">
        <v>0</v>
      </c>
      <c r="AP24" s="27">
        <v>6</v>
      </c>
      <c r="AQ24" s="27">
        <v>25</v>
      </c>
      <c r="AR24" s="20">
        <v>0</v>
      </c>
      <c r="AS24" s="20">
        <v>0</v>
      </c>
      <c r="AT24" s="20">
        <v>0</v>
      </c>
      <c r="AU24" s="20">
        <v>0</v>
      </c>
      <c r="AV24" s="29">
        <v>4</v>
      </c>
      <c r="AW24" s="13"/>
      <c r="AX24" s="122">
        <v>0</v>
      </c>
      <c r="AZ24" s="122">
        <v>0</v>
      </c>
    </row>
    <row r="25" spans="1:52" s="27" customFormat="1" ht="13.5" x14ac:dyDescent="0.6">
      <c r="A25" s="27">
        <v>10</v>
      </c>
      <c r="B25" s="22" t="s">
        <v>65</v>
      </c>
      <c r="C25" s="103">
        <v>9.34</v>
      </c>
      <c r="D25" s="26">
        <v>6.78</v>
      </c>
      <c r="E25" s="26">
        <v>65.699999999999989</v>
      </c>
      <c r="F25" s="106">
        <v>8.9039999999999999</v>
      </c>
      <c r="G25" s="16"/>
      <c r="H25" s="28">
        <v>324</v>
      </c>
      <c r="I25" s="40">
        <v>251</v>
      </c>
      <c r="J25" s="40">
        <v>26</v>
      </c>
      <c r="K25" s="20">
        <v>16</v>
      </c>
      <c r="L25" s="129">
        <v>7</v>
      </c>
      <c r="M25" s="40">
        <v>57</v>
      </c>
      <c r="N25" s="42">
        <v>5</v>
      </c>
      <c r="O25" s="13"/>
      <c r="P25" s="28">
        <v>4</v>
      </c>
      <c r="Q25" s="27">
        <v>21</v>
      </c>
      <c r="R25" s="27">
        <v>221</v>
      </c>
      <c r="S25" s="20">
        <v>0</v>
      </c>
      <c r="T25" s="20">
        <v>0</v>
      </c>
      <c r="U25" s="27">
        <v>1</v>
      </c>
      <c r="V25" s="27">
        <v>1</v>
      </c>
      <c r="W25" s="27">
        <v>1</v>
      </c>
      <c r="X25" s="29">
        <v>2</v>
      </c>
      <c r="Y25" s="13"/>
      <c r="Z25" s="28">
        <v>0</v>
      </c>
      <c r="AA25" s="20">
        <v>0</v>
      </c>
      <c r="AB25" s="27">
        <v>13</v>
      </c>
      <c r="AC25" s="27">
        <v>1</v>
      </c>
      <c r="AD25" s="20">
        <v>0</v>
      </c>
      <c r="AE25" s="27">
        <v>1</v>
      </c>
      <c r="AF25" s="29">
        <v>0</v>
      </c>
      <c r="AG25" s="13"/>
      <c r="AH25" s="28">
        <v>1</v>
      </c>
      <c r="AI25" s="20">
        <v>0</v>
      </c>
      <c r="AJ25" s="20">
        <v>0</v>
      </c>
      <c r="AK25" s="20">
        <v>0</v>
      </c>
      <c r="AL25" s="20">
        <v>0</v>
      </c>
      <c r="AM25" s="29">
        <v>0</v>
      </c>
      <c r="AN25" s="135"/>
      <c r="AO25" s="28">
        <v>0</v>
      </c>
      <c r="AP25" s="27">
        <v>2</v>
      </c>
      <c r="AQ25" s="27">
        <v>45</v>
      </c>
      <c r="AR25" s="27">
        <v>1</v>
      </c>
      <c r="AS25" s="20">
        <v>0</v>
      </c>
      <c r="AT25" s="27">
        <v>2</v>
      </c>
      <c r="AU25" s="20">
        <v>0</v>
      </c>
      <c r="AV25" s="29">
        <v>7</v>
      </c>
      <c r="AW25" s="13"/>
      <c r="AX25" s="122">
        <v>0</v>
      </c>
      <c r="AZ25" s="122">
        <v>0</v>
      </c>
    </row>
    <row r="26" spans="1:52" s="27" customFormat="1" ht="13.5" x14ac:dyDescent="0.6">
      <c r="A26" s="27">
        <v>10</v>
      </c>
      <c r="B26" s="22" t="s">
        <v>45</v>
      </c>
      <c r="C26" s="103">
        <v>9.0666666666666664</v>
      </c>
      <c r="D26" s="26">
        <v>6.67</v>
      </c>
      <c r="E26" s="104">
        <v>65.233333333333334</v>
      </c>
      <c r="F26" s="106">
        <v>8.9466666666666672</v>
      </c>
      <c r="G26" s="16"/>
      <c r="H26" s="28">
        <v>182</v>
      </c>
      <c r="I26" s="40">
        <v>106</v>
      </c>
      <c r="J26" s="40">
        <v>22</v>
      </c>
      <c r="K26" s="20">
        <v>16</v>
      </c>
      <c r="L26" s="129">
        <v>8</v>
      </c>
      <c r="M26" s="40">
        <v>60</v>
      </c>
      <c r="N26" s="42">
        <v>5</v>
      </c>
      <c r="O26" s="13"/>
      <c r="P26" s="28">
        <v>1</v>
      </c>
      <c r="Q26" s="27">
        <v>17</v>
      </c>
      <c r="R26" s="27">
        <v>76</v>
      </c>
      <c r="S26" s="27">
        <v>3</v>
      </c>
      <c r="T26" s="20">
        <v>0</v>
      </c>
      <c r="U26" s="27">
        <v>4</v>
      </c>
      <c r="V26" s="27">
        <v>1</v>
      </c>
      <c r="W26" s="27">
        <v>3</v>
      </c>
      <c r="X26" s="29">
        <v>1</v>
      </c>
      <c r="Y26" s="13"/>
      <c r="Z26" s="28">
        <v>0</v>
      </c>
      <c r="AA26" s="20">
        <v>0</v>
      </c>
      <c r="AB26" s="27">
        <v>14</v>
      </c>
      <c r="AC26" s="20">
        <v>0</v>
      </c>
      <c r="AD26" s="20">
        <v>0</v>
      </c>
      <c r="AE26" s="20">
        <v>0</v>
      </c>
      <c r="AF26" s="29">
        <v>0</v>
      </c>
      <c r="AG26" s="13"/>
      <c r="AH26" s="28">
        <v>1</v>
      </c>
      <c r="AI26" s="27">
        <v>1</v>
      </c>
      <c r="AJ26" s="20">
        <v>0</v>
      </c>
      <c r="AK26" s="20">
        <v>0</v>
      </c>
      <c r="AL26" s="20">
        <v>0</v>
      </c>
      <c r="AM26" s="29">
        <v>0</v>
      </c>
      <c r="AN26" s="135"/>
      <c r="AO26" s="28">
        <v>0</v>
      </c>
      <c r="AP26" s="27">
        <v>17</v>
      </c>
      <c r="AQ26" s="27">
        <v>34</v>
      </c>
      <c r="AR26" s="27">
        <v>1</v>
      </c>
      <c r="AS26" s="20">
        <v>0</v>
      </c>
      <c r="AT26" s="27">
        <v>5</v>
      </c>
      <c r="AU26" s="20">
        <v>0</v>
      </c>
      <c r="AV26" s="29">
        <v>3</v>
      </c>
      <c r="AW26" s="13"/>
      <c r="AX26" s="122">
        <v>0</v>
      </c>
      <c r="AZ26" s="122">
        <v>0</v>
      </c>
    </row>
    <row r="27" spans="1:52" s="133" customFormat="1" ht="13.5" x14ac:dyDescent="0.6">
      <c r="A27" s="133">
        <v>10</v>
      </c>
      <c r="B27" s="98" t="s">
        <v>119</v>
      </c>
      <c r="C27" s="75">
        <f>AVERAGE(C23:C26)</f>
        <v>9.3329166666666659</v>
      </c>
      <c r="D27" s="76">
        <f t="shared" ref="D27:F27" si="158">AVERAGE(D23:D26)</f>
        <v>6.7616666666666667</v>
      </c>
      <c r="E27" s="77">
        <f t="shared" si="158"/>
        <v>65.402083333333337</v>
      </c>
      <c r="F27" s="78">
        <f t="shared" si="158"/>
        <v>8.9289166666666659</v>
      </c>
      <c r="G27" s="79"/>
      <c r="H27" s="75">
        <f>AVERAGE(H23:H26)</f>
        <v>223</v>
      </c>
      <c r="I27" s="77">
        <f t="shared" ref="I27" si="159">AVERAGE(I23:I26)</f>
        <v>159.25</v>
      </c>
      <c r="J27" s="77">
        <f t="shared" ref="J27" si="160">AVERAGE(J23:J26)</f>
        <v>20.75</v>
      </c>
      <c r="K27" s="77">
        <f t="shared" ref="K27" si="161">AVERAGE(K23:K26)</f>
        <v>15.25</v>
      </c>
      <c r="L27" s="77">
        <f t="shared" ref="L27" si="162">AVERAGE(L23:L26)</f>
        <v>7</v>
      </c>
      <c r="M27" s="77">
        <f t="shared" ref="M27" si="163">AVERAGE(M23:M26)</f>
        <v>48.5</v>
      </c>
      <c r="N27" s="124">
        <f t="shared" ref="N27" si="164">AVERAGE(N23:N26)</f>
        <v>4.25</v>
      </c>
      <c r="O27" s="74"/>
      <c r="P27" s="75">
        <f t="shared" ref="P27" si="165">AVERAGE(P23:P26)</f>
        <v>1.5</v>
      </c>
      <c r="Q27" s="77">
        <f t="shared" ref="Q27" si="166">AVERAGE(Q23:Q26)</f>
        <v>17.25</v>
      </c>
      <c r="R27" s="77">
        <f t="shared" ref="R27" si="167">AVERAGE(R23:R26)</f>
        <v>131.5</v>
      </c>
      <c r="S27" s="77">
        <f t="shared" ref="S27" si="168">AVERAGE(S23:S26)</f>
        <v>1.5</v>
      </c>
      <c r="T27" s="77">
        <f t="shared" ref="T27" si="169">AVERAGE(T23:T26)</f>
        <v>0</v>
      </c>
      <c r="U27" s="77">
        <f t="shared" ref="U27" si="170">AVERAGE(U23:U26)</f>
        <v>2</v>
      </c>
      <c r="V27" s="77">
        <f t="shared" ref="V27" si="171">AVERAGE(V23:V26)</f>
        <v>2.25</v>
      </c>
      <c r="W27" s="77">
        <f t="shared" ref="W27" si="172">AVERAGE(W23:W26)</f>
        <v>2</v>
      </c>
      <c r="X27" s="124">
        <f t="shared" ref="X27" si="173">AVERAGE(X23:X26)</f>
        <v>1.25</v>
      </c>
      <c r="Y27" s="74"/>
      <c r="Z27" s="75">
        <f t="shared" ref="Z27" si="174">AVERAGE(Z23:Z26)</f>
        <v>0</v>
      </c>
      <c r="AA27" s="77">
        <f t="shared" ref="AA27" si="175">AVERAGE(AA23:AA26)</f>
        <v>0.25</v>
      </c>
      <c r="AB27" s="77">
        <f t="shared" ref="AB27" si="176">AVERAGE(AB23:AB26)</f>
        <v>11.25</v>
      </c>
      <c r="AC27" s="77">
        <f t="shared" ref="AC27" si="177">AVERAGE(AC23:AC26)</f>
        <v>0.5</v>
      </c>
      <c r="AD27" s="77">
        <f t="shared" ref="AD27" si="178">AVERAGE(AD23:AD26)</f>
        <v>0.5</v>
      </c>
      <c r="AE27" s="77">
        <f t="shared" ref="AE27" si="179">AVERAGE(AE23:AE26)</f>
        <v>0.25</v>
      </c>
      <c r="AF27" s="124">
        <f t="shared" ref="AF27" si="180">AVERAGE(AF23:AF26)</f>
        <v>0</v>
      </c>
      <c r="AG27" s="74"/>
      <c r="AH27" s="75">
        <f t="shared" ref="AH27" si="181">AVERAGE(AH23:AH26)</f>
        <v>1</v>
      </c>
      <c r="AI27" s="77">
        <f t="shared" ref="AI27" si="182">AVERAGE(AI23:AI26)</f>
        <v>0.75</v>
      </c>
      <c r="AJ27" s="77">
        <f t="shared" ref="AJ27" si="183">AVERAGE(AJ23:AJ26)</f>
        <v>0</v>
      </c>
      <c r="AK27" s="77">
        <f t="shared" ref="AK27" si="184">AVERAGE(AK23:AK26)</f>
        <v>0.5</v>
      </c>
      <c r="AL27" s="77">
        <f t="shared" ref="AL27" si="185">AVERAGE(AL23:AL26)</f>
        <v>0</v>
      </c>
      <c r="AM27" s="124">
        <f t="shared" ref="AM27" si="186">AVERAGE(AM23:AM26)</f>
        <v>0</v>
      </c>
      <c r="AN27" s="136"/>
      <c r="AO27" s="75">
        <f t="shared" ref="AO27" si="187">AVERAGE(AO23:AO26)</f>
        <v>0</v>
      </c>
      <c r="AP27" s="77">
        <f t="shared" ref="AP27" si="188">AVERAGE(AP23:AP26)</f>
        <v>8.5</v>
      </c>
      <c r="AQ27" s="77">
        <f t="shared" ref="AQ27" si="189">AVERAGE(AQ23:AQ26)</f>
        <v>33.25</v>
      </c>
      <c r="AR27" s="77">
        <f t="shared" ref="AR27" si="190">AVERAGE(AR23:AR26)</f>
        <v>0.5</v>
      </c>
      <c r="AS27" s="77">
        <f t="shared" ref="AS27" si="191">AVERAGE(AS23:AS26)</f>
        <v>0</v>
      </c>
      <c r="AT27" s="77">
        <f t="shared" ref="AT27" si="192">AVERAGE(AT23:AT26)</f>
        <v>2.5</v>
      </c>
      <c r="AU27" s="77">
        <f t="shared" ref="AU27" si="193">AVERAGE(AU23:AU26)</f>
        <v>0</v>
      </c>
      <c r="AV27" s="124">
        <f t="shared" ref="AV27" si="194">AVERAGE(AV23:AV26)</f>
        <v>3.75</v>
      </c>
      <c r="AW27" s="74"/>
      <c r="AX27" s="125">
        <f t="shared" ref="AX27" si="195">AVERAGE(AX23:AX26)</f>
        <v>0</v>
      </c>
      <c r="AZ27" s="125">
        <f t="shared" ref="AZ27" si="196">AVERAGE(AZ23:AZ26)</f>
        <v>0.25</v>
      </c>
    </row>
    <row r="28" spans="1:52" s="134" customFormat="1" ht="13.5" x14ac:dyDescent="0.6">
      <c r="A28" s="134">
        <v>10</v>
      </c>
      <c r="B28" s="99" t="s">
        <v>128</v>
      </c>
      <c r="C28" s="96">
        <f>_xlfn.STDEV.S(C23:C26)</f>
        <v>0.2691563465513841</v>
      </c>
      <c r="D28" s="90">
        <f t="shared" ref="D28:F28" si="197">_xlfn.STDEV.S(D23:D26)</f>
        <v>8.4013887740857121E-2</v>
      </c>
      <c r="E28" s="90">
        <f t="shared" si="197"/>
        <v>0.28188970459304585</v>
      </c>
      <c r="F28" s="92">
        <f t="shared" si="197"/>
        <v>2.8717493700607707E-2</v>
      </c>
      <c r="G28" s="93"/>
      <c r="H28" s="96">
        <f>_xlfn.STDEV.S(H23:H26)</f>
        <v>70.550218520804975</v>
      </c>
      <c r="I28" s="90">
        <f t="shared" ref="I28:N28" si="198">_xlfn.STDEV.S(I23:I26)</f>
        <v>65.106963273267993</v>
      </c>
      <c r="J28" s="90">
        <f t="shared" si="198"/>
        <v>5.5</v>
      </c>
      <c r="K28" s="90">
        <f t="shared" si="198"/>
        <v>1.5</v>
      </c>
      <c r="L28" s="90">
        <f t="shared" si="198"/>
        <v>0.81649658092772603</v>
      </c>
      <c r="M28" s="90">
        <f t="shared" si="198"/>
        <v>11.958260743101398</v>
      </c>
      <c r="N28" s="92">
        <f t="shared" si="198"/>
        <v>0.9574271077563381</v>
      </c>
      <c r="O28" s="89"/>
      <c r="P28" s="96">
        <f t="shared" ref="P28:X28" si="199">_xlfn.STDEV.S(P23:P26)</f>
        <v>1.7320508075688772</v>
      </c>
      <c r="Q28" s="90">
        <f t="shared" si="199"/>
        <v>4.5</v>
      </c>
      <c r="R28" s="90">
        <f t="shared" si="199"/>
        <v>64.789402425602503</v>
      </c>
      <c r="S28" s="90">
        <f t="shared" si="199"/>
        <v>1.7320508075688772</v>
      </c>
      <c r="T28" s="90">
        <f t="shared" si="199"/>
        <v>0</v>
      </c>
      <c r="U28" s="90">
        <f t="shared" si="199"/>
        <v>1.4142135623730951</v>
      </c>
      <c r="V28" s="90">
        <f t="shared" si="199"/>
        <v>1.5</v>
      </c>
      <c r="W28" s="90">
        <f t="shared" si="199"/>
        <v>1.1547005383792515</v>
      </c>
      <c r="X28" s="92">
        <f t="shared" si="199"/>
        <v>0.9574271077563381</v>
      </c>
      <c r="Y28" s="89"/>
      <c r="Z28" s="96">
        <f t="shared" ref="Z28:AF28" si="200">_xlfn.STDEV.S(Z23:Z26)</f>
        <v>0</v>
      </c>
      <c r="AA28" s="90">
        <f t="shared" si="200"/>
        <v>0.5</v>
      </c>
      <c r="AB28" s="90">
        <f t="shared" si="200"/>
        <v>3.0956959368344519</v>
      </c>
      <c r="AC28" s="90">
        <f t="shared" si="200"/>
        <v>0.57735026918962573</v>
      </c>
      <c r="AD28" s="90">
        <f t="shared" si="200"/>
        <v>1</v>
      </c>
      <c r="AE28" s="90">
        <f t="shared" si="200"/>
        <v>0.5</v>
      </c>
      <c r="AF28" s="92">
        <f t="shared" si="200"/>
        <v>0</v>
      </c>
      <c r="AG28" s="89"/>
      <c r="AH28" s="96">
        <f t="shared" ref="AH28:AM28" si="201">_xlfn.STDEV.S(AH23:AH26)</f>
        <v>0.81649658092772603</v>
      </c>
      <c r="AI28" s="90">
        <f t="shared" si="201"/>
        <v>0.9574271077563381</v>
      </c>
      <c r="AJ28" s="90">
        <f t="shared" si="201"/>
        <v>0</v>
      </c>
      <c r="AK28" s="90">
        <f t="shared" si="201"/>
        <v>1</v>
      </c>
      <c r="AL28" s="90">
        <f t="shared" si="201"/>
        <v>0</v>
      </c>
      <c r="AM28" s="92">
        <f t="shared" si="201"/>
        <v>0</v>
      </c>
      <c r="AN28" s="137"/>
      <c r="AO28" s="96">
        <f t="shared" ref="AO28:AV28" si="202">_xlfn.STDEV.S(AO23:AO26)</f>
        <v>0</v>
      </c>
      <c r="AP28" s="90">
        <f t="shared" si="202"/>
        <v>6.3508529610858835</v>
      </c>
      <c r="AQ28" s="90">
        <f t="shared" si="202"/>
        <v>8.6554414483991895</v>
      </c>
      <c r="AR28" s="90">
        <f t="shared" si="202"/>
        <v>0.57735026918962573</v>
      </c>
      <c r="AS28" s="90">
        <f t="shared" si="202"/>
        <v>0</v>
      </c>
      <c r="AT28" s="90">
        <f t="shared" si="202"/>
        <v>2.0816659994661326</v>
      </c>
      <c r="AU28" s="90">
        <f t="shared" si="202"/>
        <v>0</v>
      </c>
      <c r="AV28" s="92">
        <f t="shared" si="202"/>
        <v>2.5</v>
      </c>
      <c r="AW28" s="89"/>
      <c r="AX28" s="127">
        <f t="shared" ref="AX28" si="203">_xlfn.STDEV.S(AX23:AX26)</f>
        <v>0</v>
      </c>
      <c r="AZ28" s="127">
        <f t="shared" ref="AZ28" si="204">_xlfn.STDEV.S(AZ23:AZ26)</f>
        <v>0.5</v>
      </c>
    </row>
    <row r="29" spans="1:52" s="27" customFormat="1" ht="13.5" x14ac:dyDescent="0.6">
      <c r="A29" s="27">
        <v>12</v>
      </c>
      <c r="B29" s="22" t="s">
        <v>38</v>
      </c>
      <c r="C29" s="103">
        <v>9.3333333333333339</v>
      </c>
      <c r="D29" s="105">
        <v>7.12</v>
      </c>
      <c r="E29" s="104">
        <v>66.966666666666669</v>
      </c>
      <c r="F29" s="106">
        <v>9.0666666666666682</v>
      </c>
      <c r="G29" s="16"/>
      <c r="H29" s="28">
        <v>221</v>
      </c>
      <c r="I29" s="40">
        <v>130</v>
      </c>
      <c r="J29" s="40">
        <v>11</v>
      </c>
      <c r="K29" s="20">
        <v>15</v>
      </c>
      <c r="L29" s="20">
        <v>5</v>
      </c>
      <c r="M29" s="40">
        <v>75</v>
      </c>
      <c r="N29" s="42">
        <v>5</v>
      </c>
      <c r="O29" s="13"/>
      <c r="P29" s="130">
        <v>0</v>
      </c>
      <c r="Q29" s="20">
        <v>9</v>
      </c>
      <c r="R29" s="20">
        <v>109</v>
      </c>
      <c r="S29" s="20">
        <v>2</v>
      </c>
      <c r="T29" s="20">
        <v>0</v>
      </c>
      <c r="U29" s="20">
        <v>2</v>
      </c>
      <c r="V29" s="20">
        <v>8</v>
      </c>
      <c r="W29" s="20">
        <v>0</v>
      </c>
      <c r="X29" s="131">
        <v>0</v>
      </c>
      <c r="Y29" s="13"/>
      <c r="Z29" s="130">
        <v>1</v>
      </c>
      <c r="AA29" s="20">
        <v>0</v>
      </c>
      <c r="AB29" s="20">
        <v>11</v>
      </c>
      <c r="AC29" s="20">
        <v>0</v>
      </c>
      <c r="AD29" s="20">
        <v>0</v>
      </c>
      <c r="AE29" s="20">
        <v>0</v>
      </c>
      <c r="AF29" s="131">
        <v>0</v>
      </c>
      <c r="AG29" s="13"/>
      <c r="AH29" s="130">
        <v>2</v>
      </c>
      <c r="AI29" s="20">
        <v>1</v>
      </c>
      <c r="AJ29" s="20">
        <v>0</v>
      </c>
      <c r="AK29" s="20">
        <v>0</v>
      </c>
      <c r="AL29" s="20">
        <v>0</v>
      </c>
      <c r="AM29" s="131">
        <v>0</v>
      </c>
      <c r="AN29" s="135"/>
      <c r="AO29" s="130">
        <v>0</v>
      </c>
      <c r="AP29" s="20">
        <v>49</v>
      </c>
      <c r="AQ29" s="20">
        <v>22</v>
      </c>
      <c r="AR29" s="20">
        <v>0</v>
      </c>
      <c r="AS29" s="20">
        <v>0</v>
      </c>
      <c r="AT29" s="20">
        <v>1</v>
      </c>
      <c r="AU29" s="20">
        <v>1</v>
      </c>
      <c r="AV29" s="131">
        <v>2</v>
      </c>
      <c r="AW29" s="13"/>
      <c r="AX29" s="132">
        <v>0</v>
      </c>
      <c r="AZ29" s="132">
        <v>1</v>
      </c>
    </row>
    <row r="30" spans="1:52" s="27" customFormat="1" ht="13.5" x14ac:dyDescent="0.6">
      <c r="A30" s="27">
        <v>12</v>
      </c>
      <c r="B30" s="22" t="s">
        <v>54</v>
      </c>
      <c r="C30" s="103">
        <v>9.6000000000000014</v>
      </c>
      <c r="D30" s="105">
        <v>6.8949999999999996</v>
      </c>
      <c r="E30" s="104">
        <v>65.949999999999989</v>
      </c>
      <c r="F30" s="106">
        <v>8.8874999999999993</v>
      </c>
      <c r="G30" s="16"/>
      <c r="H30" s="28">
        <v>207</v>
      </c>
      <c r="I30" s="40">
        <v>146</v>
      </c>
      <c r="J30" s="40">
        <v>27</v>
      </c>
      <c r="K30" s="20">
        <v>15</v>
      </c>
      <c r="L30" s="20">
        <v>6</v>
      </c>
      <c r="M30" s="40">
        <v>45</v>
      </c>
      <c r="N30" s="42">
        <v>5</v>
      </c>
      <c r="O30" s="13"/>
      <c r="P30" s="28">
        <v>1</v>
      </c>
      <c r="Q30" s="27">
        <v>26</v>
      </c>
      <c r="R30" s="27">
        <v>110</v>
      </c>
      <c r="S30" s="20">
        <v>0</v>
      </c>
      <c r="T30" s="20">
        <v>0</v>
      </c>
      <c r="U30" s="20">
        <v>0</v>
      </c>
      <c r="V30" s="27">
        <v>5</v>
      </c>
      <c r="W30" s="27">
        <v>3</v>
      </c>
      <c r="X30" s="29">
        <v>1</v>
      </c>
      <c r="Y30" s="13"/>
      <c r="Z30" s="28">
        <v>0</v>
      </c>
      <c r="AA30" s="20">
        <v>0</v>
      </c>
      <c r="AB30" s="27">
        <v>10</v>
      </c>
      <c r="AC30" s="20">
        <v>0</v>
      </c>
      <c r="AD30" s="20">
        <v>0</v>
      </c>
      <c r="AE30" s="27">
        <v>1</v>
      </c>
      <c r="AF30" s="29">
        <v>0</v>
      </c>
      <c r="AG30" s="13"/>
      <c r="AH30" s="28">
        <v>3</v>
      </c>
      <c r="AI30" s="27">
        <v>2</v>
      </c>
      <c r="AJ30" s="20">
        <v>0</v>
      </c>
      <c r="AK30" s="20">
        <v>0</v>
      </c>
      <c r="AL30" s="20">
        <v>0</v>
      </c>
      <c r="AM30" s="29">
        <v>0</v>
      </c>
      <c r="AN30" s="13"/>
      <c r="AO30" s="28">
        <v>0</v>
      </c>
      <c r="AP30" s="27">
        <v>12</v>
      </c>
      <c r="AQ30" s="27">
        <v>23</v>
      </c>
      <c r="AR30" s="27">
        <v>1</v>
      </c>
      <c r="AS30" s="20">
        <v>0</v>
      </c>
      <c r="AT30" s="27">
        <v>6</v>
      </c>
      <c r="AU30" s="20">
        <v>0</v>
      </c>
      <c r="AV30" s="29">
        <v>3</v>
      </c>
      <c r="AW30" s="13"/>
      <c r="AX30" s="122">
        <v>0</v>
      </c>
      <c r="AZ30" s="122">
        <v>0</v>
      </c>
    </row>
    <row r="31" spans="1:52" s="133" customFormat="1" ht="13.5" x14ac:dyDescent="0.6">
      <c r="A31" s="133">
        <v>12</v>
      </c>
      <c r="B31" s="98" t="s">
        <v>119</v>
      </c>
      <c r="C31" s="75">
        <f>AVERAGE(C29:C30)</f>
        <v>9.4666666666666686</v>
      </c>
      <c r="D31" s="76">
        <f t="shared" ref="D31:F31" si="205">AVERAGE(D29:D30)</f>
        <v>7.0075000000000003</v>
      </c>
      <c r="E31" s="77">
        <f t="shared" si="205"/>
        <v>66.458333333333329</v>
      </c>
      <c r="F31" s="78">
        <f t="shared" si="205"/>
        <v>8.9770833333333329</v>
      </c>
      <c r="G31" s="79"/>
      <c r="H31" s="75">
        <f>AVERAGE(H29:H30)</f>
        <v>214</v>
      </c>
      <c r="I31" s="77">
        <f t="shared" ref="I31" si="206">AVERAGE(I29:I30)</f>
        <v>138</v>
      </c>
      <c r="J31" s="77">
        <f t="shared" ref="J31" si="207">AVERAGE(J29:J30)</f>
        <v>19</v>
      </c>
      <c r="K31" s="77">
        <f t="shared" ref="K31" si="208">AVERAGE(K29:K30)</f>
        <v>15</v>
      </c>
      <c r="L31" s="77">
        <f t="shared" ref="L31" si="209">AVERAGE(L29:L30)</f>
        <v>5.5</v>
      </c>
      <c r="M31" s="77">
        <f t="shared" ref="M31" si="210">AVERAGE(M29:M30)</f>
        <v>60</v>
      </c>
      <c r="N31" s="124">
        <f t="shared" ref="N31" si="211">AVERAGE(N29:N30)</f>
        <v>5</v>
      </c>
      <c r="O31" s="74"/>
      <c r="P31" s="75">
        <f>AVERAGE(P29:P30)</f>
        <v>0.5</v>
      </c>
      <c r="Q31" s="77">
        <f t="shared" ref="Q31" si="212">AVERAGE(Q29:Q30)</f>
        <v>17.5</v>
      </c>
      <c r="R31" s="77">
        <f t="shared" ref="R31" si="213">AVERAGE(R29:R30)</f>
        <v>109.5</v>
      </c>
      <c r="S31" s="77">
        <f t="shared" ref="S31" si="214">AVERAGE(S29:S30)</f>
        <v>1</v>
      </c>
      <c r="T31" s="77">
        <f t="shared" ref="T31" si="215">AVERAGE(T29:T30)</f>
        <v>0</v>
      </c>
      <c r="U31" s="77">
        <f t="shared" ref="U31" si="216">AVERAGE(U29:U30)</f>
        <v>1</v>
      </c>
      <c r="V31" s="77">
        <f t="shared" ref="V31" si="217">AVERAGE(V29:V30)</f>
        <v>6.5</v>
      </c>
      <c r="W31" s="77">
        <f t="shared" ref="W31" si="218">AVERAGE(W29:W30)</f>
        <v>1.5</v>
      </c>
      <c r="X31" s="124">
        <f t="shared" ref="X31" si="219">AVERAGE(X29:X30)</f>
        <v>0.5</v>
      </c>
      <c r="Y31" s="74"/>
      <c r="Z31" s="75">
        <f t="shared" ref="Z31" si="220">AVERAGE(Z29:Z30)</f>
        <v>0.5</v>
      </c>
      <c r="AA31" s="77">
        <f t="shared" ref="AA31" si="221">AVERAGE(AA29:AA30)</f>
        <v>0</v>
      </c>
      <c r="AB31" s="77">
        <f t="shared" ref="AB31" si="222">AVERAGE(AB29:AB30)</f>
        <v>10.5</v>
      </c>
      <c r="AC31" s="77">
        <f t="shared" ref="AC31" si="223">AVERAGE(AC29:AC30)</f>
        <v>0</v>
      </c>
      <c r="AD31" s="77">
        <f t="shared" ref="AD31" si="224">AVERAGE(AD29:AD30)</f>
        <v>0</v>
      </c>
      <c r="AE31" s="77">
        <f t="shared" ref="AE31" si="225">AVERAGE(AE29:AE30)</f>
        <v>0.5</v>
      </c>
      <c r="AF31" s="124">
        <f t="shared" ref="AF31" si="226">AVERAGE(AF29:AF30)</f>
        <v>0</v>
      </c>
      <c r="AG31" s="74"/>
      <c r="AH31" s="75">
        <f t="shared" ref="AH31" si="227">AVERAGE(AH29:AH30)</f>
        <v>2.5</v>
      </c>
      <c r="AI31" s="77">
        <f t="shared" ref="AI31" si="228">AVERAGE(AI29:AI30)</f>
        <v>1.5</v>
      </c>
      <c r="AJ31" s="77">
        <f t="shared" ref="AJ31" si="229">AVERAGE(AJ29:AJ30)</f>
        <v>0</v>
      </c>
      <c r="AK31" s="77">
        <f t="shared" ref="AK31" si="230">AVERAGE(AK29:AK30)</f>
        <v>0</v>
      </c>
      <c r="AL31" s="77">
        <f t="shared" ref="AL31" si="231">AVERAGE(AL29:AL30)</f>
        <v>0</v>
      </c>
      <c r="AM31" s="124">
        <f t="shared" ref="AM31" si="232">AVERAGE(AM29:AM30)</f>
        <v>0</v>
      </c>
      <c r="AN31" s="77"/>
      <c r="AO31" s="75">
        <f t="shared" ref="AO31" si="233">AVERAGE(AO29:AO30)</f>
        <v>0</v>
      </c>
      <c r="AP31" s="77">
        <f t="shared" ref="AP31" si="234">AVERAGE(AP29:AP30)</f>
        <v>30.5</v>
      </c>
      <c r="AQ31" s="77">
        <f t="shared" ref="AQ31" si="235">AVERAGE(AQ29:AQ30)</f>
        <v>22.5</v>
      </c>
      <c r="AR31" s="77">
        <f t="shared" ref="AR31" si="236">AVERAGE(AR29:AR30)</f>
        <v>0.5</v>
      </c>
      <c r="AS31" s="77">
        <f t="shared" ref="AS31" si="237">AVERAGE(AS29:AS30)</f>
        <v>0</v>
      </c>
      <c r="AT31" s="77">
        <f t="shared" ref="AT31" si="238">AVERAGE(AT29:AT30)</f>
        <v>3.5</v>
      </c>
      <c r="AU31" s="77">
        <f t="shared" ref="AU31" si="239">AVERAGE(AU29:AU30)</f>
        <v>0.5</v>
      </c>
      <c r="AV31" s="124">
        <f t="shared" ref="AV31" si="240">AVERAGE(AV29:AV30)</f>
        <v>2.5</v>
      </c>
      <c r="AW31" s="74"/>
      <c r="AX31" s="125">
        <f t="shared" ref="AX31" si="241">AVERAGE(AX29:AX30)</f>
        <v>0</v>
      </c>
      <c r="AZ31" s="125">
        <f t="shared" ref="AZ31" si="242">AVERAGE(AZ29:AZ30)</f>
        <v>0.5</v>
      </c>
    </row>
    <row r="32" spans="1:52" s="134" customFormat="1" ht="13.5" x14ac:dyDescent="0.6">
      <c r="A32" s="134">
        <v>12</v>
      </c>
      <c r="B32" s="99" t="s">
        <v>128</v>
      </c>
      <c r="C32" s="96">
        <f>_xlfn.STDEV.S(C29:C30)</f>
        <v>0.18856180831641325</v>
      </c>
      <c r="D32" s="90">
        <f t="shared" ref="D32:F32" si="243">_xlfn.STDEV.S(D29:D30)</f>
        <v>0.15909902576697357</v>
      </c>
      <c r="E32" s="90">
        <f t="shared" si="243"/>
        <v>0.7188918942063327</v>
      </c>
      <c r="F32" s="92">
        <f t="shared" si="243"/>
        <v>0.12668996496259136</v>
      </c>
      <c r="G32" s="93"/>
      <c r="H32" s="96">
        <f>_xlfn.STDEV.S(H29:H30)</f>
        <v>9.8994949366116654</v>
      </c>
      <c r="I32" s="90">
        <f t="shared" ref="I32:N32" si="244">_xlfn.STDEV.S(I29:I30)</f>
        <v>11.313708498984761</v>
      </c>
      <c r="J32" s="90">
        <f t="shared" si="244"/>
        <v>11.313708498984761</v>
      </c>
      <c r="K32" s="90">
        <f t="shared" si="244"/>
        <v>0</v>
      </c>
      <c r="L32" s="90">
        <f t="shared" si="244"/>
        <v>0.70710678118654757</v>
      </c>
      <c r="M32" s="90">
        <f t="shared" si="244"/>
        <v>21.213203435596427</v>
      </c>
      <c r="N32" s="92">
        <f t="shared" si="244"/>
        <v>0</v>
      </c>
      <c r="O32" s="89"/>
      <c r="P32" s="96">
        <f>_xlfn.STDEV.S(P29:P30)</f>
        <v>0.70710678118654757</v>
      </c>
      <c r="Q32" s="90">
        <f t="shared" ref="Q32:X32" si="245">_xlfn.STDEV.S(Q29:Q30)</f>
        <v>12.020815280171307</v>
      </c>
      <c r="R32" s="90">
        <f t="shared" si="245"/>
        <v>0.70710678118654757</v>
      </c>
      <c r="S32" s="90">
        <f t="shared" si="245"/>
        <v>1.4142135623730951</v>
      </c>
      <c r="T32" s="90">
        <f t="shared" si="245"/>
        <v>0</v>
      </c>
      <c r="U32" s="90">
        <f t="shared" si="245"/>
        <v>1.4142135623730951</v>
      </c>
      <c r="V32" s="90">
        <f t="shared" si="245"/>
        <v>2.1213203435596424</v>
      </c>
      <c r="W32" s="90">
        <f t="shared" si="245"/>
        <v>2.1213203435596424</v>
      </c>
      <c r="X32" s="92">
        <f t="shared" si="245"/>
        <v>0.70710678118654757</v>
      </c>
      <c r="Y32" s="89"/>
      <c r="Z32" s="96">
        <f t="shared" ref="Z32:AF32" si="246">_xlfn.STDEV.S(Z29:Z30)</f>
        <v>0.70710678118654757</v>
      </c>
      <c r="AA32" s="90">
        <f t="shared" si="246"/>
        <v>0</v>
      </c>
      <c r="AB32" s="90">
        <f t="shared" si="246"/>
        <v>0.70710678118654757</v>
      </c>
      <c r="AC32" s="90">
        <f t="shared" si="246"/>
        <v>0</v>
      </c>
      <c r="AD32" s="90">
        <f t="shared" si="246"/>
        <v>0</v>
      </c>
      <c r="AE32" s="90">
        <f t="shared" si="246"/>
        <v>0.70710678118654757</v>
      </c>
      <c r="AF32" s="92">
        <f t="shared" si="246"/>
        <v>0</v>
      </c>
      <c r="AG32" s="89"/>
      <c r="AH32" s="96">
        <f t="shared" ref="AH32:AM32" si="247">_xlfn.STDEV.S(AH29:AH30)</f>
        <v>0.70710678118654757</v>
      </c>
      <c r="AI32" s="90">
        <f t="shared" si="247"/>
        <v>0.70710678118654757</v>
      </c>
      <c r="AJ32" s="90">
        <f t="shared" si="247"/>
        <v>0</v>
      </c>
      <c r="AK32" s="90">
        <f t="shared" si="247"/>
        <v>0</v>
      </c>
      <c r="AL32" s="90">
        <f t="shared" si="247"/>
        <v>0</v>
      </c>
      <c r="AM32" s="92">
        <f t="shared" si="247"/>
        <v>0</v>
      </c>
      <c r="AN32" s="90"/>
      <c r="AO32" s="96">
        <f t="shared" ref="AO32:AV32" si="248">_xlfn.STDEV.S(AO29:AO30)</f>
        <v>0</v>
      </c>
      <c r="AP32" s="90">
        <f t="shared" si="248"/>
        <v>26.16295090390226</v>
      </c>
      <c r="AQ32" s="90">
        <f t="shared" si="248"/>
        <v>0.70710678118654757</v>
      </c>
      <c r="AR32" s="90">
        <f t="shared" si="248"/>
        <v>0.70710678118654757</v>
      </c>
      <c r="AS32" s="90">
        <f t="shared" si="248"/>
        <v>0</v>
      </c>
      <c r="AT32" s="90">
        <f t="shared" si="248"/>
        <v>3.5355339059327378</v>
      </c>
      <c r="AU32" s="90">
        <f t="shared" si="248"/>
        <v>0.70710678118654757</v>
      </c>
      <c r="AV32" s="92">
        <f t="shared" si="248"/>
        <v>0.70710678118654757</v>
      </c>
      <c r="AW32" s="89"/>
      <c r="AX32" s="127">
        <f t="shared" ref="AX32" si="249">_xlfn.STDEV.S(AX29:AX30)</f>
        <v>0</v>
      </c>
      <c r="AZ32" s="127">
        <f t="shared" ref="AZ32" si="250">_xlfn.STDEV.S(AZ29:AZ30)</f>
        <v>0.70710678118654757</v>
      </c>
    </row>
    <row r="33" spans="1:52" s="27" customFormat="1" ht="13.5" x14ac:dyDescent="0.6">
      <c r="A33" s="27">
        <v>14</v>
      </c>
      <c r="B33" s="22" t="s">
        <v>50</v>
      </c>
      <c r="C33" s="103">
        <v>9.6333333333333329</v>
      </c>
      <c r="D33" s="105">
        <v>7.0666666666666664</v>
      </c>
      <c r="E33" s="104">
        <v>66.066666666666663</v>
      </c>
      <c r="F33" s="106">
        <v>8.8833333333333329</v>
      </c>
      <c r="G33" s="16"/>
      <c r="H33" s="28">
        <v>298</v>
      </c>
      <c r="I33" s="40">
        <v>233</v>
      </c>
      <c r="J33" s="40">
        <v>27</v>
      </c>
      <c r="K33" s="20">
        <v>13</v>
      </c>
      <c r="L33" s="20">
        <v>6</v>
      </c>
      <c r="M33" s="40">
        <v>52</v>
      </c>
      <c r="N33" s="42">
        <v>4</v>
      </c>
      <c r="O33" s="13"/>
      <c r="P33" s="28">
        <v>0</v>
      </c>
      <c r="Q33" s="27">
        <v>25</v>
      </c>
      <c r="R33" s="27">
        <v>199</v>
      </c>
      <c r="S33" s="27">
        <v>1</v>
      </c>
      <c r="T33" s="20">
        <v>0</v>
      </c>
      <c r="U33" s="27">
        <v>2</v>
      </c>
      <c r="V33" s="27">
        <v>4</v>
      </c>
      <c r="W33" s="27">
        <v>2</v>
      </c>
      <c r="X33" s="29">
        <v>0</v>
      </c>
      <c r="Y33" s="13"/>
      <c r="Z33" s="28">
        <v>0</v>
      </c>
      <c r="AA33" s="20">
        <v>0</v>
      </c>
      <c r="AB33" s="27">
        <v>10</v>
      </c>
      <c r="AC33" s="27">
        <v>2</v>
      </c>
      <c r="AD33" s="20">
        <v>0</v>
      </c>
      <c r="AE33" s="20">
        <v>0</v>
      </c>
      <c r="AF33" s="29">
        <v>0</v>
      </c>
      <c r="AG33" s="13"/>
      <c r="AH33" s="28">
        <v>0</v>
      </c>
      <c r="AI33" s="20">
        <v>0</v>
      </c>
      <c r="AJ33" s="20">
        <v>0</v>
      </c>
      <c r="AK33" s="20">
        <v>0</v>
      </c>
      <c r="AL33" s="27">
        <v>1</v>
      </c>
      <c r="AM33" s="29">
        <v>0</v>
      </c>
      <c r="AN33" s="13"/>
      <c r="AO33" s="28">
        <v>0</v>
      </c>
      <c r="AP33" s="27">
        <v>4</v>
      </c>
      <c r="AQ33" s="27">
        <v>29</v>
      </c>
      <c r="AR33" s="20">
        <v>0</v>
      </c>
      <c r="AS33" s="20">
        <v>0</v>
      </c>
      <c r="AT33" s="27">
        <v>4</v>
      </c>
      <c r="AU33" s="20">
        <v>0</v>
      </c>
      <c r="AV33" s="29">
        <v>15</v>
      </c>
      <c r="AW33" s="13"/>
      <c r="AX33" s="122">
        <v>0</v>
      </c>
      <c r="AZ33" s="122">
        <v>0</v>
      </c>
    </row>
    <row r="34" spans="1:52" s="27" customFormat="1" ht="13.5" x14ac:dyDescent="0.6">
      <c r="A34" s="27">
        <v>14</v>
      </c>
      <c r="B34" s="22" t="s">
        <v>40</v>
      </c>
      <c r="C34" s="103">
        <v>9.1</v>
      </c>
      <c r="D34" s="105">
        <v>7.080000000000001</v>
      </c>
      <c r="E34" s="104">
        <v>65.842857142857142</v>
      </c>
      <c r="F34" s="106">
        <v>9.0014285714285727</v>
      </c>
      <c r="G34" s="16"/>
      <c r="H34" s="28">
        <v>138</v>
      </c>
      <c r="I34" s="40">
        <v>55</v>
      </c>
      <c r="J34" s="40">
        <v>13</v>
      </c>
      <c r="K34" s="20">
        <v>15</v>
      </c>
      <c r="L34" s="20">
        <v>6</v>
      </c>
      <c r="M34" s="40">
        <v>70</v>
      </c>
      <c r="N34" s="42">
        <v>4</v>
      </c>
      <c r="O34" s="13"/>
      <c r="P34" s="28">
        <v>1</v>
      </c>
      <c r="Q34" s="27">
        <v>8</v>
      </c>
      <c r="R34" s="27">
        <v>37</v>
      </c>
      <c r="S34" s="20">
        <v>0</v>
      </c>
      <c r="T34" s="20">
        <v>0</v>
      </c>
      <c r="U34" s="27">
        <v>4</v>
      </c>
      <c r="V34" s="27">
        <v>4</v>
      </c>
      <c r="W34" s="27">
        <v>1</v>
      </c>
      <c r="X34" s="29">
        <v>0</v>
      </c>
      <c r="Y34" s="13"/>
      <c r="Z34" s="28">
        <v>2</v>
      </c>
      <c r="AA34" s="27">
        <v>2</v>
      </c>
      <c r="AB34" s="27">
        <v>6</v>
      </c>
      <c r="AC34" s="20">
        <v>0</v>
      </c>
      <c r="AD34" s="20">
        <v>0</v>
      </c>
      <c r="AE34" s="20">
        <v>0</v>
      </c>
      <c r="AF34" s="29">
        <v>0</v>
      </c>
      <c r="AG34" s="13"/>
      <c r="AH34" s="28">
        <v>2</v>
      </c>
      <c r="AI34" s="27">
        <v>1</v>
      </c>
      <c r="AJ34" s="20">
        <v>0</v>
      </c>
      <c r="AK34" s="20">
        <v>0</v>
      </c>
      <c r="AL34" s="20">
        <v>0</v>
      </c>
      <c r="AM34" s="29">
        <v>0</v>
      </c>
      <c r="AN34" s="13"/>
      <c r="AO34" s="28">
        <v>0</v>
      </c>
      <c r="AP34" s="27">
        <v>53</v>
      </c>
      <c r="AQ34" s="27">
        <v>15</v>
      </c>
      <c r="AR34" s="27">
        <v>1</v>
      </c>
      <c r="AS34" s="20">
        <v>0</v>
      </c>
      <c r="AT34" s="20">
        <v>0</v>
      </c>
      <c r="AU34" s="27">
        <v>1</v>
      </c>
      <c r="AV34" s="29">
        <v>0</v>
      </c>
      <c r="AW34" s="13"/>
      <c r="AX34" s="122">
        <v>0</v>
      </c>
      <c r="AZ34" s="122">
        <v>0</v>
      </c>
    </row>
    <row r="35" spans="1:52" s="133" customFormat="1" ht="13.5" x14ac:dyDescent="0.6">
      <c r="A35" s="133">
        <v>14</v>
      </c>
      <c r="B35" s="98" t="s">
        <v>119</v>
      </c>
      <c r="C35" s="75">
        <f>AVERAGE(C33:C34)</f>
        <v>9.3666666666666671</v>
      </c>
      <c r="D35" s="76">
        <f t="shared" ref="D35" si="251">AVERAGE(D33:D34)</f>
        <v>7.0733333333333341</v>
      </c>
      <c r="E35" s="77">
        <f t="shared" ref="E35" si="252">AVERAGE(E33:E34)</f>
        <v>65.954761904761909</v>
      </c>
      <c r="F35" s="78">
        <f t="shared" ref="F35" si="253">AVERAGE(F33:F34)</f>
        <v>8.9423809523809528</v>
      </c>
      <c r="G35" s="79"/>
      <c r="H35" s="75">
        <f>AVERAGE(H33:H34)</f>
        <v>218</v>
      </c>
      <c r="I35" s="77">
        <f t="shared" ref="I35" si="254">AVERAGE(I33:I34)</f>
        <v>144</v>
      </c>
      <c r="J35" s="77">
        <f t="shared" ref="J35" si="255">AVERAGE(J33:J34)</f>
        <v>20</v>
      </c>
      <c r="K35" s="77">
        <f t="shared" ref="K35" si="256">AVERAGE(K33:K34)</f>
        <v>14</v>
      </c>
      <c r="L35" s="77">
        <f t="shared" ref="L35" si="257">AVERAGE(L33:L34)</f>
        <v>6</v>
      </c>
      <c r="M35" s="77">
        <f t="shared" ref="M35" si="258">AVERAGE(M33:M34)</f>
        <v>61</v>
      </c>
      <c r="N35" s="124">
        <f t="shared" ref="N35" si="259">AVERAGE(N33:N34)</f>
        <v>4</v>
      </c>
      <c r="O35" s="74"/>
      <c r="P35" s="75">
        <f>AVERAGE(P33:P34)</f>
        <v>0.5</v>
      </c>
      <c r="Q35" s="77">
        <f t="shared" ref="Q35" si="260">AVERAGE(Q33:Q34)</f>
        <v>16.5</v>
      </c>
      <c r="R35" s="77">
        <f t="shared" ref="R35" si="261">AVERAGE(R33:R34)</f>
        <v>118</v>
      </c>
      <c r="S35" s="77">
        <f t="shared" ref="S35" si="262">AVERAGE(S33:S34)</f>
        <v>0.5</v>
      </c>
      <c r="T35" s="77">
        <f t="shared" ref="T35" si="263">AVERAGE(T33:T34)</f>
        <v>0</v>
      </c>
      <c r="U35" s="77">
        <f t="shared" ref="U35" si="264">AVERAGE(U33:U34)</f>
        <v>3</v>
      </c>
      <c r="V35" s="77">
        <f t="shared" ref="V35" si="265">AVERAGE(V33:V34)</f>
        <v>4</v>
      </c>
      <c r="W35" s="77">
        <f t="shared" ref="W35" si="266">AVERAGE(W33:W34)</f>
        <v>1.5</v>
      </c>
      <c r="X35" s="124">
        <f t="shared" ref="X35" si="267">AVERAGE(X33:X34)</f>
        <v>0</v>
      </c>
      <c r="Y35" s="74"/>
      <c r="Z35" s="75">
        <f t="shared" ref="Z35" si="268">AVERAGE(Z33:Z34)</f>
        <v>1</v>
      </c>
      <c r="AA35" s="77">
        <f t="shared" ref="AA35" si="269">AVERAGE(AA33:AA34)</f>
        <v>1</v>
      </c>
      <c r="AB35" s="77">
        <f t="shared" ref="AB35" si="270">AVERAGE(AB33:AB34)</f>
        <v>8</v>
      </c>
      <c r="AC35" s="77">
        <f t="shared" ref="AC35" si="271">AVERAGE(AC33:AC34)</f>
        <v>1</v>
      </c>
      <c r="AD35" s="77">
        <f t="shared" ref="AD35" si="272">AVERAGE(AD33:AD34)</f>
        <v>0</v>
      </c>
      <c r="AE35" s="77">
        <f t="shared" ref="AE35" si="273">AVERAGE(AE33:AE34)</f>
        <v>0</v>
      </c>
      <c r="AF35" s="124">
        <f t="shared" ref="AF35" si="274">AVERAGE(AF33:AF34)</f>
        <v>0</v>
      </c>
      <c r="AG35" s="74"/>
      <c r="AH35" s="75">
        <f t="shared" ref="AH35" si="275">AVERAGE(AH33:AH34)</f>
        <v>1</v>
      </c>
      <c r="AI35" s="77">
        <f t="shared" ref="AI35" si="276">AVERAGE(AI33:AI34)</f>
        <v>0.5</v>
      </c>
      <c r="AJ35" s="77">
        <f t="shared" ref="AJ35" si="277">AVERAGE(AJ33:AJ34)</f>
        <v>0</v>
      </c>
      <c r="AK35" s="77">
        <f t="shared" ref="AK35" si="278">AVERAGE(AK33:AK34)</f>
        <v>0</v>
      </c>
      <c r="AL35" s="77">
        <f t="shared" ref="AL35" si="279">AVERAGE(AL33:AL34)</f>
        <v>0.5</v>
      </c>
      <c r="AM35" s="124">
        <f t="shared" ref="AM35" si="280">AVERAGE(AM33:AM34)</f>
        <v>0</v>
      </c>
      <c r="AN35" s="77"/>
      <c r="AO35" s="75">
        <f t="shared" ref="AO35" si="281">AVERAGE(AO33:AO34)</f>
        <v>0</v>
      </c>
      <c r="AP35" s="77">
        <f t="shared" ref="AP35" si="282">AVERAGE(AP33:AP34)</f>
        <v>28.5</v>
      </c>
      <c r="AQ35" s="77">
        <f t="shared" ref="AQ35" si="283">AVERAGE(AQ33:AQ34)</f>
        <v>22</v>
      </c>
      <c r="AR35" s="77">
        <f t="shared" ref="AR35" si="284">AVERAGE(AR33:AR34)</f>
        <v>0.5</v>
      </c>
      <c r="AS35" s="77">
        <f t="shared" ref="AS35" si="285">AVERAGE(AS33:AS34)</f>
        <v>0</v>
      </c>
      <c r="AT35" s="77">
        <f t="shared" ref="AT35" si="286">AVERAGE(AT33:AT34)</f>
        <v>2</v>
      </c>
      <c r="AU35" s="77">
        <f t="shared" ref="AU35" si="287">AVERAGE(AU33:AU34)</f>
        <v>0.5</v>
      </c>
      <c r="AV35" s="124">
        <f t="shared" ref="AV35" si="288">AVERAGE(AV33:AV34)</f>
        <v>7.5</v>
      </c>
      <c r="AW35" s="74"/>
      <c r="AX35" s="125">
        <f t="shared" ref="AX35" si="289">AVERAGE(AX33:AX34)</f>
        <v>0</v>
      </c>
      <c r="AZ35" s="125">
        <f t="shared" ref="AZ35" si="290">AVERAGE(AZ33:AZ34)</f>
        <v>0</v>
      </c>
    </row>
    <row r="36" spans="1:52" s="134" customFormat="1" ht="13.5" x14ac:dyDescent="0.6">
      <c r="A36" s="134">
        <v>14</v>
      </c>
      <c r="B36" s="99" t="s">
        <v>128</v>
      </c>
      <c r="C36" s="96">
        <f>_xlfn.STDEV.S(C33:C34)</f>
        <v>0.37712361663282529</v>
      </c>
      <c r="D36" s="90">
        <f t="shared" ref="D36:F36" si="291">_xlfn.STDEV.S(D33:D34)</f>
        <v>9.4280904158214798E-3</v>
      </c>
      <c r="E36" s="90">
        <f t="shared" si="291"/>
        <v>0.15825723197984454</v>
      </c>
      <c r="F36" s="92">
        <f t="shared" si="291"/>
        <v>8.3505943682983974E-2</v>
      </c>
      <c r="G36" s="93"/>
      <c r="H36" s="96">
        <f>_xlfn.STDEV.S(H33:H34)</f>
        <v>113.13708498984761</v>
      </c>
      <c r="I36" s="90">
        <f t="shared" ref="I36:N36" si="292">_xlfn.STDEV.S(I33:I34)</f>
        <v>125.86500705120545</v>
      </c>
      <c r="J36" s="90">
        <f t="shared" si="292"/>
        <v>9.8994949366116654</v>
      </c>
      <c r="K36" s="90">
        <f t="shared" si="292"/>
        <v>1.4142135623730951</v>
      </c>
      <c r="L36" s="90">
        <f t="shared" si="292"/>
        <v>0</v>
      </c>
      <c r="M36" s="90">
        <f t="shared" si="292"/>
        <v>12.727922061357855</v>
      </c>
      <c r="N36" s="92">
        <f t="shared" si="292"/>
        <v>0</v>
      </c>
      <c r="O36" s="89"/>
      <c r="P36" s="96">
        <f>_xlfn.STDEV.S(P33:P34)</f>
        <v>0.70710678118654757</v>
      </c>
      <c r="Q36" s="90">
        <f t="shared" ref="Q36:X36" si="293">_xlfn.STDEV.S(Q33:Q34)</f>
        <v>12.020815280171307</v>
      </c>
      <c r="R36" s="90">
        <f t="shared" si="293"/>
        <v>114.5512985522207</v>
      </c>
      <c r="S36" s="90">
        <f t="shared" si="293"/>
        <v>0.70710678118654757</v>
      </c>
      <c r="T36" s="90">
        <f t="shared" si="293"/>
        <v>0</v>
      </c>
      <c r="U36" s="90">
        <f t="shared" si="293"/>
        <v>1.4142135623730951</v>
      </c>
      <c r="V36" s="90">
        <f t="shared" si="293"/>
        <v>0</v>
      </c>
      <c r="W36" s="90">
        <f t="shared" si="293"/>
        <v>0.70710678118654757</v>
      </c>
      <c r="X36" s="92">
        <f t="shared" si="293"/>
        <v>0</v>
      </c>
      <c r="Y36" s="89"/>
      <c r="Z36" s="96">
        <f t="shared" ref="Z36:AF36" si="294">_xlfn.STDEV.S(Z33:Z34)</f>
        <v>1.4142135623730951</v>
      </c>
      <c r="AA36" s="90">
        <f t="shared" si="294"/>
        <v>1.4142135623730951</v>
      </c>
      <c r="AB36" s="90">
        <f t="shared" si="294"/>
        <v>2.8284271247461903</v>
      </c>
      <c r="AC36" s="90">
        <f t="shared" si="294"/>
        <v>1.4142135623730951</v>
      </c>
      <c r="AD36" s="90">
        <f t="shared" si="294"/>
        <v>0</v>
      </c>
      <c r="AE36" s="90">
        <f t="shared" si="294"/>
        <v>0</v>
      </c>
      <c r="AF36" s="92">
        <f t="shared" si="294"/>
        <v>0</v>
      </c>
      <c r="AG36" s="89"/>
      <c r="AH36" s="96">
        <f t="shared" ref="AH36:AM36" si="295">_xlfn.STDEV.S(AH33:AH34)</f>
        <v>1.4142135623730951</v>
      </c>
      <c r="AI36" s="90">
        <f t="shared" si="295"/>
        <v>0.70710678118654757</v>
      </c>
      <c r="AJ36" s="90">
        <f t="shared" si="295"/>
        <v>0</v>
      </c>
      <c r="AK36" s="90">
        <f t="shared" si="295"/>
        <v>0</v>
      </c>
      <c r="AL36" s="90">
        <f t="shared" si="295"/>
        <v>0.70710678118654757</v>
      </c>
      <c r="AM36" s="92">
        <f t="shared" si="295"/>
        <v>0</v>
      </c>
      <c r="AN36" s="90"/>
      <c r="AO36" s="96">
        <f t="shared" ref="AO36:AV36" si="296">_xlfn.STDEV.S(AO33:AO34)</f>
        <v>0</v>
      </c>
      <c r="AP36" s="90">
        <f t="shared" si="296"/>
        <v>34.648232278140831</v>
      </c>
      <c r="AQ36" s="90">
        <f t="shared" si="296"/>
        <v>9.8994949366116654</v>
      </c>
      <c r="AR36" s="90">
        <f t="shared" si="296"/>
        <v>0.70710678118654757</v>
      </c>
      <c r="AS36" s="90">
        <f t="shared" si="296"/>
        <v>0</v>
      </c>
      <c r="AT36" s="90">
        <f t="shared" si="296"/>
        <v>2.8284271247461903</v>
      </c>
      <c r="AU36" s="90">
        <f t="shared" si="296"/>
        <v>0.70710678118654757</v>
      </c>
      <c r="AV36" s="92">
        <f t="shared" si="296"/>
        <v>10.606601717798213</v>
      </c>
      <c r="AW36" s="89"/>
      <c r="AX36" s="127">
        <f t="shared" ref="AX36" si="297">_xlfn.STDEV.S(AX33:AX34)</f>
        <v>0</v>
      </c>
      <c r="AZ36" s="127">
        <f t="shared" ref="AZ36" si="298">_xlfn.STDEV.S(AZ33:AZ34)</f>
        <v>0</v>
      </c>
    </row>
    <row r="37" spans="1:52" s="27" customFormat="1" ht="13.5" x14ac:dyDescent="0.6">
      <c r="A37" s="27">
        <v>16</v>
      </c>
      <c r="B37" s="22" t="s">
        <v>52</v>
      </c>
      <c r="C37" s="103">
        <v>10.200000000000001</v>
      </c>
      <c r="D37" s="105">
        <v>6.8900000000000006</v>
      </c>
      <c r="E37" s="104">
        <v>71.733333333333334</v>
      </c>
      <c r="F37" s="106">
        <v>8.8633333333333333</v>
      </c>
      <c r="G37" s="16"/>
      <c r="H37" s="28">
        <v>209</v>
      </c>
      <c r="I37" s="40">
        <v>140</v>
      </c>
      <c r="J37" s="40">
        <v>7</v>
      </c>
      <c r="K37" s="20">
        <v>16</v>
      </c>
      <c r="L37" s="20">
        <v>6</v>
      </c>
      <c r="M37" s="40">
        <v>54</v>
      </c>
      <c r="N37" s="42">
        <v>5</v>
      </c>
      <c r="O37" s="13"/>
      <c r="P37" s="28">
        <v>0</v>
      </c>
      <c r="Q37" s="27">
        <v>6</v>
      </c>
      <c r="R37" s="27">
        <v>125</v>
      </c>
      <c r="S37" s="20">
        <v>0</v>
      </c>
      <c r="T37" s="20">
        <v>0</v>
      </c>
      <c r="U37" s="27">
        <v>1</v>
      </c>
      <c r="V37" s="27">
        <v>6</v>
      </c>
      <c r="W37" s="27">
        <v>1</v>
      </c>
      <c r="X37" s="29">
        <v>1</v>
      </c>
      <c r="Y37" s="13"/>
      <c r="Z37" s="28">
        <v>0</v>
      </c>
      <c r="AA37" s="27">
        <v>1</v>
      </c>
      <c r="AB37" s="27">
        <v>11</v>
      </c>
      <c r="AC37" s="20">
        <v>0</v>
      </c>
      <c r="AD37" s="20">
        <v>0</v>
      </c>
      <c r="AE37" s="20">
        <v>0</v>
      </c>
      <c r="AF37" s="29">
        <v>0</v>
      </c>
      <c r="AG37" s="13"/>
      <c r="AH37" s="28">
        <v>1</v>
      </c>
      <c r="AI37" s="27">
        <v>1</v>
      </c>
      <c r="AJ37" s="20">
        <v>0</v>
      </c>
      <c r="AK37" s="20">
        <v>0</v>
      </c>
      <c r="AL37" s="20">
        <v>0</v>
      </c>
      <c r="AM37" s="29">
        <v>0</v>
      </c>
      <c r="AN37" s="13"/>
      <c r="AO37" s="28">
        <v>0</v>
      </c>
      <c r="AP37" s="27">
        <v>10</v>
      </c>
      <c r="AQ37" s="27">
        <v>29</v>
      </c>
      <c r="AR37" s="20">
        <v>0</v>
      </c>
      <c r="AS37" s="20">
        <v>0</v>
      </c>
      <c r="AT37" s="27">
        <v>4</v>
      </c>
      <c r="AU37" s="27">
        <v>1</v>
      </c>
      <c r="AV37" s="29">
        <v>10</v>
      </c>
      <c r="AW37" s="13"/>
      <c r="AX37" s="122">
        <v>0</v>
      </c>
      <c r="AZ37" s="122">
        <v>1</v>
      </c>
    </row>
    <row r="38" spans="1:52" s="138" customFormat="1" ht="13.5" x14ac:dyDescent="0.6">
      <c r="A38" s="138">
        <v>16</v>
      </c>
      <c r="B38" s="36" t="s">
        <v>53</v>
      </c>
      <c r="C38" s="25">
        <v>10.080000000000002</v>
      </c>
      <c r="D38" s="17">
        <v>7.0699999999999994</v>
      </c>
      <c r="E38" s="10">
        <v>65.599999999999994</v>
      </c>
      <c r="F38" s="44">
        <v>8.8979999999999997</v>
      </c>
      <c r="G38" s="18"/>
      <c r="H38" s="28">
        <v>156</v>
      </c>
      <c r="I38" s="40">
        <v>124</v>
      </c>
      <c r="J38" s="40">
        <v>17</v>
      </c>
      <c r="K38" s="20">
        <v>17</v>
      </c>
      <c r="L38" s="20">
        <v>8</v>
      </c>
      <c r="M38" s="40">
        <v>20</v>
      </c>
      <c r="N38" s="42">
        <v>4</v>
      </c>
      <c r="O38" s="19"/>
      <c r="P38" s="28">
        <v>2</v>
      </c>
      <c r="Q38" s="27">
        <v>14</v>
      </c>
      <c r="R38" s="27">
        <v>101</v>
      </c>
      <c r="S38" s="27">
        <v>1</v>
      </c>
      <c r="T38" s="20">
        <v>0</v>
      </c>
      <c r="U38" s="27">
        <v>1</v>
      </c>
      <c r="V38" s="27">
        <v>1</v>
      </c>
      <c r="W38" s="27">
        <v>2</v>
      </c>
      <c r="X38" s="29">
        <v>2</v>
      </c>
      <c r="Y38" s="19"/>
      <c r="Z38" s="28">
        <v>1</v>
      </c>
      <c r="AA38" s="20">
        <v>0</v>
      </c>
      <c r="AB38" s="27">
        <v>8</v>
      </c>
      <c r="AC38" s="20">
        <v>0</v>
      </c>
      <c r="AD38" s="20">
        <v>0</v>
      </c>
      <c r="AE38" s="20">
        <v>0</v>
      </c>
      <c r="AF38" s="29">
        <v>0</v>
      </c>
      <c r="AG38" s="19"/>
      <c r="AH38" s="28">
        <v>0</v>
      </c>
      <c r="AI38" s="27">
        <v>1</v>
      </c>
      <c r="AJ38" s="20">
        <v>0</v>
      </c>
      <c r="AK38" s="27">
        <v>1</v>
      </c>
      <c r="AL38" s="20">
        <v>0</v>
      </c>
      <c r="AM38" s="29">
        <v>0</v>
      </c>
      <c r="AN38" s="19"/>
      <c r="AO38" s="28">
        <v>0</v>
      </c>
      <c r="AP38" s="27">
        <v>7</v>
      </c>
      <c r="AQ38" s="27">
        <v>8</v>
      </c>
      <c r="AR38" s="20">
        <v>0</v>
      </c>
      <c r="AS38" s="20">
        <v>0</v>
      </c>
      <c r="AT38" s="27">
        <v>3</v>
      </c>
      <c r="AU38" s="20">
        <v>0</v>
      </c>
      <c r="AV38" s="29">
        <v>2</v>
      </c>
      <c r="AW38" s="19"/>
      <c r="AX38" s="122">
        <v>0</v>
      </c>
      <c r="AZ38" s="122">
        <v>1</v>
      </c>
    </row>
    <row r="39" spans="1:52" s="139" customFormat="1" ht="13.5" x14ac:dyDescent="0.6">
      <c r="A39" s="133">
        <v>16</v>
      </c>
      <c r="B39" s="98" t="s">
        <v>119</v>
      </c>
      <c r="C39" s="75">
        <f>AVERAGE(C37:C38)</f>
        <v>10.14</v>
      </c>
      <c r="D39" s="76">
        <f t="shared" ref="D39" si="299">AVERAGE(D37:D38)</f>
        <v>6.98</v>
      </c>
      <c r="E39" s="77">
        <f t="shared" ref="E39" si="300">AVERAGE(E37:E38)</f>
        <v>68.666666666666657</v>
      </c>
      <c r="F39" s="78">
        <f t="shared" ref="F39" si="301">AVERAGE(F37:F38)</f>
        <v>8.8806666666666665</v>
      </c>
      <c r="G39" s="80"/>
      <c r="H39" s="75">
        <f>AVERAGE(H37:H38)</f>
        <v>182.5</v>
      </c>
      <c r="I39" s="77">
        <f t="shared" ref="I39" si="302">AVERAGE(I37:I38)</f>
        <v>132</v>
      </c>
      <c r="J39" s="77">
        <f t="shared" ref="J39" si="303">AVERAGE(J37:J38)</f>
        <v>12</v>
      </c>
      <c r="K39" s="77">
        <f t="shared" ref="K39" si="304">AVERAGE(K37:K38)</f>
        <v>16.5</v>
      </c>
      <c r="L39" s="77">
        <f t="shared" ref="L39" si="305">AVERAGE(L37:L38)</f>
        <v>7</v>
      </c>
      <c r="M39" s="77">
        <f t="shared" ref="M39" si="306">AVERAGE(M37:M38)</f>
        <v>37</v>
      </c>
      <c r="N39" s="124">
        <f t="shared" ref="N39" si="307">AVERAGE(N37:N38)</f>
        <v>4.5</v>
      </c>
      <c r="O39" s="81"/>
      <c r="P39" s="75">
        <f>AVERAGE(P37:P38)</f>
        <v>1</v>
      </c>
      <c r="Q39" s="77">
        <f t="shared" ref="Q39" si="308">AVERAGE(Q37:Q38)</f>
        <v>10</v>
      </c>
      <c r="R39" s="77">
        <f t="shared" ref="R39" si="309">AVERAGE(R37:R38)</f>
        <v>113</v>
      </c>
      <c r="S39" s="77">
        <f t="shared" ref="S39" si="310">AVERAGE(S37:S38)</f>
        <v>0.5</v>
      </c>
      <c r="T39" s="77">
        <f t="shared" ref="T39" si="311">AVERAGE(T37:T38)</f>
        <v>0</v>
      </c>
      <c r="U39" s="77">
        <f t="shared" ref="U39" si="312">AVERAGE(U37:U38)</f>
        <v>1</v>
      </c>
      <c r="V39" s="77">
        <f t="shared" ref="V39" si="313">AVERAGE(V37:V38)</f>
        <v>3.5</v>
      </c>
      <c r="W39" s="77">
        <f t="shared" ref="W39" si="314">AVERAGE(W37:W38)</f>
        <v>1.5</v>
      </c>
      <c r="X39" s="124">
        <f t="shared" ref="X39" si="315">AVERAGE(X37:X38)</f>
        <v>1.5</v>
      </c>
      <c r="Y39" s="81"/>
      <c r="Z39" s="75">
        <f t="shared" ref="Z39" si="316">AVERAGE(Z37:Z38)</f>
        <v>0.5</v>
      </c>
      <c r="AA39" s="77">
        <f t="shared" ref="AA39" si="317">AVERAGE(AA37:AA38)</f>
        <v>0.5</v>
      </c>
      <c r="AB39" s="77">
        <f t="shared" ref="AB39" si="318">AVERAGE(AB37:AB38)</f>
        <v>9.5</v>
      </c>
      <c r="AC39" s="77">
        <f t="shared" ref="AC39" si="319">AVERAGE(AC37:AC38)</f>
        <v>0</v>
      </c>
      <c r="AD39" s="77">
        <f t="shared" ref="AD39" si="320">AVERAGE(AD37:AD38)</f>
        <v>0</v>
      </c>
      <c r="AE39" s="77">
        <f t="shared" ref="AE39" si="321">AVERAGE(AE37:AE38)</f>
        <v>0</v>
      </c>
      <c r="AF39" s="124">
        <f t="shared" ref="AF39" si="322">AVERAGE(AF37:AF38)</f>
        <v>0</v>
      </c>
      <c r="AG39" s="81"/>
      <c r="AH39" s="75">
        <f t="shared" ref="AH39" si="323">AVERAGE(AH37:AH38)</f>
        <v>0.5</v>
      </c>
      <c r="AI39" s="77">
        <f t="shared" ref="AI39" si="324">AVERAGE(AI37:AI38)</f>
        <v>1</v>
      </c>
      <c r="AJ39" s="77">
        <f t="shared" ref="AJ39" si="325">AVERAGE(AJ37:AJ38)</f>
        <v>0</v>
      </c>
      <c r="AK39" s="77">
        <f t="shared" ref="AK39" si="326">AVERAGE(AK37:AK38)</f>
        <v>0.5</v>
      </c>
      <c r="AL39" s="77">
        <f t="shared" ref="AL39" si="327">AVERAGE(AL37:AL38)</f>
        <v>0</v>
      </c>
      <c r="AM39" s="124">
        <f t="shared" ref="AM39" si="328">AVERAGE(AM37:AM38)</f>
        <v>0</v>
      </c>
      <c r="AN39" s="77"/>
      <c r="AO39" s="75">
        <f t="shared" ref="AO39" si="329">AVERAGE(AO37:AO38)</f>
        <v>0</v>
      </c>
      <c r="AP39" s="77">
        <f t="shared" ref="AP39" si="330">AVERAGE(AP37:AP38)</f>
        <v>8.5</v>
      </c>
      <c r="AQ39" s="77">
        <f t="shared" ref="AQ39" si="331">AVERAGE(AQ37:AQ38)</f>
        <v>18.5</v>
      </c>
      <c r="AR39" s="77">
        <f t="shared" ref="AR39" si="332">AVERAGE(AR37:AR38)</f>
        <v>0</v>
      </c>
      <c r="AS39" s="77">
        <f t="shared" ref="AS39" si="333">AVERAGE(AS37:AS38)</f>
        <v>0</v>
      </c>
      <c r="AT39" s="77">
        <f t="shared" ref="AT39" si="334">AVERAGE(AT37:AT38)</f>
        <v>3.5</v>
      </c>
      <c r="AU39" s="77">
        <f t="shared" ref="AU39" si="335">AVERAGE(AU37:AU38)</f>
        <v>0.5</v>
      </c>
      <c r="AV39" s="124">
        <f t="shared" ref="AV39" si="336">AVERAGE(AV37:AV38)</f>
        <v>6</v>
      </c>
      <c r="AW39" s="81"/>
      <c r="AX39" s="125">
        <f t="shared" ref="AX39" si="337">AVERAGE(AX37:AX38)</f>
        <v>0</v>
      </c>
      <c r="AZ39" s="125">
        <f t="shared" ref="AZ39" si="338">AVERAGE(AZ37:AZ38)</f>
        <v>1</v>
      </c>
    </row>
    <row r="40" spans="1:52" s="140" customFormat="1" ht="13.5" x14ac:dyDescent="0.6">
      <c r="A40" s="140">
        <v>16</v>
      </c>
      <c r="B40" s="99" t="s">
        <v>128</v>
      </c>
      <c r="C40" s="96">
        <f>_xlfn.STDEV.S(C37:C38)</f>
        <v>8.4852813742385153E-2</v>
      </c>
      <c r="D40" s="90">
        <f t="shared" ref="D40:F40" si="339">_xlfn.STDEV.S(D37:D38)</f>
        <v>0.12727922061357774</v>
      </c>
      <c r="E40" s="90">
        <f t="shared" si="339"/>
        <v>4.3369215912774965</v>
      </c>
      <c r="F40" s="92">
        <f t="shared" si="339"/>
        <v>2.451303508113346E-2</v>
      </c>
      <c r="G40" s="94"/>
      <c r="H40" s="96">
        <f>_xlfn.STDEV.S(H37:H38)</f>
        <v>37.476659402887016</v>
      </c>
      <c r="I40" s="90">
        <f t="shared" ref="I40:N40" si="340">_xlfn.STDEV.S(I37:I38)</f>
        <v>11.313708498984761</v>
      </c>
      <c r="J40" s="90">
        <f t="shared" si="340"/>
        <v>7.0710678118654755</v>
      </c>
      <c r="K40" s="90">
        <f t="shared" si="340"/>
        <v>0.70710678118654757</v>
      </c>
      <c r="L40" s="90">
        <f t="shared" si="340"/>
        <v>1.4142135623730951</v>
      </c>
      <c r="M40" s="90">
        <f t="shared" si="340"/>
        <v>24.041630560342615</v>
      </c>
      <c r="N40" s="92">
        <f t="shared" si="340"/>
        <v>0.70710678118654757</v>
      </c>
      <c r="O40" s="95"/>
      <c r="P40" s="96">
        <f>_xlfn.STDEV.S(P37:P38)</f>
        <v>1.4142135623730951</v>
      </c>
      <c r="Q40" s="90">
        <f t="shared" ref="Q40:X40" si="341">_xlfn.STDEV.S(Q37:Q38)</f>
        <v>5.6568542494923806</v>
      </c>
      <c r="R40" s="90">
        <f t="shared" si="341"/>
        <v>16.970562748477139</v>
      </c>
      <c r="S40" s="90">
        <f t="shared" si="341"/>
        <v>0.70710678118654757</v>
      </c>
      <c r="T40" s="90">
        <f t="shared" si="341"/>
        <v>0</v>
      </c>
      <c r="U40" s="90">
        <f t="shared" si="341"/>
        <v>0</v>
      </c>
      <c r="V40" s="90">
        <f t="shared" si="341"/>
        <v>3.5355339059327378</v>
      </c>
      <c r="W40" s="90">
        <f t="shared" si="341"/>
        <v>0.70710678118654757</v>
      </c>
      <c r="X40" s="92">
        <f t="shared" si="341"/>
        <v>0.70710678118654757</v>
      </c>
      <c r="Y40" s="95"/>
      <c r="Z40" s="96">
        <f t="shared" ref="Z40:AF40" si="342">_xlfn.STDEV.S(Z37:Z38)</f>
        <v>0.70710678118654757</v>
      </c>
      <c r="AA40" s="90">
        <f t="shared" si="342"/>
        <v>0.70710678118654757</v>
      </c>
      <c r="AB40" s="90">
        <f t="shared" si="342"/>
        <v>2.1213203435596424</v>
      </c>
      <c r="AC40" s="90">
        <f t="shared" si="342"/>
        <v>0</v>
      </c>
      <c r="AD40" s="90">
        <f t="shared" si="342"/>
        <v>0</v>
      </c>
      <c r="AE40" s="90">
        <f t="shared" si="342"/>
        <v>0</v>
      </c>
      <c r="AF40" s="92">
        <f t="shared" si="342"/>
        <v>0</v>
      </c>
      <c r="AG40" s="95"/>
      <c r="AH40" s="96">
        <f t="shared" ref="AH40:AM40" si="343">_xlfn.STDEV.S(AH37:AH38)</f>
        <v>0.70710678118654757</v>
      </c>
      <c r="AI40" s="90">
        <f t="shared" si="343"/>
        <v>0</v>
      </c>
      <c r="AJ40" s="90">
        <f t="shared" si="343"/>
        <v>0</v>
      </c>
      <c r="AK40" s="90">
        <f t="shared" si="343"/>
        <v>0.70710678118654757</v>
      </c>
      <c r="AL40" s="90">
        <f t="shared" si="343"/>
        <v>0</v>
      </c>
      <c r="AM40" s="92">
        <f t="shared" si="343"/>
        <v>0</v>
      </c>
      <c r="AN40" s="90"/>
      <c r="AO40" s="96">
        <f t="shared" ref="AO40:AV40" si="344">_xlfn.STDEV.S(AO37:AO38)</f>
        <v>0</v>
      </c>
      <c r="AP40" s="90">
        <f t="shared" si="344"/>
        <v>2.1213203435596424</v>
      </c>
      <c r="AQ40" s="90">
        <f t="shared" si="344"/>
        <v>14.849242404917497</v>
      </c>
      <c r="AR40" s="90">
        <f t="shared" si="344"/>
        <v>0</v>
      </c>
      <c r="AS40" s="90">
        <f t="shared" si="344"/>
        <v>0</v>
      </c>
      <c r="AT40" s="90">
        <f t="shared" si="344"/>
        <v>0.70710678118654757</v>
      </c>
      <c r="AU40" s="90">
        <f t="shared" si="344"/>
        <v>0.70710678118654757</v>
      </c>
      <c r="AV40" s="92">
        <f t="shared" si="344"/>
        <v>5.6568542494923806</v>
      </c>
      <c r="AW40" s="95"/>
      <c r="AX40" s="127">
        <f t="shared" ref="AX40" si="345">_xlfn.STDEV.S(AX37:AX38)</f>
        <v>0</v>
      </c>
      <c r="AZ40" s="127">
        <f t="shared" ref="AZ40" si="346">_xlfn.STDEV.S(AZ37:AZ38)</f>
        <v>0</v>
      </c>
    </row>
    <row r="41" spans="1:52" s="27" customFormat="1" ht="13.5" x14ac:dyDescent="0.6">
      <c r="A41" s="138">
        <v>18</v>
      </c>
      <c r="B41" s="22" t="s">
        <v>61</v>
      </c>
      <c r="C41" s="103">
        <v>9.1666666666666661</v>
      </c>
      <c r="D41" s="105">
        <v>7.1079999999999997</v>
      </c>
      <c r="E41" s="104">
        <v>66.116666666666674</v>
      </c>
      <c r="F41" s="106">
        <v>9.0066666666666659</v>
      </c>
      <c r="G41" s="16"/>
      <c r="H41" s="28">
        <v>300</v>
      </c>
      <c r="I41" s="40">
        <v>213</v>
      </c>
      <c r="J41" s="40">
        <v>31</v>
      </c>
      <c r="K41" s="20">
        <v>12</v>
      </c>
      <c r="L41" s="20">
        <v>5</v>
      </c>
      <c r="M41" s="40">
        <v>76</v>
      </c>
      <c r="N41" s="42">
        <v>5</v>
      </c>
      <c r="O41" s="13"/>
      <c r="P41" s="130">
        <v>3</v>
      </c>
      <c r="Q41" s="20">
        <v>26</v>
      </c>
      <c r="R41" s="20">
        <v>180</v>
      </c>
      <c r="S41" s="20">
        <v>0</v>
      </c>
      <c r="T41" s="20">
        <v>0</v>
      </c>
      <c r="U41" s="20">
        <v>2</v>
      </c>
      <c r="V41" s="20">
        <v>2</v>
      </c>
      <c r="W41" s="20">
        <v>0</v>
      </c>
      <c r="X41" s="131">
        <v>0</v>
      </c>
      <c r="Y41" s="13"/>
      <c r="Z41" s="130">
        <v>0</v>
      </c>
      <c r="AA41" s="20">
        <v>3</v>
      </c>
      <c r="AB41" s="20">
        <v>8</v>
      </c>
      <c r="AC41" s="20">
        <v>0</v>
      </c>
      <c r="AD41" s="20">
        <v>0</v>
      </c>
      <c r="AE41" s="20">
        <v>0</v>
      </c>
      <c r="AF41" s="131">
        <v>0</v>
      </c>
      <c r="AG41" s="13"/>
      <c r="AH41" s="130">
        <v>0</v>
      </c>
      <c r="AI41" s="20">
        <v>0</v>
      </c>
      <c r="AJ41" s="20">
        <v>0</v>
      </c>
      <c r="AK41" s="20">
        <v>0</v>
      </c>
      <c r="AL41" s="20">
        <v>0</v>
      </c>
      <c r="AM41" s="131">
        <v>0</v>
      </c>
      <c r="AN41" s="13"/>
      <c r="AO41" s="130">
        <v>0</v>
      </c>
      <c r="AP41" s="20">
        <v>4</v>
      </c>
      <c r="AQ41" s="20">
        <v>34</v>
      </c>
      <c r="AR41" s="20">
        <v>2</v>
      </c>
      <c r="AS41" s="20">
        <v>0</v>
      </c>
      <c r="AT41" s="20">
        <v>20</v>
      </c>
      <c r="AU41" s="20">
        <v>0</v>
      </c>
      <c r="AV41" s="131">
        <v>16</v>
      </c>
      <c r="AW41" s="13"/>
      <c r="AX41" s="132">
        <v>0</v>
      </c>
      <c r="AZ41" s="132">
        <v>0</v>
      </c>
    </row>
    <row r="42" spans="1:52" s="27" customFormat="1" ht="13.5" x14ac:dyDescent="0.6">
      <c r="A42" s="138">
        <v>18</v>
      </c>
      <c r="B42" s="22" t="s">
        <v>55</v>
      </c>
      <c r="C42" s="103">
        <v>9.68</v>
      </c>
      <c r="D42" s="105">
        <v>6.9450000000000003</v>
      </c>
      <c r="E42" s="104">
        <v>66.700000000000017</v>
      </c>
      <c r="F42" s="106">
        <v>8.9259999999999984</v>
      </c>
      <c r="G42" s="16"/>
      <c r="H42" s="28">
        <v>182</v>
      </c>
      <c r="I42" s="40">
        <v>144</v>
      </c>
      <c r="J42" s="40">
        <v>33</v>
      </c>
      <c r="K42" s="20">
        <v>14</v>
      </c>
      <c r="L42" s="20">
        <v>7</v>
      </c>
      <c r="M42" s="40">
        <v>32</v>
      </c>
      <c r="N42" s="42">
        <v>4</v>
      </c>
      <c r="O42" s="13"/>
      <c r="P42" s="28">
        <v>2</v>
      </c>
      <c r="Q42" s="27">
        <v>29</v>
      </c>
      <c r="R42" s="27">
        <v>104</v>
      </c>
      <c r="S42" s="20">
        <v>0</v>
      </c>
      <c r="T42" s="20">
        <v>0</v>
      </c>
      <c r="U42" s="27">
        <v>2</v>
      </c>
      <c r="V42" s="27">
        <v>2</v>
      </c>
      <c r="W42" s="27">
        <v>2</v>
      </c>
      <c r="X42" s="29">
        <v>3</v>
      </c>
      <c r="Y42" s="13"/>
      <c r="Z42" s="28">
        <v>0</v>
      </c>
      <c r="AA42" s="20">
        <v>0</v>
      </c>
      <c r="AB42" s="27">
        <v>4</v>
      </c>
      <c r="AC42" s="20">
        <v>0</v>
      </c>
      <c r="AD42" s="27">
        <v>1</v>
      </c>
      <c r="AE42" s="20">
        <v>0</v>
      </c>
      <c r="AF42" s="29">
        <v>0</v>
      </c>
      <c r="AG42" s="13"/>
      <c r="AH42" s="28">
        <v>1</v>
      </c>
      <c r="AI42" s="20">
        <v>0</v>
      </c>
      <c r="AJ42" s="20">
        <v>0</v>
      </c>
      <c r="AK42" s="20">
        <v>0</v>
      </c>
      <c r="AL42" s="20">
        <v>0</v>
      </c>
      <c r="AM42" s="29">
        <v>0</v>
      </c>
      <c r="AN42" s="13"/>
      <c r="AO42" s="28">
        <v>0</v>
      </c>
      <c r="AP42" s="27">
        <v>6</v>
      </c>
      <c r="AQ42" s="27">
        <v>8</v>
      </c>
      <c r="AR42" s="20">
        <v>0</v>
      </c>
      <c r="AS42" s="20">
        <v>0</v>
      </c>
      <c r="AT42" s="27">
        <v>9</v>
      </c>
      <c r="AU42" s="20">
        <v>0</v>
      </c>
      <c r="AV42" s="29">
        <v>9</v>
      </c>
      <c r="AW42" s="13"/>
      <c r="AX42" s="122">
        <v>0</v>
      </c>
      <c r="AZ42" s="122">
        <v>0</v>
      </c>
    </row>
    <row r="43" spans="1:52" s="133" customFormat="1" ht="13.5" x14ac:dyDescent="0.6">
      <c r="A43" s="139">
        <v>18</v>
      </c>
      <c r="B43" s="98" t="s">
        <v>119</v>
      </c>
      <c r="C43" s="75">
        <f>AVERAGE(C41:C42)</f>
        <v>9.423333333333332</v>
      </c>
      <c r="D43" s="76">
        <f t="shared" ref="D43" si="347">AVERAGE(D41:D42)</f>
        <v>7.0265000000000004</v>
      </c>
      <c r="E43" s="77">
        <f t="shared" ref="E43" si="348">AVERAGE(E41:E42)</f>
        <v>66.408333333333346</v>
      </c>
      <c r="F43" s="78">
        <f t="shared" ref="F43" si="349">AVERAGE(F41:F42)</f>
        <v>8.9663333333333313</v>
      </c>
      <c r="G43" s="79"/>
      <c r="H43" s="75">
        <f>AVERAGE(H41:H42)</f>
        <v>241</v>
      </c>
      <c r="I43" s="77">
        <f t="shared" ref="I43" si="350">AVERAGE(I41:I42)</f>
        <v>178.5</v>
      </c>
      <c r="J43" s="77">
        <f t="shared" ref="J43" si="351">AVERAGE(J41:J42)</f>
        <v>32</v>
      </c>
      <c r="K43" s="77">
        <f t="shared" ref="K43" si="352">AVERAGE(K41:K42)</f>
        <v>13</v>
      </c>
      <c r="L43" s="77">
        <f t="shared" ref="L43" si="353">AVERAGE(L41:L42)</f>
        <v>6</v>
      </c>
      <c r="M43" s="77">
        <f t="shared" ref="M43" si="354">AVERAGE(M41:M42)</f>
        <v>54</v>
      </c>
      <c r="N43" s="124">
        <f t="shared" ref="N43" si="355">AVERAGE(N41:N42)</f>
        <v>4.5</v>
      </c>
      <c r="O43" s="74"/>
      <c r="P43" s="75">
        <f>AVERAGE(P41:P42)</f>
        <v>2.5</v>
      </c>
      <c r="Q43" s="77">
        <f t="shared" ref="Q43" si="356">AVERAGE(Q41:Q42)</f>
        <v>27.5</v>
      </c>
      <c r="R43" s="77">
        <f t="shared" ref="R43" si="357">AVERAGE(R41:R42)</f>
        <v>142</v>
      </c>
      <c r="S43" s="77">
        <f t="shared" ref="S43" si="358">AVERAGE(S41:S42)</f>
        <v>0</v>
      </c>
      <c r="T43" s="77">
        <f t="shared" ref="T43" si="359">AVERAGE(T41:T42)</f>
        <v>0</v>
      </c>
      <c r="U43" s="77">
        <f t="shared" ref="U43" si="360">AVERAGE(U41:U42)</f>
        <v>2</v>
      </c>
      <c r="V43" s="77">
        <f t="shared" ref="V43" si="361">AVERAGE(V41:V42)</f>
        <v>2</v>
      </c>
      <c r="W43" s="77">
        <f t="shared" ref="W43" si="362">AVERAGE(W41:W42)</f>
        <v>1</v>
      </c>
      <c r="X43" s="124">
        <f t="shared" ref="X43" si="363">AVERAGE(X41:X42)</f>
        <v>1.5</v>
      </c>
      <c r="Y43" s="74"/>
      <c r="Z43" s="75">
        <f t="shared" ref="Z43" si="364">AVERAGE(Z41:Z42)</f>
        <v>0</v>
      </c>
      <c r="AA43" s="77">
        <f t="shared" ref="AA43" si="365">AVERAGE(AA41:AA42)</f>
        <v>1.5</v>
      </c>
      <c r="AB43" s="77">
        <f t="shared" ref="AB43" si="366">AVERAGE(AB41:AB42)</f>
        <v>6</v>
      </c>
      <c r="AC43" s="77">
        <f t="shared" ref="AC43" si="367">AVERAGE(AC41:AC42)</f>
        <v>0</v>
      </c>
      <c r="AD43" s="77">
        <f t="shared" ref="AD43" si="368">AVERAGE(AD41:AD42)</f>
        <v>0.5</v>
      </c>
      <c r="AE43" s="77">
        <f t="shared" ref="AE43" si="369">AVERAGE(AE41:AE42)</f>
        <v>0</v>
      </c>
      <c r="AF43" s="124">
        <f t="shared" ref="AF43" si="370">AVERAGE(AF41:AF42)</f>
        <v>0</v>
      </c>
      <c r="AG43" s="74"/>
      <c r="AH43" s="75">
        <f t="shared" ref="AH43" si="371">AVERAGE(AH41:AH42)</f>
        <v>0.5</v>
      </c>
      <c r="AI43" s="77">
        <f t="shared" ref="AI43" si="372">AVERAGE(AI41:AI42)</f>
        <v>0</v>
      </c>
      <c r="AJ43" s="77">
        <f t="shared" ref="AJ43" si="373">AVERAGE(AJ41:AJ42)</f>
        <v>0</v>
      </c>
      <c r="AK43" s="77">
        <f t="shared" ref="AK43" si="374">AVERAGE(AK41:AK42)</f>
        <v>0</v>
      </c>
      <c r="AL43" s="77">
        <f t="shared" ref="AL43" si="375">AVERAGE(AL41:AL42)</f>
        <v>0</v>
      </c>
      <c r="AM43" s="124">
        <f t="shared" ref="AM43" si="376">AVERAGE(AM41:AM42)</f>
        <v>0</v>
      </c>
      <c r="AN43" s="77"/>
      <c r="AO43" s="75">
        <f t="shared" ref="AO43" si="377">AVERAGE(AO41:AO42)</f>
        <v>0</v>
      </c>
      <c r="AP43" s="77">
        <f t="shared" ref="AP43" si="378">AVERAGE(AP41:AP42)</f>
        <v>5</v>
      </c>
      <c r="AQ43" s="77">
        <f t="shared" ref="AQ43" si="379">AVERAGE(AQ41:AQ42)</f>
        <v>21</v>
      </c>
      <c r="AR43" s="77">
        <f t="shared" ref="AR43" si="380">AVERAGE(AR41:AR42)</f>
        <v>1</v>
      </c>
      <c r="AS43" s="77">
        <f t="shared" ref="AS43" si="381">AVERAGE(AS41:AS42)</f>
        <v>0</v>
      </c>
      <c r="AT43" s="77">
        <f t="shared" ref="AT43" si="382">AVERAGE(AT41:AT42)</f>
        <v>14.5</v>
      </c>
      <c r="AU43" s="77">
        <f t="shared" ref="AU43" si="383">AVERAGE(AU41:AU42)</f>
        <v>0</v>
      </c>
      <c r="AV43" s="124">
        <f t="shared" ref="AV43" si="384">AVERAGE(AV41:AV42)</f>
        <v>12.5</v>
      </c>
      <c r="AW43" s="74"/>
      <c r="AX43" s="125">
        <f t="shared" ref="AX43:AZ43" si="385">AVERAGE(AX41:AX42)</f>
        <v>0</v>
      </c>
      <c r="AZ43" s="125">
        <f t="shared" si="385"/>
        <v>0</v>
      </c>
    </row>
    <row r="44" spans="1:52" s="134" customFormat="1" ht="13.5" x14ac:dyDescent="0.6">
      <c r="A44" s="140">
        <v>18</v>
      </c>
      <c r="B44" s="99" t="s">
        <v>128</v>
      </c>
      <c r="C44" s="96">
        <f>_xlfn.STDEV.S(C41:C42)</f>
        <v>0.36298148100909461</v>
      </c>
      <c r="D44" s="90">
        <f t="shared" ref="D44:F44" si="386">_xlfn.STDEV.S(D41:D42)</f>
        <v>0.1152584053334068</v>
      </c>
      <c r="E44" s="90">
        <f t="shared" si="386"/>
        <v>0.41247895569215942</v>
      </c>
      <c r="F44" s="92">
        <f t="shared" si="386"/>
        <v>5.7039947015715457E-2</v>
      </c>
      <c r="G44" s="93"/>
      <c r="H44" s="96">
        <f>_xlfn.STDEV.S(H41:H42)</f>
        <v>83.438600180012614</v>
      </c>
      <c r="I44" s="90">
        <f t="shared" ref="I44:N44" si="387">_xlfn.STDEV.S(I41:I42)</f>
        <v>48.790367901871782</v>
      </c>
      <c r="J44" s="90">
        <f t="shared" si="387"/>
        <v>1.4142135623730951</v>
      </c>
      <c r="K44" s="90">
        <f t="shared" si="387"/>
        <v>1.4142135623730951</v>
      </c>
      <c r="L44" s="90">
        <f t="shared" si="387"/>
        <v>1.4142135623730951</v>
      </c>
      <c r="M44" s="90">
        <f t="shared" si="387"/>
        <v>31.11269837220809</v>
      </c>
      <c r="N44" s="92">
        <f t="shared" si="387"/>
        <v>0.70710678118654757</v>
      </c>
      <c r="O44" s="89"/>
      <c r="P44" s="96">
        <f>_xlfn.STDEV.S(P41:P42)</f>
        <v>0.70710678118654757</v>
      </c>
      <c r="Q44" s="90">
        <f t="shared" ref="Q44:X44" si="388">_xlfn.STDEV.S(Q41:Q42)</f>
        <v>2.1213203435596424</v>
      </c>
      <c r="R44" s="90">
        <f t="shared" si="388"/>
        <v>53.740115370177612</v>
      </c>
      <c r="S44" s="90">
        <f t="shared" si="388"/>
        <v>0</v>
      </c>
      <c r="T44" s="90">
        <f t="shared" si="388"/>
        <v>0</v>
      </c>
      <c r="U44" s="90">
        <f t="shared" si="388"/>
        <v>0</v>
      </c>
      <c r="V44" s="90">
        <f t="shared" si="388"/>
        <v>0</v>
      </c>
      <c r="W44" s="90">
        <f t="shared" si="388"/>
        <v>1.4142135623730951</v>
      </c>
      <c r="X44" s="92">
        <f t="shared" si="388"/>
        <v>2.1213203435596424</v>
      </c>
      <c r="Y44" s="89"/>
      <c r="Z44" s="96">
        <f t="shared" ref="Z44:AF44" si="389">_xlfn.STDEV.S(Z41:Z42)</f>
        <v>0</v>
      </c>
      <c r="AA44" s="90">
        <f t="shared" si="389"/>
        <v>2.1213203435596424</v>
      </c>
      <c r="AB44" s="90">
        <f t="shared" si="389"/>
        <v>2.8284271247461903</v>
      </c>
      <c r="AC44" s="90">
        <f t="shared" si="389"/>
        <v>0</v>
      </c>
      <c r="AD44" s="90">
        <f t="shared" si="389"/>
        <v>0.70710678118654757</v>
      </c>
      <c r="AE44" s="90">
        <f t="shared" si="389"/>
        <v>0</v>
      </c>
      <c r="AF44" s="92">
        <f t="shared" si="389"/>
        <v>0</v>
      </c>
      <c r="AG44" s="89"/>
      <c r="AH44" s="96">
        <f t="shared" ref="AH44:AM44" si="390">_xlfn.STDEV.S(AH41:AH42)</f>
        <v>0.70710678118654757</v>
      </c>
      <c r="AI44" s="90">
        <f t="shared" si="390"/>
        <v>0</v>
      </c>
      <c r="AJ44" s="90">
        <f t="shared" si="390"/>
        <v>0</v>
      </c>
      <c r="AK44" s="90">
        <f t="shared" si="390"/>
        <v>0</v>
      </c>
      <c r="AL44" s="90">
        <f t="shared" si="390"/>
        <v>0</v>
      </c>
      <c r="AM44" s="92">
        <f t="shared" si="390"/>
        <v>0</v>
      </c>
      <c r="AN44" s="90"/>
      <c r="AO44" s="96">
        <f t="shared" ref="AO44:AV44" si="391">_xlfn.STDEV.S(AO41:AO42)</f>
        <v>0</v>
      </c>
      <c r="AP44" s="90">
        <f t="shared" si="391"/>
        <v>1.4142135623730951</v>
      </c>
      <c r="AQ44" s="90">
        <f t="shared" si="391"/>
        <v>18.384776310850235</v>
      </c>
      <c r="AR44" s="90">
        <f t="shared" si="391"/>
        <v>1.4142135623730951</v>
      </c>
      <c r="AS44" s="90">
        <f t="shared" si="391"/>
        <v>0</v>
      </c>
      <c r="AT44" s="90">
        <f t="shared" si="391"/>
        <v>7.7781745930520225</v>
      </c>
      <c r="AU44" s="90">
        <f t="shared" si="391"/>
        <v>0</v>
      </c>
      <c r="AV44" s="92">
        <f t="shared" si="391"/>
        <v>4.9497474683058327</v>
      </c>
      <c r="AW44" s="89"/>
      <c r="AX44" s="127">
        <f t="shared" ref="AX44:AZ44" si="392">_xlfn.STDEV.S(AX41:AX42)</f>
        <v>0</v>
      </c>
      <c r="AZ44" s="127">
        <f t="shared" si="392"/>
        <v>0</v>
      </c>
    </row>
    <row r="45" spans="1:52" s="27" customFormat="1" ht="13.5" x14ac:dyDescent="0.6">
      <c r="A45" s="138">
        <v>20</v>
      </c>
      <c r="B45" s="22" t="s">
        <v>64</v>
      </c>
      <c r="C45" s="28">
        <v>9.6999999999999993</v>
      </c>
      <c r="D45" s="105">
        <v>7.0466666666666669</v>
      </c>
      <c r="E45" s="104">
        <v>66.440000000000012</v>
      </c>
      <c r="F45" s="29">
        <v>8.9599999999999991</v>
      </c>
      <c r="G45" s="16"/>
      <c r="H45" s="28">
        <v>227</v>
      </c>
      <c r="I45" s="40">
        <v>114</v>
      </c>
      <c r="J45" s="40">
        <v>13</v>
      </c>
      <c r="K45" s="20">
        <v>9</v>
      </c>
      <c r="L45" s="20">
        <v>3</v>
      </c>
      <c r="M45" s="40">
        <v>109</v>
      </c>
      <c r="N45" s="42">
        <v>4</v>
      </c>
      <c r="O45" s="13"/>
      <c r="P45" s="28">
        <v>0</v>
      </c>
      <c r="Q45" s="27">
        <v>13</v>
      </c>
      <c r="R45" s="27">
        <v>99</v>
      </c>
      <c r="S45" s="20">
        <v>0</v>
      </c>
      <c r="T45" s="20">
        <v>0</v>
      </c>
      <c r="U45" s="20">
        <v>0</v>
      </c>
      <c r="V45" s="27">
        <v>2</v>
      </c>
      <c r="W45" s="20">
        <v>0</v>
      </c>
      <c r="X45" s="29">
        <v>0</v>
      </c>
      <c r="Y45" s="13"/>
      <c r="Z45" s="28">
        <v>1</v>
      </c>
      <c r="AA45" s="20">
        <v>0</v>
      </c>
      <c r="AB45" s="27">
        <v>3</v>
      </c>
      <c r="AC45" s="20">
        <v>0</v>
      </c>
      <c r="AD45" s="20">
        <v>0</v>
      </c>
      <c r="AE45" s="20">
        <v>0</v>
      </c>
      <c r="AF45" s="29">
        <v>0</v>
      </c>
      <c r="AG45" s="13"/>
      <c r="AH45" s="28">
        <v>0</v>
      </c>
      <c r="AI45" s="20">
        <v>0</v>
      </c>
      <c r="AJ45" s="20">
        <v>0</v>
      </c>
      <c r="AK45" s="20">
        <v>0</v>
      </c>
      <c r="AL45" s="20">
        <v>0</v>
      </c>
      <c r="AM45" s="29">
        <v>0</v>
      </c>
      <c r="AN45" s="13"/>
      <c r="AO45" s="28">
        <v>0</v>
      </c>
      <c r="AP45" s="27">
        <v>12</v>
      </c>
      <c r="AQ45" s="27">
        <v>30</v>
      </c>
      <c r="AR45" s="20">
        <v>0</v>
      </c>
      <c r="AS45" s="20">
        <v>0</v>
      </c>
      <c r="AT45" s="27">
        <v>51</v>
      </c>
      <c r="AU45" s="20">
        <v>0</v>
      </c>
      <c r="AV45" s="29">
        <v>16</v>
      </c>
      <c r="AW45" s="13"/>
      <c r="AX45" s="122">
        <v>0</v>
      </c>
      <c r="AZ45" s="122">
        <v>0</v>
      </c>
    </row>
    <row r="46" spans="1:52" s="27" customFormat="1" ht="13.5" x14ac:dyDescent="0.6">
      <c r="A46" s="138">
        <v>20</v>
      </c>
      <c r="B46" s="22" t="s">
        <v>44</v>
      </c>
      <c r="C46" s="103">
        <v>9.6374999999999993</v>
      </c>
      <c r="D46" s="105">
        <v>7.0371428571428565</v>
      </c>
      <c r="E46" s="104">
        <v>67.775000000000006</v>
      </c>
      <c r="F46" s="106">
        <v>8.9137500000000003</v>
      </c>
      <c r="G46" s="16"/>
      <c r="H46" s="28">
        <v>223</v>
      </c>
      <c r="I46" s="40">
        <v>137</v>
      </c>
      <c r="J46" s="40">
        <v>17</v>
      </c>
      <c r="K46" s="20">
        <v>17</v>
      </c>
      <c r="L46" s="20">
        <v>8</v>
      </c>
      <c r="M46" s="40">
        <v>73</v>
      </c>
      <c r="N46" s="42">
        <v>4</v>
      </c>
      <c r="O46" s="13"/>
      <c r="P46" s="28">
        <v>0</v>
      </c>
      <c r="Q46" s="27">
        <v>15</v>
      </c>
      <c r="R46" s="27">
        <v>112</v>
      </c>
      <c r="S46" s="27">
        <v>1</v>
      </c>
      <c r="T46" s="27">
        <v>1</v>
      </c>
      <c r="U46" s="27">
        <v>2</v>
      </c>
      <c r="V46" s="27">
        <v>4</v>
      </c>
      <c r="W46" s="27">
        <v>1</v>
      </c>
      <c r="X46" s="29">
        <v>1</v>
      </c>
      <c r="Y46" s="13"/>
      <c r="Z46" s="28">
        <v>0</v>
      </c>
      <c r="AA46" s="27">
        <v>1</v>
      </c>
      <c r="AB46" s="27">
        <v>8</v>
      </c>
      <c r="AC46" s="20">
        <v>0</v>
      </c>
      <c r="AD46" s="27">
        <v>2</v>
      </c>
      <c r="AE46" s="20">
        <v>0</v>
      </c>
      <c r="AF46" s="29">
        <v>0</v>
      </c>
      <c r="AG46" s="13"/>
      <c r="AH46" s="28">
        <v>1</v>
      </c>
      <c r="AI46" s="20">
        <v>0</v>
      </c>
      <c r="AJ46" s="20">
        <v>0</v>
      </c>
      <c r="AK46" s="20">
        <v>0</v>
      </c>
      <c r="AL46" s="20">
        <v>0</v>
      </c>
      <c r="AM46" s="29">
        <v>1</v>
      </c>
      <c r="AN46" s="13"/>
      <c r="AO46" s="28">
        <v>0</v>
      </c>
      <c r="AP46" s="27">
        <v>16</v>
      </c>
      <c r="AQ46" s="27">
        <v>19</v>
      </c>
      <c r="AR46" s="20">
        <v>0</v>
      </c>
      <c r="AS46" s="20">
        <v>0</v>
      </c>
      <c r="AT46" s="27">
        <v>17</v>
      </c>
      <c r="AU46" s="20">
        <v>0</v>
      </c>
      <c r="AV46" s="29">
        <v>21</v>
      </c>
      <c r="AW46" s="13"/>
      <c r="AX46" s="122">
        <v>0</v>
      </c>
      <c r="AZ46" s="122">
        <v>0</v>
      </c>
    </row>
    <row r="47" spans="1:52" s="27" customFormat="1" ht="13.5" x14ac:dyDescent="0.6">
      <c r="A47" s="138">
        <v>20</v>
      </c>
      <c r="B47" s="22" t="s">
        <v>39</v>
      </c>
      <c r="C47" s="103">
        <v>10</v>
      </c>
      <c r="D47" s="105">
        <v>6.835</v>
      </c>
      <c r="E47" s="104">
        <v>66.25</v>
      </c>
      <c r="F47" s="106">
        <v>8.84</v>
      </c>
      <c r="G47" s="16"/>
      <c r="H47" s="28">
        <v>234</v>
      </c>
      <c r="I47" s="40">
        <v>154</v>
      </c>
      <c r="J47" s="40">
        <v>18</v>
      </c>
      <c r="K47" s="20">
        <v>12</v>
      </c>
      <c r="L47" s="20">
        <v>6</v>
      </c>
      <c r="M47" s="40">
        <v>75</v>
      </c>
      <c r="N47" s="42">
        <v>5</v>
      </c>
      <c r="O47" s="13"/>
      <c r="P47" s="28">
        <v>3</v>
      </c>
      <c r="Q47" s="27">
        <v>15</v>
      </c>
      <c r="R47" s="27">
        <v>130</v>
      </c>
      <c r="S47" s="20">
        <v>0</v>
      </c>
      <c r="T47" s="20">
        <v>0</v>
      </c>
      <c r="U47" s="20">
        <v>0</v>
      </c>
      <c r="V47" s="27">
        <v>2</v>
      </c>
      <c r="W47" s="27">
        <v>1</v>
      </c>
      <c r="X47" s="29">
        <v>3</v>
      </c>
      <c r="Y47" s="13"/>
      <c r="Z47" s="28">
        <v>0</v>
      </c>
      <c r="AA47" s="20">
        <v>0</v>
      </c>
      <c r="AB47" s="27">
        <v>5</v>
      </c>
      <c r="AC47" s="20">
        <v>0</v>
      </c>
      <c r="AD47" s="20">
        <v>0</v>
      </c>
      <c r="AE47" s="20">
        <v>0</v>
      </c>
      <c r="AF47" s="29">
        <v>0</v>
      </c>
      <c r="AG47" s="13"/>
      <c r="AH47" s="28">
        <v>0</v>
      </c>
      <c r="AI47" s="20">
        <v>0</v>
      </c>
      <c r="AJ47" s="20">
        <v>0</v>
      </c>
      <c r="AK47" s="20">
        <v>0</v>
      </c>
      <c r="AL47" s="20">
        <v>0</v>
      </c>
      <c r="AM47" s="29">
        <v>0</v>
      </c>
      <c r="AN47" s="13"/>
      <c r="AO47" s="28">
        <v>0</v>
      </c>
      <c r="AP47" s="27">
        <v>3</v>
      </c>
      <c r="AQ47" s="27">
        <v>18</v>
      </c>
      <c r="AR47" s="27">
        <v>2</v>
      </c>
      <c r="AS47" s="20">
        <v>0</v>
      </c>
      <c r="AT47" s="27">
        <v>16</v>
      </c>
      <c r="AU47" s="20">
        <v>0</v>
      </c>
      <c r="AV47" s="29">
        <v>36</v>
      </c>
      <c r="AW47" s="13"/>
      <c r="AX47" s="122">
        <v>0</v>
      </c>
      <c r="AZ47" s="122">
        <v>0</v>
      </c>
    </row>
    <row r="48" spans="1:52" s="133" customFormat="1" ht="13.5" x14ac:dyDescent="0.6">
      <c r="A48" s="139">
        <v>20</v>
      </c>
      <c r="B48" s="98" t="s">
        <v>119</v>
      </c>
      <c r="C48" s="75">
        <f>AVERAGE(C45:C47)</f>
        <v>9.7791666666666668</v>
      </c>
      <c r="D48" s="76">
        <f t="shared" ref="D48:F48" si="393">AVERAGE(D45:D47)</f>
        <v>6.9729365079365087</v>
      </c>
      <c r="E48" s="77">
        <f t="shared" si="393"/>
        <v>66.821666666666673</v>
      </c>
      <c r="F48" s="78">
        <f t="shared" si="393"/>
        <v>8.9045833333333331</v>
      </c>
      <c r="G48" s="79"/>
      <c r="H48" s="75">
        <f>AVERAGE(H45:H47)</f>
        <v>228</v>
      </c>
      <c r="I48" s="77">
        <f t="shared" ref="I48:N48" si="394">AVERAGE(I45:I47)</f>
        <v>135</v>
      </c>
      <c r="J48" s="77">
        <f t="shared" si="394"/>
        <v>16</v>
      </c>
      <c r="K48" s="77">
        <f t="shared" si="394"/>
        <v>12.666666666666666</v>
      </c>
      <c r="L48" s="77">
        <f t="shared" si="394"/>
        <v>5.666666666666667</v>
      </c>
      <c r="M48" s="77">
        <f t="shared" si="394"/>
        <v>85.666666666666671</v>
      </c>
      <c r="N48" s="124">
        <f t="shared" si="394"/>
        <v>4.333333333333333</v>
      </c>
      <c r="O48" s="74"/>
      <c r="P48" s="75">
        <f>AVERAGE(P45:P47)</f>
        <v>1</v>
      </c>
      <c r="Q48" s="77">
        <f t="shared" ref="Q48:Z48" si="395">AVERAGE(Q45:Q47)</f>
        <v>14.333333333333334</v>
      </c>
      <c r="R48" s="77">
        <f t="shared" si="395"/>
        <v>113.66666666666667</v>
      </c>
      <c r="S48" s="77">
        <f t="shared" si="395"/>
        <v>0.33333333333333331</v>
      </c>
      <c r="T48" s="77">
        <f t="shared" si="395"/>
        <v>0.33333333333333331</v>
      </c>
      <c r="U48" s="77">
        <f t="shared" si="395"/>
        <v>0.66666666666666663</v>
      </c>
      <c r="V48" s="77">
        <f t="shared" si="395"/>
        <v>2.6666666666666665</v>
      </c>
      <c r="W48" s="77">
        <f t="shared" si="395"/>
        <v>0.66666666666666663</v>
      </c>
      <c r="X48" s="124">
        <f t="shared" si="395"/>
        <v>1.3333333333333333</v>
      </c>
      <c r="Y48" s="74"/>
      <c r="Z48" s="75">
        <f t="shared" si="395"/>
        <v>0.33333333333333331</v>
      </c>
      <c r="AA48" s="77">
        <f t="shared" ref="AA48" si="396">AVERAGE(AA45:AA47)</f>
        <v>0.33333333333333331</v>
      </c>
      <c r="AB48" s="77">
        <f t="shared" ref="AB48" si="397">AVERAGE(AB45:AB47)</f>
        <v>5.333333333333333</v>
      </c>
      <c r="AC48" s="77">
        <f t="shared" ref="AC48" si="398">AVERAGE(AC45:AC47)</f>
        <v>0</v>
      </c>
      <c r="AD48" s="77">
        <f t="shared" ref="AD48" si="399">AVERAGE(AD45:AD47)</f>
        <v>0.66666666666666663</v>
      </c>
      <c r="AE48" s="77">
        <f t="shared" ref="AE48" si="400">AVERAGE(AE45:AE47)</f>
        <v>0</v>
      </c>
      <c r="AF48" s="124">
        <f t="shared" ref="AF48" si="401">AVERAGE(AF45:AF47)</f>
        <v>0</v>
      </c>
      <c r="AG48" s="74"/>
      <c r="AH48" s="75">
        <f t="shared" ref="AH48" si="402">AVERAGE(AH45:AH47)</f>
        <v>0.33333333333333331</v>
      </c>
      <c r="AI48" s="77">
        <f t="shared" ref="AI48" si="403">AVERAGE(AI45:AI47)</f>
        <v>0</v>
      </c>
      <c r="AJ48" s="77">
        <f t="shared" ref="AJ48" si="404">AVERAGE(AJ45:AJ47)</f>
        <v>0</v>
      </c>
      <c r="AK48" s="77">
        <f t="shared" ref="AK48" si="405">AVERAGE(AK45:AK47)</f>
        <v>0</v>
      </c>
      <c r="AL48" s="77">
        <f t="shared" ref="AL48" si="406">AVERAGE(AL45:AL47)</f>
        <v>0</v>
      </c>
      <c r="AM48" s="124">
        <f t="shared" ref="AM48:AO48" si="407">AVERAGE(AM45:AM47)</f>
        <v>0.33333333333333331</v>
      </c>
      <c r="AN48" s="74"/>
      <c r="AO48" s="75">
        <f t="shared" si="407"/>
        <v>0</v>
      </c>
      <c r="AP48" s="77">
        <f t="shared" ref="AP48" si="408">AVERAGE(AP45:AP47)</f>
        <v>10.333333333333334</v>
      </c>
      <c r="AQ48" s="77">
        <f t="shared" ref="AQ48" si="409">AVERAGE(AQ45:AQ47)</f>
        <v>22.333333333333332</v>
      </c>
      <c r="AR48" s="77">
        <f t="shared" ref="AR48" si="410">AVERAGE(AR45:AR47)</f>
        <v>0.66666666666666663</v>
      </c>
      <c r="AS48" s="77">
        <f t="shared" ref="AS48" si="411">AVERAGE(AS45:AS47)</f>
        <v>0</v>
      </c>
      <c r="AT48" s="77">
        <f t="shared" ref="AT48" si="412">AVERAGE(AT45:AT47)</f>
        <v>28</v>
      </c>
      <c r="AU48" s="77">
        <f t="shared" ref="AU48" si="413">AVERAGE(AU45:AU47)</f>
        <v>0</v>
      </c>
      <c r="AV48" s="124">
        <f t="shared" ref="AV48:AX48" si="414">AVERAGE(AV45:AV47)</f>
        <v>24.333333333333332</v>
      </c>
      <c r="AW48" s="74"/>
      <c r="AX48" s="125">
        <f t="shared" si="414"/>
        <v>0</v>
      </c>
      <c r="AZ48" s="125">
        <f t="shared" ref="AZ48" si="415">AVERAGE(AZ45:AZ47)</f>
        <v>0</v>
      </c>
    </row>
    <row r="49" spans="1:52" s="134" customFormat="1" ht="13.5" x14ac:dyDescent="0.6">
      <c r="A49" s="140">
        <v>20</v>
      </c>
      <c r="B49" s="99" t="s">
        <v>128</v>
      </c>
      <c r="C49" s="96">
        <f>_xlfn.STDEV.S(C45:C47)</f>
        <v>0.19378359923722516</v>
      </c>
      <c r="D49" s="90">
        <f t="shared" ref="D49:F49" si="416">_xlfn.STDEV.S(D45:D47)</f>
        <v>0.1195513944011117</v>
      </c>
      <c r="E49" s="90">
        <f t="shared" si="416"/>
        <v>0.83105856191566563</v>
      </c>
      <c r="F49" s="92">
        <f t="shared" si="416"/>
        <v>6.0522895116916657E-2</v>
      </c>
      <c r="G49" s="93"/>
      <c r="H49" s="96">
        <f>_xlfn.STDEV.S(H45:H47)</f>
        <v>5.5677643628300215</v>
      </c>
      <c r="I49" s="90">
        <f t="shared" ref="I49:N49" si="417">_xlfn.STDEV.S(I45:I47)</f>
        <v>20.074859899884732</v>
      </c>
      <c r="J49" s="90">
        <f t="shared" si="417"/>
        <v>2.6457513110645907</v>
      </c>
      <c r="K49" s="90">
        <f t="shared" si="417"/>
        <v>4.0414518843273814</v>
      </c>
      <c r="L49" s="90">
        <f t="shared" si="417"/>
        <v>2.5166114784235836</v>
      </c>
      <c r="M49" s="90">
        <f t="shared" si="417"/>
        <v>20.231987873991372</v>
      </c>
      <c r="N49" s="92">
        <f t="shared" si="417"/>
        <v>0.57735026918962473</v>
      </c>
      <c r="O49" s="89"/>
      <c r="P49" s="96">
        <f>_xlfn.STDEV.S(P45:P47)</f>
        <v>1.7320508075688772</v>
      </c>
      <c r="Q49" s="90">
        <f t="shared" ref="Q49:X49" si="418">_xlfn.STDEV.S(Q45:Q47)</f>
        <v>1.1547005383792517</v>
      </c>
      <c r="R49" s="90">
        <f t="shared" si="418"/>
        <v>15.567059238447451</v>
      </c>
      <c r="S49" s="90">
        <f t="shared" si="418"/>
        <v>0.57735026918962584</v>
      </c>
      <c r="T49" s="90">
        <f t="shared" si="418"/>
        <v>0.57735026918962584</v>
      </c>
      <c r="U49" s="90">
        <f t="shared" si="418"/>
        <v>1.1547005383792517</v>
      </c>
      <c r="V49" s="90">
        <f t="shared" si="418"/>
        <v>1.1547005383792517</v>
      </c>
      <c r="W49" s="90">
        <f t="shared" si="418"/>
        <v>0.57735026918962584</v>
      </c>
      <c r="X49" s="92">
        <f t="shared" si="418"/>
        <v>1.5275252316519468</v>
      </c>
      <c r="Y49" s="89"/>
      <c r="Z49" s="96">
        <f t="shared" ref="Z49:AF49" si="419">_xlfn.STDEV.S(Z45:Z47)</f>
        <v>0.57735026918962584</v>
      </c>
      <c r="AA49" s="90">
        <f t="shared" si="419"/>
        <v>0.57735026918962584</v>
      </c>
      <c r="AB49" s="90">
        <f t="shared" si="419"/>
        <v>2.5166114784235836</v>
      </c>
      <c r="AC49" s="90">
        <f t="shared" si="419"/>
        <v>0</v>
      </c>
      <c r="AD49" s="90">
        <f t="shared" si="419"/>
        <v>1.1547005383792517</v>
      </c>
      <c r="AE49" s="90">
        <f t="shared" si="419"/>
        <v>0</v>
      </c>
      <c r="AF49" s="92">
        <f t="shared" si="419"/>
        <v>0</v>
      </c>
      <c r="AG49" s="89"/>
      <c r="AH49" s="96">
        <f t="shared" ref="AH49:AM49" si="420">_xlfn.STDEV.S(AH45:AH47)</f>
        <v>0.57735026918962584</v>
      </c>
      <c r="AI49" s="90">
        <f t="shared" si="420"/>
        <v>0</v>
      </c>
      <c r="AJ49" s="90">
        <f t="shared" si="420"/>
        <v>0</v>
      </c>
      <c r="AK49" s="90">
        <f t="shared" si="420"/>
        <v>0</v>
      </c>
      <c r="AL49" s="90">
        <f t="shared" si="420"/>
        <v>0</v>
      </c>
      <c r="AM49" s="92">
        <f t="shared" si="420"/>
        <v>0.57735026918962584</v>
      </c>
      <c r="AN49" s="89"/>
      <c r="AO49" s="96">
        <f t="shared" ref="AO49:AV49" si="421">_xlfn.STDEV.S(AO45:AO47)</f>
        <v>0</v>
      </c>
      <c r="AP49" s="90">
        <f t="shared" si="421"/>
        <v>6.6583281184793934</v>
      </c>
      <c r="AQ49" s="90">
        <f t="shared" si="421"/>
        <v>6.6583281184793961</v>
      </c>
      <c r="AR49" s="90">
        <f t="shared" si="421"/>
        <v>1.1547005383792517</v>
      </c>
      <c r="AS49" s="90">
        <f t="shared" si="421"/>
        <v>0</v>
      </c>
      <c r="AT49" s="90">
        <f t="shared" si="421"/>
        <v>19.924858845171276</v>
      </c>
      <c r="AU49" s="90">
        <f t="shared" si="421"/>
        <v>0</v>
      </c>
      <c r="AV49" s="92">
        <f t="shared" si="421"/>
        <v>10.408329997330666</v>
      </c>
      <c r="AW49" s="89"/>
      <c r="AX49" s="127">
        <f t="shared" ref="AX49" si="422">_xlfn.STDEV.S(AX45:AX47)</f>
        <v>0</v>
      </c>
      <c r="AZ49" s="127">
        <f t="shared" ref="AZ49" si="423">_xlfn.STDEV.S(AZ45:AZ47)</f>
        <v>0</v>
      </c>
    </row>
    <row r="50" spans="1:52" s="27" customFormat="1" ht="13.5" x14ac:dyDescent="0.6">
      <c r="A50" s="138">
        <v>24</v>
      </c>
      <c r="B50" s="22" t="s">
        <v>63</v>
      </c>
      <c r="C50" s="103">
        <v>9.7222222222222214</v>
      </c>
      <c r="D50" s="105">
        <v>7.0922222222222224</v>
      </c>
      <c r="E50" s="104">
        <v>67.133333333333326</v>
      </c>
      <c r="F50" s="106">
        <v>8.9277777777777789</v>
      </c>
      <c r="G50" s="16"/>
      <c r="H50" s="28">
        <v>129</v>
      </c>
      <c r="I50" s="40">
        <v>80</v>
      </c>
      <c r="J50" s="40">
        <v>21</v>
      </c>
      <c r="K50" s="20">
        <v>13</v>
      </c>
      <c r="L50" s="20">
        <v>5</v>
      </c>
      <c r="M50" s="40">
        <v>44</v>
      </c>
      <c r="N50" s="42">
        <v>4</v>
      </c>
      <c r="O50" s="13"/>
      <c r="P50" s="28">
        <v>0</v>
      </c>
      <c r="Q50" s="27">
        <v>21</v>
      </c>
      <c r="R50" s="27">
        <v>50</v>
      </c>
      <c r="S50" s="20">
        <v>0</v>
      </c>
      <c r="T50" s="20">
        <v>0</v>
      </c>
      <c r="U50" s="20">
        <v>0</v>
      </c>
      <c r="V50" s="27">
        <v>2</v>
      </c>
      <c r="W50" s="27">
        <v>4</v>
      </c>
      <c r="X50" s="29">
        <v>3</v>
      </c>
      <c r="Y50" s="13"/>
      <c r="Z50" s="28">
        <v>1</v>
      </c>
      <c r="AA50" s="27">
        <v>1</v>
      </c>
      <c r="AB50" s="20">
        <v>0</v>
      </c>
      <c r="AC50" s="20">
        <v>0</v>
      </c>
      <c r="AD50" s="27">
        <v>1</v>
      </c>
      <c r="AE50" s="20">
        <v>0</v>
      </c>
      <c r="AF50" s="29">
        <v>0</v>
      </c>
      <c r="AG50" s="13"/>
      <c r="AH50" s="28">
        <v>2</v>
      </c>
      <c r="AI50" s="20">
        <v>0</v>
      </c>
      <c r="AJ50" s="20">
        <v>0</v>
      </c>
      <c r="AK50" s="20">
        <v>0</v>
      </c>
      <c r="AL50" s="20">
        <v>0</v>
      </c>
      <c r="AM50" s="29">
        <v>0</v>
      </c>
      <c r="AN50" s="13"/>
      <c r="AO50" s="28">
        <v>0</v>
      </c>
      <c r="AP50" s="27">
        <v>16</v>
      </c>
      <c r="AQ50" s="27">
        <v>6</v>
      </c>
      <c r="AR50" s="20">
        <v>0</v>
      </c>
      <c r="AS50" s="20">
        <v>0</v>
      </c>
      <c r="AT50" s="27">
        <v>14</v>
      </c>
      <c r="AU50" s="20">
        <v>0</v>
      </c>
      <c r="AV50" s="29">
        <v>8</v>
      </c>
      <c r="AW50" s="13"/>
      <c r="AX50" s="122">
        <v>0</v>
      </c>
      <c r="AZ50" s="122">
        <v>0</v>
      </c>
    </row>
    <row r="51" spans="1:52" s="27" customFormat="1" ht="13.5" x14ac:dyDescent="0.6">
      <c r="A51" s="138">
        <v>24</v>
      </c>
      <c r="B51" s="22" t="s">
        <v>48</v>
      </c>
      <c r="C51" s="103">
        <v>9.5888888888888903</v>
      </c>
      <c r="D51" s="105">
        <v>7.0624999999999991</v>
      </c>
      <c r="E51" s="104">
        <v>68.033333333333346</v>
      </c>
      <c r="F51" s="106">
        <v>8.9199999999999982</v>
      </c>
      <c r="G51" s="16"/>
      <c r="H51" s="28">
        <v>171</v>
      </c>
      <c r="I51" s="40">
        <v>117</v>
      </c>
      <c r="J51" s="40">
        <v>24</v>
      </c>
      <c r="K51" s="20">
        <v>17</v>
      </c>
      <c r="L51" s="20">
        <v>7</v>
      </c>
      <c r="M51" s="40">
        <v>38</v>
      </c>
      <c r="N51" s="42">
        <v>4</v>
      </c>
      <c r="O51" s="13"/>
      <c r="P51" s="28">
        <v>2</v>
      </c>
      <c r="Q51" s="27">
        <v>21</v>
      </c>
      <c r="R51" s="27">
        <v>83</v>
      </c>
      <c r="S51" s="27">
        <v>1</v>
      </c>
      <c r="T51" s="20">
        <v>0</v>
      </c>
      <c r="U51" s="27">
        <v>1</v>
      </c>
      <c r="V51" s="27">
        <v>8</v>
      </c>
      <c r="W51" s="20">
        <v>0</v>
      </c>
      <c r="X51" s="29">
        <v>1</v>
      </c>
      <c r="Y51" s="13"/>
      <c r="Z51" s="28">
        <v>1</v>
      </c>
      <c r="AA51" s="20">
        <v>0</v>
      </c>
      <c r="AB51" s="27">
        <v>10</v>
      </c>
      <c r="AC51" s="27">
        <v>1</v>
      </c>
      <c r="AD51" s="20">
        <v>0</v>
      </c>
      <c r="AE51" s="20">
        <v>0</v>
      </c>
      <c r="AF51" s="29">
        <v>0</v>
      </c>
      <c r="AG51" s="13"/>
      <c r="AH51" s="28">
        <v>1</v>
      </c>
      <c r="AI51" s="27">
        <v>2</v>
      </c>
      <c r="AJ51" s="20">
        <v>0</v>
      </c>
      <c r="AK51" s="20">
        <v>0</v>
      </c>
      <c r="AL51" s="20">
        <v>0</v>
      </c>
      <c r="AM51" s="29">
        <v>1</v>
      </c>
      <c r="AN51" s="13"/>
      <c r="AO51" s="28">
        <v>0</v>
      </c>
      <c r="AP51" s="27">
        <v>11</v>
      </c>
      <c r="AQ51" s="27">
        <v>8</v>
      </c>
      <c r="AR51" s="20">
        <v>0</v>
      </c>
      <c r="AS51" s="20">
        <v>0</v>
      </c>
      <c r="AT51" s="27">
        <v>15</v>
      </c>
      <c r="AU51" s="20">
        <v>0</v>
      </c>
      <c r="AV51" s="29">
        <v>4</v>
      </c>
      <c r="AW51" s="13"/>
      <c r="AX51" s="122">
        <v>0</v>
      </c>
      <c r="AZ51" s="122">
        <v>0</v>
      </c>
    </row>
    <row r="52" spans="1:52" s="27" customFormat="1" ht="13.5" x14ac:dyDescent="0.6">
      <c r="A52" s="138">
        <v>24</v>
      </c>
      <c r="B52" s="22" t="s">
        <v>66</v>
      </c>
      <c r="C52" s="103">
        <v>10.100000000000001</v>
      </c>
      <c r="D52" s="105">
        <v>7.1650000000000009</v>
      </c>
      <c r="E52" s="104">
        <v>69.037500000000009</v>
      </c>
      <c r="F52" s="106">
        <v>8.9262499999999996</v>
      </c>
      <c r="G52" s="16"/>
      <c r="H52" s="28">
        <v>103</v>
      </c>
      <c r="I52" s="40">
        <v>57</v>
      </c>
      <c r="J52" s="40">
        <v>30</v>
      </c>
      <c r="K52" s="20">
        <v>15</v>
      </c>
      <c r="L52" s="20">
        <v>6</v>
      </c>
      <c r="M52" s="40">
        <v>36</v>
      </c>
      <c r="N52" s="42">
        <v>4</v>
      </c>
      <c r="O52" s="13"/>
      <c r="P52" s="28">
        <v>6</v>
      </c>
      <c r="Q52" s="27">
        <v>24</v>
      </c>
      <c r="R52" s="27">
        <v>22</v>
      </c>
      <c r="S52" s="27">
        <v>1</v>
      </c>
      <c r="T52" s="20">
        <v>0</v>
      </c>
      <c r="U52" s="20">
        <v>0</v>
      </c>
      <c r="V52" s="27">
        <v>2</v>
      </c>
      <c r="W52" s="20">
        <v>0</v>
      </c>
      <c r="X52" s="29">
        <v>2</v>
      </c>
      <c r="Y52" s="13"/>
      <c r="Z52" s="28">
        <v>0</v>
      </c>
      <c r="AA52" s="20">
        <v>0</v>
      </c>
      <c r="AB52" s="27">
        <v>3</v>
      </c>
      <c r="AC52" s="27">
        <v>1</v>
      </c>
      <c r="AD52" s="20">
        <v>0</v>
      </c>
      <c r="AE52" s="20">
        <v>0</v>
      </c>
      <c r="AF52" s="29">
        <v>0</v>
      </c>
      <c r="AG52" s="13"/>
      <c r="AH52" s="28">
        <v>1</v>
      </c>
      <c r="AI52" s="27">
        <v>4</v>
      </c>
      <c r="AJ52" s="20">
        <v>0</v>
      </c>
      <c r="AK52" s="27">
        <v>1</v>
      </c>
      <c r="AL52" s="20">
        <v>0</v>
      </c>
      <c r="AM52" s="29">
        <v>0</v>
      </c>
      <c r="AN52" s="13"/>
      <c r="AO52" s="28">
        <v>0</v>
      </c>
      <c r="AP52" s="27">
        <v>10</v>
      </c>
      <c r="AQ52" s="27">
        <v>7</v>
      </c>
      <c r="AR52" s="20">
        <v>0</v>
      </c>
      <c r="AS52" s="20">
        <v>0</v>
      </c>
      <c r="AT52" s="27">
        <v>7</v>
      </c>
      <c r="AU52" s="20">
        <v>0</v>
      </c>
      <c r="AV52" s="29">
        <v>12</v>
      </c>
      <c r="AW52" s="13"/>
      <c r="AX52" s="122">
        <v>0</v>
      </c>
      <c r="AZ52" s="122">
        <v>0</v>
      </c>
    </row>
    <row r="53" spans="1:52" s="133" customFormat="1" ht="13.5" x14ac:dyDescent="0.6">
      <c r="A53" s="139">
        <v>24</v>
      </c>
      <c r="B53" s="98" t="s">
        <v>119</v>
      </c>
      <c r="C53" s="75">
        <f>AVERAGE(C50:C52)</f>
        <v>9.8037037037037038</v>
      </c>
      <c r="D53" s="76">
        <f t="shared" ref="D53" si="424">AVERAGE(D50:D52)</f>
        <v>7.106574074074075</v>
      </c>
      <c r="E53" s="77">
        <f t="shared" ref="E53" si="425">AVERAGE(E50:E52)</f>
        <v>68.068055555555574</v>
      </c>
      <c r="F53" s="78">
        <f t="shared" ref="F53" si="426">AVERAGE(F50:F52)</f>
        <v>8.9246759259259267</v>
      </c>
      <c r="G53" s="79"/>
      <c r="H53" s="75">
        <f>AVERAGE(H50:H52)</f>
        <v>134.33333333333334</v>
      </c>
      <c r="I53" s="77">
        <f t="shared" ref="I53" si="427">AVERAGE(I50:I52)</f>
        <v>84.666666666666671</v>
      </c>
      <c r="J53" s="77">
        <f t="shared" ref="J53" si="428">AVERAGE(J50:J52)</f>
        <v>25</v>
      </c>
      <c r="K53" s="77">
        <f t="shared" ref="K53" si="429">AVERAGE(K50:K52)</f>
        <v>15</v>
      </c>
      <c r="L53" s="77">
        <f t="shared" ref="L53" si="430">AVERAGE(L50:L52)</f>
        <v>6</v>
      </c>
      <c r="M53" s="77">
        <f t="shared" ref="M53" si="431">AVERAGE(M50:M52)</f>
        <v>39.333333333333336</v>
      </c>
      <c r="N53" s="124">
        <f t="shared" ref="N53" si="432">AVERAGE(N50:N52)</f>
        <v>4</v>
      </c>
      <c r="O53" s="74"/>
      <c r="P53" s="75">
        <f>AVERAGE(P50:P52)</f>
        <v>2.6666666666666665</v>
      </c>
      <c r="Q53" s="77">
        <f t="shared" ref="Q53" si="433">AVERAGE(Q50:Q52)</f>
        <v>22</v>
      </c>
      <c r="R53" s="77">
        <f t="shared" ref="R53" si="434">AVERAGE(R50:R52)</f>
        <v>51.666666666666664</v>
      </c>
      <c r="S53" s="77">
        <f t="shared" ref="S53" si="435">AVERAGE(S50:S52)</f>
        <v>0.66666666666666663</v>
      </c>
      <c r="T53" s="77">
        <f t="shared" ref="T53" si="436">AVERAGE(T50:T52)</f>
        <v>0</v>
      </c>
      <c r="U53" s="77">
        <f t="shared" ref="U53" si="437">AVERAGE(U50:U52)</f>
        <v>0.33333333333333331</v>
      </c>
      <c r="V53" s="77">
        <f t="shared" ref="V53" si="438">AVERAGE(V50:V52)</f>
        <v>4</v>
      </c>
      <c r="W53" s="77">
        <f t="shared" ref="W53" si="439">AVERAGE(W50:W52)</f>
        <v>1.3333333333333333</v>
      </c>
      <c r="X53" s="124">
        <f t="shared" ref="X53" si="440">AVERAGE(X50:X52)</f>
        <v>2</v>
      </c>
      <c r="Y53" s="74"/>
      <c r="Z53" s="75">
        <f t="shared" ref="Z53" si="441">AVERAGE(Z50:Z52)</f>
        <v>0.66666666666666663</v>
      </c>
      <c r="AA53" s="77">
        <f t="shared" ref="AA53" si="442">AVERAGE(AA50:AA52)</f>
        <v>0.33333333333333331</v>
      </c>
      <c r="AB53" s="77">
        <f t="shared" ref="AB53" si="443">AVERAGE(AB50:AB52)</f>
        <v>4.333333333333333</v>
      </c>
      <c r="AC53" s="77">
        <f t="shared" ref="AC53" si="444">AVERAGE(AC50:AC52)</f>
        <v>0.66666666666666663</v>
      </c>
      <c r="AD53" s="77">
        <f t="shared" ref="AD53" si="445">AVERAGE(AD50:AD52)</f>
        <v>0.33333333333333331</v>
      </c>
      <c r="AE53" s="77">
        <f t="shared" ref="AE53" si="446">AVERAGE(AE50:AE52)</f>
        <v>0</v>
      </c>
      <c r="AF53" s="124">
        <f t="shared" ref="AF53" si="447">AVERAGE(AF50:AF52)</f>
        <v>0</v>
      </c>
      <c r="AG53" s="74"/>
      <c r="AH53" s="75">
        <f t="shared" ref="AH53" si="448">AVERAGE(AH50:AH52)</f>
        <v>1.3333333333333333</v>
      </c>
      <c r="AI53" s="77">
        <f t="shared" ref="AI53" si="449">AVERAGE(AI50:AI52)</f>
        <v>2</v>
      </c>
      <c r="AJ53" s="77">
        <f t="shared" ref="AJ53" si="450">AVERAGE(AJ50:AJ52)</f>
        <v>0</v>
      </c>
      <c r="AK53" s="77">
        <f t="shared" ref="AK53" si="451">AVERAGE(AK50:AK52)</f>
        <v>0.33333333333333331</v>
      </c>
      <c r="AL53" s="77">
        <f t="shared" ref="AL53" si="452">AVERAGE(AL50:AL52)</f>
        <v>0</v>
      </c>
      <c r="AM53" s="124">
        <f t="shared" ref="AM53" si="453">AVERAGE(AM50:AM52)</f>
        <v>0.33333333333333331</v>
      </c>
      <c r="AN53" s="74"/>
      <c r="AO53" s="75">
        <f t="shared" ref="AO53" si="454">AVERAGE(AO50:AO52)</f>
        <v>0</v>
      </c>
      <c r="AP53" s="77">
        <f t="shared" ref="AP53" si="455">AVERAGE(AP50:AP52)</f>
        <v>12.333333333333334</v>
      </c>
      <c r="AQ53" s="77">
        <f t="shared" ref="AQ53" si="456">AVERAGE(AQ50:AQ52)</f>
        <v>7</v>
      </c>
      <c r="AR53" s="77">
        <f t="shared" ref="AR53" si="457">AVERAGE(AR50:AR52)</f>
        <v>0</v>
      </c>
      <c r="AS53" s="77">
        <f t="shared" ref="AS53" si="458">AVERAGE(AS50:AS52)</f>
        <v>0</v>
      </c>
      <c r="AT53" s="77">
        <f t="shared" ref="AT53" si="459">AVERAGE(AT50:AT52)</f>
        <v>12</v>
      </c>
      <c r="AU53" s="77">
        <f t="shared" ref="AU53" si="460">AVERAGE(AU50:AU52)</f>
        <v>0</v>
      </c>
      <c r="AV53" s="124">
        <f t="shared" ref="AV53" si="461">AVERAGE(AV50:AV52)</f>
        <v>8</v>
      </c>
      <c r="AW53" s="74"/>
      <c r="AX53" s="125">
        <f t="shared" ref="AX53" si="462">AVERAGE(AX50:AX52)</f>
        <v>0</v>
      </c>
      <c r="AZ53" s="125">
        <f t="shared" ref="AZ53" si="463">AVERAGE(AZ50:AZ52)</f>
        <v>0</v>
      </c>
    </row>
    <row r="54" spans="1:52" s="134" customFormat="1" ht="13.5" x14ac:dyDescent="0.6">
      <c r="A54" s="140">
        <v>24</v>
      </c>
      <c r="B54" s="99" t="s">
        <v>128</v>
      </c>
      <c r="C54" s="96">
        <f>_xlfn.STDEV.S(C50:C52)</f>
        <v>0.26511896545441932</v>
      </c>
      <c r="D54" s="90">
        <f t="shared" ref="D54:F54" si="464">_xlfn.STDEV.S(D50:D52)</f>
        <v>5.2735606933866017E-2</v>
      </c>
      <c r="E54" s="90">
        <f t="shared" si="464"/>
        <v>0.95255808124657837</v>
      </c>
      <c r="F54" s="92">
        <f t="shared" si="464"/>
        <v>4.1208905206446692E-3</v>
      </c>
      <c r="G54" s="93"/>
      <c r="H54" s="96">
        <f>_xlfn.STDEV.S(H50:H52)</f>
        <v>34.312291286554036</v>
      </c>
      <c r="I54" s="90">
        <f t="shared" ref="I54:N54" si="465">_xlfn.STDEV.S(I50:I52)</f>
        <v>30.270998221620211</v>
      </c>
      <c r="J54" s="90">
        <f t="shared" si="465"/>
        <v>4.5825756949558398</v>
      </c>
      <c r="K54" s="90">
        <f t="shared" si="465"/>
        <v>2</v>
      </c>
      <c r="L54" s="90">
        <f t="shared" si="465"/>
        <v>1</v>
      </c>
      <c r="M54" s="90">
        <f t="shared" si="465"/>
        <v>4.1633319989322661</v>
      </c>
      <c r="N54" s="92">
        <f t="shared" si="465"/>
        <v>0</v>
      </c>
      <c r="O54" s="89"/>
      <c r="P54" s="96">
        <f>_xlfn.STDEV.S(P50:P52)</f>
        <v>3.0550504633038935</v>
      </c>
      <c r="Q54" s="90">
        <f t="shared" ref="Q54:X54" si="466">_xlfn.STDEV.S(Q50:Q52)</f>
        <v>1.7320508075688772</v>
      </c>
      <c r="R54" s="90">
        <f t="shared" si="466"/>
        <v>30.534133905079631</v>
      </c>
      <c r="S54" s="90">
        <f t="shared" si="466"/>
        <v>0.57735026918962584</v>
      </c>
      <c r="T54" s="90">
        <f t="shared" si="466"/>
        <v>0</v>
      </c>
      <c r="U54" s="90">
        <f t="shared" si="466"/>
        <v>0.57735026918962584</v>
      </c>
      <c r="V54" s="90">
        <f t="shared" si="466"/>
        <v>3.4641016151377544</v>
      </c>
      <c r="W54" s="90">
        <f t="shared" si="466"/>
        <v>2.3094010767585034</v>
      </c>
      <c r="X54" s="92">
        <f t="shared" si="466"/>
        <v>1</v>
      </c>
      <c r="Y54" s="89"/>
      <c r="Z54" s="96">
        <f t="shared" ref="Z54:AF54" si="467">_xlfn.STDEV.S(Z50:Z52)</f>
        <v>0.57735026918962584</v>
      </c>
      <c r="AA54" s="90">
        <f t="shared" si="467"/>
        <v>0.57735026918962584</v>
      </c>
      <c r="AB54" s="90">
        <f t="shared" si="467"/>
        <v>5.1316014394468841</v>
      </c>
      <c r="AC54" s="90">
        <f t="shared" si="467"/>
        <v>0.57735026918962584</v>
      </c>
      <c r="AD54" s="90">
        <f t="shared" si="467"/>
        <v>0.57735026918962584</v>
      </c>
      <c r="AE54" s="90">
        <f t="shared" si="467"/>
        <v>0</v>
      </c>
      <c r="AF54" s="92">
        <f t="shared" si="467"/>
        <v>0</v>
      </c>
      <c r="AG54" s="89"/>
      <c r="AH54" s="96">
        <f t="shared" ref="AH54:AM54" si="468">_xlfn.STDEV.S(AH50:AH52)</f>
        <v>0.57735026918962584</v>
      </c>
      <c r="AI54" s="90">
        <f t="shared" si="468"/>
        <v>2</v>
      </c>
      <c r="AJ54" s="90">
        <f t="shared" si="468"/>
        <v>0</v>
      </c>
      <c r="AK54" s="90">
        <f t="shared" si="468"/>
        <v>0.57735026918962584</v>
      </c>
      <c r="AL54" s="90">
        <f t="shared" si="468"/>
        <v>0</v>
      </c>
      <c r="AM54" s="92">
        <f t="shared" si="468"/>
        <v>0.57735026918962584</v>
      </c>
      <c r="AN54" s="89"/>
      <c r="AO54" s="96">
        <f t="shared" ref="AO54:AV54" si="469">_xlfn.STDEV.S(AO50:AO52)</f>
        <v>0</v>
      </c>
      <c r="AP54" s="90">
        <f t="shared" si="469"/>
        <v>3.2145502536643198</v>
      </c>
      <c r="AQ54" s="90">
        <f t="shared" si="469"/>
        <v>1</v>
      </c>
      <c r="AR54" s="90">
        <f t="shared" si="469"/>
        <v>0</v>
      </c>
      <c r="AS54" s="90">
        <f t="shared" si="469"/>
        <v>0</v>
      </c>
      <c r="AT54" s="90">
        <f t="shared" si="469"/>
        <v>4.358898943540674</v>
      </c>
      <c r="AU54" s="90">
        <f t="shared" si="469"/>
        <v>0</v>
      </c>
      <c r="AV54" s="92">
        <f t="shared" si="469"/>
        <v>4</v>
      </c>
      <c r="AW54" s="89"/>
      <c r="AX54" s="127">
        <f t="shared" ref="AX54" si="470">_xlfn.STDEV.S(AX50:AX52)</f>
        <v>0</v>
      </c>
      <c r="AZ54" s="127">
        <f t="shared" ref="AZ54" si="471">_xlfn.STDEV.S(AZ50:AZ52)</f>
        <v>0</v>
      </c>
    </row>
    <row r="55" spans="1:52" s="27" customFormat="1" ht="13.5" x14ac:dyDescent="0.6">
      <c r="A55" s="138">
        <v>28</v>
      </c>
      <c r="B55" s="22" t="s">
        <v>41</v>
      </c>
      <c r="C55" s="103">
        <v>10.033333333333333</v>
      </c>
      <c r="D55" s="105">
        <v>7.2685714285714287</v>
      </c>
      <c r="E55" s="104">
        <v>69.288888888888877</v>
      </c>
      <c r="F55" s="106">
        <v>8.8255555555555549</v>
      </c>
      <c r="G55" s="16"/>
      <c r="H55" s="28">
        <v>144</v>
      </c>
      <c r="I55" s="40">
        <v>76</v>
      </c>
      <c r="J55" s="40">
        <v>17</v>
      </c>
      <c r="K55" s="20">
        <v>17</v>
      </c>
      <c r="L55" s="20">
        <v>6</v>
      </c>
      <c r="M55" s="40">
        <v>58</v>
      </c>
      <c r="N55" s="42">
        <v>4</v>
      </c>
      <c r="O55" s="13"/>
      <c r="P55" s="28">
        <v>3</v>
      </c>
      <c r="Q55" s="27">
        <v>13</v>
      </c>
      <c r="R55" s="27">
        <v>52</v>
      </c>
      <c r="S55" s="20">
        <v>0</v>
      </c>
      <c r="T55" s="20">
        <v>0</v>
      </c>
      <c r="U55" s="27">
        <v>1</v>
      </c>
      <c r="V55" s="27">
        <v>3</v>
      </c>
      <c r="W55" s="27">
        <v>4</v>
      </c>
      <c r="X55" s="29">
        <v>0</v>
      </c>
      <c r="Y55" s="13"/>
      <c r="Z55" s="28">
        <v>1</v>
      </c>
      <c r="AA55" s="27">
        <v>1</v>
      </c>
      <c r="AB55" s="27">
        <v>2</v>
      </c>
      <c r="AC55" s="27">
        <v>3</v>
      </c>
      <c r="AD55" s="20">
        <v>0</v>
      </c>
      <c r="AE55" s="20">
        <v>0</v>
      </c>
      <c r="AF55" s="29">
        <v>1</v>
      </c>
      <c r="AG55" s="13"/>
      <c r="AH55" s="28">
        <v>0</v>
      </c>
      <c r="AI55" s="27">
        <v>1</v>
      </c>
      <c r="AJ55" s="20">
        <v>0</v>
      </c>
      <c r="AK55" s="20">
        <v>0</v>
      </c>
      <c r="AL55" s="20">
        <v>0</v>
      </c>
      <c r="AM55" s="29">
        <v>1</v>
      </c>
      <c r="AN55" s="13"/>
      <c r="AO55" s="28">
        <v>0</v>
      </c>
      <c r="AP55" s="27">
        <v>33</v>
      </c>
      <c r="AQ55" s="27">
        <v>9</v>
      </c>
      <c r="AR55" s="20">
        <v>0</v>
      </c>
      <c r="AS55" s="20">
        <v>0</v>
      </c>
      <c r="AT55" s="27">
        <v>15</v>
      </c>
      <c r="AU55" s="20">
        <v>0</v>
      </c>
      <c r="AV55" s="29">
        <v>1</v>
      </c>
      <c r="AW55" s="13"/>
      <c r="AX55" s="122">
        <v>0</v>
      </c>
      <c r="AZ55" s="122">
        <v>0</v>
      </c>
    </row>
    <row r="56" spans="1:52" s="27" customFormat="1" ht="13.5" x14ac:dyDescent="0.6">
      <c r="A56" s="138">
        <v>28</v>
      </c>
      <c r="B56" s="22" t="s">
        <v>56</v>
      </c>
      <c r="C56" s="103">
        <v>9.9272727272727259</v>
      </c>
      <c r="D56" s="105">
        <v>7.1318181818181818</v>
      </c>
      <c r="E56" s="104">
        <v>67.081818181818178</v>
      </c>
      <c r="F56" s="106">
        <v>8.865454545454547</v>
      </c>
      <c r="G56" s="16"/>
      <c r="H56" s="28">
        <v>142</v>
      </c>
      <c r="I56" s="40">
        <v>72</v>
      </c>
      <c r="J56" s="40">
        <v>29</v>
      </c>
      <c r="K56" s="20">
        <v>16</v>
      </c>
      <c r="L56" s="20">
        <v>7</v>
      </c>
      <c r="M56" s="40">
        <v>61</v>
      </c>
      <c r="N56" s="42">
        <v>4</v>
      </c>
      <c r="O56" s="13"/>
      <c r="P56" s="28">
        <v>11</v>
      </c>
      <c r="Q56" s="27">
        <v>16</v>
      </c>
      <c r="R56" s="27">
        <v>33</v>
      </c>
      <c r="S56" s="20">
        <v>0</v>
      </c>
      <c r="T56" s="20">
        <v>0</v>
      </c>
      <c r="U56" s="27">
        <v>2</v>
      </c>
      <c r="V56" s="27">
        <v>5</v>
      </c>
      <c r="W56" s="27">
        <v>4</v>
      </c>
      <c r="X56" s="29">
        <v>1</v>
      </c>
      <c r="Y56" s="13"/>
      <c r="Z56" s="28">
        <v>0</v>
      </c>
      <c r="AA56" s="27">
        <v>1</v>
      </c>
      <c r="AB56" s="27">
        <v>4</v>
      </c>
      <c r="AC56" s="20">
        <v>0</v>
      </c>
      <c r="AD56" s="20">
        <v>0</v>
      </c>
      <c r="AE56" s="27">
        <v>1</v>
      </c>
      <c r="AF56" s="29">
        <v>0</v>
      </c>
      <c r="AG56" s="13"/>
      <c r="AH56" s="28">
        <v>2</v>
      </c>
      <c r="AI56" s="20">
        <v>0</v>
      </c>
      <c r="AJ56" s="20">
        <v>0</v>
      </c>
      <c r="AK56" s="27">
        <v>1</v>
      </c>
      <c r="AL56" s="20">
        <v>0</v>
      </c>
      <c r="AM56" s="29">
        <v>0</v>
      </c>
      <c r="AN56" s="13"/>
      <c r="AO56" s="28">
        <v>0</v>
      </c>
      <c r="AP56" s="27">
        <v>24</v>
      </c>
      <c r="AQ56" s="27">
        <v>5</v>
      </c>
      <c r="AR56" s="20">
        <v>0</v>
      </c>
      <c r="AS56" s="20">
        <v>0</v>
      </c>
      <c r="AT56" s="27">
        <v>29</v>
      </c>
      <c r="AU56" s="20">
        <v>0</v>
      </c>
      <c r="AV56" s="29">
        <v>3</v>
      </c>
      <c r="AW56" s="13"/>
      <c r="AX56" s="122">
        <v>0</v>
      </c>
      <c r="AZ56" s="122">
        <v>0</v>
      </c>
    </row>
    <row r="57" spans="1:52" s="27" customFormat="1" ht="13.5" x14ac:dyDescent="0.6">
      <c r="A57" s="138">
        <v>28</v>
      </c>
      <c r="B57" s="22" t="s">
        <v>60</v>
      </c>
      <c r="C57" s="103">
        <v>9.6357142857142861</v>
      </c>
      <c r="D57" s="105">
        <v>7.104166666666667</v>
      </c>
      <c r="E57" s="104">
        <v>68.05714285714285</v>
      </c>
      <c r="F57" s="106">
        <v>8.906428571428572</v>
      </c>
      <c r="G57" s="16"/>
      <c r="H57" s="28">
        <v>202</v>
      </c>
      <c r="I57" s="40">
        <v>123</v>
      </c>
      <c r="J57" s="40">
        <v>15</v>
      </c>
      <c r="K57" s="20">
        <v>15</v>
      </c>
      <c r="L57" s="20">
        <v>6</v>
      </c>
      <c r="M57" s="40">
        <v>70</v>
      </c>
      <c r="N57" s="42">
        <v>4</v>
      </c>
      <c r="O57" s="13"/>
      <c r="P57" s="28">
        <v>3</v>
      </c>
      <c r="Q57" s="27">
        <v>12</v>
      </c>
      <c r="R57" s="27">
        <v>98</v>
      </c>
      <c r="S57" s="27">
        <v>4</v>
      </c>
      <c r="T57" s="20">
        <v>0</v>
      </c>
      <c r="U57" s="20">
        <v>0</v>
      </c>
      <c r="V57" s="27">
        <v>5</v>
      </c>
      <c r="W57" s="20">
        <v>0</v>
      </c>
      <c r="X57" s="29">
        <v>1</v>
      </c>
      <c r="Y57" s="13"/>
      <c r="Z57" s="28">
        <v>0</v>
      </c>
      <c r="AA57" s="27">
        <v>3</v>
      </c>
      <c r="AB57" s="27">
        <v>3</v>
      </c>
      <c r="AC57" s="27">
        <v>1</v>
      </c>
      <c r="AD57" s="27">
        <v>1</v>
      </c>
      <c r="AE57" s="20">
        <v>0</v>
      </c>
      <c r="AF57" s="29">
        <v>0</v>
      </c>
      <c r="AG57" s="13"/>
      <c r="AH57" s="28">
        <v>0</v>
      </c>
      <c r="AI57" s="20">
        <v>0</v>
      </c>
      <c r="AJ57" s="20">
        <v>0</v>
      </c>
      <c r="AK57" s="20">
        <v>0</v>
      </c>
      <c r="AL57" s="20">
        <v>0</v>
      </c>
      <c r="AM57" s="29">
        <v>1</v>
      </c>
      <c r="AN57" s="13"/>
      <c r="AO57" s="28">
        <v>0</v>
      </c>
      <c r="AP57" s="27">
        <v>17</v>
      </c>
      <c r="AQ57" s="27">
        <v>7</v>
      </c>
      <c r="AR57" s="20">
        <v>0</v>
      </c>
      <c r="AS57" s="20">
        <v>0</v>
      </c>
      <c r="AT57" s="27">
        <v>30</v>
      </c>
      <c r="AU57" s="20">
        <v>0</v>
      </c>
      <c r="AV57" s="29">
        <v>16</v>
      </c>
      <c r="AW57" s="13"/>
      <c r="AX57" s="122">
        <v>0</v>
      </c>
      <c r="AZ57" s="122">
        <v>0</v>
      </c>
    </row>
    <row r="58" spans="1:52" s="133" customFormat="1" ht="13.5" x14ac:dyDescent="0.6">
      <c r="A58" s="139">
        <v>28</v>
      </c>
      <c r="B58" s="98" t="s">
        <v>119</v>
      </c>
      <c r="C58" s="75">
        <f>AVERAGE(C55:C57)</f>
        <v>9.8654401154401157</v>
      </c>
      <c r="D58" s="76">
        <f t="shared" ref="D58" si="472">AVERAGE(D55:D57)</f>
        <v>7.1681854256854258</v>
      </c>
      <c r="E58" s="77">
        <f t="shared" ref="E58" si="473">AVERAGE(E55:E57)</f>
        <v>68.14261664261663</v>
      </c>
      <c r="F58" s="78">
        <f t="shared" ref="F58" si="474">AVERAGE(F55:F57)</f>
        <v>8.8658128908128901</v>
      </c>
      <c r="G58" s="79"/>
      <c r="H58" s="75">
        <f>AVERAGE(H55:H57)</f>
        <v>162.66666666666666</v>
      </c>
      <c r="I58" s="77">
        <f t="shared" ref="I58" si="475">AVERAGE(I55:I57)</f>
        <v>90.333333333333329</v>
      </c>
      <c r="J58" s="77">
        <f t="shared" ref="J58" si="476">AVERAGE(J55:J57)</f>
        <v>20.333333333333332</v>
      </c>
      <c r="K58" s="77">
        <f t="shared" ref="K58" si="477">AVERAGE(K55:K57)</f>
        <v>16</v>
      </c>
      <c r="L58" s="77">
        <f t="shared" ref="L58" si="478">AVERAGE(L55:L57)</f>
        <v>6.333333333333333</v>
      </c>
      <c r="M58" s="77">
        <f t="shared" ref="M58" si="479">AVERAGE(M55:M57)</f>
        <v>63</v>
      </c>
      <c r="N58" s="124">
        <f t="shared" ref="N58" si="480">AVERAGE(N55:N57)</f>
        <v>4</v>
      </c>
      <c r="O58" s="74"/>
      <c r="P58" s="75">
        <f>AVERAGE(P55:P57)</f>
        <v>5.666666666666667</v>
      </c>
      <c r="Q58" s="77">
        <f t="shared" ref="Q58" si="481">AVERAGE(Q55:Q57)</f>
        <v>13.666666666666666</v>
      </c>
      <c r="R58" s="77">
        <f t="shared" ref="R58" si="482">AVERAGE(R55:R57)</f>
        <v>61</v>
      </c>
      <c r="S58" s="77">
        <f t="shared" ref="S58" si="483">AVERAGE(S55:S57)</f>
        <v>1.3333333333333333</v>
      </c>
      <c r="T58" s="77">
        <f t="shared" ref="T58" si="484">AVERAGE(T55:T57)</f>
        <v>0</v>
      </c>
      <c r="U58" s="77">
        <f t="shared" ref="U58" si="485">AVERAGE(U55:U57)</f>
        <v>1</v>
      </c>
      <c r="V58" s="77">
        <f t="shared" ref="V58" si="486">AVERAGE(V55:V57)</f>
        <v>4.333333333333333</v>
      </c>
      <c r="W58" s="77">
        <f t="shared" ref="W58" si="487">AVERAGE(W55:W57)</f>
        <v>2.6666666666666665</v>
      </c>
      <c r="X58" s="124">
        <f t="shared" ref="X58" si="488">AVERAGE(X55:X57)</f>
        <v>0.66666666666666663</v>
      </c>
      <c r="Y58" s="74"/>
      <c r="Z58" s="75">
        <f t="shared" ref="Z58" si="489">AVERAGE(Z55:Z57)</f>
        <v>0.33333333333333331</v>
      </c>
      <c r="AA58" s="77">
        <f t="shared" ref="AA58" si="490">AVERAGE(AA55:AA57)</f>
        <v>1.6666666666666667</v>
      </c>
      <c r="AB58" s="77">
        <f t="shared" ref="AB58" si="491">AVERAGE(AB55:AB57)</f>
        <v>3</v>
      </c>
      <c r="AC58" s="77">
        <f t="shared" ref="AC58" si="492">AVERAGE(AC55:AC57)</f>
        <v>1.3333333333333333</v>
      </c>
      <c r="AD58" s="77">
        <f t="shared" ref="AD58" si="493">AVERAGE(AD55:AD57)</f>
        <v>0.33333333333333331</v>
      </c>
      <c r="AE58" s="77">
        <f t="shared" ref="AE58" si="494">AVERAGE(AE55:AE57)</f>
        <v>0.33333333333333331</v>
      </c>
      <c r="AF58" s="124">
        <f t="shared" ref="AF58" si="495">AVERAGE(AF55:AF57)</f>
        <v>0.33333333333333331</v>
      </c>
      <c r="AG58" s="74"/>
      <c r="AH58" s="75">
        <f t="shared" ref="AH58" si="496">AVERAGE(AH55:AH57)</f>
        <v>0.66666666666666663</v>
      </c>
      <c r="AI58" s="77">
        <f t="shared" ref="AI58" si="497">AVERAGE(AI55:AI57)</f>
        <v>0.33333333333333331</v>
      </c>
      <c r="AJ58" s="77">
        <f t="shared" ref="AJ58" si="498">AVERAGE(AJ55:AJ57)</f>
        <v>0</v>
      </c>
      <c r="AK58" s="77">
        <f t="shared" ref="AK58" si="499">AVERAGE(AK55:AK57)</f>
        <v>0.33333333333333331</v>
      </c>
      <c r="AL58" s="77">
        <f t="shared" ref="AL58" si="500">AVERAGE(AL55:AL57)</f>
        <v>0</v>
      </c>
      <c r="AM58" s="124">
        <f t="shared" ref="AM58" si="501">AVERAGE(AM55:AM57)</f>
        <v>0.66666666666666663</v>
      </c>
      <c r="AN58" s="74"/>
      <c r="AO58" s="75">
        <f t="shared" ref="AO58" si="502">AVERAGE(AO55:AO57)</f>
        <v>0</v>
      </c>
      <c r="AP58" s="77">
        <f t="shared" ref="AP58" si="503">AVERAGE(AP55:AP57)</f>
        <v>24.666666666666668</v>
      </c>
      <c r="AQ58" s="77">
        <f t="shared" ref="AQ58" si="504">AVERAGE(AQ55:AQ57)</f>
        <v>7</v>
      </c>
      <c r="AR58" s="77">
        <f t="shared" ref="AR58" si="505">AVERAGE(AR55:AR57)</f>
        <v>0</v>
      </c>
      <c r="AS58" s="77">
        <f t="shared" ref="AS58" si="506">AVERAGE(AS55:AS57)</f>
        <v>0</v>
      </c>
      <c r="AT58" s="77">
        <f t="shared" ref="AT58" si="507">AVERAGE(AT55:AT57)</f>
        <v>24.666666666666668</v>
      </c>
      <c r="AU58" s="77">
        <f t="shared" ref="AU58" si="508">AVERAGE(AU55:AU57)</f>
        <v>0</v>
      </c>
      <c r="AV58" s="124">
        <f t="shared" ref="AV58" si="509">AVERAGE(AV55:AV57)</f>
        <v>6.666666666666667</v>
      </c>
      <c r="AW58" s="74"/>
      <c r="AX58" s="125">
        <f t="shared" ref="AX58" si="510">AVERAGE(AX55:AX57)</f>
        <v>0</v>
      </c>
      <c r="AZ58" s="125">
        <f t="shared" ref="AZ58" si="511">AVERAGE(AZ55:AZ57)</f>
        <v>0</v>
      </c>
    </row>
    <row r="59" spans="1:52" s="134" customFormat="1" ht="13.5" x14ac:dyDescent="0.6">
      <c r="A59" s="140">
        <v>28</v>
      </c>
      <c r="B59" s="99" t="s">
        <v>128</v>
      </c>
      <c r="C59" s="96">
        <f>_xlfn.STDEV.S(C55:C57)</f>
        <v>0.2058948291528985</v>
      </c>
      <c r="D59" s="90">
        <f t="shared" ref="D59:F59" si="512">_xlfn.STDEV.S(D55:D57)</f>
        <v>8.8029334622698616E-2</v>
      </c>
      <c r="E59" s="90">
        <f t="shared" si="512"/>
        <v>1.1060151909014644</v>
      </c>
      <c r="F59" s="92">
        <f t="shared" si="512"/>
        <v>4.0437698780299104E-2</v>
      </c>
      <c r="G59" s="93"/>
      <c r="H59" s="96">
        <f>_xlfn.STDEV.S(H55:H57)</f>
        <v>34.078341117685525</v>
      </c>
      <c r="I59" s="90">
        <f t="shared" ref="I59:N59" si="513">_xlfn.STDEV.S(I55:I57)</f>
        <v>28.360771028541059</v>
      </c>
      <c r="J59" s="90">
        <f t="shared" si="513"/>
        <v>7.5718777944003675</v>
      </c>
      <c r="K59" s="90">
        <f t="shared" si="513"/>
        <v>1</v>
      </c>
      <c r="L59" s="90">
        <f t="shared" si="513"/>
        <v>0.57735026918962584</v>
      </c>
      <c r="M59" s="90">
        <f t="shared" si="513"/>
        <v>6.2449979983983983</v>
      </c>
      <c r="N59" s="92">
        <f t="shared" si="513"/>
        <v>0</v>
      </c>
      <c r="O59" s="89"/>
      <c r="P59" s="96">
        <f>_xlfn.STDEV.S(P55:P57)</f>
        <v>4.6188021535170067</v>
      </c>
      <c r="Q59" s="90">
        <f t="shared" ref="Q59:X59" si="514">_xlfn.STDEV.S(Q55:Q57)</f>
        <v>2.0816659994661282</v>
      </c>
      <c r="R59" s="90">
        <f t="shared" si="514"/>
        <v>33.421549934136806</v>
      </c>
      <c r="S59" s="90">
        <f t="shared" si="514"/>
        <v>2.3094010767585034</v>
      </c>
      <c r="T59" s="90">
        <f t="shared" si="514"/>
        <v>0</v>
      </c>
      <c r="U59" s="90">
        <f t="shared" si="514"/>
        <v>1</v>
      </c>
      <c r="V59" s="90">
        <f t="shared" si="514"/>
        <v>1.154700538379251</v>
      </c>
      <c r="W59" s="90">
        <f t="shared" si="514"/>
        <v>2.3094010767585034</v>
      </c>
      <c r="X59" s="92">
        <f t="shared" si="514"/>
        <v>0.57735026918962584</v>
      </c>
      <c r="Y59" s="89"/>
      <c r="Z59" s="96">
        <f t="shared" ref="Z59:AF59" si="515">_xlfn.STDEV.S(Z55:Z57)</f>
        <v>0.57735026918962584</v>
      </c>
      <c r="AA59" s="90">
        <f t="shared" si="515"/>
        <v>1.1547005383792515</v>
      </c>
      <c r="AB59" s="90">
        <f t="shared" si="515"/>
        <v>1</v>
      </c>
      <c r="AC59" s="90">
        <f t="shared" si="515"/>
        <v>1.5275252316519468</v>
      </c>
      <c r="AD59" s="90">
        <f t="shared" si="515"/>
        <v>0.57735026918962584</v>
      </c>
      <c r="AE59" s="90">
        <f t="shared" si="515"/>
        <v>0.57735026918962584</v>
      </c>
      <c r="AF59" s="92">
        <f t="shared" si="515"/>
        <v>0.57735026918962584</v>
      </c>
      <c r="AG59" s="89"/>
      <c r="AH59" s="96">
        <f t="shared" ref="AH59:AM59" si="516">_xlfn.STDEV.S(AH55:AH57)</f>
        <v>1.1547005383792517</v>
      </c>
      <c r="AI59" s="90">
        <f t="shared" si="516"/>
        <v>0.57735026918962584</v>
      </c>
      <c r="AJ59" s="90">
        <f t="shared" si="516"/>
        <v>0</v>
      </c>
      <c r="AK59" s="90">
        <f t="shared" si="516"/>
        <v>0.57735026918962584</v>
      </c>
      <c r="AL59" s="90">
        <f t="shared" si="516"/>
        <v>0</v>
      </c>
      <c r="AM59" s="92">
        <f t="shared" si="516"/>
        <v>0.57735026918962584</v>
      </c>
      <c r="AN59" s="89"/>
      <c r="AO59" s="96">
        <f t="shared" ref="AO59:AV59" si="517">_xlfn.STDEV.S(AO55:AO57)</f>
        <v>0</v>
      </c>
      <c r="AP59" s="90">
        <f t="shared" si="517"/>
        <v>8.0208062770106459</v>
      </c>
      <c r="AQ59" s="90">
        <f t="shared" si="517"/>
        <v>2</v>
      </c>
      <c r="AR59" s="90">
        <f t="shared" si="517"/>
        <v>0</v>
      </c>
      <c r="AS59" s="90">
        <f t="shared" si="517"/>
        <v>0</v>
      </c>
      <c r="AT59" s="90">
        <f t="shared" si="517"/>
        <v>8.3864970836060859</v>
      </c>
      <c r="AU59" s="90">
        <f t="shared" si="517"/>
        <v>0</v>
      </c>
      <c r="AV59" s="92">
        <f t="shared" si="517"/>
        <v>8.144527815247077</v>
      </c>
      <c r="AW59" s="89"/>
      <c r="AX59" s="127">
        <f t="shared" ref="AX59" si="518">_xlfn.STDEV.S(AX55:AX57)</f>
        <v>0</v>
      </c>
      <c r="AZ59" s="127">
        <f t="shared" ref="AZ59" si="519">_xlfn.STDEV.S(AZ55:AZ57)</f>
        <v>0</v>
      </c>
    </row>
    <row r="60" spans="1:52" s="27" customFormat="1" ht="13.5" x14ac:dyDescent="0.6">
      <c r="A60" s="138">
        <v>32</v>
      </c>
      <c r="B60" s="22" t="s">
        <v>47</v>
      </c>
      <c r="C60" s="45">
        <v>9.875</v>
      </c>
      <c r="D60" s="15">
        <v>7.2750000000000004</v>
      </c>
      <c r="E60" s="24">
        <v>67.075000000000003</v>
      </c>
      <c r="F60" s="11">
        <v>8.7758333333333329</v>
      </c>
      <c r="G60" s="16"/>
      <c r="H60" s="28">
        <v>137</v>
      </c>
      <c r="I60" s="40">
        <v>62</v>
      </c>
      <c r="J60" s="40">
        <v>9</v>
      </c>
      <c r="K60" s="20">
        <v>18</v>
      </c>
      <c r="L60" s="20">
        <v>7</v>
      </c>
      <c r="M60" s="40">
        <v>68</v>
      </c>
      <c r="N60" s="42">
        <v>6</v>
      </c>
      <c r="O60" s="13"/>
      <c r="P60" s="28">
        <v>6</v>
      </c>
      <c r="Q60" s="27">
        <v>2</v>
      </c>
      <c r="R60" s="27">
        <v>46</v>
      </c>
      <c r="S60" s="27">
        <v>3</v>
      </c>
      <c r="T60" s="20">
        <v>0</v>
      </c>
      <c r="U60" s="27">
        <v>1</v>
      </c>
      <c r="V60" s="27">
        <v>3</v>
      </c>
      <c r="W60" s="27">
        <v>1</v>
      </c>
      <c r="X60" s="29">
        <v>0</v>
      </c>
      <c r="Y60" s="13"/>
      <c r="Z60" s="28">
        <v>1</v>
      </c>
      <c r="AA60" s="20">
        <v>0</v>
      </c>
      <c r="AB60" s="27">
        <v>2</v>
      </c>
      <c r="AC60" s="20">
        <v>0</v>
      </c>
      <c r="AD60" s="20">
        <v>0</v>
      </c>
      <c r="AE60" s="20">
        <v>0</v>
      </c>
      <c r="AF60" s="29">
        <v>0</v>
      </c>
      <c r="AG60" s="13"/>
      <c r="AH60" s="28">
        <v>1</v>
      </c>
      <c r="AI60" s="27">
        <v>2</v>
      </c>
      <c r="AJ60" s="27">
        <v>1</v>
      </c>
      <c r="AK60" s="20">
        <v>0</v>
      </c>
      <c r="AL60" s="20">
        <v>0</v>
      </c>
      <c r="AM60" s="29">
        <v>0</v>
      </c>
      <c r="AN60" s="13"/>
      <c r="AO60" s="28">
        <v>0</v>
      </c>
      <c r="AP60" s="27">
        <v>30</v>
      </c>
      <c r="AQ60" s="27">
        <v>8</v>
      </c>
      <c r="AR60" s="27">
        <v>1</v>
      </c>
      <c r="AS60" s="20">
        <v>0</v>
      </c>
      <c r="AT60" s="27">
        <v>19</v>
      </c>
      <c r="AU60" s="27">
        <v>1</v>
      </c>
      <c r="AV60" s="29">
        <v>9</v>
      </c>
      <c r="AW60" s="13"/>
      <c r="AX60" s="122">
        <v>0</v>
      </c>
      <c r="AZ60" s="122">
        <v>0</v>
      </c>
    </row>
    <row r="61" spans="1:52" s="27" customFormat="1" ht="13.5" x14ac:dyDescent="0.6">
      <c r="A61" s="138">
        <v>32</v>
      </c>
      <c r="B61" s="22" t="s">
        <v>35</v>
      </c>
      <c r="C61" s="45">
        <v>9.8333333333333339</v>
      </c>
      <c r="D61" s="15">
        <v>7.1175000000000006</v>
      </c>
      <c r="E61" s="24">
        <v>67.166666666666671</v>
      </c>
      <c r="F61" s="11">
        <v>8.732666666666665</v>
      </c>
      <c r="G61" s="16"/>
      <c r="H61" s="28">
        <v>153</v>
      </c>
      <c r="I61" s="40">
        <v>58</v>
      </c>
      <c r="J61" s="40">
        <v>21</v>
      </c>
      <c r="K61" s="20">
        <v>15</v>
      </c>
      <c r="L61" s="20">
        <v>5</v>
      </c>
      <c r="M61" s="40">
        <v>86</v>
      </c>
      <c r="N61" s="42">
        <v>4</v>
      </c>
      <c r="O61" s="13"/>
      <c r="P61" s="130">
        <v>5</v>
      </c>
      <c r="Q61" s="20">
        <v>16</v>
      </c>
      <c r="R61" s="20">
        <v>28</v>
      </c>
      <c r="S61" s="20">
        <v>1</v>
      </c>
      <c r="T61" s="20">
        <v>0</v>
      </c>
      <c r="U61" s="20">
        <v>0</v>
      </c>
      <c r="V61" s="20">
        <v>8</v>
      </c>
      <c r="W61" s="20">
        <v>0</v>
      </c>
      <c r="X61" s="131">
        <v>0</v>
      </c>
      <c r="Y61" s="13"/>
      <c r="Z61" s="130">
        <v>0</v>
      </c>
      <c r="AA61" s="20">
        <v>1</v>
      </c>
      <c r="AB61" s="20">
        <v>4</v>
      </c>
      <c r="AC61" s="20">
        <v>1</v>
      </c>
      <c r="AD61" s="20">
        <v>1</v>
      </c>
      <c r="AE61" s="20">
        <v>0</v>
      </c>
      <c r="AF61" s="131">
        <v>0</v>
      </c>
      <c r="AG61" s="13"/>
      <c r="AH61" s="130">
        <v>1</v>
      </c>
      <c r="AI61" s="20">
        <v>0</v>
      </c>
      <c r="AJ61" s="20">
        <v>0</v>
      </c>
      <c r="AK61" s="20">
        <v>1</v>
      </c>
      <c r="AL61" s="20">
        <v>0</v>
      </c>
      <c r="AM61" s="131">
        <v>0</v>
      </c>
      <c r="AN61" s="13"/>
      <c r="AO61" s="130">
        <v>0</v>
      </c>
      <c r="AP61" s="20">
        <v>50</v>
      </c>
      <c r="AQ61" s="20">
        <v>3</v>
      </c>
      <c r="AR61" s="20">
        <v>0</v>
      </c>
      <c r="AS61" s="20">
        <v>0</v>
      </c>
      <c r="AT61" s="20">
        <v>22</v>
      </c>
      <c r="AU61" s="20">
        <v>0</v>
      </c>
      <c r="AV61" s="131">
        <v>11</v>
      </c>
      <c r="AW61" s="13"/>
      <c r="AX61" s="132">
        <v>0</v>
      </c>
      <c r="AZ61" s="132">
        <v>0</v>
      </c>
    </row>
    <row r="62" spans="1:52" s="27" customFormat="1" ht="13.5" x14ac:dyDescent="0.6">
      <c r="A62" s="138">
        <v>32</v>
      </c>
      <c r="B62" s="22" t="s">
        <v>62</v>
      </c>
      <c r="C62" s="45">
        <v>10.200000000000001</v>
      </c>
      <c r="D62" s="15">
        <v>7.1950000000000003</v>
      </c>
      <c r="E62" s="24">
        <v>67.663636363636343</v>
      </c>
      <c r="F62" s="11">
        <v>8.8190909090909102</v>
      </c>
      <c r="G62" s="16"/>
      <c r="H62" s="28">
        <v>174</v>
      </c>
      <c r="I62" s="40">
        <v>83</v>
      </c>
      <c r="J62" s="40">
        <v>13</v>
      </c>
      <c r="K62" s="20">
        <v>18</v>
      </c>
      <c r="L62" s="20">
        <v>7</v>
      </c>
      <c r="M62" s="40">
        <v>82</v>
      </c>
      <c r="N62" s="42">
        <v>6</v>
      </c>
      <c r="O62" s="13"/>
      <c r="P62" s="28">
        <v>5</v>
      </c>
      <c r="Q62" s="27">
        <v>7</v>
      </c>
      <c r="R62" s="27">
        <v>58</v>
      </c>
      <c r="S62" s="27">
        <v>4</v>
      </c>
      <c r="T62" s="20">
        <v>0</v>
      </c>
      <c r="U62" s="27">
        <v>1</v>
      </c>
      <c r="V62" s="27">
        <v>7</v>
      </c>
      <c r="W62" s="20">
        <v>0</v>
      </c>
      <c r="X62" s="29">
        <v>1</v>
      </c>
      <c r="Y62" s="13"/>
      <c r="Z62" s="28">
        <v>0</v>
      </c>
      <c r="AA62" s="27">
        <v>2</v>
      </c>
      <c r="AB62" s="27">
        <v>2</v>
      </c>
      <c r="AC62" s="27">
        <v>1</v>
      </c>
      <c r="AD62" s="20">
        <v>0</v>
      </c>
      <c r="AE62" s="20">
        <v>0</v>
      </c>
      <c r="AF62" s="29">
        <v>0</v>
      </c>
      <c r="AG62" s="13"/>
      <c r="AH62" s="28">
        <v>0</v>
      </c>
      <c r="AI62" s="27">
        <v>3</v>
      </c>
      <c r="AJ62" s="27">
        <v>1</v>
      </c>
      <c r="AK62" s="20">
        <v>0</v>
      </c>
      <c r="AL62" s="20">
        <v>0</v>
      </c>
      <c r="AM62" s="29">
        <v>0</v>
      </c>
      <c r="AN62" s="13"/>
      <c r="AO62" s="28">
        <v>0</v>
      </c>
      <c r="AP62" s="27">
        <v>35</v>
      </c>
      <c r="AQ62" s="27">
        <v>10</v>
      </c>
      <c r="AR62" s="27">
        <v>1</v>
      </c>
      <c r="AS62" s="20">
        <v>0</v>
      </c>
      <c r="AT62" s="27">
        <v>27</v>
      </c>
      <c r="AU62" s="27">
        <v>1</v>
      </c>
      <c r="AV62" s="29">
        <v>8</v>
      </c>
      <c r="AW62" s="13"/>
      <c r="AX62" s="122">
        <v>0</v>
      </c>
      <c r="AZ62" s="122">
        <v>0</v>
      </c>
    </row>
    <row r="63" spans="1:52" s="141" customFormat="1" ht="12" customHeight="1" x14ac:dyDescent="0.6">
      <c r="A63" s="139">
        <v>32</v>
      </c>
      <c r="B63" s="98" t="s">
        <v>119</v>
      </c>
      <c r="C63" s="75">
        <f>AVERAGE(C60:C62)</f>
        <v>9.9694444444444468</v>
      </c>
      <c r="D63" s="76">
        <f t="shared" ref="D63" si="520">AVERAGE(D60:D62)</f>
        <v>7.1958333333333337</v>
      </c>
      <c r="E63" s="77">
        <f t="shared" ref="E63" si="521">AVERAGE(E60:E62)</f>
        <v>67.301767676767668</v>
      </c>
      <c r="F63" s="78">
        <f t="shared" ref="F63" si="522">AVERAGE(F60:F62)</f>
        <v>8.7758636363636366</v>
      </c>
      <c r="G63" s="133"/>
      <c r="H63" s="75">
        <f>AVERAGE(H60:H62)</f>
        <v>154.66666666666666</v>
      </c>
      <c r="I63" s="77">
        <f t="shared" ref="I63" si="523">AVERAGE(I60:I62)</f>
        <v>67.666666666666671</v>
      </c>
      <c r="J63" s="77">
        <f t="shared" ref="J63" si="524">AVERAGE(J60:J62)</f>
        <v>14.333333333333334</v>
      </c>
      <c r="K63" s="77">
        <f t="shared" ref="K63" si="525">AVERAGE(K60:K62)</f>
        <v>17</v>
      </c>
      <c r="L63" s="77">
        <f t="shared" ref="L63" si="526">AVERAGE(L60:L62)</f>
        <v>6.333333333333333</v>
      </c>
      <c r="M63" s="77">
        <f t="shared" ref="M63" si="527">AVERAGE(M60:M62)</f>
        <v>78.666666666666671</v>
      </c>
      <c r="N63" s="124">
        <f t="shared" ref="N63" si="528">AVERAGE(N60:N62)</f>
        <v>5.333333333333333</v>
      </c>
      <c r="P63" s="75">
        <f>AVERAGE(P60:P62)</f>
        <v>5.333333333333333</v>
      </c>
      <c r="Q63" s="77">
        <f t="shared" ref="Q63" si="529">AVERAGE(Q60:Q62)</f>
        <v>8.3333333333333339</v>
      </c>
      <c r="R63" s="77">
        <f t="shared" ref="R63" si="530">AVERAGE(R60:R62)</f>
        <v>44</v>
      </c>
      <c r="S63" s="77">
        <f t="shared" ref="S63" si="531">AVERAGE(S60:S62)</f>
        <v>2.6666666666666665</v>
      </c>
      <c r="T63" s="77">
        <f t="shared" ref="T63" si="532">AVERAGE(T60:T62)</f>
        <v>0</v>
      </c>
      <c r="U63" s="77">
        <f t="shared" ref="U63" si="533">AVERAGE(U60:U62)</f>
        <v>0.66666666666666663</v>
      </c>
      <c r="V63" s="77">
        <f t="shared" ref="V63" si="534">AVERAGE(V60:V62)</f>
        <v>6</v>
      </c>
      <c r="W63" s="77">
        <f t="shared" ref="W63" si="535">AVERAGE(W60:W62)</f>
        <v>0.33333333333333331</v>
      </c>
      <c r="X63" s="124">
        <f t="shared" ref="X63" si="536">AVERAGE(X60:X62)</f>
        <v>0.33333333333333331</v>
      </c>
      <c r="Y63" s="133"/>
      <c r="Z63" s="75">
        <f t="shared" ref="Z63" si="537">AVERAGE(Z60:Z62)</f>
        <v>0.33333333333333331</v>
      </c>
      <c r="AA63" s="77">
        <f t="shared" ref="AA63" si="538">AVERAGE(AA60:AA62)</f>
        <v>1</v>
      </c>
      <c r="AB63" s="77">
        <f t="shared" ref="AB63" si="539">AVERAGE(AB60:AB62)</f>
        <v>2.6666666666666665</v>
      </c>
      <c r="AC63" s="77">
        <f t="shared" ref="AC63" si="540">AVERAGE(AC60:AC62)</f>
        <v>0.66666666666666663</v>
      </c>
      <c r="AD63" s="77">
        <f t="shared" ref="AD63" si="541">AVERAGE(AD60:AD62)</f>
        <v>0.33333333333333331</v>
      </c>
      <c r="AE63" s="77">
        <f t="shared" ref="AE63" si="542">AVERAGE(AE60:AE62)</f>
        <v>0</v>
      </c>
      <c r="AF63" s="124">
        <f t="shared" ref="AF63" si="543">AVERAGE(AF60:AF62)</f>
        <v>0</v>
      </c>
      <c r="AG63" s="133"/>
      <c r="AH63" s="75">
        <f t="shared" ref="AH63" si="544">AVERAGE(AH60:AH62)</f>
        <v>0.66666666666666663</v>
      </c>
      <c r="AI63" s="77">
        <f t="shared" ref="AI63" si="545">AVERAGE(AI60:AI62)</f>
        <v>1.6666666666666667</v>
      </c>
      <c r="AJ63" s="77">
        <f t="shared" ref="AJ63" si="546">AVERAGE(AJ60:AJ62)</f>
        <v>0.66666666666666663</v>
      </c>
      <c r="AK63" s="77">
        <f t="shared" ref="AK63" si="547">AVERAGE(AK60:AK62)</f>
        <v>0.33333333333333331</v>
      </c>
      <c r="AL63" s="77">
        <f t="shared" ref="AL63" si="548">AVERAGE(AL60:AL62)</f>
        <v>0</v>
      </c>
      <c r="AM63" s="124">
        <f t="shared" ref="AM63" si="549">AVERAGE(AM60:AM62)</f>
        <v>0</v>
      </c>
      <c r="AN63" s="133"/>
      <c r="AO63" s="75">
        <f t="shared" ref="AO63" si="550">AVERAGE(AO60:AO62)</f>
        <v>0</v>
      </c>
      <c r="AP63" s="77">
        <f>AVERAGE(AP60:AP62)</f>
        <v>38.333333333333336</v>
      </c>
      <c r="AQ63" s="77">
        <f t="shared" ref="AQ63" si="551">AVERAGE(AQ60:AQ62)</f>
        <v>7</v>
      </c>
      <c r="AR63" s="77">
        <f t="shared" ref="AR63" si="552">AVERAGE(AR60:AR62)</f>
        <v>0.66666666666666663</v>
      </c>
      <c r="AS63" s="77">
        <f>AVERAGE(AS60:AS62)</f>
        <v>0</v>
      </c>
      <c r="AT63" s="77">
        <f t="shared" ref="AT63" si="553">AVERAGE(AT60:AT62)</f>
        <v>22.666666666666668</v>
      </c>
      <c r="AU63" s="77">
        <f t="shared" ref="AU63" si="554">AVERAGE(AU60:AU62)</f>
        <v>0.66666666666666663</v>
      </c>
      <c r="AV63" s="124">
        <f t="shared" ref="AV63" si="555">AVERAGE(AV60:AV62)</f>
        <v>9.3333333333333339</v>
      </c>
      <c r="AW63" s="133"/>
      <c r="AX63" s="125">
        <f t="shared" ref="AX63:AZ63" si="556">AVERAGE(AX60:AX62)</f>
        <v>0</v>
      </c>
      <c r="AY63" s="133"/>
      <c r="AZ63" s="125">
        <f t="shared" si="556"/>
        <v>0</v>
      </c>
    </row>
    <row r="64" spans="1:52" s="134" customFormat="1" ht="12" customHeight="1" x14ac:dyDescent="0.6">
      <c r="A64" s="140">
        <v>32</v>
      </c>
      <c r="B64" s="99" t="s">
        <v>128</v>
      </c>
      <c r="C64" s="96">
        <f>_xlfn.STDEV.S(C60:C62)</f>
        <v>0.20075090516838545</v>
      </c>
      <c r="D64" s="90">
        <f t="shared" ref="D64:F64" si="557">_xlfn.STDEV.S(D60:D62)</f>
        <v>7.8753306808878279E-2</v>
      </c>
      <c r="E64" s="90">
        <f t="shared" si="557"/>
        <v>0.31672133547724002</v>
      </c>
      <c r="F64" s="92">
        <f t="shared" si="557"/>
        <v>4.3212129181011312E-2</v>
      </c>
      <c r="H64" s="96">
        <f>_xlfn.STDEV.S(H60:H62)</f>
        <v>18.556220879622373</v>
      </c>
      <c r="I64" s="90">
        <f t="shared" ref="I64:N64" si="558">_xlfn.STDEV.S(I60:I62)</f>
        <v>13.428824718989112</v>
      </c>
      <c r="J64" s="90">
        <f t="shared" si="558"/>
        <v>6.1101009266077853</v>
      </c>
      <c r="K64" s="90">
        <f t="shared" si="558"/>
        <v>1.7320508075688772</v>
      </c>
      <c r="L64" s="90">
        <f t="shared" si="558"/>
        <v>1.1547005383792526</v>
      </c>
      <c r="M64" s="90">
        <f t="shared" si="558"/>
        <v>9.4516312525052175</v>
      </c>
      <c r="N64" s="92">
        <f t="shared" si="558"/>
        <v>1.1547005383792526</v>
      </c>
      <c r="O64" s="91"/>
      <c r="P64" s="96">
        <f>_xlfn.STDEV.S(P60:P62)</f>
        <v>0.57735026918962584</v>
      </c>
      <c r="Q64" s="90">
        <f t="shared" ref="Q64:X64" si="559">_xlfn.STDEV.S(Q60:Q62)</f>
        <v>7.0945988845975876</v>
      </c>
      <c r="R64" s="90">
        <f t="shared" si="559"/>
        <v>15.0996688705415</v>
      </c>
      <c r="S64" s="90">
        <f t="shared" si="559"/>
        <v>1.5275252316519468</v>
      </c>
      <c r="T64" s="90">
        <f t="shared" si="559"/>
        <v>0</v>
      </c>
      <c r="U64" s="90">
        <f t="shared" si="559"/>
        <v>0.57735026918962584</v>
      </c>
      <c r="V64" s="90">
        <f t="shared" si="559"/>
        <v>2.6457513110645907</v>
      </c>
      <c r="W64" s="90">
        <f t="shared" si="559"/>
        <v>0.57735026918962584</v>
      </c>
      <c r="X64" s="92">
        <f t="shared" si="559"/>
        <v>0.57735026918962584</v>
      </c>
      <c r="Z64" s="96">
        <f t="shared" ref="Z64:AF64" si="560">_xlfn.STDEV.S(Z60:Z62)</f>
        <v>0.57735026918962584</v>
      </c>
      <c r="AA64" s="90">
        <f t="shared" si="560"/>
        <v>1</v>
      </c>
      <c r="AB64" s="90">
        <f t="shared" si="560"/>
        <v>1.1547005383792517</v>
      </c>
      <c r="AC64" s="90">
        <f t="shared" si="560"/>
        <v>0.57735026918962584</v>
      </c>
      <c r="AD64" s="90">
        <f t="shared" si="560"/>
        <v>0.57735026918962584</v>
      </c>
      <c r="AE64" s="90">
        <f t="shared" si="560"/>
        <v>0</v>
      </c>
      <c r="AF64" s="92">
        <f t="shared" si="560"/>
        <v>0</v>
      </c>
      <c r="AH64" s="96">
        <f t="shared" ref="AH64:AM64" si="561">_xlfn.STDEV.S(AH60:AH62)</f>
        <v>0.57735026918962584</v>
      </c>
      <c r="AI64" s="90">
        <f t="shared" si="561"/>
        <v>1.5275252316519465</v>
      </c>
      <c r="AJ64" s="90">
        <f t="shared" si="561"/>
        <v>0.57735026918962584</v>
      </c>
      <c r="AK64" s="90">
        <f t="shared" si="561"/>
        <v>0.57735026918962584</v>
      </c>
      <c r="AL64" s="90">
        <f t="shared" si="561"/>
        <v>0</v>
      </c>
      <c r="AM64" s="92">
        <f t="shared" si="561"/>
        <v>0</v>
      </c>
      <c r="AO64" s="96">
        <f t="shared" ref="AO64:AV64" si="562">_xlfn.STDEV.S(AO60:AO62)</f>
        <v>0</v>
      </c>
      <c r="AP64" s="90">
        <f t="shared" si="562"/>
        <v>10.408329997330672</v>
      </c>
      <c r="AQ64" s="90">
        <f t="shared" si="562"/>
        <v>3.6055512754639891</v>
      </c>
      <c r="AR64" s="90">
        <f t="shared" si="562"/>
        <v>0.57735026918962584</v>
      </c>
      <c r="AS64" s="90">
        <f t="shared" si="562"/>
        <v>0</v>
      </c>
      <c r="AT64" s="90">
        <f t="shared" si="562"/>
        <v>4.041451884327385</v>
      </c>
      <c r="AU64" s="90">
        <f t="shared" si="562"/>
        <v>0.57735026918962584</v>
      </c>
      <c r="AV64" s="92">
        <f t="shared" si="562"/>
        <v>1.5275252316519499</v>
      </c>
      <c r="AX64" s="127">
        <f t="shared" ref="AX64:AZ64" si="563">_xlfn.STDEV.S(AX60:AX62)</f>
        <v>0</v>
      </c>
      <c r="AZ64" s="127">
        <f t="shared" si="563"/>
        <v>0</v>
      </c>
    </row>
    <row r="65" spans="4:6" ht="12" customHeight="1" x14ac:dyDescent="0.55000000000000004">
      <c r="D65" s="43"/>
      <c r="E65" s="43"/>
      <c r="F65" s="43"/>
    </row>
    <row r="66" spans="4:6" ht="12" customHeight="1" x14ac:dyDescent="0.55000000000000004">
      <c r="D66" s="43"/>
      <c r="E66" s="43"/>
      <c r="F66" s="43"/>
    </row>
    <row r="67" spans="4:6" ht="12" customHeight="1" x14ac:dyDescent="0.55000000000000004">
      <c r="D67" s="43"/>
      <c r="E67" s="43"/>
      <c r="F67" s="43"/>
    </row>
    <row r="68" spans="4:6" ht="12" customHeight="1" x14ac:dyDescent="0.55000000000000004">
      <c r="D68" s="43"/>
      <c r="E68" s="43"/>
      <c r="F68" s="43"/>
    </row>
    <row r="69" spans="4:6" ht="12" customHeight="1" x14ac:dyDescent="0.55000000000000004">
      <c r="D69" s="43"/>
      <c r="E69" s="43"/>
      <c r="F69" s="43"/>
    </row>
    <row r="70" spans="4:6" ht="12" customHeight="1" x14ac:dyDescent="0.55000000000000004">
      <c r="D70" s="43"/>
      <c r="E70" s="43"/>
      <c r="F70" s="43"/>
    </row>
  </sheetData>
  <mergeCells count="2">
    <mergeCell ref="C1:F1"/>
    <mergeCell ref="H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O7" sqref="O7"/>
    </sheetView>
  </sheetViews>
  <sheetFormatPr defaultRowHeight="14.4" x14ac:dyDescent="0.55000000000000004"/>
  <cols>
    <col min="1" max="1" width="17.41796875" customWidth="1"/>
    <col min="2" max="2" width="9.68359375" bestFit="1" customWidth="1"/>
    <col min="4" max="4" width="10" bestFit="1" customWidth="1"/>
    <col min="5" max="5" width="9.68359375" bestFit="1" customWidth="1"/>
    <col min="13" max="13" width="8.578125" bestFit="1" customWidth="1"/>
    <col min="15" max="15" width="9.578125" bestFit="1" customWidth="1"/>
    <col min="17" max="17" width="10.68359375" bestFit="1" customWidth="1"/>
    <col min="18" max="18" width="9" bestFit="1" customWidth="1"/>
    <col min="19" max="19" width="11.15625" bestFit="1" customWidth="1"/>
    <col min="20" max="21" width="15.83984375" customWidth="1"/>
  </cols>
  <sheetData>
    <row r="1" spans="1:21" ht="30" x14ac:dyDescent="0.75">
      <c r="A1" s="49" t="s">
        <v>106</v>
      </c>
      <c r="B1" s="49" t="s">
        <v>107</v>
      </c>
      <c r="C1" s="49" t="s">
        <v>12</v>
      </c>
      <c r="D1" s="49" t="s">
        <v>13</v>
      </c>
      <c r="E1" s="49" t="s">
        <v>14</v>
      </c>
      <c r="F1" s="49" t="s">
        <v>15</v>
      </c>
      <c r="G1" s="49" t="s">
        <v>123</v>
      </c>
      <c r="H1" s="49" t="s">
        <v>125</v>
      </c>
      <c r="I1" s="49" t="s">
        <v>67</v>
      </c>
      <c r="J1" s="49" t="s">
        <v>124</v>
      </c>
      <c r="K1" s="49" t="s">
        <v>20</v>
      </c>
      <c r="L1" s="49" t="s">
        <v>8</v>
      </c>
      <c r="M1" s="49" t="s">
        <v>17</v>
      </c>
      <c r="N1" s="49" t="s">
        <v>18</v>
      </c>
      <c r="O1" s="49" t="s">
        <v>19</v>
      </c>
      <c r="P1" s="49" t="s">
        <v>21</v>
      </c>
      <c r="Q1" s="49" t="s">
        <v>126</v>
      </c>
      <c r="R1" s="49" t="s">
        <v>16</v>
      </c>
      <c r="S1" s="49" t="s">
        <v>127</v>
      </c>
      <c r="T1" s="52" t="s">
        <v>122</v>
      </c>
      <c r="U1" s="52" t="s">
        <v>121</v>
      </c>
    </row>
    <row r="2" spans="1:21" s="41" customFormat="1" x14ac:dyDescent="0.55000000000000004">
      <c r="A2" s="53">
        <v>41327</v>
      </c>
      <c r="B2" s="54">
        <v>2</v>
      </c>
      <c r="C2" s="55">
        <v>7.7</v>
      </c>
      <c r="D2" s="56">
        <v>1.76</v>
      </c>
      <c r="E2" s="57">
        <v>2.9</v>
      </c>
      <c r="F2" s="57">
        <v>1.4</v>
      </c>
      <c r="G2" s="56" t="s">
        <v>100</v>
      </c>
      <c r="H2" s="56" t="s">
        <v>100</v>
      </c>
      <c r="I2" s="56">
        <v>0.03</v>
      </c>
      <c r="J2" s="57">
        <v>2</v>
      </c>
      <c r="K2" s="58">
        <v>0.5</v>
      </c>
      <c r="L2" s="58">
        <v>4</v>
      </c>
      <c r="M2" s="59">
        <v>20</v>
      </c>
      <c r="N2" s="59">
        <v>50</v>
      </c>
      <c r="O2" s="57">
        <v>2</v>
      </c>
      <c r="P2" s="55">
        <v>0.2</v>
      </c>
      <c r="Q2" s="50">
        <v>3.0162840000000002</v>
      </c>
      <c r="R2" s="60">
        <v>2.1626330000000005</v>
      </c>
      <c r="S2" s="60">
        <v>0.41543283000000003</v>
      </c>
      <c r="T2" s="61">
        <v>26.8</v>
      </c>
      <c r="U2" s="62">
        <f t="shared" ref="U2:U7" si="0">(2.497*C2)+(4.118*D2)</f>
        <v>26.474580000000003</v>
      </c>
    </row>
    <row r="3" spans="1:21" s="41" customFormat="1" x14ac:dyDescent="0.55000000000000004">
      <c r="A3" s="53">
        <v>41332</v>
      </c>
      <c r="B3" s="54">
        <v>7</v>
      </c>
      <c r="C3" s="55">
        <v>7.63</v>
      </c>
      <c r="D3" s="56">
        <v>1.86</v>
      </c>
      <c r="E3" s="57">
        <v>3.3</v>
      </c>
      <c r="F3" s="57">
        <v>1.2</v>
      </c>
      <c r="G3" s="56" t="s">
        <v>100</v>
      </c>
      <c r="H3" s="56" t="s">
        <v>100</v>
      </c>
      <c r="I3" s="56">
        <v>0.03</v>
      </c>
      <c r="J3" s="57">
        <v>1</v>
      </c>
      <c r="K3" s="58">
        <v>0.4</v>
      </c>
      <c r="L3" s="58">
        <v>3</v>
      </c>
      <c r="M3" s="59">
        <v>20</v>
      </c>
      <c r="N3" s="59">
        <v>40</v>
      </c>
      <c r="O3" s="57">
        <v>1</v>
      </c>
      <c r="P3" s="55">
        <v>0.1</v>
      </c>
      <c r="Q3" s="51">
        <v>3.2324189999999997</v>
      </c>
      <c r="R3" s="60">
        <v>2.3824415999999999</v>
      </c>
      <c r="S3" s="60">
        <v>0.29142302999999997</v>
      </c>
      <c r="T3" s="61">
        <v>27.7</v>
      </c>
      <c r="U3" s="62">
        <f t="shared" si="0"/>
        <v>26.711590000000001</v>
      </c>
    </row>
    <row r="4" spans="1:21" s="41" customFormat="1" x14ac:dyDescent="0.55000000000000004">
      <c r="A4" s="53">
        <v>41339</v>
      </c>
      <c r="B4" s="54">
        <v>14</v>
      </c>
      <c r="C4" s="55">
        <v>8.1999999999999993</v>
      </c>
      <c r="D4" s="56">
        <v>1.93</v>
      </c>
      <c r="E4" s="57">
        <v>3.1</v>
      </c>
      <c r="F4" s="57">
        <v>1.2</v>
      </c>
      <c r="G4" s="56" t="s">
        <v>100</v>
      </c>
      <c r="H4" s="56" t="s">
        <v>100</v>
      </c>
      <c r="I4" s="56">
        <v>0.03</v>
      </c>
      <c r="J4" s="57">
        <v>1</v>
      </c>
      <c r="K4" s="58">
        <v>0.5</v>
      </c>
      <c r="L4" s="58">
        <v>9.4</v>
      </c>
      <c r="M4" s="59">
        <v>20</v>
      </c>
      <c r="N4" s="59">
        <v>30</v>
      </c>
      <c r="O4" s="57">
        <v>0.7</v>
      </c>
      <c r="P4" s="55">
        <v>0.09</v>
      </c>
      <c r="Q4" s="51">
        <v>3.1891920000000002</v>
      </c>
      <c r="R4" s="60">
        <v>1.8648278000000003</v>
      </c>
      <c r="S4" s="60">
        <v>0.42163331999999998</v>
      </c>
      <c r="T4" s="63">
        <v>28</v>
      </c>
      <c r="U4" s="62">
        <f t="shared" si="0"/>
        <v>28.423139999999997</v>
      </c>
    </row>
    <row r="5" spans="1:21" s="41" customFormat="1" x14ac:dyDescent="0.55000000000000004">
      <c r="A5" s="53">
        <v>41344</v>
      </c>
      <c r="B5" s="54">
        <v>19</v>
      </c>
      <c r="C5" s="55">
        <v>7.98</v>
      </c>
      <c r="D5" s="56">
        <v>1.94</v>
      </c>
      <c r="E5" s="57">
        <v>3</v>
      </c>
      <c r="F5" s="57">
        <v>1.2</v>
      </c>
      <c r="G5" s="56" t="s">
        <v>100</v>
      </c>
      <c r="H5" s="56" t="s">
        <v>100</v>
      </c>
      <c r="I5" s="56">
        <v>0.02</v>
      </c>
      <c r="J5" s="57">
        <v>1</v>
      </c>
      <c r="K5" s="58">
        <v>0.4</v>
      </c>
      <c r="L5" s="58">
        <v>2</v>
      </c>
      <c r="M5" s="59">
        <v>10</v>
      </c>
      <c r="N5" s="59">
        <v>30</v>
      </c>
      <c r="O5" s="57">
        <v>0.5</v>
      </c>
      <c r="P5" s="55">
        <v>0.06</v>
      </c>
      <c r="Q5" s="50">
        <v>3.2468279999999998</v>
      </c>
      <c r="R5" s="60">
        <v>1.9392791000000003</v>
      </c>
      <c r="S5" s="60">
        <v>0.37822988999999996</v>
      </c>
      <c r="T5" s="61">
        <v>28.3</v>
      </c>
      <c r="U5" s="62">
        <f t="shared" si="0"/>
        <v>27.91498</v>
      </c>
    </row>
    <row r="6" spans="1:21" s="41" customFormat="1" x14ac:dyDescent="0.55000000000000004">
      <c r="A6" s="53">
        <v>41353</v>
      </c>
      <c r="B6" s="54">
        <v>28</v>
      </c>
      <c r="C6" s="55">
        <v>8.19</v>
      </c>
      <c r="D6" s="56">
        <v>1.96</v>
      </c>
      <c r="E6" s="57">
        <v>3.1</v>
      </c>
      <c r="F6" s="57">
        <v>1.3</v>
      </c>
      <c r="G6" s="56" t="s">
        <v>100</v>
      </c>
      <c r="H6" s="56">
        <v>0.06</v>
      </c>
      <c r="I6" s="56">
        <v>0.02</v>
      </c>
      <c r="J6" s="57">
        <v>1</v>
      </c>
      <c r="K6" s="58">
        <v>0.4</v>
      </c>
      <c r="L6" s="58">
        <v>6.1</v>
      </c>
      <c r="M6" s="59">
        <v>9</v>
      </c>
      <c r="N6" s="59" t="s">
        <v>104</v>
      </c>
      <c r="O6" s="57" t="s">
        <v>102</v>
      </c>
      <c r="P6" s="55">
        <v>0.69</v>
      </c>
      <c r="Q6" s="50">
        <v>3.2468279999999998</v>
      </c>
      <c r="R6" s="60">
        <v>2.1129988000000002</v>
      </c>
      <c r="S6" s="60">
        <v>0.52084116000000003</v>
      </c>
      <c r="T6" s="61">
        <v>28.6</v>
      </c>
      <c r="U6" s="62">
        <f t="shared" si="0"/>
        <v>28.521709999999999</v>
      </c>
    </row>
    <row r="7" spans="1:21" s="41" customFormat="1" x14ac:dyDescent="0.55000000000000004">
      <c r="A7" s="53">
        <v>41357</v>
      </c>
      <c r="B7" s="54">
        <v>32</v>
      </c>
      <c r="C7" s="55">
        <v>8.35</v>
      </c>
      <c r="D7" s="56">
        <v>1.98</v>
      </c>
      <c r="E7" s="57">
        <v>3.1</v>
      </c>
      <c r="F7" s="57">
        <v>1.2</v>
      </c>
      <c r="G7" s="56" t="s">
        <v>100</v>
      </c>
      <c r="H7" s="56" t="s">
        <v>100</v>
      </c>
      <c r="I7" s="56">
        <v>0.02</v>
      </c>
      <c r="J7" s="57">
        <v>0.9</v>
      </c>
      <c r="K7" s="58">
        <v>0.4</v>
      </c>
      <c r="L7" s="58">
        <v>0.8</v>
      </c>
      <c r="M7" s="59">
        <v>6</v>
      </c>
      <c r="N7" s="59" t="s">
        <v>104</v>
      </c>
      <c r="O7" s="57" t="s">
        <v>102</v>
      </c>
      <c r="P7" s="55" t="s">
        <v>103</v>
      </c>
      <c r="Q7" s="51">
        <v>3.2420249999999999</v>
      </c>
      <c r="R7" s="60">
        <v>1.9499150000000003</v>
      </c>
      <c r="S7" s="60">
        <v>0.36582891000000001</v>
      </c>
      <c r="T7" s="61">
        <v>28.7</v>
      </c>
      <c r="U7" s="62">
        <f t="shared" si="0"/>
        <v>29.003590000000003</v>
      </c>
    </row>
    <row r="8" spans="1:21" s="49" customFormat="1" x14ac:dyDescent="0.55000000000000004">
      <c r="A8" s="49" t="s">
        <v>119</v>
      </c>
      <c r="B8" s="49" t="s">
        <v>120</v>
      </c>
      <c r="C8" s="142">
        <f>AVERAGE(C2:C7)</f>
        <v>8.0083333333333346</v>
      </c>
      <c r="D8" s="142">
        <f t="shared" ref="D8:M8" si="1">AVERAGE(D2:D7)</f>
        <v>1.905</v>
      </c>
      <c r="E8" s="142">
        <f>AVERAGE(E2:E7)</f>
        <v>3.0833333333333335</v>
      </c>
      <c r="F8" s="143">
        <f>AVERAGE(F2:F7)</f>
        <v>1.25</v>
      </c>
      <c r="G8" s="143" t="s">
        <v>100</v>
      </c>
      <c r="H8" s="142">
        <f>(0.06+0.02*5)/6</f>
        <v>2.6666666666666668E-2</v>
      </c>
      <c r="I8" s="142">
        <f>AVERAGE(I2:I7)</f>
        <v>2.4999999999999998E-2</v>
      </c>
      <c r="J8" s="143">
        <f>AVERAGE(J2:J7)</f>
        <v>1.1500000000000001</v>
      </c>
      <c r="K8" s="144">
        <f>AVERAGE(K2:K7)</f>
        <v>0.43333333333333329</v>
      </c>
      <c r="L8" s="144">
        <f>AVERAGE(L2:L7)</f>
        <v>4.2166666666666668</v>
      </c>
      <c r="M8" s="145">
        <f t="shared" si="1"/>
        <v>14.166666666666666</v>
      </c>
      <c r="N8" s="145">
        <f>(50+40+30*4)/6</f>
        <v>35</v>
      </c>
      <c r="O8" s="142">
        <f>(2+1+0.7+0.5*3)/6</f>
        <v>0.8666666666666667</v>
      </c>
      <c r="P8" s="142">
        <f>(0.2+0.1+0.09+0.06+0.69+0.05)/6</f>
        <v>0.19833333333333333</v>
      </c>
      <c r="Q8" s="142">
        <f>AVERAGE(Q2:Q7)</f>
        <v>3.1955960000000005</v>
      </c>
      <c r="R8" s="142">
        <f t="shared" ref="R8:U8" si="2">AVERAGE(R2:R7)</f>
        <v>2.0686825500000001</v>
      </c>
      <c r="S8" s="142">
        <f t="shared" si="2"/>
        <v>0.39889818999999993</v>
      </c>
      <c r="T8" s="142">
        <f t="shared" si="2"/>
        <v>28.016666666666666</v>
      </c>
      <c r="U8" s="142">
        <f t="shared" si="2"/>
        <v>27.841598333333334</v>
      </c>
    </row>
    <row r="9" spans="1:21" s="49" customFormat="1" x14ac:dyDescent="0.55000000000000004">
      <c r="A9" s="49" t="s">
        <v>128</v>
      </c>
      <c r="B9" s="49" t="s">
        <v>129</v>
      </c>
      <c r="C9" s="142">
        <f>_xlfn.STDEV.S(C2:C7)</f>
        <v>0.29171332960059693</v>
      </c>
      <c r="D9" s="142">
        <f t="shared" ref="D9:U9" si="3">_xlfn.STDEV.S(D2:D7)</f>
        <v>8.1914589665089549E-2</v>
      </c>
      <c r="E9" s="142">
        <f t="shared" si="3"/>
        <v>0.13291601358251254</v>
      </c>
      <c r="F9" s="142">
        <f t="shared" si="3"/>
        <v>8.3666002653407553E-2</v>
      </c>
      <c r="G9" s="143" t="s">
        <v>31</v>
      </c>
      <c r="H9" s="142">
        <f>_xlfn.STDEV.S(0.02, 0.02, 0.02, 0.02, 0.02, 0.06)</f>
        <v>1.6329931618554519E-2</v>
      </c>
      <c r="I9" s="142">
        <f t="shared" si="3"/>
        <v>5.477225575051676E-3</v>
      </c>
      <c r="J9" s="142">
        <f t="shared" si="3"/>
        <v>0.41833001326703756</v>
      </c>
      <c r="K9" s="142">
        <f t="shared" si="3"/>
        <v>5.1639777949433252E-2</v>
      </c>
      <c r="L9" s="142">
        <f t="shared" si="3"/>
        <v>3.1153918961611655</v>
      </c>
      <c r="M9" s="142">
        <f t="shared" si="3"/>
        <v>6.5243135015621876</v>
      </c>
      <c r="N9" s="142">
        <f>_xlfn.STDEV.S(N2:N5, 30, 30)</f>
        <v>8.3666002653407556</v>
      </c>
      <c r="O9" s="142">
        <f>_xlfn.STDEV.S(O2:O5, 0.5, 0.5)</f>
        <v>0.58878405775518983</v>
      </c>
      <c r="P9" s="142">
        <f>_xlfn.STDEV.S(P2:P6, 0.05)</f>
        <v>0.24669144019739853</v>
      </c>
      <c r="Q9" s="142">
        <f t="shared" si="3"/>
        <v>9.0503950828679139E-2</v>
      </c>
      <c r="R9" s="142">
        <f t="shared" si="3"/>
        <v>0.19060068280498621</v>
      </c>
      <c r="S9" s="142">
        <f t="shared" si="3"/>
        <v>7.5805058287823704E-2</v>
      </c>
      <c r="T9" s="142">
        <f t="shared" si="3"/>
        <v>0.70261416628663742</v>
      </c>
      <c r="U9" s="142">
        <f t="shared" si="3"/>
        <v>1.0297582287783209</v>
      </c>
    </row>
    <row r="12" spans="1:21" x14ac:dyDescent="0.55000000000000004">
      <c r="A12" s="47" t="s">
        <v>118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6"/>
    </row>
    <row r="13" spans="1:21" x14ac:dyDescent="0.55000000000000004">
      <c r="A13" t="s">
        <v>105</v>
      </c>
      <c r="C13" s="49" t="s">
        <v>12</v>
      </c>
      <c r="D13" s="49" t="s">
        <v>13</v>
      </c>
      <c r="E13" s="49" t="s">
        <v>14</v>
      </c>
      <c r="F13" s="49" t="s">
        <v>15</v>
      </c>
      <c r="G13" s="49" t="s">
        <v>123</v>
      </c>
      <c r="H13" s="49" t="s">
        <v>125</v>
      </c>
      <c r="I13" s="49" t="s">
        <v>67</v>
      </c>
      <c r="J13" s="49" t="s">
        <v>124</v>
      </c>
      <c r="K13" s="49" t="s">
        <v>20</v>
      </c>
      <c r="L13" s="49" t="s">
        <v>8</v>
      </c>
      <c r="M13" s="49" t="s">
        <v>17</v>
      </c>
      <c r="N13" s="49" t="s">
        <v>18</v>
      </c>
      <c r="O13" s="49" t="s">
        <v>19</v>
      </c>
      <c r="P13" s="49" t="s">
        <v>21</v>
      </c>
    </row>
    <row r="14" spans="1:21" s="48" customFormat="1" ht="12.3" x14ac:dyDescent="0.4">
      <c r="A14" s="48" t="s">
        <v>108</v>
      </c>
      <c r="C14" s="48">
        <v>12</v>
      </c>
      <c r="D14" s="48">
        <v>8.6</v>
      </c>
      <c r="E14" s="48">
        <v>12.6</v>
      </c>
      <c r="F14" s="48">
        <v>2.7</v>
      </c>
      <c r="G14" s="48" t="s">
        <v>100</v>
      </c>
      <c r="H14" s="48">
        <v>5.96</v>
      </c>
      <c r="I14" s="48">
        <v>4.3</v>
      </c>
      <c r="J14" s="48">
        <v>3.4</v>
      </c>
      <c r="K14" s="48">
        <v>1.5</v>
      </c>
      <c r="L14" s="48">
        <v>106</v>
      </c>
      <c r="M14" s="48">
        <v>130</v>
      </c>
      <c r="N14" s="48">
        <v>200</v>
      </c>
      <c r="O14" s="48">
        <v>50.5</v>
      </c>
      <c r="P14" s="48">
        <v>6.49</v>
      </c>
    </row>
    <row r="15" spans="1:21" s="48" customFormat="1" ht="12.3" x14ac:dyDescent="0.4">
      <c r="A15" s="48" t="s">
        <v>109</v>
      </c>
      <c r="C15" s="48">
        <v>11.6</v>
      </c>
      <c r="D15" s="48">
        <v>7.39</v>
      </c>
      <c r="E15" s="48">
        <v>12.7</v>
      </c>
      <c r="F15" s="48">
        <v>2.6</v>
      </c>
      <c r="G15" s="48" t="s">
        <v>110</v>
      </c>
      <c r="H15" s="48">
        <v>5.35</v>
      </c>
      <c r="I15" s="48">
        <v>3.94</v>
      </c>
      <c r="J15" s="48">
        <v>3.1</v>
      </c>
      <c r="K15" s="48">
        <v>1.2</v>
      </c>
      <c r="L15" s="48">
        <v>86.4</v>
      </c>
      <c r="M15" s="48">
        <v>130</v>
      </c>
      <c r="N15" s="48">
        <v>200</v>
      </c>
      <c r="O15" s="48">
        <v>49</v>
      </c>
      <c r="P15" s="48">
        <v>5.89</v>
      </c>
    </row>
    <row r="16" spans="1:21" x14ac:dyDescent="0.55000000000000004">
      <c r="A16" t="s">
        <v>111</v>
      </c>
      <c r="C16" s="64">
        <f>C14/C15</f>
        <v>1.0344827586206897</v>
      </c>
      <c r="D16" s="64">
        <f t="shared" ref="D16:P16" si="4">D14/D15</f>
        <v>1.1637347767253046</v>
      </c>
      <c r="E16" s="64">
        <f>E14/E15</f>
        <v>0.99212598425196852</v>
      </c>
      <c r="F16" s="64">
        <f>F14/F15</f>
        <v>1.0384615384615385</v>
      </c>
      <c r="G16" s="65" t="s">
        <v>31</v>
      </c>
      <c r="H16" s="64">
        <f>H14/H15</f>
        <v>1.1140186915887851</v>
      </c>
      <c r="I16" s="64">
        <f>I14/I15</f>
        <v>1.0913705583756346</v>
      </c>
      <c r="J16" s="64">
        <f>J14/J15</f>
        <v>1.096774193548387</v>
      </c>
      <c r="K16" s="66">
        <f>K14/K15</f>
        <v>1.25</v>
      </c>
      <c r="L16" s="66">
        <f>L14/L15</f>
        <v>1.2268518518518519</v>
      </c>
      <c r="M16" s="64">
        <f t="shared" si="4"/>
        <v>1</v>
      </c>
      <c r="N16" s="64">
        <f>N14/N15</f>
        <v>1</v>
      </c>
      <c r="O16" s="64">
        <f t="shared" si="4"/>
        <v>1.0306122448979591</v>
      </c>
      <c r="P16" s="64">
        <f t="shared" si="4"/>
        <v>1.101867572156197</v>
      </c>
    </row>
    <row r="17" spans="1:16" x14ac:dyDescent="0.55000000000000004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48" customFormat="1" ht="12.3" x14ac:dyDescent="0.4">
      <c r="A18" s="48" t="s">
        <v>112</v>
      </c>
      <c r="C18" s="48">
        <v>57.1</v>
      </c>
      <c r="D18" s="48">
        <v>25.6</v>
      </c>
      <c r="E18" s="48">
        <v>46.4</v>
      </c>
      <c r="F18" s="48">
        <v>5.46</v>
      </c>
      <c r="G18" s="48" t="s">
        <v>100</v>
      </c>
      <c r="H18" s="48">
        <v>17.7</v>
      </c>
      <c r="I18" s="48">
        <v>18.8</v>
      </c>
      <c r="J18" s="48">
        <v>23.7</v>
      </c>
      <c r="K18" s="48">
        <v>71.2</v>
      </c>
      <c r="L18" s="48">
        <v>1350</v>
      </c>
      <c r="M18" s="48">
        <v>88</v>
      </c>
      <c r="N18" s="48">
        <v>1500</v>
      </c>
      <c r="O18" s="48">
        <v>1840</v>
      </c>
      <c r="P18" s="48">
        <v>79.3</v>
      </c>
    </row>
    <row r="19" spans="1:16" s="48" customFormat="1" ht="12.3" x14ac:dyDescent="0.4">
      <c r="A19" s="48" t="s">
        <v>113</v>
      </c>
      <c r="C19" s="48">
        <v>53.1</v>
      </c>
      <c r="D19" s="48">
        <v>23.8</v>
      </c>
      <c r="E19" s="48">
        <v>47.6</v>
      </c>
      <c r="F19" s="48">
        <v>5.24</v>
      </c>
      <c r="G19" s="48" t="s">
        <v>110</v>
      </c>
      <c r="H19" s="48">
        <v>15.7</v>
      </c>
      <c r="I19" s="48">
        <v>17.399999999999999</v>
      </c>
      <c r="J19" s="48">
        <v>20.8</v>
      </c>
      <c r="K19" s="48">
        <v>64</v>
      </c>
      <c r="L19" s="48">
        <v>1110</v>
      </c>
      <c r="M19" s="48">
        <v>78</v>
      </c>
      <c r="N19" s="48">
        <v>1800</v>
      </c>
      <c r="O19" s="48">
        <v>1800</v>
      </c>
      <c r="P19" s="48">
        <v>73.900000000000006</v>
      </c>
    </row>
    <row r="20" spans="1:16" x14ac:dyDescent="0.55000000000000004">
      <c r="A20" t="s">
        <v>111</v>
      </c>
      <c r="C20" s="64">
        <f>C18/C19</f>
        <v>1.0753295668549905</v>
      </c>
      <c r="D20" s="64">
        <f t="shared" ref="D20:P20" si="5">D18/D19</f>
        <v>1.0756302521008403</v>
      </c>
      <c r="E20" s="64">
        <f>E18/E19</f>
        <v>0.97478991596638653</v>
      </c>
      <c r="F20" s="64">
        <f>F18/F19</f>
        <v>1.0419847328244274</v>
      </c>
      <c r="G20" s="65" t="s">
        <v>31</v>
      </c>
      <c r="H20" s="64">
        <f>H18/H19</f>
        <v>1.1273885350318471</v>
      </c>
      <c r="I20" s="64">
        <f>I18/I19</f>
        <v>1.0804597701149428</v>
      </c>
      <c r="J20" s="64">
        <f>J18/J19</f>
        <v>1.1394230769230769</v>
      </c>
      <c r="K20" s="64">
        <f>K18/K19</f>
        <v>1.1125</v>
      </c>
      <c r="L20" s="66">
        <f>L18/L19</f>
        <v>1.2162162162162162</v>
      </c>
      <c r="M20" s="64">
        <f t="shared" si="5"/>
        <v>1.1282051282051282</v>
      </c>
      <c r="N20" s="64">
        <f>N18/N19</f>
        <v>0.83333333333333337</v>
      </c>
      <c r="O20" s="64">
        <f t="shared" si="5"/>
        <v>1.0222222222222221</v>
      </c>
      <c r="P20" s="64">
        <f t="shared" si="5"/>
        <v>1.0730717185385654</v>
      </c>
    </row>
    <row r="21" spans="1:16" x14ac:dyDescent="0.55000000000000004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48" customFormat="1" ht="12.3" x14ac:dyDescent="0.4">
      <c r="A22" s="48" t="s">
        <v>114</v>
      </c>
      <c r="C22" s="48">
        <v>24.9</v>
      </c>
      <c r="D22" s="48">
        <v>6.88</v>
      </c>
      <c r="E22" s="48">
        <v>20.6</v>
      </c>
      <c r="F22" s="48">
        <v>2.2999999999999998</v>
      </c>
      <c r="G22" s="48" t="s">
        <v>100</v>
      </c>
      <c r="H22" s="48">
        <v>0.64</v>
      </c>
      <c r="I22" s="48">
        <v>1.04</v>
      </c>
      <c r="J22" s="48">
        <v>9.6999999999999993</v>
      </c>
      <c r="K22" s="48">
        <v>2.2999999999999998</v>
      </c>
      <c r="L22" s="48">
        <v>246</v>
      </c>
      <c r="M22" s="48">
        <v>360</v>
      </c>
      <c r="N22" s="48">
        <v>370</v>
      </c>
      <c r="O22" s="48">
        <v>244</v>
      </c>
      <c r="P22" s="48">
        <v>5.4</v>
      </c>
    </row>
    <row r="23" spans="1:16" s="48" customFormat="1" ht="12.3" x14ac:dyDescent="0.4">
      <c r="A23" s="48" t="s">
        <v>115</v>
      </c>
      <c r="C23" s="48">
        <v>23.4</v>
      </c>
      <c r="D23" s="48">
        <v>6.19</v>
      </c>
      <c r="E23" s="48">
        <v>21.5</v>
      </c>
      <c r="F23" s="48">
        <v>2.2000000000000002</v>
      </c>
      <c r="G23" s="48" t="s">
        <v>110</v>
      </c>
      <c r="H23" s="48">
        <v>0.59</v>
      </c>
      <c r="I23" s="48">
        <v>0.98</v>
      </c>
      <c r="J23" s="48">
        <v>8.4</v>
      </c>
      <c r="K23" s="48">
        <v>1.7</v>
      </c>
      <c r="L23" s="48">
        <v>200</v>
      </c>
      <c r="M23" s="48">
        <v>320</v>
      </c>
      <c r="N23" s="48">
        <v>430</v>
      </c>
      <c r="O23" s="48">
        <v>237</v>
      </c>
      <c r="P23" s="48">
        <v>4.8</v>
      </c>
    </row>
    <row r="24" spans="1:16" x14ac:dyDescent="0.55000000000000004">
      <c r="A24" t="s">
        <v>111</v>
      </c>
      <c r="C24" s="64">
        <f>C22/C23</f>
        <v>1.0641025641025641</v>
      </c>
      <c r="D24" s="64">
        <f t="shared" ref="D24:P24" si="6">D22/D23</f>
        <v>1.1114701130856219</v>
      </c>
      <c r="E24" s="64">
        <f>E22/E23</f>
        <v>0.95813953488372094</v>
      </c>
      <c r="F24" s="64">
        <f>F22/F23</f>
        <v>1.0454545454545452</v>
      </c>
      <c r="G24" s="65" t="s">
        <v>31</v>
      </c>
      <c r="H24" s="64">
        <f>H22/H23</f>
        <v>1.0847457627118644</v>
      </c>
      <c r="I24" s="64">
        <f>I22/I23</f>
        <v>1.0612244897959184</v>
      </c>
      <c r="J24" s="64">
        <f>J22/J23</f>
        <v>1.1547619047619047</v>
      </c>
      <c r="K24" s="66">
        <f>K22/K23</f>
        <v>1.3529411764705881</v>
      </c>
      <c r="L24" s="66">
        <f>L22/L23</f>
        <v>1.23</v>
      </c>
      <c r="M24" s="64">
        <f t="shared" si="6"/>
        <v>1.125</v>
      </c>
      <c r="N24" s="64">
        <f>N22/N23</f>
        <v>0.86046511627906974</v>
      </c>
      <c r="O24" s="64">
        <f t="shared" si="6"/>
        <v>1.029535864978903</v>
      </c>
      <c r="P24" s="64">
        <f t="shared" si="6"/>
        <v>1.1250000000000002</v>
      </c>
    </row>
    <row r="25" spans="1:16" x14ac:dyDescent="0.55000000000000004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s="48" customFormat="1" ht="12.3" x14ac:dyDescent="0.4">
      <c r="A26" s="48" t="s">
        <v>116</v>
      </c>
      <c r="C26" s="48">
        <v>57.7</v>
      </c>
      <c r="D26" s="48">
        <v>20.8</v>
      </c>
      <c r="E26" s="48">
        <v>39.9</v>
      </c>
      <c r="F26" s="48">
        <v>6.77</v>
      </c>
      <c r="G26" s="48">
        <v>7.0000000000000007E-2</v>
      </c>
      <c r="H26" s="48">
        <v>1.1000000000000001</v>
      </c>
      <c r="I26" s="48">
        <v>3.58</v>
      </c>
      <c r="J26" s="48">
        <v>0.8</v>
      </c>
      <c r="K26" s="48">
        <v>15.1</v>
      </c>
      <c r="L26" s="48">
        <v>335</v>
      </c>
      <c r="M26" s="48" t="s">
        <v>101</v>
      </c>
      <c r="N26" s="48" t="s">
        <v>104</v>
      </c>
      <c r="O26" s="48">
        <v>1070</v>
      </c>
      <c r="P26" s="48" t="s">
        <v>103</v>
      </c>
    </row>
    <row r="27" spans="1:16" s="48" customFormat="1" ht="12.3" x14ac:dyDescent="0.4">
      <c r="A27" s="48" t="s">
        <v>117</v>
      </c>
      <c r="C27" s="48">
        <v>53.2</v>
      </c>
      <c r="D27" s="48">
        <v>18.399999999999999</v>
      </c>
      <c r="E27" s="48">
        <v>39.9</v>
      </c>
      <c r="F27" s="48">
        <v>6.3</v>
      </c>
      <c r="G27" s="48" t="s">
        <v>110</v>
      </c>
      <c r="H27" s="48" t="s">
        <v>110</v>
      </c>
      <c r="I27" s="48" t="s">
        <v>110</v>
      </c>
      <c r="J27" s="48" t="s">
        <v>110</v>
      </c>
      <c r="K27" s="48" t="s">
        <v>110</v>
      </c>
      <c r="L27" s="48" t="s">
        <v>110</v>
      </c>
      <c r="M27" s="48" t="s">
        <v>110</v>
      </c>
      <c r="N27" s="48" t="s">
        <v>110</v>
      </c>
      <c r="O27" s="48" t="s">
        <v>110</v>
      </c>
      <c r="P27" s="48" t="s">
        <v>110</v>
      </c>
    </row>
    <row r="28" spans="1:16" x14ac:dyDescent="0.55000000000000004">
      <c r="A28" t="s">
        <v>111</v>
      </c>
      <c r="C28" s="64">
        <f>C26/C27</f>
        <v>1.0845864661654134</v>
      </c>
      <c r="D28" s="64">
        <f t="shared" ref="D28" si="7">D26/D27</f>
        <v>1.1304347826086958</v>
      </c>
      <c r="E28" s="64">
        <f>E26/E27</f>
        <v>1</v>
      </c>
      <c r="F28" s="64">
        <f>F26/F27</f>
        <v>1.0746031746031746</v>
      </c>
      <c r="G28" s="65" t="s">
        <v>31</v>
      </c>
      <c r="H28" s="65" t="s">
        <v>31</v>
      </c>
      <c r="I28" s="65" t="s">
        <v>31</v>
      </c>
      <c r="J28" s="65" t="s">
        <v>31</v>
      </c>
      <c r="K28" s="65" t="s">
        <v>31</v>
      </c>
      <c r="L28" s="65" t="s">
        <v>31</v>
      </c>
      <c r="M28" s="65" t="s">
        <v>31</v>
      </c>
      <c r="N28" s="65" t="s">
        <v>31</v>
      </c>
      <c r="O28" s="65" t="s">
        <v>31</v>
      </c>
      <c r="P28" s="65" t="s">
        <v>31</v>
      </c>
    </row>
  </sheetData>
  <pageMargins left="0.7" right="0.7" top="0.75" bottom="0.75" header="0.3" footer="0.3"/>
  <pageSetup orientation="portrait" r:id="rId1"/>
  <ignoredErrors>
    <ignoredError sqref="N8:N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>
      <selection activeCell="B9" sqref="B9"/>
    </sheetView>
  </sheetViews>
  <sheetFormatPr defaultRowHeight="14.4" x14ac:dyDescent="0.55000000000000004"/>
  <cols>
    <col min="1" max="1" width="9.68359375" style="149" bestFit="1" customWidth="1"/>
    <col min="2" max="2" width="9.15625" style="149"/>
    <col min="3" max="3" width="12.15625" style="149" bestFit="1" customWidth="1"/>
    <col min="4" max="4" width="7.68359375" style="149" bestFit="1" customWidth="1"/>
    <col min="5" max="5" width="12.578125" style="149" bestFit="1" customWidth="1"/>
    <col min="6" max="6" width="5" style="149" bestFit="1" customWidth="1"/>
  </cols>
  <sheetData>
    <row r="1" spans="1:6" x14ac:dyDescent="0.55000000000000004">
      <c r="A1" s="43" t="s">
        <v>132</v>
      </c>
      <c r="B1" s="43" t="s">
        <v>287</v>
      </c>
      <c r="C1" s="43" t="s">
        <v>288</v>
      </c>
      <c r="D1" s="43" t="s">
        <v>289</v>
      </c>
      <c r="E1" s="43" t="s">
        <v>290</v>
      </c>
      <c r="F1" s="43" t="s">
        <v>10</v>
      </c>
    </row>
    <row r="2" spans="1:6" x14ac:dyDescent="0.55000000000000004">
      <c r="A2" s="204">
        <v>41327</v>
      </c>
      <c r="B2" s="43" t="s">
        <v>39</v>
      </c>
      <c r="C2" s="43">
        <v>63.1</v>
      </c>
      <c r="D2" s="43">
        <v>8.7100000000000009</v>
      </c>
      <c r="E2" s="43">
        <v>10.199999999999999</v>
      </c>
      <c r="F2" s="43">
        <v>6.2</v>
      </c>
    </row>
    <row r="3" spans="1:6" x14ac:dyDescent="0.55000000000000004">
      <c r="A3" s="204">
        <v>41327</v>
      </c>
      <c r="B3" s="43" t="s">
        <v>57</v>
      </c>
      <c r="C3" s="43">
        <v>66</v>
      </c>
      <c r="D3" s="43">
        <v>8.86</v>
      </c>
      <c r="E3" s="43">
        <v>9.6</v>
      </c>
      <c r="F3" s="43">
        <v>6.4</v>
      </c>
    </row>
    <row r="4" spans="1:6" x14ac:dyDescent="0.55000000000000004">
      <c r="A4" s="204">
        <v>41327</v>
      </c>
      <c r="B4" s="43" t="s">
        <v>35</v>
      </c>
      <c r="C4" s="43">
        <v>65.599999999999994</v>
      </c>
      <c r="D4" s="43">
        <v>8.98</v>
      </c>
      <c r="E4" s="43">
        <v>9</v>
      </c>
      <c r="F4" s="43">
        <v>6.4</v>
      </c>
    </row>
    <row r="5" spans="1:6" x14ac:dyDescent="0.55000000000000004">
      <c r="A5" s="204">
        <v>41327</v>
      </c>
      <c r="B5" s="43" t="s">
        <v>59</v>
      </c>
      <c r="C5" s="43">
        <v>65.2</v>
      </c>
      <c r="D5" s="43">
        <v>9.14</v>
      </c>
      <c r="E5" s="43">
        <v>9.1</v>
      </c>
      <c r="F5" s="43">
        <v>6.5</v>
      </c>
    </row>
    <row r="6" spans="1:6" x14ac:dyDescent="0.55000000000000004">
      <c r="A6" s="204">
        <v>41327</v>
      </c>
      <c r="B6" s="43" t="s">
        <v>55</v>
      </c>
      <c r="C6" s="43">
        <v>64.099999999999994</v>
      </c>
      <c r="D6" s="43">
        <v>8.94</v>
      </c>
      <c r="E6" s="43">
        <v>9.3000000000000007</v>
      </c>
      <c r="F6" s="43">
        <v>6.55</v>
      </c>
    </row>
    <row r="7" spans="1:6" x14ac:dyDescent="0.55000000000000004">
      <c r="A7" s="204">
        <v>41327</v>
      </c>
      <c r="B7" s="43" t="s">
        <v>46</v>
      </c>
      <c r="C7" s="43">
        <v>63.9</v>
      </c>
      <c r="D7" s="43">
        <v>8.94</v>
      </c>
      <c r="E7" s="43">
        <v>9.1999999999999993</v>
      </c>
      <c r="F7" s="43">
        <v>6.55</v>
      </c>
    </row>
    <row r="8" spans="1:6" x14ac:dyDescent="0.55000000000000004">
      <c r="A8" s="204">
        <v>41327</v>
      </c>
      <c r="B8" s="43" t="s">
        <v>60</v>
      </c>
      <c r="C8" s="43">
        <v>66.599999999999994</v>
      </c>
      <c r="D8" s="43">
        <v>8.92</v>
      </c>
      <c r="E8" s="43">
        <v>9.1</v>
      </c>
      <c r="F8" s="43">
        <v>6.55</v>
      </c>
    </row>
    <row r="9" spans="1:6" x14ac:dyDescent="0.55000000000000004">
      <c r="A9" s="204">
        <v>41327</v>
      </c>
      <c r="B9" s="43" t="s">
        <v>40</v>
      </c>
      <c r="C9" s="43">
        <v>66.8</v>
      </c>
      <c r="D9" s="43">
        <v>8.9700000000000006</v>
      </c>
      <c r="E9" s="43">
        <v>9</v>
      </c>
      <c r="F9" s="43">
        <v>6.59</v>
      </c>
    </row>
    <row r="10" spans="1:6" x14ac:dyDescent="0.55000000000000004">
      <c r="A10" s="204">
        <v>41327</v>
      </c>
      <c r="B10" s="43" t="s">
        <v>43</v>
      </c>
      <c r="C10" s="43">
        <v>63.2</v>
      </c>
      <c r="D10" s="43">
        <v>8.93</v>
      </c>
      <c r="E10" s="43">
        <v>9.4</v>
      </c>
      <c r="F10" s="43">
        <v>6.62</v>
      </c>
    </row>
    <row r="11" spans="1:6" x14ac:dyDescent="0.55000000000000004">
      <c r="A11" s="204">
        <v>41327</v>
      </c>
      <c r="B11" s="43" t="s">
        <v>54</v>
      </c>
      <c r="C11" s="43">
        <v>64.599999999999994</v>
      </c>
      <c r="D11" s="43">
        <v>8.9</v>
      </c>
      <c r="E11" s="43">
        <v>9.1</v>
      </c>
      <c r="F11" s="43">
        <v>6.62</v>
      </c>
    </row>
    <row r="12" spans="1:6" x14ac:dyDescent="0.55000000000000004">
      <c r="A12" s="204">
        <v>41327</v>
      </c>
      <c r="B12" s="43" t="s">
        <v>45</v>
      </c>
      <c r="C12" s="43">
        <v>64</v>
      </c>
      <c r="D12" s="43">
        <v>8.93</v>
      </c>
      <c r="E12" s="43">
        <v>9</v>
      </c>
      <c r="F12" s="43">
        <v>6.68</v>
      </c>
    </row>
    <row r="13" spans="1:6" x14ac:dyDescent="0.55000000000000004">
      <c r="A13" s="204">
        <v>41327</v>
      </c>
      <c r="B13" s="43" t="s">
        <v>62</v>
      </c>
      <c r="C13" s="43">
        <v>65.3</v>
      </c>
      <c r="D13" s="43">
        <v>8.9700000000000006</v>
      </c>
      <c r="E13" s="43">
        <v>9</v>
      </c>
      <c r="F13" s="43">
        <v>6.72</v>
      </c>
    </row>
    <row r="14" spans="1:6" x14ac:dyDescent="0.55000000000000004">
      <c r="A14" s="204">
        <v>41328</v>
      </c>
      <c r="B14" s="43" t="s">
        <v>35</v>
      </c>
      <c r="C14" s="43">
        <v>67.7</v>
      </c>
      <c r="D14" s="43">
        <v>8.48</v>
      </c>
      <c r="E14" s="43">
        <v>8.5</v>
      </c>
      <c r="F14" s="43">
        <v>6.77</v>
      </c>
    </row>
    <row r="15" spans="1:6" x14ac:dyDescent="0.55000000000000004">
      <c r="A15" s="204">
        <v>41328</v>
      </c>
      <c r="B15" s="43" t="s">
        <v>50</v>
      </c>
      <c r="C15" s="43">
        <v>67</v>
      </c>
      <c r="D15" s="43">
        <v>8.93</v>
      </c>
      <c r="E15" s="43">
        <v>9.1999999999999993</v>
      </c>
      <c r="F15" s="43">
        <v>6.83</v>
      </c>
    </row>
    <row r="16" spans="1:6" x14ac:dyDescent="0.55000000000000004">
      <c r="A16" s="204">
        <v>41328</v>
      </c>
      <c r="B16" s="43" t="s">
        <v>56</v>
      </c>
      <c r="C16" s="43">
        <v>65.3</v>
      </c>
      <c r="D16" s="43">
        <v>8.77</v>
      </c>
      <c r="E16" s="43">
        <v>9.1</v>
      </c>
      <c r="F16" s="43">
        <v>6.82</v>
      </c>
    </row>
    <row r="17" spans="1:6" x14ac:dyDescent="0.55000000000000004">
      <c r="A17" s="204">
        <v>41328</v>
      </c>
      <c r="B17" s="43" t="s">
        <v>48</v>
      </c>
      <c r="C17" s="43">
        <v>65.8</v>
      </c>
      <c r="D17" s="43">
        <v>8.81</v>
      </c>
      <c r="E17" s="43">
        <v>9.3000000000000007</v>
      </c>
      <c r="F17" s="43">
        <v>6.81</v>
      </c>
    </row>
    <row r="18" spans="1:6" x14ac:dyDescent="0.55000000000000004">
      <c r="A18" s="204">
        <v>41328</v>
      </c>
      <c r="B18" s="43" t="s">
        <v>49</v>
      </c>
      <c r="C18" s="43">
        <v>63.8</v>
      </c>
      <c r="D18" s="43">
        <v>8.76</v>
      </c>
      <c r="E18" s="43">
        <v>9.3000000000000007</v>
      </c>
      <c r="F18" s="43">
        <v>6.83</v>
      </c>
    </row>
    <row r="19" spans="1:6" x14ac:dyDescent="0.55000000000000004">
      <c r="A19" s="204">
        <v>41328</v>
      </c>
      <c r="B19" s="43" t="s">
        <v>65</v>
      </c>
      <c r="C19" s="43">
        <v>65.3</v>
      </c>
      <c r="D19" s="43">
        <v>8.75</v>
      </c>
      <c r="E19" s="43">
        <v>9.3000000000000007</v>
      </c>
      <c r="F19" s="43">
        <v>6.75</v>
      </c>
    </row>
    <row r="20" spans="1:6" x14ac:dyDescent="0.55000000000000004">
      <c r="A20" s="204">
        <v>41328</v>
      </c>
      <c r="B20" s="43" t="s">
        <v>58</v>
      </c>
      <c r="C20" s="43">
        <v>64.099999999999994</v>
      </c>
      <c r="D20" s="43">
        <v>8.82</v>
      </c>
      <c r="E20" s="43">
        <v>8.9</v>
      </c>
      <c r="F20" s="43">
        <v>6.57</v>
      </c>
    </row>
    <row r="21" spans="1:6" x14ac:dyDescent="0.55000000000000004">
      <c r="A21" s="204">
        <v>41328</v>
      </c>
      <c r="B21" s="43" t="s">
        <v>60</v>
      </c>
      <c r="C21" s="43">
        <v>65.599999999999994</v>
      </c>
      <c r="D21" s="43">
        <v>8.8699999999999992</v>
      </c>
      <c r="E21" s="43">
        <v>9</v>
      </c>
      <c r="F21" s="43">
        <v>6.54</v>
      </c>
    </row>
    <row r="22" spans="1:6" x14ac:dyDescent="0.55000000000000004">
      <c r="A22" s="204">
        <v>41328</v>
      </c>
      <c r="B22" s="43" t="s">
        <v>63</v>
      </c>
      <c r="C22" s="43">
        <v>66.099999999999994</v>
      </c>
      <c r="D22" s="43">
        <v>8.83</v>
      </c>
      <c r="E22" s="43">
        <v>9.1</v>
      </c>
      <c r="F22" s="43">
        <v>6.54</v>
      </c>
    </row>
    <row r="23" spans="1:6" x14ac:dyDescent="0.55000000000000004">
      <c r="A23" s="204">
        <v>41328</v>
      </c>
      <c r="B23" s="43" t="s">
        <v>37</v>
      </c>
      <c r="C23" s="43">
        <v>64.5</v>
      </c>
      <c r="D23" s="43">
        <v>8.81</v>
      </c>
      <c r="E23" s="43">
        <v>9.1</v>
      </c>
      <c r="F23" s="43">
        <v>6.54</v>
      </c>
    </row>
    <row r="24" spans="1:6" x14ac:dyDescent="0.55000000000000004">
      <c r="A24" s="204">
        <v>41328</v>
      </c>
      <c r="B24" s="43" t="s">
        <v>61</v>
      </c>
      <c r="C24" s="43">
        <v>64.8</v>
      </c>
      <c r="D24" s="43">
        <v>9.2100000000000009</v>
      </c>
      <c r="E24" s="43">
        <v>8.6</v>
      </c>
      <c r="F24" s="43">
        <v>6.6</v>
      </c>
    </row>
    <row r="25" spans="1:6" x14ac:dyDescent="0.55000000000000004">
      <c r="A25" s="204">
        <v>41328</v>
      </c>
      <c r="B25" s="43" t="s">
        <v>45</v>
      </c>
      <c r="C25" s="43">
        <v>67.3</v>
      </c>
      <c r="D25" s="43">
        <v>8.85</v>
      </c>
      <c r="E25" s="43">
        <v>9.1999999999999993</v>
      </c>
      <c r="F25" s="43">
        <v>6.66</v>
      </c>
    </row>
    <row r="26" spans="1:6" x14ac:dyDescent="0.55000000000000004">
      <c r="A26" s="204">
        <v>41329</v>
      </c>
      <c r="B26" s="43" t="s">
        <v>38</v>
      </c>
      <c r="C26" s="43">
        <v>71.400000000000006</v>
      </c>
      <c r="D26" s="43">
        <v>9.07</v>
      </c>
      <c r="E26" s="43">
        <v>8.6999999999999993</v>
      </c>
      <c r="F26" s="43">
        <v>6.74</v>
      </c>
    </row>
    <row r="27" spans="1:6" x14ac:dyDescent="0.55000000000000004">
      <c r="A27" s="204">
        <v>41329</v>
      </c>
      <c r="B27" s="43" t="s">
        <v>52</v>
      </c>
      <c r="C27" s="43">
        <v>76.3</v>
      </c>
      <c r="D27" s="43">
        <v>9.06</v>
      </c>
      <c r="E27" s="43">
        <v>8.6</v>
      </c>
      <c r="F27" s="43">
        <v>6.78</v>
      </c>
    </row>
    <row r="28" spans="1:6" x14ac:dyDescent="0.55000000000000004">
      <c r="A28" s="204">
        <v>41329</v>
      </c>
      <c r="B28" s="43" t="s">
        <v>56</v>
      </c>
      <c r="C28" s="43">
        <v>65.099999999999994</v>
      </c>
      <c r="D28" s="43">
        <v>9.1300000000000008</v>
      </c>
      <c r="E28" s="43">
        <v>8.6</v>
      </c>
      <c r="F28" s="43">
        <v>6.81</v>
      </c>
    </row>
    <row r="29" spans="1:6" x14ac:dyDescent="0.55000000000000004">
      <c r="A29" s="204">
        <v>41329</v>
      </c>
      <c r="B29" s="43" t="s">
        <v>65</v>
      </c>
      <c r="C29" s="43">
        <v>65.400000000000006</v>
      </c>
      <c r="D29" s="43">
        <v>8.9499999999999993</v>
      </c>
      <c r="E29" s="43">
        <v>8.9</v>
      </c>
      <c r="F29" s="43">
        <v>6.96</v>
      </c>
    </row>
    <row r="30" spans="1:6" x14ac:dyDescent="0.55000000000000004">
      <c r="A30" s="204">
        <v>41329</v>
      </c>
      <c r="B30" s="43" t="s">
        <v>59</v>
      </c>
      <c r="C30" s="43">
        <v>67.8</v>
      </c>
      <c r="D30" s="43">
        <v>9.0399999999999991</v>
      </c>
      <c r="E30" s="43">
        <v>9</v>
      </c>
      <c r="F30" s="43">
        <v>7.03</v>
      </c>
    </row>
    <row r="31" spans="1:6" x14ac:dyDescent="0.55000000000000004">
      <c r="A31" s="204">
        <v>41329</v>
      </c>
      <c r="B31" s="43" t="s">
        <v>46</v>
      </c>
      <c r="C31" s="43">
        <v>66.7</v>
      </c>
      <c r="D31" s="43">
        <v>9.08</v>
      </c>
      <c r="E31" s="43">
        <v>8.6999999999999993</v>
      </c>
      <c r="F31" s="43">
        <v>7.12</v>
      </c>
    </row>
    <row r="32" spans="1:6" x14ac:dyDescent="0.55000000000000004">
      <c r="A32" s="204">
        <v>41329</v>
      </c>
      <c r="B32" s="43" t="s">
        <v>40</v>
      </c>
      <c r="C32" s="43">
        <v>65.2</v>
      </c>
      <c r="D32" s="43">
        <v>9.09</v>
      </c>
      <c r="E32" s="43">
        <v>8.5</v>
      </c>
      <c r="F32" s="43">
        <v>7.17</v>
      </c>
    </row>
    <row r="33" spans="1:6" x14ac:dyDescent="0.55000000000000004">
      <c r="A33" s="204">
        <v>41329</v>
      </c>
      <c r="B33" s="43" t="s">
        <v>36</v>
      </c>
      <c r="C33" s="43">
        <v>63.9</v>
      </c>
      <c r="D33" s="43">
        <v>9.06</v>
      </c>
      <c r="E33" s="43">
        <v>8.6</v>
      </c>
      <c r="F33" s="43">
        <v>7.26</v>
      </c>
    </row>
    <row r="34" spans="1:6" x14ac:dyDescent="0.55000000000000004">
      <c r="A34" s="204">
        <v>41329</v>
      </c>
      <c r="B34" s="43" t="s">
        <v>63</v>
      </c>
      <c r="C34" s="43">
        <v>66</v>
      </c>
      <c r="D34" s="43">
        <v>8.99</v>
      </c>
      <c r="E34" s="43">
        <v>9.1</v>
      </c>
      <c r="F34" s="43">
        <v>7.28</v>
      </c>
    </row>
    <row r="35" spans="1:6" x14ac:dyDescent="0.55000000000000004">
      <c r="A35" s="204">
        <v>41329</v>
      </c>
      <c r="B35" s="43" t="s">
        <v>61</v>
      </c>
      <c r="C35" s="43">
        <v>65.5</v>
      </c>
      <c r="D35" s="43">
        <v>9</v>
      </c>
      <c r="E35" s="43">
        <v>8.3000000000000007</v>
      </c>
      <c r="F35" s="43">
        <v>7.3</v>
      </c>
    </row>
    <row r="36" spans="1:6" x14ac:dyDescent="0.55000000000000004">
      <c r="A36" s="204">
        <v>41329</v>
      </c>
      <c r="B36" s="43" t="s">
        <v>66</v>
      </c>
      <c r="C36" s="43">
        <v>63.5</v>
      </c>
      <c r="D36" s="43">
        <v>9.08</v>
      </c>
      <c r="E36" s="43">
        <v>8.3000000000000007</v>
      </c>
      <c r="F36" s="43">
        <v>7.35</v>
      </c>
    </row>
    <row r="37" spans="1:6" x14ac:dyDescent="0.55000000000000004">
      <c r="A37" s="204">
        <v>41329</v>
      </c>
      <c r="B37" s="43" t="s">
        <v>62</v>
      </c>
      <c r="C37" s="43">
        <v>66.5</v>
      </c>
      <c r="D37" s="43">
        <v>8.61</v>
      </c>
      <c r="E37" s="43">
        <v>11</v>
      </c>
      <c r="F37" s="43">
        <v>7.37</v>
      </c>
    </row>
    <row r="38" spans="1:6" x14ac:dyDescent="0.55000000000000004">
      <c r="A38" s="204">
        <v>41330</v>
      </c>
      <c r="B38" s="43" t="s">
        <v>39</v>
      </c>
      <c r="C38" s="43">
        <v>65.7</v>
      </c>
      <c r="D38" s="43">
        <v>8.8000000000000007</v>
      </c>
      <c r="E38" s="43">
        <v>10.4</v>
      </c>
      <c r="F38" s="43" t="s">
        <v>291</v>
      </c>
    </row>
    <row r="39" spans="1:6" x14ac:dyDescent="0.55000000000000004">
      <c r="A39" s="204">
        <v>41330</v>
      </c>
      <c r="B39" s="43" t="s">
        <v>35</v>
      </c>
      <c r="C39" s="43">
        <v>64.900000000000006</v>
      </c>
      <c r="D39" s="43">
        <v>8.92</v>
      </c>
      <c r="E39" s="43">
        <v>9.4</v>
      </c>
      <c r="F39" s="43" t="s">
        <v>291</v>
      </c>
    </row>
    <row r="40" spans="1:6" x14ac:dyDescent="0.55000000000000004">
      <c r="A40" s="204">
        <v>41330</v>
      </c>
      <c r="B40" s="43" t="s">
        <v>57</v>
      </c>
      <c r="C40" s="43">
        <v>65.3</v>
      </c>
      <c r="D40" s="43">
        <v>8.9600000000000009</v>
      </c>
      <c r="E40" s="43">
        <v>9.3000000000000007</v>
      </c>
      <c r="F40" s="43" t="s">
        <v>291</v>
      </c>
    </row>
    <row r="41" spans="1:6" x14ac:dyDescent="0.55000000000000004">
      <c r="A41" s="204">
        <v>41330</v>
      </c>
      <c r="B41" s="43" t="s">
        <v>44</v>
      </c>
      <c r="C41" s="43">
        <v>66.7</v>
      </c>
      <c r="D41" s="43">
        <v>8.91</v>
      </c>
      <c r="E41" s="43">
        <v>9.4</v>
      </c>
      <c r="F41" s="43" t="s">
        <v>291</v>
      </c>
    </row>
    <row r="42" spans="1:6" x14ac:dyDescent="0.55000000000000004">
      <c r="A42" s="204">
        <v>41330</v>
      </c>
      <c r="B42" s="43" t="s">
        <v>65</v>
      </c>
      <c r="C42" s="43">
        <v>65.7</v>
      </c>
      <c r="D42" s="43">
        <v>8.89</v>
      </c>
      <c r="E42" s="43">
        <v>9.5</v>
      </c>
      <c r="F42" s="43" t="s">
        <v>291</v>
      </c>
    </row>
    <row r="43" spans="1:6" x14ac:dyDescent="0.55000000000000004">
      <c r="A43" s="204">
        <v>41330</v>
      </c>
      <c r="B43" s="43" t="s">
        <v>48</v>
      </c>
      <c r="C43" s="43">
        <v>66.900000000000006</v>
      </c>
      <c r="D43" s="43">
        <v>8.8699999999999992</v>
      </c>
      <c r="E43" s="43">
        <v>9.3000000000000007</v>
      </c>
      <c r="F43" s="43" t="s">
        <v>291</v>
      </c>
    </row>
    <row r="44" spans="1:6" x14ac:dyDescent="0.55000000000000004">
      <c r="A44" s="204">
        <v>41330</v>
      </c>
      <c r="B44" s="43" t="s">
        <v>43</v>
      </c>
      <c r="C44" s="43">
        <v>65.2</v>
      </c>
      <c r="D44" s="43">
        <v>8.89</v>
      </c>
      <c r="E44" s="43">
        <v>9.6</v>
      </c>
      <c r="F44" s="43" t="s">
        <v>291</v>
      </c>
    </row>
    <row r="45" spans="1:6" x14ac:dyDescent="0.55000000000000004">
      <c r="A45" s="204">
        <v>41330</v>
      </c>
      <c r="B45" s="43" t="s">
        <v>60</v>
      </c>
      <c r="C45" s="43">
        <v>66.400000000000006</v>
      </c>
      <c r="D45" s="43">
        <v>8.86</v>
      </c>
      <c r="E45" s="43">
        <v>9.6</v>
      </c>
      <c r="F45" s="43" t="s">
        <v>291</v>
      </c>
    </row>
    <row r="46" spans="1:6" x14ac:dyDescent="0.55000000000000004">
      <c r="A46" s="204">
        <v>41330</v>
      </c>
      <c r="B46" s="43" t="s">
        <v>36</v>
      </c>
      <c r="C46" s="43">
        <v>63.8</v>
      </c>
      <c r="D46" s="43">
        <v>9.2200000000000006</v>
      </c>
      <c r="E46" s="43">
        <v>9.3000000000000007</v>
      </c>
      <c r="F46" s="43" t="s">
        <v>291</v>
      </c>
    </row>
    <row r="47" spans="1:6" x14ac:dyDescent="0.55000000000000004">
      <c r="A47" s="204">
        <v>41330</v>
      </c>
      <c r="B47" s="43" t="s">
        <v>54</v>
      </c>
      <c r="C47" s="43">
        <v>64.599999999999994</v>
      </c>
      <c r="D47" s="43">
        <v>8.8699999999999992</v>
      </c>
      <c r="E47" s="43">
        <v>9.5</v>
      </c>
      <c r="F47" s="43" t="s">
        <v>291</v>
      </c>
    </row>
    <row r="48" spans="1:6" x14ac:dyDescent="0.55000000000000004">
      <c r="A48" s="204">
        <v>41330</v>
      </c>
      <c r="B48" s="43" t="s">
        <v>47</v>
      </c>
      <c r="C48" s="43">
        <v>63.8</v>
      </c>
      <c r="D48" s="43">
        <v>8.84</v>
      </c>
      <c r="E48" s="43">
        <v>9.4</v>
      </c>
      <c r="F48" s="43" t="s">
        <v>291</v>
      </c>
    </row>
    <row r="49" spans="1:6" x14ac:dyDescent="0.55000000000000004">
      <c r="A49" s="204">
        <v>41330</v>
      </c>
      <c r="B49" s="43" t="s">
        <v>53</v>
      </c>
      <c r="C49" s="43">
        <v>63.7</v>
      </c>
      <c r="D49" s="43">
        <v>8.8800000000000008</v>
      </c>
      <c r="E49" s="43">
        <v>9.4</v>
      </c>
      <c r="F49" s="43">
        <v>7.04</v>
      </c>
    </row>
    <row r="50" spans="1:6" x14ac:dyDescent="0.55000000000000004">
      <c r="A50" s="204">
        <v>41331</v>
      </c>
      <c r="B50" s="43" t="s">
        <v>35</v>
      </c>
      <c r="C50" s="43">
        <v>63.8</v>
      </c>
      <c r="D50" s="43">
        <v>8.9499999999999993</v>
      </c>
      <c r="E50" s="43">
        <v>9.1</v>
      </c>
      <c r="F50" s="43" t="s">
        <v>291</v>
      </c>
    </row>
    <row r="51" spans="1:6" x14ac:dyDescent="0.55000000000000004">
      <c r="A51" s="204">
        <v>41331</v>
      </c>
      <c r="B51" s="43" t="s">
        <v>57</v>
      </c>
      <c r="C51" s="43">
        <v>66.2</v>
      </c>
      <c r="D51" s="43">
        <v>9.06</v>
      </c>
      <c r="E51" s="43">
        <v>9.1</v>
      </c>
      <c r="F51" s="43" t="s">
        <v>291</v>
      </c>
    </row>
    <row r="52" spans="1:6" x14ac:dyDescent="0.55000000000000004">
      <c r="A52" s="204">
        <v>41331</v>
      </c>
      <c r="B52" s="43" t="s">
        <v>38</v>
      </c>
      <c r="C52" s="43">
        <v>65</v>
      </c>
      <c r="D52" s="43">
        <v>9.1</v>
      </c>
      <c r="E52" s="43">
        <v>9</v>
      </c>
      <c r="F52" s="43" t="s">
        <v>291</v>
      </c>
    </row>
    <row r="53" spans="1:6" x14ac:dyDescent="0.55000000000000004">
      <c r="A53" s="204">
        <v>41331</v>
      </c>
      <c r="B53" s="43" t="s">
        <v>55</v>
      </c>
      <c r="C53" s="43">
        <v>65.5</v>
      </c>
      <c r="D53" s="43">
        <v>8.76</v>
      </c>
      <c r="E53" s="43">
        <v>10.1</v>
      </c>
      <c r="F53" s="43" t="s">
        <v>291</v>
      </c>
    </row>
    <row r="54" spans="1:6" x14ac:dyDescent="0.55000000000000004">
      <c r="A54" s="204">
        <v>41331</v>
      </c>
      <c r="B54" s="43" t="s">
        <v>41</v>
      </c>
      <c r="C54" s="43">
        <v>65.5</v>
      </c>
      <c r="D54" s="43">
        <v>8.8000000000000007</v>
      </c>
      <c r="E54" s="43">
        <v>9.8000000000000007</v>
      </c>
      <c r="F54" s="43" t="s">
        <v>291</v>
      </c>
    </row>
    <row r="55" spans="1:6" x14ac:dyDescent="0.55000000000000004">
      <c r="A55" s="204">
        <v>41331</v>
      </c>
      <c r="B55" s="43" t="s">
        <v>46</v>
      </c>
      <c r="C55" s="43">
        <v>65.900000000000006</v>
      </c>
      <c r="D55" s="43">
        <v>8.8800000000000008</v>
      </c>
      <c r="E55" s="43">
        <v>9.5</v>
      </c>
      <c r="F55" s="43" t="s">
        <v>291</v>
      </c>
    </row>
    <row r="56" spans="1:6" x14ac:dyDescent="0.55000000000000004">
      <c r="A56" s="204">
        <v>41331</v>
      </c>
      <c r="B56" s="43" t="s">
        <v>40</v>
      </c>
      <c r="C56" s="43">
        <v>64.7</v>
      </c>
      <c r="D56" s="43">
        <v>9.01</v>
      </c>
      <c r="E56" s="43">
        <v>9.1</v>
      </c>
      <c r="F56" s="43" t="s">
        <v>291</v>
      </c>
    </row>
    <row r="57" spans="1:6" x14ac:dyDescent="0.55000000000000004">
      <c r="A57" s="204">
        <v>41331</v>
      </c>
      <c r="B57" s="43" t="s">
        <v>42</v>
      </c>
      <c r="C57" s="43">
        <v>64.8</v>
      </c>
      <c r="D57" s="43">
        <v>8.8699999999999992</v>
      </c>
      <c r="E57" s="43">
        <v>9.6</v>
      </c>
      <c r="F57" s="43" t="s">
        <v>291</v>
      </c>
    </row>
    <row r="58" spans="1:6" x14ac:dyDescent="0.55000000000000004">
      <c r="A58" s="204">
        <v>41331</v>
      </c>
      <c r="B58" s="43" t="s">
        <v>64</v>
      </c>
      <c r="C58" s="43">
        <v>64.7</v>
      </c>
      <c r="D58" s="43">
        <v>8.9499999999999993</v>
      </c>
      <c r="E58" s="43">
        <v>9.5</v>
      </c>
      <c r="F58" s="43" t="s">
        <v>291</v>
      </c>
    </row>
    <row r="59" spans="1:6" x14ac:dyDescent="0.55000000000000004">
      <c r="A59" s="204">
        <v>41331</v>
      </c>
      <c r="B59" s="43" t="s">
        <v>45</v>
      </c>
      <c r="C59" s="43">
        <v>64.400000000000006</v>
      </c>
      <c r="D59" s="43">
        <v>9.06</v>
      </c>
      <c r="E59" s="43">
        <v>9</v>
      </c>
      <c r="F59" s="43" t="s">
        <v>291</v>
      </c>
    </row>
    <row r="60" spans="1:6" x14ac:dyDescent="0.55000000000000004">
      <c r="A60" s="204">
        <v>41331</v>
      </c>
      <c r="B60" s="43" t="s">
        <v>61</v>
      </c>
      <c r="C60" s="43">
        <v>65.599999999999994</v>
      </c>
      <c r="D60" s="43">
        <v>9.0299999999999994</v>
      </c>
      <c r="E60" s="43">
        <v>9</v>
      </c>
      <c r="F60" s="43" t="s">
        <v>291</v>
      </c>
    </row>
    <row r="61" spans="1:6" x14ac:dyDescent="0.55000000000000004">
      <c r="A61" s="204">
        <v>41331</v>
      </c>
      <c r="B61" s="43" t="s">
        <v>62</v>
      </c>
      <c r="C61" s="43">
        <v>65.7</v>
      </c>
      <c r="D61" s="43">
        <v>8.9600000000000009</v>
      </c>
      <c r="E61" s="43">
        <v>9.1999999999999993</v>
      </c>
      <c r="F61" s="43" t="s">
        <v>291</v>
      </c>
    </row>
    <row r="62" spans="1:6" x14ac:dyDescent="0.55000000000000004">
      <c r="A62" s="204">
        <v>41332</v>
      </c>
      <c r="B62" s="43" t="s">
        <v>52</v>
      </c>
      <c r="C62" s="43">
        <v>68.7</v>
      </c>
      <c r="D62" s="43">
        <v>8.7799999999999994</v>
      </c>
      <c r="E62" s="43">
        <v>11.5</v>
      </c>
      <c r="F62" s="43">
        <v>7</v>
      </c>
    </row>
    <row r="63" spans="1:6" x14ac:dyDescent="0.55000000000000004">
      <c r="A63" s="204">
        <v>41332</v>
      </c>
      <c r="B63" s="43" t="s">
        <v>39</v>
      </c>
      <c r="C63" s="43">
        <v>66</v>
      </c>
      <c r="D63" s="43">
        <v>9.02</v>
      </c>
      <c r="E63" s="43">
        <v>10.5</v>
      </c>
      <c r="F63" s="43">
        <v>6.88</v>
      </c>
    </row>
    <row r="64" spans="1:6" x14ac:dyDescent="0.55000000000000004">
      <c r="A64" s="204">
        <v>41332</v>
      </c>
      <c r="B64" s="43" t="s">
        <v>50</v>
      </c>
      <c r="C64" s="43">
        <v>65.400000000000006</v>
      </c>
      <c r="D64" s="43">
        <v>8.82</v>
      </c>
      <c r="E64" s="43">
        <v>10</v>
      </c>
      <c r="F64" s="43">
        <v>6.91</v>
      </c>
    </row>
    <row r="65" spans="1:6" x14ac:dyDescent="0.55000000000000004">
      <c r="A65" s="204">
        <v>41332</v>
      </c>
      <c r="B65" s="43" t="s">
        <v>48</v>
      </c>
      <c r="C65" s="43">
        <v>66.900000000000006</v>
      </c>
      <c r="D65" s="43">
        <v>8.9600000000000009</v>
      </c>
      <c r="E65" s="43">
        <v>9.5</v>
      </c>
      <c r="F65" s="43">
        <v>6.77</v>
      </c>
    </row>
    <row r="66" spans="1:6" x14ac:dyDescent="0.55000000000000004">
      <c r="A66" s="204">
        <v>41332</v>
      </c>
      <c r="B66" s="43" t="s">
        <v>44</v>
      </c>
      <c r="C66" s="43">
        <v>66.900000000000006</v>
      </c>
      <c r="D66" s="43">
        <v>8.9600000000000009</v>
      </c>
      <c r="E66" s="43">
        <v>9.5</v>
      </c>
      <c r="F66" s="43">
        <v>6.72</v>
      </c>
    </row>
    <row r="67" spans="1:6" x14ac:dyDescent="0.55000000000000004">
      <c r="A67" s="204">
        <v>41332</v>
      </c>
      <c r="B67" s="43" t="s">
        <v>65</v>
      </c>
      <c r="C67" s="43">
        <v>65.900000000000006</v>
      </c>
      <c r="D67" s="43">
        <v>8.9600000000000009</v>
      </c>
      <c r="E67" s="43">
        <v>9.5</v>
      </c>
      <c r="F67" s="43">
        <v>6.63</v>
      </c>
    </row>
    <row r="68" spans="1:6" x14ac:dyDescent="0.55000000000000004">
      <c r="A68" s="204">
        <v>41332</v>
      </c>
      <c r="B68" s="43" t="s">
        <v>63</v>
      </c>
      <c r="C68" s="43">
        <v>66.099999999999994</v>
      </c>
      <c r="D68" s="43">
        <v>8.9499999999999993</v>
      </c>
      <c r="E68" s="43">
        <v>9.6</v>
      </c>
      <c r="F68" s="43">
        <v>7.23</v>
      </c>
    </row>
    <row r="69" spans="1:6" x14ac:dyDescent="0.55000000000000004">
      <c r="A69" s="204">
        <v>41332</v>
      </c>
      <c r="B69" s="43" t="s">
        <v>60</v>
      </c>
      <c r="C69" s="43">
        <v>66.8</v>
      </c>
      <c r="D69" s="43">
        <v>8.9600000000000009</v>
      </c>
      <c r="E69" s="43">
        <v>9.6999999999999993</v>
      </c>
      <c r="F69" s="43">
        <v>7.42</v>
      </c>
    </row>
    <row r="70" spans="1:6" x14ac:dyDescent="0.55000000000000004">
      <c r="A70" s="204">
        <v>41332</v>
      </c>
      <c r="B70" s="43" t="s">
        <v>40</v>
      </c>
      <c r="C70" s="43">
        <v>65.400000000000006</v>
      </c>
      <c r="D70" s="43">
        <v>8.92</v>
      </c>
      <c r="E70" s="43">
        <v>9.5</v>
      </c>
      <c r="F70" s="43">
        <v>7.35</v>
      </c>
    </row>
    <row r="71" spans="1:6" x14ac:dyDescent="0.55000000000000004">
      <c r="A71" s="204">
        <v>41332</v>
      </c>
      <c r="B71" s="43" t="s">
        <v>53</v>
      </c>
      <c r="C71" s="43">
        <v>66.099999999999994</v>
      </c>
      <c r="D71" s="43">
        <v>8.93</v>
      </c>
      <c r="E71" s="43">
        <v>9.8000000000000007</v>
      </c>
      <c r="F71" s="43">
        <v>7.31</v>
      </c>
    </row>
    <row r="72" spans="1:6" x14ac:dyDescent="0.55000000000000004">
      <c r="A72" s="204">
        <v>41332</v>
      </c>
      <c r="B72" s="43" t="s">
        <v>47</v>
      </c>
      <c r="C72" s="43">
        <v>64.400000000000006</v>
      </c>
      <c r="D72" s="43">
        <v>8.8699999999999992</v>
      </c>
      <c r="E72" s="43">
        <v>9.6999999999999993</v>
      </c>
      <c r="F72" s="43">
        <v>7.18</v>
      </c>
    </row>
    <row r="73" spans="1:6" x14ac:dyDescent="0.55000000000000004">
      <c r="A73" s="204">
        <v>41332</v>
      </c>
      <c r="B73" s="43" t="s">
        <v>54</v>
      </c>
      <c r="C73" s="43">
        <v>65</v>
      </c>
      <c r="D73" s="43">
        <v>8.91</v>
      </c>
      <c r="E73" s="43">
        <v>9.8000000000000007</v>
      </c>
      <c r="F73" s="43">
        <v>7.17</v>
      </c>
    </row>
    <row r="74" spans="1:6" x14ac:dyDescent="0.55000000000000004">
      <c r="A74" s="204">
        <v>41333</v>
      </c>
      <c r="B74" s="43" t="s">
        <v>52</v>
      </c>
      <c r="C74" s="43">
        <v>70.2</v>
      </c>
      <c r="D74" s="43">
        <v>8.75</v>
      </c>
      <c r="E74" s="43">
        <v>10.5</v>
      </c>
      <c r="F74" s="43" t="s">
        <v>291</v>
      </c>
    </row>
    <row r="75" spans="1:6" x14ac:dyDescent="0.55000000000000004">
      <c r="A75" s="204">
        <v>41333</v>
      </c>
      <c r="B75" s="43" t="s">
        <v>39</v>
      </c>
      <c r="C75" s="43">
        <v>66.3</v>
      </c>
      <c r="D75" s="43">
        <v>8.8699999999999992</v>
      </c>
      <c r="E75" s="43">
        <v>10</v>
      </c>
      <c r="F75" s="43" t="s">
        <v>291</v>
      </c>
    </row>
    <row r="76" spans="1:6" x14ac:dyDescent="0.55000000000000004">
      <c r="A76" s="204">
        <v>41333</v>
      </c>
      <c r="B76" s="43" t="s">
        <v>35</v>
      </c>
      <c r="C76" s="43">
        <v>65.2</v>
      </c>
      <c r="D76" s="43">
        <v>9.0500000000000007</v>
      </c>
      <c r="E76" s="43">
        <v>9.4</v>
      </c>
      <c r="F76" s="43" t="s">
        <v>291</v>
      </c>
    </row>
    <row r="77" spans="1:6" x14ac:dyDescent="0.55000000000000004">
      <c r="A77" s="204">
        <v>41333</v>
      </c>
      <c r="B77" s="43" t="s">
        <v>41</v>
      </c>
      <c r="C77" s="43">
        <v>66.3</v>
      </c>
      <c r="D77" s="43">
        <v>8.91</v>
      </c>
      <c r="E77" s="43">
        <v>10.1</v>
      </c>
      <c r="F77" s="43" t="s">
        <v>291</v>
      </c>
    </row>
    <row r="78" spans="1:6" x14ac:dyDescent="0.55000000000000004">
      <c r="A78" s="204">
        <v>41333</v>
      </c>
      <c r="B78" s="43" t="s">
        <v>46</v>
      </c>
      <c r="C78" s="43">
        <v>65.8</v>
      </c>
      <c r="D78" s="43">
        <v>8.94</v>
      </c>
      <c r="E78" s="43">
        <v>9.5</v>
      </c>
      <c r="F78" s="43" t="s">
        <v>291</v>
      </c>
    </row>
    <row r="79" spans="1:6" x14ac:dyDescent="0.55000000000000004">
      <c r="A79" s="204">
        <v>41333</v>
      </c>
      <c r="B79" s="43" t="s">
        <v>65</v>
      </c>
      <c r="C79" s="43">
        <v>66.2</v>
      </c>
      <c r="D79" s="43">
        <v>8.9700000000000006</v>
      </c>
      <c r="E79" s="43">
        <v>9.5</v>
      </c>
      <c r="F79" s="43" t="s">
        <v>291</v>
      </c>
    </row>
    <row r="80" spans="1:6" x14ac:dyDescent="0.55000000000000004">
      <c r="A80" s="204">
        <v>41333</v>
      </c>
      <c r="B80" s="43" t="s">
        <v>60</v>
      </c>
      <c r="C80" s="43">
        <v>68.5</v>
      </c>
      <c r="D80" s="43">
        <v>8.9600000000000009</v>
      </c>
      <c r="E80" s="43">
        <v>9.8000000000000007</v>
      </c>
      <c r="F80" s="43" t="s">
        <v>291</v>
      </c>
    </row>
    <row r="81" spans="1:6" x14ac:dyDescent="0.55000000000000004">
      <c r="A81" s="204">
        <v>41333</v>
      </c>
      <c r="B81" s="43" t="s">
        <v>64</v>
      </c>
      <c r="C81" s="43">
        <v>65.900000000000006</v>
      </c>
      <c r="D81" s="43">
        <v>8.93</v>
      </c>
      <c r="E81" s="43">
        <v>9.8000000000000007</v>
      </c>
      <c r="F81" s="43" t="s">
        <v>291</v>
      </c>
    </row>
    <row r="82" spans="1:6" x14ac:dyDescent="0.55000000000000004">
      <c r="A82" s="204">
        <v>41333</v>
      </c>
      <c r="B82" s="43" t="s">
        <v>42</v>
      </c>
      <c r="C82" s="43">
        <v>65.400000000000006</v>
      </c>
      <c r="D82" s="43">
        <v>8.94</v>
      </c>
      <c r="E82" s="43">
        <v>9.8000000000000007</v>
      </c>
      <c r="F82" s="43" t="s">
        <v>291</v>
      </c>
    </row>
    <row r="83" spans="1:6" x14ac:dyDescent="0.55000000000000004">
      <c r="A83" s="204">
        <v>41333</v>
      </c>
      <c r="B83" s="43" t="s">
        <v>53</v>
      </c>
      <c r="C83" s="43">
        <v>66.3</v>
      </c>
      <c r="D83" s="43">
        <v>8.8699999999999992</v>
      </c>
      <c r="E83" s="43">
        <v>10.1</v>
      </c>
      <c r="F83" s="43" t="s">
        <v>291</v>
      </c>
    </row>
    <row r="84" spans="1:6" x14ac:dyDescent="0.55000000000000004">
      <c r="A84" s="204">
        <v>41333</v>
      </c>
      <c r="B84" s="43" t="s">
        <v>47</v>
      </c>
      <c r="C84" s="43">
        <v>71.7</v>
      </c>
      <c r="D84" s="43">
        <v>8.82</v>
      </c>
      <c r="E84" s="43">
        <v>10</v>
      </c>
      <c r="F84" s="43" t="s">
        <v>291</v>
      </c>
    </row>
    <row r="85" spans="1:6" x14ac:dyDescent="0.55000000000000004">
      <c r="A85" s="204">
        <v>41333</v>
      </c>
      <c r="B85" s="43" t="s">
        <v>54</v>
      </c>
      <c r="C85" s="43">
        <v>69.599999999999994</v>
      </c>
      <c r="D85" s="43">
        <v>8.8699999999999992</v>
      </c>
      <c r="E85" s="43">
        <v>10</v>
      </c>
      <c r="F85" s="43" t="s">
        <v>291</v>
      </c>
    </row>
    <row r="86" spans="1:6" x14ac:dyDescent="0.55000000000000004">
      <c r="A86" s="204">
        <v>41334</v>
      </c>
      <c r="B86" s="43" t="s">
        <v>56</v>
      </c>
      <c r="C86" s="43">
        <v>63.2</v>
      </c>
      <c r="D86" s="43">
        <v>9.06</v>
      </c>
      <c r="E86" s="43">
        <v>12</v>
      </c>
      <c r="F86" s="43">
        <v>7.54</v>
      </c>
    </row>
    <row r="87" spans="1:6" x14ac:dyDescent="0.55000000000000004">
      <c r="A87" s="204">
        <v>41334</v>
      </c>
      <c r="B87" s="43" t="s">
        <v>38</v>
      </c>
      <c r="C87" s="43">
        <v>64.5</v>
      </c>
      <c r="D87" s="43">
        <v>9.0299999999999994</v>
      </c>
      <c r="E87" s="43">
        <v>10.3</v>
      </c>
      <c r="F87" s="43">
        <v>7.5</v>
      </c>
    </row>
    <row r="88" spans="1:6" x14ac:dyDescent="0.55000000000000004">
      <c r="A88" s="204">
        <v>41334</v>
      </c>
      <c r="B88" s="43" t="s">
        <v>50</v>
      </c>
      <c r="C88" s="43">
        <v>65.8</v>
      </c>
      <c r="D88" s="43">
        <v>8.9</v>
      </c>
      <c r="E88" s="43">
        <v>9.6999999999999993</v>
      </c>
      <c r="F88" s="43">
        <v>7.46</v>
      </c>
    </row>
    <row r="89" spans="1:6" x14ac:dyDescent="0.55000000000000004">
      <c r="A89" s="204">
        <v>41334</v>
      </c>
      <c r="B89" s="43" t="s">
        <v>55</v>
      </c>
      <c r="C89" s="43">
        <v>67.2</v>
      </c>
      <c r="D89" s="43">
        <v>8.89</v>
      </c>
      <c r="E89" s="43">
        <v>10</v>
      </c>
      <c r="F89" s="43">
        <v>7.44</v>
      </c>
    </row>
    <row r="90" spans="1:6" x14ac:dyDescent="0.55000000000000004">
      <c r="A90" s="204">
        <v>41334</v>
      </c>
      <c r="B90" s="43" t="s">
        <v>48</v>
      </c>
      <c r="C90" s="43">
        <v>66.900000000000006</v>
      </c>
      <c r="D90" s="43">
        <v>9.16</v>
      </c>
      <c r="E90" s="43">
        <v>9.6</v>
      </c>
      <c r="F90" s="43">
        <v>7.4</v>
      </c>
    </row>
    <row r="91" spans="1:6" x14ac:dyDescent="0.55000000000000004">
      <c r="A91" s="204">
        <v>41334</v>
      </c>
      <c r="B91" s="43" t="s">
        <v>44</v>
      </c>
      <c r="C91" s="43">
        <v>67.400000000000006</v>
      </c>
      <c r="D91" s="43">
        <v>8.8800000000000008</v>
      </c>
      <c r="E91" s="43">
        <v>9.6999999999999993</v>
      </c>
      <c r="F91" s="43">
        <v>7.3</v>
      </c>
    </row>
    <row r="92" spans="1:6" x14ac:dyDescent="0.55000000000000004">
      <c r="A92" s="204">
        <v>41334</v>
      </c>
      <c r="B92" s="43" t="s">
        <v>63</v>
      </c>
      <c r="C92" s="43">
        <v>67.7</v>
      </c>
      <c r="D92" s="43">
        <v>8.83</v>
      </c>
      <c r="E92" s="43">
        <v>10</v>
      </c>
      <c r="F92" s="43">
        <v>7.3</v>
      </c>
    </row>
    <row r="93" spans="1:6" x14ac:dyDescent="0.55000000000000004">
      <c r="A93" s="204">
        <v>41334</v>
      </c>
      <c r="B93" s="43" t="s">
        <v>60</v>
      </c>
      <c r="C93" s="43">
        <v>66.900000000000006</v>
      </c>
      <c r="D93" s="43">
        <v>8.89</v>
      </c>
      <c r="E93" s="43">
        <v>9.6999999999999993</v>
      </c>
      <c r="F93" s="43">
        <v>7.23</v>
      </c>
    </row>
    <row r="94" spans="1:6" x14ac:dyDescent="0.55000000000000004">
      <c r="A94" s="204">
        <v>41334</v>
      </c>
      <c r="B94" s="43" t="s">
        <v>40</v>
      </c>
      <c r="C94" s="43">
        <v>65.900000000000006</v>
      </c>
      <c r="D94" s="43">
        <v>8.91</v>
      </c>
      <c r="E94" s="43">
        <v>9.5</v>
      </c>
      <c r="F94" s="43">
        <v>7.25</v>
      </c>
    </row>
    <row r="95" spans="1:6" x14ac:dyDescent="0.55000000000000004">
      <c r="A95" s="204">
        <v>41334</v>
      </c>
      <c r="B95" s="43" t="s">
        <v>61</v>
      </c>
      <c r="C95" s="43">
        <v>66.599999999999994</v>
      </c>
      <c r="D95" s="43">
        <v>8.86</v>
      </c>
      <c r="E95" s="43">
        <v>10.1</v>
      </c>
      <c r="F95" s="43">
        <v>7.19</v>
      </c>
    </row>
    <row r="96" spans="1:6" x14ac:dyDescent="0.55000000000000004">
      <c r="A96" s="204">
        <v>41334</v>
      </c>
      <c r="B96" s="43" t="s">
        <v>62</v>
      </c>
      <c r="C96" s="43">
        <v>65.8</v>
      </c>
      <c r="D96" s="43">
        <v>8.81</v>
      </c>
      <c r="E96" s="43">
        <v>10.199999999999999</v>
      </c>
      <c r="F96" s="43">
        <v>7.11</v>
      </c>
    </row>
    <row r="97" spans="1:6" x14ac:dyDescent="0.55000000000000004">
      <c r="A97" s="204">
        <v>41334</v>
      </c>
      <c r="B97" s="43" t="s">
        <v>66</v>
      </c>
      <c r="C97" s="43">
        <v>65.5</v>
      </c>
      <c r="D97" s="43">
        <v>8.8000000000000007</v>
      </c>
      <c r="E97" s="43">
        <v>10.199999999999999</v>
      </c>
      <c r="F97" s="43">
        <v>7.08</v>
      </c>
    </row>
    <row r="98" spans="1:6" x14ac:dyDescent="0.55000000000000004">
      <c r="A98" s="204">
        <v>41337</v>
      </c>
      <c r="B98" s="43" t="s">
        <v>35</v>
      </c>
      <c r="C98" s="43">
        <v>65</v>
      </c>
      <c r="D98" s="43">
        <v>8.8000000000000007</v>
      </c>
      <c r="E98" s="43">
        <v>9.6</v>
      </c>
      <c r="F98" s="43">
        <v>6.57</v>
      </c>
    </row>
    <row r="99" spans="1:6" x14ac:dyDescent="0.55000000000000004">
      <c r="A99" s="204">
        <v>41337</v>
      </c>
      <c r="B99" s="43" t="s">
        <v>39</v>
      </c>
      <c r="C99" s="43">
        <v>65.599999999999994</v>
      </c>
      <c r="D99" s="43">
        <v>8.8800000000000008</v>
      </c>
      <c r="E99" s="43">
        <v>9.6999999999999993</v>
      </c>
      <c r="F99" s="43">
        <v>6.64</v>
      </c>
    </row>
    <row r="100" spans="1:6" x14ac:dyDescent="0.55000000000000004">
      <c r="A100" s="204">
        <v>41337</v>
      </c>
      <c r="B100" s="43" t="s">
        <v>56</v>
      </c>
      <c r="C100" s="43">
        <v>65.900000000000006</v>
      </c>
      <c r="D100" s="43">
        <v>8.9499999999999993</v>
      </c>
      <c r="E100" s="43">
        <v>9.5</v>
      </c>
      <c r="F100" s="43">
        <v>6.76</v>
      </c>
    </row>
    <row r="101" spans="1:6" x14ac:dyDescent="0.55000000000000004">
      <c r="A101" s="204">
        <v>41337</v>
      </c>
      <c r="B101" s="43" t="s">
        <v>44</v>
      </c>
      <c r="C101" s="43">
        <v>66.8</v>
      </c>
      <c r="D101" s="43">
        <v>8.98</v>
      </c>
      <c r="E101" s="43">
        <v>9.5</v>
      </c>
      <c r="F101" s="43">
        <v>6.75</v>
      </c>
    </row>
    <row r="102" spans="1:6" x14ac:dyDescent="0.55000000000000004">
      <c r="A102" s="204">
        <v>41337</v>
      </c>
      <c r="B102" s="43" t="s">
        <v>48</v>
      </c>
      <c r="C102" s="43">
        <v>68.8</v>
      </c>
      <c r="D102" s="43">
        <v>9.02</v>
      </c>
      <c r="E102" s="43">
        <v>9.4</v>
      </c>
      <c r="F102" s="43">
        <v>6.8</v>
      </c>
    </row>
    <row r="103" spans="1:6" x14ac:dyDescent="0.55000000000000004">
      <c r="A103" s="204">
        <v>41337</v>
      </c>
      <c r="B103" s="43" t="s">
        <v>55</v>
      </c>
      <c r="C103" s="43">
        <v>67.900000000000006</v>
      </c>
      <c r="D103" s="43">
        <v>9.0299999999999994</v>
      </c>
      <c r="E103" s="43">
        <v>9.4</v>
      </c>
      <c r="F103" s="43">
        <v>6.82</v>
      </c>
    </row>
    <row r="104" spans="1:6" x14ac:dyDescent="0.55000000000000004">
      <c r="A104" s="204">
        <v>41337</v>
      </c>
      <c r="B104" s="43" t="s">
        <v>40</v>
      </c>
      <c r="C104" s="43">
        <v>66.400000000000006</v>
      </c>
      <c r="D104" s="43">
        <v>9.0299999999999994</v>
      </c>
      <c r="E104" s="43">
        <v>9.1</v>
      </c>
      <c r="F104" s="43">
        <v>6.88</v>
      </c>
    </row>
    <row r="105" spans="1:6" x14ac:dyDescent="0.55000000000000004">
      <c r="A105" s="204">
        <v>41337</v>
      </c>
      <c r="B105" s="43" t="s">
        <v>60</v>
      </c>
      <c r="C105" s="43">
        <v>67.3</v>
      </c>
      <c r="D105" s="43">
        <v>9.0500000000000007</v>
      </c>
      <c r="E105" s="43">
        <v>9.3000000000000007</v>
      </c>
      <c r="F105" s="43">
        <v>6.93</v>
      </c>
    </row>
    <row r="106" spans="1:6" x14ac:dyDescent="0.55000000000000004">
      <c r="A106" s="204">
        <v>41337</v>
      </c>
      <c r="B106" s="43" t="s">
        <v>63</v>
      </c>
      <c r="C106" s="43">
        <v>67.7</v>
      </c>
      <c r="D106" s="43">
        <v>9.0299999999999994</v>
      </c>
      <c r="E106" s="43">
        <v>9.5</v>
      </c>
      <c r="F106" s="43">
        <v>6.95</v>
      </c>
    </row>
    <row r="107" spans="1:6" x14ac:dyDescent="0.55000000000000004">
      <c r="A107" s="204">
        <v>41337</v>
      </c>
      <c r="B107" s="43" t="s">
        <v>66</v>
      </c>
      <c r="C107" s="43">
        <v>69.599999999999994</v>
      </c>
      <c r="D107" s="43">
        <v>8.9700000000000006</v>
      </c>
      <c r="E107" s="43">
        <v>9.6999999999999993</v>
      </c>
      <c r="F107" s="43">
        <v>6.98</v>
      </c>
    </row>
    <row r="108" spans="1:6" x14ac:dyDescent="0.55000000000000004">
      <c r="A108" s="204">
        <v>41337</v>
      </c>
      <c r="B108" s="43" t="s">
        <v>61</v>
      </c>
      <c r="C108" s="43">
        <v>66.8</v>
      </c>
      <c r="D108" s="43">
        <v>8.8699999999999992</v>
      </c>
      <c r="E108" s="43">
        <v>9.5</v>
      </c>
      <c r="F108" s="43">
        <v>7.06</v>
      </c>
    </row>
    <row r="109" spans="1:6" x14ac:dyDescent="0.55000000000000004">
      <c r="A109" s="204">
        <v>41337</v>
      </c>
      <c r="B109" s="43" t="s">
        <v>53</v>
      </c>
      <c r="C109" s="43">
        <v>65.900000000000006</v>
      </c>
      <c r="D109" s="43">
        <v>9</v>
      </c>
      <c r="E109" s="43">
        <v>9.5</v>
      </c>
      <c r="F109" s="43">
        <v>7.09</v>
      </c>
    </row>
    <row r="110" spans="1:6" x14ac:dyDescent="0.55000000000000004">
      <c r="A110" s="204">
        <v>41339</v>
      </c>
      <c r="B110" s="43" t="s">
        <v>35</v>
      </c>
      <c r="C110" s="43">
        <v>68.5</v>
      </c>
      <c r="D110" s="43">
        <v>8.92</v>
      </c>
      <c r="E110" s="43">
        <v>9.8000000000000007</v>
      </c>
      <c r="F110" s="43">
        <v>6.87</v>
      </c>
    </row>
    <row r="111" spans="1:6" x14ac:dyDescent="0.55000000000000004">
      <c r="A111" s="204">
        <v>41339</v>
      </c>
      <c r="B111" s="43" t="s">
        <v>56</v>
      </c>
      <c r="C111" s="43">
        <v>67.900000000000006</v>
      </c>
      <c r="D111" s="43">
        <v>9.2200000000000006</v>
      </c>
      <c r="E111" s="43">
        <v>8.8000000000000007</v>
      </c>
      <c r="F111" s="43">
        <v>6.91</v>
      </c>
    </row>
    <row r="112" spans="1:6" x14ac:dyDescent="0.55000000000000004">
      <c r="A112" s="204">
        <v>41339</v>
      </c>
      <c r="B112" s="43" t="s">
        <v>39</v>
      </c>
      <c r="C112" s="43">
        <v>68.2</v>
      </c>
      <c r="D112" s="43">
        <v>9.07</v>
      </c>
      <c r="E112" s="43">
        <v>9.1</v>
      </c>
      <c r="F112" s="43">
        <v>6.93</v>
      </c>
    </row>
    <row r="113" spans="1:6" x14ac:dyDescent="0.55000000000000004">
      <c r="A113" s="204">
        <v>41339</v>
      </c>
      <c r="B113" s="43" t="s">
        <v>55</v>
      </c>
      <c r="C113" s="43">
        <v>68.8</v>
      </c>
      <c r="D113" s="43">
        <v>9.01</v>
      </c>
      <c r="E113" s="43">
        <v>9.6</v>
      </c>
      <c r="F113" s="43">
        <v>6.97</v>
      </c>
    </row>
    <row r="114" spans="1:6" x14ac:dyDescent="0.55000000000000004">
      <c r="A114" s="204">
        <v>41339</v>
      </c>
      <c r="B114" s="43" t="s">
        <v>41</v>
      </c>
      <c r="C114" s="43">
        <v>68.2</v>
      </c>
      <c r="D114" s="43">
        <v>8.9600000000000009</v>
      </c>
      <c r="E114" s="43">
        <v>9.8000000000000007</v>
      </c>
      <c r="F114" s="43">
        <v>6.96</v>
      </c>
    </row>
    <row r="115" spans="1:6" x14ac:dyDescent="0.55000000000000004">
      <c r="A115" s="204">
        <v>41339</v>
      </c>
      <c r="B115" s="43" t="s">
        <v>44</v>
      </c>
      <c r="C115" s="43">
        <v>68.7</v>
      </c>
      <c r="D115" s="43">
        <v>8.9700000000000006</v>
      </c>
      <c r="E115" s="43">
        <v>9.5</v>
      </c>
      <c r="F115" s="43">
        <v>7.03</v>
      </c>
    </row>
    <row r="116" spans="1:6" x14ac:dyDescent="0.55000000000000004">
      <c r="A116" s="204">
        <v>41339</v>
      </c>
      <c r="B116" s="43" t="s">
        <v>60</v>
      </c>
      <c r="C116" s="43">
        <v>68.3</v>
      </c>
      <c r="D116" s="43">
        <v>9.0399999999999991</v>
      </c>
      <c r="E116" s="43">
        <v>9.4</v>
      </c>
      <c r="F116" s="43">
        <v>7.11</v>
      </c>
    </row>
    <row r="117" spans="1:6" x14ac:dyDescent="0.55000000000000004">
      <c r="A117" s="204">
        <v>41339</v>
      </c>
      <c r="B117" s="43" t="s">
        <v>64</v>
      </c>
      <c r="C117" s="43">
        <v>66.7</v>
      </c>
      <c r="D117" s="43">
        <v>9.0500000000000007</v>
      </c>
      <c r="E117" s="43">
        <v>9.3000000000000007</v>
      </c>
      <c r="F117" s="43">
        <v>7.17</v>
      </c>
    </row>
    <row r="118" spans="1:6" x14ac:dyDescent="0.55000000000000004">
      <c r="A118" s="204">
        <v>41339</v>
      </c>
      <c r="B118" s="43" t="s">
        <v>40</v>
      </c>
      <c r="C118" s="43">
        <v>66.5</v>
      </c>
      <c r="D118" s="43">
        <v>9.08</v>
      </c>
      <c r="E118" s="43">
        <v>9</v>
      </c>
      <c r="F118" s="43">
        <v>7.24</v>
      </c>
    </row>
    <row r="119" spans="1:6" x14ac:dyDescent="0.55000000000000004">
      <c r="A119" s="204">
        <v>41339</v>
      </c>
      <c r="B119" s="43" t="s">
        <v>61</v>
      </c>
      <c r="C119" s="43">
        <v>67.400000000000006</v>
      </c>
      <c r="D119" s="43">
        <v>9.07</v>
      </c>
      <c r="E119" s="43">
        <v>9.5</v>
      </c>
      <c r="F119" s="43">
        <v>7.39</v>
      </c>
    </row>
    <row r="120" spans="1:6" x14ac:dyDescent="0.55000000000000004">
      <c r="A120" s="204">
        <v>41339</v>
      </c>
      <c r="B120" s="43" t="s">
        <v>47</v>
      </c>
      <c r="C120" s="43">
        <v>66</v>
      </c>
      <c r="D120" s="43">
        <v>9.01</v>
      </c>
      <c r="E120" s="43">
        <v>9.6</v>
      </c>
      <c r="F120" s="43">
        <v>7.27</v>
      </c>
    </row>
    <row r="121" spans="1:6" x14ac:dyDescent="0.55000000000000004">
      <c r="A121" s="204">
        <v>41339</v>
      </c>
      <c r="B121" s="43" t="s">
        <v>66</v>
      </c>
      <c r="C121" s="43">
        <v>67.5</v>
      </c>
      <c r="D121" s="43">
        <v>8.9499999999999993</v>
      </c>
      <c r="E121" s="43">
        <v>9.9</v>
      </c>
      <c r="F121" s="43">
        <v>7.48</v>
      </c>
    </row>
    <row r="122" spans="1:6" x14ac:dyDescent="0.55000000000000004">
      <c r="A122" s="204">
        <v>41341</v>
      </c>
      <c r="B122" s="43" t="s">
        <v>35</v>
      </c>
      <c r="C122" s="43">
        <v>64.8</v>
      </c>
      <c r="D122" s="43">
        <v>8.2200000000000006</v>
      </c>
      <c r="E122" s="43">
        <v>9.6</v>
      </c>
      <c r="F122" s="43">
        <v>7.18</v>
      </c>
    </row>
    <row r="123" spans="1:6" x14ac:dyDescent="0.55000000000000004">
      <c r="A123" s="204">
        <v>41341</v>
      </c>
      <c r="B123" s="43" t="s">
        <v>39</v>
      </c>
      <c r="C123" s="43">
        <v>67.8</v>
      </c>
      <c r="D123" s="43">
        <v>8.6199999999999992</v>
      </c>
      <c r="E123" s="43">
        <v>9.9</v>
      </c>
      <c r="F123" s="43">
        <v>7.11</v>
      </c>
    </row>
    <row r="124" spans="1:6" x14ac:dyDescent="0.55000000000000004">
      <c r="A124" s="204">
        <v>41341</v>
      </c>
      <c r="B124" s="43" t="s">
        <v>56</v>
      </c>
      <c r="C124" s="43">
        <v>67.3</v>
      </c>
      <c r="D124" s="43">
        <v>8.77</v>
      </c>
      <c r="E124" s="43">
        <v>9.6</v>
      </c>
      <c r="F124" s="43">
        <v>7.06</v>
      </c>
    </row>
    <row r="125" spans="1:6" x14ac:dyDescent="0.55000000000000004">
      <c r="A125" s="204">
        <v>41341</v>
      </c>
      <c r="B125" s="43" t="s">
        <v>44</v>
      </c>
      <c r="C125" s="43">
        <v>68.7</v>
      </c>
      <c r="D125" s="43">
        <v>8.77</v>
      </c>
      <c r="E125" s="43">
        <v>9.9</v>
      </c>
      <c r="F125" s="43">
        <v>6.96</v>
      </c>
    </row>
    <row r="126" spans="1:6" x14ac:dyDescent="0.55000000000000004">
      <c r="A126" s="204">
        <v>41341</v>
      </c>
      <c r="B126" s="43" t="s">
        <v>48</v>
      </c>
      <c r="C126" s="43">
        <v>68.400000000000006</v>
      </c>
      <c r="D126" s="43">
        <v>8.81</v>
      </c>
      <c r="E126" s="43">
        <v>9.6</v>
      </c>
      <c r="F126" s="43">
        <v>6.89</v>
      </c>
    </row>
    <row r="127" spans="1:6" x14ac:dyDescent="0.55000000000000004">
      <c r="A127" s="204">
        <v>41341</v>
      </c>
      <c r="B127" s="43" t="s">
        <v>41</v>
      </c>
      <c r="C127" s="43">
        <v>67.099999999999994</v>
      </c>
      <c r="D127" s="43">
        <v>8.8000000000000007</v>
      </c>
      <c r="E127" s="43">
        <v>10.1</v>
      </c>
      <c r="F127" s="43">
        <v>6.83</v>
      </c>
    </row>
    <row r="128" spans="1:6" x14ac:dyDescent="0.55000000000000004">
      <c r="A128" s="204">
        <v>41341</v>
      </c>
      <c r="B128" s="43" t="s">
        <v>63</v>
      </c>
      <c r="C128" s="43">
        <v>67.3</v>
      </c>
      <c r="D128" s="43">
        <v>8.99</v>
      </c>
      <c r="E128" s="43">
        <v>10.199999999999999</v>
      </c>
      <c r="F128" s="43">
        <v>6.75</v>
      </c>
    </row>
    <row r="129" spans="1:6" x14ac:dyDescent="0.55000000000000004">
      <c r="A129" s="204">
        <v>41341</v>
      </c>
      <c r="B129" s="43" t="s">
        <v>60</v>
      </c>
      <c r="C129" s="43">
        <v>68.5</v>
      </c>
      <c r="D129" s="43">
        <v>8.82</v>
      </c>
      <c r="E129" s="43">
        <v>10</v>
      </c>
      <c r="F129" s="43">
        <v>6.66</v>
      </c>
    </row>
    <row r="130" spans="1:6" x14ac:dyDescent="0.55000000000000004">
      <c r="A130" s="204">
        <v>41341</v>
      </c>
      <c r="B130" s="43" t="s">
        <v>64</v>
      </c>
      <c r="C130" s="43">
        <v>66.8</v>
      </c>
      <c r="D130" s="43">
        <v>8.8699999999999992</v>
      </c>
      <c r="E130" s="43">
        <v>10.4</v>
      </c>
      <c r="F130" s="43">
        <v>6.67</v>
      </c>
    </row>
    <row r="131" spans="1:6" x14ac:dyDescent="0.55000000000000004">
      <c r="A131" s="204">
        <v>41341</v>
      </c>
      <c r="B131" s="43" t="s">
        <v>66</v>
      </c>
      <c r="C131" s="43">
        <v>67.099999999999994</v>
      </c>
      <c r="D131" s="43">
        <v>8.85</v>
      </c>
      <c r="E131" s="43">
        <v>10.8</v>
      </c>
      <c r="F131" s="43">
        <v>7.1</v>
      </c>
    </row>
    <row r="132" spans="1:6" x14ac:dyDescent="0.55000000000000004">
      <c r="A132" s="204">
        <v>41341</v>
      </c>
      <c r="B132" s="43" t="s">
        <v>47</v>
      </c>
      <c r="C132" s="43">
        <v>66.3</v>
      </c>
      <c r="D132" s="43">
        <v>8.73</v>
      </c>
      <c r="E132" s="43">
        <v>10.199999999999999</v>
      </c>
      <c r="F132" s="43">
        <v>6.54</v>
      </c>
    </row>
    <row r="133" spans="1:6" x14ac:dyDescent="0.55000000000000004">
      <c r="A133" s="204">
        <v>41341</v>
      </c>
      <c r="B133" s="43" t="s">
        <v>53</v>
      </c>
      <c r="C133" s="43">
        <v>66</v>
      </c>
      <c r="D133" s="43">
        <v>8.81</v>
      </c>
      <c r="E133" s="43">
        <v>11.6</v>
      </c>
      <c r="F133" s="43">
        <v>6.84</v>
      </c>
    </row>
    <row r="134" spans="1:6" x14ac:dyDescent="0.55000000000000004">
      <c r="A134" s="204">
        <v>41343</v>
      </c>
      <c r="B134" s="43" t="s">
        <v>56</v>
      </c>
      <c r="C134" s="43">
        <v>67.599999999999994</v>
      </c>
      <c r="D134" s="43">
        <v>8.75</v>
      </c>
      <c r="E134" s="43">
        <v>10.199999999999999</v>
      </c>
      <c r="F134" s="43">
        <v>7.28</v>
      </c>
    </row>
    <row r="135" spans="1:6" x14ac:dyDescent="0.55000000000000004">
      <c r="A135" s="204">
        <v>41343</v>
      </c>
      <c r="B135" s="43" t="s">
        <v>39</v>
      </c>
      <c r="C135" s="43">
        <v>67.3</v>
      </c>
      <c r="D135" s="43">
        <v>8.75</v>
      </c>
      <c r="E135" s="43">
        <v>10.199999999999999</v>
      </c>
      <c r="F135" s="43">
        <v>7.25</v>
      </c>
    </row>
    <row r="136" spans="1:6" x14ac:dyDescent="0.55000000000000004">
      <c r="A136" s="204">
        <v>41343</v>
      </c>
      <c r="B136" s="43" t="s">
        <v>35</v>
      </c>
      <c r="C136" s="43">
        <v>67.7</v>
      </c>
      <c r="D136" s="43">
        <v>8.86</v>
      </c>
      <c r="E136" s="43">
        <v>9.9</v>
      </c>
      <c r="F136" s="43">
        <v>7.25</v>
      </c>
    </row>
    <row r="137" spans="1:6" x14ac:dyDescent="0.55000000000000004">
      <c r="A137" s="204">
        <v>41343</v>
      </c>
      <c r="B137" s="43" t="s">
        <v>41</v>
      </c>
      <c r="C137" s="43">
        <v>69.3</v>
      </c>
      <c r="D137" s="43">
        <v>8.91</v>
      </c>
      <c r="E137" s="43">
        <v>9.9</v>
      </c>
      <c r="F137" s="43">
        <v>7.25</v>
      </c>
    </row>
    <row r="138" spans="1:6" x14ac:dyDescent="0.55000000000000004">
      <c r="A138" s="204">
        <v>41343</v>
      </c>
      <c r="B138" s="43" t="s">
        <v>48</v>
      </c>
      <c r="C138" s="43">
        <v>68.099999999999994</v>
      </c>
      <c r="D138" s="43">
        <v>8.93</v>
      </c>
      <c r="E138" s="43">
        <v>9.9</v>
      </c>
      <c r="F138" s="43">
        <v>7.28</v>
      </c>
    </row>
    <row r="139" spans="1:6" x14ac:dyDescent="0.55000000000000004">
      <c r="A139" s="204">
        <v>41343</v>
      </c>
      <c r="B139" s="43" t="s">
        <v>44</v>
      </c>
      <c r="C139" s="43">
        <v>68.3</v>
      </c>
      <c r="D139" s="43">
        <v>8.9499999999999993</v>
      </c>
      <c r="E139" s="43">
        <v>9.9</v>
      </c>
      <c r="F139" s="43">
        <v>7.29</v>
      </c>
    </row>
    <row r="140" spans="1:6" x14ac:dyDescent="0.55000000000000004">
      <c r="A140" s="204">
        <v>41343</v>
      </c>
      <c r="B140" s="43" t="s">
        <v>63</v>
      </c>
      <c r="C140" s="43">
        <v>67.5</v>
      </c>
      <c r="D140" s="43">
        <v>8.9499999999999993</v>
      </c>
      <c r="E140" s="43">
        <v>9.8000000000000007</v>
      </c>
      <c r="F140" s="43">
        <v>7.31</v>
      </c>
    </row>
    <row r="141" spans="1:6" x14ac:dyDescent="0.55000000000000004">
      <c r="A141" s="204">
        <v>41343</v>
      </c>
      <c r="B141" s="43" t="s">
        <v>60</v>
      </c>
      <c r="C141" s="43">
        <v>68.900000000000006</v>
      </c>
      <c r="D141" s="43">
        <v>8.98</v>
      </c>
      <c r="E141" s="43">
        <v>9.6</v>
      </c>
      <c r="F141" s="43">
        <v>7.29</v>
      </c>
    </row>
    <row r="142" spans="1:6" x14ac:dyDescent="0.55000000000000004">
      <c r="A142" s="204">
        <v>41343</v>
      </c>
      <c r="B142" s="43" t="s">
        <v>64</v>
      </c>
      <c r="C142" s="43">
        <v>68.099999999999994</v>
      </c>
      <c r="D142" s="43">
        <v>9</v>
      </c>
      <c r="E142" s="43">
        <v>9.5</v>
      </c>
      <c r="F142" s="43">
        <v>7.3</v>
      </c>
    </row>
    <row r="143" spans="1:6" x14ac:dyDescent="0.55000000000000004">
      <c r="A143" s="204">
        <v>41343</v>
      </c>
      <c r="B143" s="43" t="s">
        <v>47</v>
      </c>
      <c r="C143" s="43">
        <v>66.3</v>
      </c>
      <c r="D143" s="43">
        <v>8.9499999999999993</v>
      </c>
      <c r="E143" s="43">
        <v>9.4</v>
      </c>
      <c r="F143" s="43">
        <v>7.31</v>
      </c>
    </row>
    <row r="144" spans="1:6" x14ac:dyDescent="0.55000000000000004">
      <c r="A144" s="204">
        <v>41343</v>
      </c>
      <c r="B144" s="43" t="s">
        <v>62</v>
      </c>
      <c r="C144" s="43">
        <v>68</v>
      </c>
      <c r="D144" s="43">
        <v>8.8699999999999992</v>
      </c>
      <c r="E144" s="43">
        <v>9.6</v>
      </c>
      <c r="F144" s="43">
        <v>7.33</v>
      </c>
    </row>
    <row r="145" spans="1:6" x14ac:dyDescent="0.55000000000000004">
      <c r="A145" s="204">
        <v>41343</v>
      </c>
      <c r="B145" s="43" t="s">
        <v>66</v>
      </c>
      <c r="C145" s="43">
        <v>67.5</v>
      </c>
      <c r="D145" s="43">
        <v>8.9499999999999993</v>
      </c>
      <c r="E145" s="43">
        <v>9.8000000000000007</v>
      </c>
      <c r="F145" s="43">
        <v>7.41</v>
      </c>
    </row>
    <row r="146" spans="1:6" x14ac:dyDescent="0.55000000000000004">
      <c r="A146" s="204">
        <v>41345</v>
      </c>
      <c r="B146" s="43" t="s">
        <v>35</v>
      </c>
      <c r="C146" s="43">
        <v>67.599999999999994</v>
      </c>
      <c r="D146" s="43">
        <v>8.75</v>
      </c>
      <c r="E146" s="43">
        <v>11.1</v>
      </c>
      <c r="F146" s="43">
        <v>7.47</v>
      </c>
    </row>
    <row r="147" spans="1:6" x14ac:dyDescent="0.55000000000000004">
      <c r="A147" s="204">
        <v>41345</v>
      </c>
      <c r="B147" s="43" t="s">
        <v>56</v>
      </c>
      <c r="C147" s="43">
        <v>68.400000000000006</v>
      </c>
      <c r="D147" s="43">
        <v>8.64</v>
      </c>
      <c r="E147" s="43">
        <v>10.4</v>
      </c>
      <c r="F147" s="43">
        <v>7.35</v>
      </c>
    </row>
    <row r="148" spans="1:6" x14ac:dyDescent="0.55000000000000004">
      <c r="A148" s="204">
        <v>41345</v>
      </c>
      <c r="B148" s="43" t="s">
        <v>41</v>
      </c>
      <c r="C148" s="43">
        <v>69.099999999999994</v>
      </c>
      <c r="D148" s="43">
        <v>8.81</v>
      </c>
      <c r="E148" s="43">
        <v>10</v>
      </c>
      <c r="F148" s="43">
        <v>7.34</v>
      </c>
    </row>
    <row r="149" spans="1:6" x14ac:dyDescent="0.55000000000000004">
      <c r="A149" s="204">
        <v>41345</v>
      </c>
      <c r="B149" s="43" t="s">
        <v>48</v>
      </c>
      <c r="C149" s="43">
        <v>70.400000000000006</v>
      </c>
      <c r="D149" s="43">
        <v>8.8699999999999992</v>
      </c>
      <c r="E149" s="43">
        <v>9.6999999999999993</v>
      </c>
      <c r="F149" s="43">
        <v>7.26</v>
      </c>
    </row>
    <row r="150" spans="1:6" x14ac:dyDescent="0.55000000000000004">
      <c r="A150" s="204">
        <v>41345</v>
      </c>
      <c r="B150" s="43" t="s">
        <v>44</v>
      </c>
      <c r="C150" s="43">
        <v>68.7</v>
      </c>
      <c r="D150" s="43">
        <v>8.89</v>
      </c>
      <c r="E150" s="43">
        <v>9.6999999999999993</v>
      </c>
      <c r="F150" s="43">
        <v>7.21</v>
      </c>
    </row>
    <row r="151" spans="1:6" x14ac:dyDescent="0.55000000000000004">
      <c r="A151" s="204">
        <v>41345</v>
      </c>
      <c r="B151" s="43" t="s">
        <v>60</v>
      </c>
      <c r="C151" s="43">
        <v>68.900000000000006</v>
      </c>
      <c r="D151" s="43">
        <v>8.93</v>
      </c>
      <c r="E151" s="43">
        <v>10</v>
      </c>
      <c r="F151" s="43">
        <v>7.19</v>
      </c>
    </row>
    <row r="152" spans="1:6" x14ac:dyDescent="0.55000000000000004">
      <c r="A152" s="204">
        <v>41345</v>
      </c>
      <c r="B152" s="43" t="s">
        <v>63</v>
      </c>
      <c r="C152" s="43">
        <v>67.900000000000006</v>
      </c>
      <c r="D152" s="43">
        <v>8.91</v>
      </c>
      <c r="E152" s="43">
        <v>10.4</v>
      </c>
      <c r="F152" s="43">
        <v>7.15</v>
      </c>
    </row>
    <row r="153" spans="1:6" x14ac:dyDescent="0.55000000000000004">
      <c r="A153" s="204">
        <v>41345</v>
      </c>
      <c r="B153" s="43" t="s">
        <v>66</v>
      </c>
      <c r="C153" s="43">
        <v>67.599999999999994</v>
      </c>
      <c r="D153" s="43">
        <v>8.89</v>
      </c>
      <c r="E153" s="43">
        <v>10.7</v>
      </c>
      <c r="F153" s="43">
        <v>6.84</v>
      </c>
    </row>
    <row r="154" spans="1:6" x14ac:dyDescent="0.55000000000000004">
      <c r="A154" s="204">
        <v>41345</v>
      </c>
      <c r="B154" s="43" t="s">
        <v>62</v>
      </c>
      <c r="C154" s="43">
        <v>68.599999999999994</v>
      </c>
      <c r="D154" s="43">
        <v>8.84</v>
      </c>
      <c r="E154" s="43">
        <v>10.7</v>
      </c>
      <c r="F154" s="43">
        <v>6.95</v>
      </c>
    </row>
    <row r="155" spans="1:6" x14ac:dyDescent="0.55000000000000004">
      <c r="A155" s="204">
        <v>41345</v>
      </c>
      <c r="B155" s="43" t="s">
        <v>47</v>
      </c>
      <c r="C155" s="43">
        <v>66.599999999999994</v>
      </c>
      <c r="D155" s="43">
        <v>8.82</v>
      </c>
      <c r="E155" s="43">
        <v>10</v>
      </c>
      <c r="F155" s="43">
        <v>7.48</v>
      </c>
    </row>
    <row r="156" spans="1:6" x14ac:dyDescent="0.55000000000000004">
      <c r="A156" s="204">
        <v>41347</v>
      </c>
      <c r="B156" s="43" t="s">
        <v>35</v>
      </c>
      <c r="C156" s="43">
        <v>65.2</v>
      </c>
      <c r="D156" s="43">
        <v>8.7100000000000009</v>
      </c>
      <c r="E156" s="43">
        <v>9.9</v>
      </c>
      <c r="F156" s="43">
        <v>7.52</v>
      </c>
    </row>
    <row r="157" spans="1:6" x14ac:dyDescent="0.55000000000000004">
      <c r="A157" s="204">
        <v>41347</v>
      </c>
      <c r="B157" s="43" t="s">
        <v>56</v>
      </c>
      <c r="C157" s="43">
        <v>68.7</v>
      </c>
      <c r="D157" s="43">
        <v>8.6999999999999993</v>
      </c>
      <c r="E157" s="43">
        <v>10.1</v>
      </c>
      <c r="F157" s="43">
        <v>7.44</v>
      </c>
    </row>
    <row r="158" spans="1:6" x14ac:dyDescent="0.55000000000000004">
      <c r="A158" s="204">
        <v>41347</v>
      </c>
      <c r="B158" s="43" t="s">
        <v>41</v>
      </c>
      <c r="C158" s="43">
        <v>68.900000000000006</v>
      </c>
      <c r="D158" s="43">
        <v>8.76</v>
      </c>
      <c r="E158" s="43">
        <v>10.199999999999999</v>
      </c>
      <c r="F158" s="43">
        <v>7.4</v>
      </c>
    </row>
    <row r="159" spans="1:6" x14ac:dyDescent="0.55000000000000004">
      <c r="A159" s="204">
        <v>41347</v>
      </c>
      <c r="B159" s="43" t="s">
        <v>48</v>
      </c>
      <c r="C159" s="43">
        <v>70.099999999999994</v>
      </c>
      <c r="D159" s="43">
        <v>8.85</v>
      </c>
      <c r="E159" s="43">
        <v>10</v>
      </c>
      <c r="F159" s="43">
        <v>7.29</v>
      </c>
    </row>
    <row r="160" spans="1:6" x14ac:dyDescent="0.55000000000000004">
      <c r="A160" s="204">
        <v>41347</v>
      </c>
      <c r="B160" s="43" t="s">
        <v>63</v>
      </c>
      <c r="C160" s="43">
        <v>67.900000000000006</v>
      </c>
      <c r="D160" s="43">
        <v>8.8699999999999992</v>
      </c>
      <c r="E160" s="43">
        <v>9.8000000000000007</v>
      </c>
      <c r="F160" s="43">
        <v>7.32</v>
      </c>
    </row>
    <row r="161" spans="1:6" x14ac:dyDescent="0.55000000000000004">
      <c r="A161" s="204">
        <v>41347</v>
      </c>
      <c r="B161" s="43" t="s">
        <v>60</v>
      </c>
      <c r="C161" s="43">
        <v>68.900000000000006</v>
      </c>
      <c r="D161" s="43">
        <v>8.93</v>
      </c>
      <c r="E161" s="43">
        <v>9.6999999999999993</v>
      </c>
      <c r="F161" s="43">
        <v>7.2</v>
      </c>
    </row>
    <row r="162" spans="1:6" x14ac:dyDescent="0.55000000000000004">
      <c r="A162" s="204">
        <v>41347</v>
      </c>
      <c r="B162" s="43" t="s">
        <v>47</v>
      </c>
      <c r="C162" s="43">
        <v>68.8</v>
      </c>
      <c r="D162" s="43">
        <v>8.9</v>
      </c>
      <c r="E162" s="43">
        <v>9.8000000000000007</v>
      </c>
      <c r="F162" s="43">
        <v>7.15</v>
      </c>
    </row>
    <row r="163" spans="1:6" x14ac:dyDescent="0.55000000000000004">
      <c r="A163" s="204">
        <v>41347</v>
      </c>
      <c r="B163" s="43" t="s">
        <v>62</v>
      </c>
      <c r="C163" s="43">
        <v>68.7</v>
      </c>
      <c r="D163" s="43">
        <v>8.9600000000000009</v>
      </c>
      <c r="E163" s="43">
        <v>10.5</v>
      </c>
      <c r="F163" s="43">
        <v>7.12</v>
      </c>
    </row>
    <row r="164" spans="1:6" x14ac:dyDescent="0.55000000000000004">
      <c r="A164" s="204">
        <v>41347</v>
      </c>
      <c r="B164" s="43" t="s">
        <v>66</v>
      </c>
      <c r="C164" s="43">
        <v>84</v>
      </c>
      <c r="D164" s="43">
        <v>8.92</v>
      </c>
      <c r="E164" s="43">
        <v>11.4</v>
      </c>
      <c r="F164" s="43">
        <v>7.08</v>
      </c>
    </row>
    <row r="165" spans="1:6" x14ac:dyDescent="0.55000000000000004">
      <c r="A165" s="204">
        <v>41349</v>
      </c>
      <c r="B165" s="43" t="s">
        <v>35</v>
      </c>
      <c r="C165" s="43">
        <v>77.900000000000006</v>
      </c>
      <c r="D165" s="43">
        <v>8.74</v>
      </c>
      <c r="E165" s="43">
        <v>12.3</v>
      </c>
      <c r="F165" s="43">
        <v>7.04</v>
      </c>
    </row>
    <row r="166" spans="1:6" x14ac:dyDescent="0.55000000000000004">
      <c r="A166" s="204">
        <v>41349</v>
      </c>
      <c r="B166" s="43" t="s">
        <v>56</v>
      </c>
      <c r="C166" s="43">
        <v>69.400000000000006</v>
      </c>
      <c r="D166" s="43">
        <v>8.82</v>
      </c>
      <c r="E166" s="43">
        <v>11.1</v>
      </c>
      <c r="F166" s="43">
        <v>6.57</v>
      </c>
    </row>
    <row r="167" spans="1:6" x14ac:dyDescent="0.55000000000000004">
      <c r="A167" s="204">
        <v>41349</v>
      </c>
      <c r="B167" s="43" t="s">
        <v>41</v>
      </c>
      <c r="C167" s="43">
        <v>78.8</v>
      </c>
      <c r="D167" s="43">
        <v>8.76</v>
      </c>
      <c r="E167" s="43">
        <v>10.199999999999999</v>
      </c>
      <c r="F167" s="43">
        <v>7.2</v>
      </c>
    </row>
    <row r="168" spans="1:6" x14ac:dyDescent="0.55000000000000004">
      <c r="A168" s="204">
        <v>41349</v>
      </c>
      <c r="B168" s="43" t="s">
        <v>60</v>
      </c>
      <c r="C168" s="43">
        <v>70</v>
      </c>
      <c r="D168" s="43">
        <v>8.69</v>
      </c>
      <c r="E168" s="43">
        <v>10.1</v>
      </c>
      <c r="F168" s="43">
        <v>7.26</v>
      </c>
    </row>
    <row r="169" spans="1:6" x14ac:dyDescent="0.55000000000000004">
      <c r="A169" s="204">
        <v>41349</v>
      </c>
      <c r="B169" s="43" t="s">
        <v>62</v>
      </c>
      <c r="C169" s="43">
        <v>66.2</v>
      </c>
      <c r="D169" s="43">
        <v>8.77</v>
      </c>
      <c r="E169" s="43">
        <v>10.5</v>
      </c>
      <c r="F169" s="43">
        <v>7.18</v>
      </c>
    </row>
    <row r="170" spans="1:6" x14ac:dyDescent="0.55000000000000004">
      <c r="A170" s="204">
        <v>41349</v>
      </c>
      <c r="B170" s="43" t="s">
        <v>47</v>
      </c>
      <c r="C170" s="43">
        <v>67.2</v>
      </c>
      <c r="D170" s="43">
        <v>8.57</v>
      </c>
      <c r="E170" s="43">
        <v>10.1</v>
      </c>
      <c r="F170" s="43">
        <v>7.46</v>
      </c>
    </row>
    <row r="171" spans="1:6" x14ac:dyDescent="0.55000000000000004">
      <c r="A171" s="204">
        <v>41352</v>
      </c>
      <c r="B171" s="43" t="s">
        <v>35</v>
      </c>
      <c r="C171" s="43">
        <v>66.3</v>
      </c>
      <c r="D171" s="43">
        <v>8.36</v>
      </c>
      <c r="E171" s="43">
        <v>9.5</v>
      </c>
      <c r="F171" s="43">
        <v>7.94</v>
      </c>
    </row>
    <row r="172" spans="1:6" x14ac:dyDescent="0.55000000000000004">
      <c r="A172" s="204">
        <v>41352</v>
      </c>
      <c r="B172" s="43" t="s">
        <v>56</v>
      </c>
      <c r="C172" s="43">
        <v>69.099999999999994</v>
      </c>
      <c r="D172" s="43">
        <v>8.7100000000000009</v>
      </c>
      <c r="E172" s="43">
        <v>9.8000000000000007</v>
      </c>
      <c r="F172" s="43">
        <v>7.91</v>
      </c>
    </row>
    <row r="173" spans="1:6" x14ac:dyDescent="0.55000000000000004">
      <c r="A173" s="204">
        <v>41352</v>
      </c>
      <c r="B173" s="43" t="s">
        <v>41</v>
      </c>
      <c r="C173" s="43">
        <v>70.400000000000006</v>
      </c>
      <c r="D173" s="43">
        <v>8.7200000000000006</v>
      </c>
      <c r="E173" s="43">
        <v>10.199999999999999</v>
      </c>
      <c r="F173" s="43">
        <v>7.9</v>
      </c>
    </row>
    <row r="174" spans="1:6" x14ac:dyDescent="0.55000000000000004">
      <c r="A174" s="204">
        <v>41352</v>
      </c>
      <c r="B174" s="43" t="s">
        <v>60</v>
      </c>
      <c r="C174" s="43">
        <v>71.2</v>
      </c>
      <c r="D174" s="43">
        <v>8.7899999999999991</v>
      </c>
      <c r="E174" s="43">
        <v>9.9</v>
      </c>
      <c r="F174" s="43">
        <v>7.87</v>
      </c>
    </row>
    <row r="175" spans="1:6" x14ac:dyDescent="0.55000000000000004">
      <c r="A175" s="204">
        <v>41352</v>
      </c>
      <c r="B175" s="43" t="s">
        <v>47</v>
      </c>
      <c r="C175" s="43">
        <v>67.900000000000006</v>
      </c>
      <c r="D175" s="43">
        <v>8.7200000000000006</v>
      </c>
      <c r="E175" s="43">
        <v>10</v>
      </c>
      <c r="F175" s="43">
        <v>7.78</v>
      </c>
    </row>
    <row r="176" spans="1:6" x14ac:dyDescent="0.55000000000000004">
      <c r="A176" s="204">
        <v>41352</v>
      </c>
      <c r="B176" s="43" t="s">
        <v>62</v>
      </c>
      <c r="C176" s="43">
        <v>69.400000000000006</v>
      </c>
      <c r="D176" s="43">
        <v>8.7799999999999994</v>
      </c>
      <c r="E176" s="43">
        <v>10.8</v>
      </c>
      <c r="F176" s="43">
        <v>7.76</v>
      </c>
    </row>
    <row r="177" spans="1:6" x14ac:dyDescent="0.55000000000000004">
      <c r="A177" s="204">
        <v>41353</v>
      </c>
      <c r="B177" s="43" t="s">
        <v>35</v>
      </c>
      <c r="C177" s="43">
        <v>68.900000000000006</v>
      </c>
      <c r="D177" s="43">
        <v>8.49</v>
      </c>
      <c r="E177" s="43">
        <v>10.3</v>
      </c>
      <c r="F177" s="43">
        <v>7.34</v>
      </c>
    </row>
    <row r="178" spans="1:6" x14ac:dyDescent="0.55000000000000004">
      <c r="A178" s="204">
        <v>41353</v>
      </c>
      <c r="B178" s="43" t="s">
        <v>47</v>
      </c>
      <c r="C178" s="43">
        <v>67.400000000000006</v>
      </c>
      <c r="D178" s="43">
        <v>8.49</v>
      </c>
      <c r="E178" s="43">
        <v>10.199999999999999</v>
      </c>
      <c r="F178" s="43">
        <v>7.39</v>
      </c>
    </row>
    <row r="179" spans="1:6" x14ac:dyDescent="0.55000000000000004">
      <c r="A179" s="204">
        <v>41353</v>
      </c>
      <c r="B179" s="43" t="s">
        <v>62</v>
      </c>
      <c r="C179" s="43">
        <v>69.3</v>
      </c>
      <c r="D179" s="43">
        <v>8.6300000000000008</v>
      </c>
      <c r="E179" s="43">
        <v>10.3</v>
      </c>
      <c r="F179" s="43">
        <v>7.4</v>
      </c>
    </row>
    <row r="180" spans="1:6" x14ac:dyDescent="0.55000000000000004">
      <c r="A180" s="204">
        <v>41357</v>
      </c>
      <c r="B180" s="43" t="s">
        <v>35</v>
      </c>
      <c r="C180" s="43">
        <v>68.400000000000006</v>
      </c>
      <c r="D180" s="43">
        <v>8.76</v>
      </c>
      <c r="E180" s="43">
        <v>10.1</v>
      </c>
      <c r="F180" s="43">
        <v>7.06</v>
      </c>
    </row>
    <row r="181" spans="1:6" x14ac:dyDescent="0.55000000000000004">
      <c r="A181" s="204">
        <v>41357</v>
      </c>
      <c r="B181" s="43" t="s">
        <v>47</v>
      </c>
      <c r="C181" s="43">
        <v>68.5</v>
      </c>
      <c r="D181" s="43">
        <v>8.59</v>
      </c>
      <c r="E181" s="43">
        <v>10.1</v>
      </c>
      <c r="F181" s="43">
        <v>7.19</v>
      </c>
    </row>
    <row r="182" spans="1:6" x14ac:dyDescent="0.55000000000000004">
      <c r="A182" s="204">
        <v>41357</v>
      </c>
      <c r="B182" s="43" t="s">
        <v>62</v>
      </c>
      <c r="C182" s="43">
        <v>70.8</v>
      </c>
      <c r="D182" s="43">
        <v>8.81</v>
      </c>
      <c r="E182" s="43">
        <v>10.4</v>
      </c>
      <c r="F182" s="43">
        <v>7.01</v>
      </c>
    </row>
    <row r="183" spans="1:6" x14ac:dyDescent="0.55000000000000004">
      <c r="C183" s="149" t="s">
        <v>288</v>
      </c>
      <c r="D183" s="149" t="s">
        <v>289</v>
      </c>
      <c r="E183" s="149" t="s">
        <v>290</v>
      </c>
      <c r="F183" s="149" t="s">
        <v>10</v>
      </c>
    </row>
    <row r="184" spans="1:6" x14ac:dyDescent="0.55000000000000004">
      <c r="C184" s="149">
        <f>AVERAGE(C2:C182)</f>
        <v>67.055801104972332</v>
      </c>
      <c r="D184" s="149">
        <f>AVERAGE(D2:D182)</f>
        <v>8.8869613259668476</v>
      </c>
      <c r="E184" s="149">
        <f>AVERAGE(E2:E182)</f>
        <v>9.7055248618784553</v>
      </c>
      <c r="F184" s="149">
        <f>AVERAGE(F2:F182)</f>
        <v>7.068082191780821</v>
      </c>
    </row>
    <row r="185" spans="1:6" x14ac:dyDescent="0.55000000000000004">
      <c r="C185" s="149">
        <f>_xlfn.STDEV.S(C2:C182)</f>
        <v>2.5912528167318971</v>
      </c>
      <c r="D185" s="149">
        <f>_xlfn.STDEV.S(D2:D182)</f>
        <v>0.14627274237764362</v>
      </c>
      <c r="E185" s="149">
        <f>_xlfn.STDEV.S(E2:E182)</f>
        <v>0.63707000809313474</v>
      </c>
      <c r="F185" s="149">
        <f>_xlfn.STDEV.S(F2:F182)</f>
        <v>0.3377783706525333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>
      <pane ySplit="1" topLeftCell="A2" activePane="bottomLeft" state="frozen"/>
      <selection pane="bottomLeft" activeCell="F39" sqref="F39"/>
    </sheetView>
  </sheetViews>
  <sheetFormatPr defaultRowHeight="14.4" x14ac:dyDescent="0.55000000000000004"/>
  <cols>
    <col min="2" max="2" width="9.15625" style="148"/>
    <col min="3" max="3" width="10.68359375" bestFit="1" customWidth="1"/>
  </cols>
  <sheetData>
    <row r="1" spans="1:17" x14ac:dyDescent="0.55000000000000004">
      <c r="A1" s="149" t="s">
        <v>146</v>
      </c>
      <c r="B1" s="149" t="s">
        <v>131</v>
      </c>
      <c r="C1" s="149" t="s">
        <v>132</v>
      </c>
      <c r="D1" s="149" t="s">
        <v>133</v>
      </c>
      <c r="E1" s="151" t="s">
        <v>134</v>
      </c>
      <c r="F1" s="152" t="s">
        <v>135</v>
      </c>
      <c r="G1" s="154" t="s">
        <v>136</v>
      </c>
      <c r="H1" s="154" t="s">
        <v>137</v>
      </c>
      <c r="I1" s="154" t="s">
        <v>138</v>
      </c>
      <c r="J1" s="154" t="s">
        <v>147</v>
      </c>
      <c r="K1" s="154" t="s">
        <v>139</v>
      </c>
      <c r="L1" s="154" t="s">
        <v>140</v>
      </c>
      <c r="M1" s="155" t="s">
        <v>141</v>
      </c>
      <c r="N1" s="149"/>
      <c r="O1" s="155" t="s">
        <v>150</v>
      </c>
      <c r="P1" s="149" t="s">
        <v>4</v>
      </c>
      <c r="Q1" s="155" t="s">
        <v>151</v>
      </c>
    </row>
    <row r="2" spans="1:17" x14ac:dyDescent="0.55000000000000004">
      <c r="A2" s="149" t="s">
        <v>145</v>
      </c>
      <c r="B2" s="149" t="s">
        <v>142</v>
      </c>
      <c r="C2" s="150">
        <v>41529</v>
      </c>
      <c r="D2" s="149">
        <v>4</v>
      </c>
      <c r="E2" s="151"/>
      <c r="F2" s="152"/>
      <c r="G2" s="154"/>
      <c r="H2" s="154"/>
      <c r="I2" s="154"/>
      <c r="J2" s="154"/>
      <c r="K2" s="158">
        <v>1</v>
      </c>
      <c r="L2" s="158"/>
      <c r="M2" s="158"/>
      <c r="N2" s="149"/>
      <c r="O2" s="166">
        <v>0</v>
      </c>
      <c r="P2" s="170">
        <v>1</v>
      </c>
      <c r="Q2" s="149">
        <v>1</v>
      </c>
    </row>
    <row r="3" spans="1:17" x14ac:dyDescent="0.55000000000000004">
      <c r="A3" s="149" t="s">
        <v>145</v>
      </c>
      <c r="B3" s="149" t="s">
        <v>142</v>
      </c>
      <c r="C3" s="150">
        <v>41531</v>
      </c>
      <c r="D3" s="149">
        <v>6</v>
      </c>
      <c r="E3" s="156"/>
      <c r="F3" s="157"/>
      <c r="G3" s="158">
        <v>1</v>
      </c>
      <c r="H3" s="158"/>
      <c r="I3" s="158"/>
      <c r="J3" s="158"/>
      <c r="K3" s="158"/>
      <c r="L3" s="158"/>
      <c r="M3" s="158"/>
      <c r="N3" s="149"/>
      <c r="O3" s="166">
        <v>0</v>
      </c>
      <c r="P3" s="170">
        <v>1</v>
      </c>
      <c r="Q3" s="149">
        <v>2</v>
      </c>
    </row>
    <row r="4" spans="1:17" x14ac:dyDescent="0.55000000000000004">
      <c r="A4" s="149" t="s">
        <v>145</v>
      </c>
      <c r="B4" s="149" t="s">
        <v>142</v>
      </c>
      <c r="C4" s="150">
        <v>41533</v>
      </c>
      <c r="D4" s="149">
        <v>8</v>
      </c>
      <c r="E4" s="156"/>
      <c r="F4" s="157">
        <v>1</v>
      </c>
      <c r="G4" s="158"/>
      <c r="H4" s="158"/>
      <c r="I4" s="158"/>
      <c r="J4" s="158"/>
      <c r="K4" s="158"/>
      <c r="L4" s="158"/>
      <c r="M4" s="158"/>
      <c r="N4" s="149"/>
      <c r="O4" s="166">
        <v>1</v>
      </c>
      <c r="P4" s="170">
        <v>0</v>
      </c>
      <c r="Q4" s="149">
        <v>3</v>
      </c>
    </row>
    <row r="5" spans="1:17" x14ac:dyDescent="0.55000000000000004">
      <c r="A5" s="149" t="s">
        <v>145</v>
      </c>
      <c r="B5" s="149" t="s">
        <v>142</v>
      </c>
      <c r="C5" s="150">
        <v>41535</v>
      </c>
      <c r="D5" s="149">
        <v>10</v>
      </c>
      <c r="E5" s="156"/>
      <c r="F5" s="157">
        <v>1</v>
      </c>
      <c r="G5" s="158"/>
      <c r="H5" s="158"/>
      <c r="I5" s="158"/>
      <c r="J5" s="158"/>
      <c r="K5" s="158"/>
      <c r="L5" s="158"/>
      <c r="M5" s="158"/>
      <c r="N5" s="149"/>
      <c r="O5" s="166">
        <v>1</v>
      </c>
      <c r="P5" s="170">
        <v>0</v>
      </c>
      <c r="Q5" s="149">
        <v>4</v>
      </c>
    </row>
    <row r="6" spans="1:17" x14ac:dyDescent="0.55000000000000004">
      <c r="A6" s="149" t="s">
        <v>145</v>
      </c>
      <c r="B6" s="149" t="s">
        <v>142</v>
      </c>
      <c r="C6" s="150">
        <v>41537</v>
      </c>
      <c r="D6" s="149">
        <v>12</v>
      </c>
      <c r="E6" s="156"/>
      <c r="F6" s="157"/>
      <c r="G6" s="158">
        <v>2</v>
      </c>
      <c r="H6" s="158"/>
      <c r="I6" s="158"/>
      <c r="J6" s="158"/>
      <c r="K6" s="158"/>
      <c r="L6" s="158"/>
      <c r="M6" s="158"/>
      <c r="N6" s="149"/>
      <c r="O6" s="166">
        <v>0</v>
      </c>
      <c r="P6" s="170">
        <v>2</v>
      </c>
      <c r="Q6" s="149">
        <v>6</v>
      </c>
    </row>
    <row r="7" spans="1:17" x14ac:dyDescent="0.55000000000000004">
      <c r="A7" s="149" t="s">
        <v>145</v>
      </c>
      <c r="B7" s="149" t="s">
        <v>142</v>
      </c>
      <c r="C7" s="150">
        <v>41538</v>
      </c>
      <c r="D7" s="149">
        <v>13</v>
      </c>
      <c r="E7" s="156">
        <v>1</v>
      </c>
      <c r="F7" s="157">
        <v>1</v>
      </c>
      <c r="G7" s="158"/>
      <c r="H7" s="158"/>
      <c r="I7" s="158"/>
      <c r="J7" s="158"/>
      <c r="K7" s="158"/>
      <c r="L7" s="158"/>
      <c r="M7" s="158"/>
      <c r="N7" s="149"/>
      <c r="O7" s="166">
        <v>2</v>
      </c>
      <c r="P7" s="170">
        <v>0</v>
      </c>
      <c r="Q7" s="149">
        <v>8</v>
      </c>
    </row>
    <row r="8" spans="1:17" x14ac:dyDescent="0.55000000000000004">
      <c r="A8" s="149" t="s">
        <v>145</v>
      </c>
      <c r="B8" s="149" t="s">
        <v>142</v>
      </c>
      <c r="C8" s="150">
        <v>41546</v>
      </c>
      <c r="D8" s="149">
        <v>21</v>
      </c>
      <c r="E8" s="156"/>
      <c r="F8" s="157"/>
      <c r="G8" s="158">
        <v>1</v>
      </c>
      <c r="H8" s="158"/>
      <c r="I8" s="158"/>
      <c r="J8" s="158"/>
      <c r="K8" s="149"/>
      <c r="L8" s="149"/>
      <c r="M8" s="149"/>
      <c r="N8" s="149"/>
      <c r="O8" s="166">
        <v>0</v>
      </c>
      <c r="P8" s="170">
        <v>1</v>
      </c>
      <c r="Q8" s="149">
        <v>9</v>
      </c>
    </row>
    <row r="9" spans="1:17" x14ac:dyDescent="0.55000000000000004">
      <c r="A9" s="149" t="s">
        <v>145</v>
      </c>
      <c r="B9" s="149" t="s">
        <v>143</v>
      </c>
      <c r="C9" s="150">
        <v>41528</v>
      </c>
      <c r="D9" s="149">
        <v>3</v>
      </c>
      <c r="E9" s="156">
        <v>1</v>
      </c>
      <c r="F9" s="157"/>
      <c r="G9" s="158">
        <v>2</v>
      </c>
      <c r="H9" s="158"/>
      <c r="I9" s="158"/>
      <c r="J9" s="158"/>
      <c r="K9" s="158"/>
      <c r="L9" s="158"/>
      <c r="M9" s="158"/>
      <c r="N9" s="149"/>
      <c r="O9" s="166">
        <v>1</v>
      </c>
      <c r="P9" s="170">
        <v>2</v>
      </c>
      <c r="Q9" s="149">
        <v>3</v>
      </c>
    </row>
    <row r="10" spans="1:17" x14ac:dyDescent="0.55000000000000004">
      <c r="A10" s="149" t="s">
        <v>145</v>
      </c>
      <c r="B10" s="149" t="s">
        <v>143</v>
      </c>
      <c r="C10" s="150">
        <v>41529</v>
      </c>
      <c r="D10" s="149">
        <v>4</v>
      </c>
      <c r="E10" s="156"/>
      <c r="F10" s="157">
        <v>1</v>
      </c>
      <c r="G10" s="158"/>
      <c r="H10" s="158"/>
      <c r="I10" s="158"/>
      <c r="J10" s="158"/>
      <c r="K10" s="158"/>
      <c r="L10" s="158"/>
      <c r="M10" s="158"/>
      <c r="N10" s="149"/>
      <c r="O10" s="166">
        <v>1</v>
      </c>
      <c r="P10" s="170">
        <v>0</v>
      </c>
      <c r="Q10" s="149">
        <v>4</v>
      </c>
    </row>
    <row r="11" spans="1:17" x14ac:dyDescent="0.55000000000000004">
      <c r="A11" s="149" t="s">
        <v>145</v>
      </c>
      <c r="B11" s="149" t="s">
        <v>143</v>
      </c>
      <c r="C11" s="150">
        <v>41531</v>
      </c>
      <c r="D11" s="149">
        <v>6</v>
      </c>
      <c r="E11" s="156"/>
      <c r="F11" s="157">
        <v>1</v>
      </c>
      <c r="G11" s="158"/>
      <c r="H11" s="158"/>
      <c r="I11" s="158"/>
      <c r="J11" s="158"/>
      <c r="K11" s="158"/>
      <c r="L11" s="158"/>
      <c r="M11" s="158"/>
      <c r="N11" s="149"/>
      <c r="O11" s="166">
        <v>1</v>
      </c>
      <c r="P11" s="170">
        <v>0</v>
      </c>
      <c r="Q11" s="149">
        <v>5</v>
      </c>
    </row>
    <row r="12" spans="1:17" x14ac:dyDescent="0.55000000000000004">
      <c r="A12" s="149" t="s">
        <v>145</v>
      </c>
      <c r="B12" s="149" t="s">
        <v>143</v>
      </c>
      <c r="C12" s="150">
        <v>41532</v>
      </c>
      <c r="D12" s="149">
        <v>7</v>
      </c>
      <c r="E12" s="156"/>
      <c r="F12" s="157">
        <v>1</v>
      </c>
      <c r="G12" s="158">
        <v>2</v>
      </c>
      <c r="H12" s="158"/>
      <c r="I12" s="158"/>
      <c r="J12" s="158"/>
      <c r="K12" s="158">
        <v>1</v>
      </c>
      <c r="L12" s="158"/>
      <c r="M12" s="158"/>
      <c r="N12" s="149"/>
      <c r="O12" s="166">
        <v>1</v>
      </c>
      <c r="P12" s="170">
        <v>3</v>
      </c>
      <c r="Q12" s="149">
        <v>9</v>
      </c>
    </row>
    <row r="13" spans="1:17" x14ac:dyDescent="0.55000000000000004">
      <c r="A13" s="149" t="s">
        <v>145</v>
      </c>
      <c r="B13" s="149" t="s">
        <v>143</v>
      </c>
      <c r="C13" s="150">
        <v>41533</v>
      </c>
      <c r="D13" s="149">
        <v>8</v>
      </c>
      <c r="E13" s="156"/>
      <c r="F13" s="157"/>
      <c r="G13" s="158">
        <v>1</v>
      </c>
      <c r="H13" s="158"/>
      <c r="I13" s="158"/>
      <c r="J13" s="158"/>
      <c r="K13" s="158"/>
      <c r="L13" s="158"/>
      <c r="M13" s="158"/>
      <c r="N13" s="149"/>
      <c r="O13" s="166">
        <v>0</v>
      </c>
      <c r="P13" s="170">
        <v>1</v>
      </c>
      <c r="Q13" s="149">
        <v>10</v>
      </c>
    </row>
    <row r="14" spans="1:17" x14ac:dyDescent="0.55000000000000004">
      <c r="A14" s="149" t="s">
        <v>145</v>
      </c>
      <c r="B14" s="149" t="s">
        <v>143</v>
      </c>
      <c r="C14" s="150">
        <v>41534</v>
      </c>
      <c r="D14" s="149">
        <v>9</v>
      </c>
      <c r="E14" s="156"/>
      <c r="F14" s="157">
        <v>3</v>
      </c>
      <c r="G14" s="158">
        <v>1</v>
      </c>
      <c r="H14" s="158"/>
      <c r="I14" s="158"/>
      <c r="J14" s="158"/>
      <c r="K14" s="158"/>
      <c r="L14" s="158"/>
      <c r="M14" s="158"/>
      <c r="N14" s="149"/>
      <c r="O14" s="166">
        <v>3</v>
      </c>
      <c r="P14" s="170">
        <v>1</v>
      </c>
      <c r="Q14" s="149">
        <v>14</v>
      </c>
    </row>
    <row r="15" spans="1:17" x14ac:dyDescent="0.55000000000000004">
      <c r="A15" s="149" t="s">
        <v>145</v>
      </c>
      <c r="B15" s="149" t="s">
        <v>143</v>
      </c>
      <c r="C15" s="150">
        <v>41535</v>
      </c>
      <c r="D15" s="149">
        <v>10</v>
      </c>
      <c r="E15" s="156"/>
      <c r="F15" s="157"/>
      <c r="G15" s="158">
        <v>1</v>
      </c>
      <c r="H15" s="158"/>
      <c r="I15" s="158">
        <v>1</v>
      </c>
      <c r="J15" s="158"/>
      <c r="K15" s="158"/>
      <c r="L15" s="158"/>
      <c r="M15" s="158"/>
      <c r="N15" s="149"/>
      <c r="O15" s="166">
        <v>0</v>
      </c>
      <c r="P15" s="170">
        <v>2</v>
      </c>
      <c r="Q15" s="149">
        <v>16</v>
      </c>
    </row>
    <row r="16" spans="1:17" x14ac:dyDescent="0.55000000000000004">
      <c r="A16" s="149" t="s">
        <v>145</v>
      </c>
      <c r="B16" s="149" t="s">
        <v>143</v>
      </c>
      <c r="C16" s="150">
        <v>41536</v>
      </c>
      <c r="D16" s="149">
        <v>11</v>
      </c>
      <c r="E16" s="156"/>
      <c r="F16" s="157">
        <v>2</v>
      </c>
      <c r="G16" s="158"/>
      <c r="H16" s="158"/>
      <c r="I16" s="158"/>
      <c r="J16" s="158"/>
      <c r="K16" s="158"/>
      <c r="L16" s="158"/>
      <c r="M16" s="158"/>
      <c r="N16" s="149"/>
      <c r="O16" s="166">
        <v>2</v>
      </c>
      <c r="P16" s="170">
        <v>0</v>
      </c>
      <c r="Q16" s="149">
        <v>18</v>
      </c>
    </row>
    <row r="17" spans="1:17" x14ac:dyDescent="0.55000000000000004">
      <c r="A17" s="149" t="s">
        <v>145</v>
      </c>
      <c r="B17" s="149" t="s">
        <v>143</v>
      </c>
      <c r="C17" s="150">
        <v>41537</v>
      </c>
      <c r="D17" s="149">
        <v>12</v>
      </c>
      <c r="E17" s="156"/>
      <c r="F17" s="157"/>
      <c r="G17" s="158">
        <v>1</v>
      </c>
      <c r="H17" s="158"/>
      <c r="I17" s="158"/>
      <c r="J17" s="158"/>
      <c r="K17" s="158"/>
      <c r="L17" s="158"/>
      <c r="M17" s="158"/>
      <c r="N17" s="149"/>
      <c r="O17" s="166">
        <v>0</v>
      </c>
      <c r="P17" s="170">
        <v>1</v>
      </c>
      <c r="Q17" s="149">
        <v>19</v>
      </c>
    </row>
    <row r="18" spans="1:17" x14ac:dyDescent="0.55000000000000004">
      <c r="A18" s="149" t="s">
        <v>145</v>
      </c>
      <c r="B18" s="149" t="s">
        <v>143</v>
      </c>
      <c r="C18" s="150">
        <v>41538</v>
      </c>
      <c r="D18" s="149">
        <v>13</v>
      </c>
      <c r="E18" s="156"/>
      <c r="F18" s="157"/>
      <c r="G18" s="158">
        <v>3</v>
      </c>
      <c r="H18" s="158"/>
      <c r="I18" s="158">
        <v>1</v>
      </c>
      <c r="J18" s="158"/>
      <c r="K18" s="158"/>
      <c r="L18" s="158"/>
      <c r="M18" s="158"/>
      <c r="N18" s="149"/>
      <c r="O18" s="166">
        <v>0</v>
      </c>
      <c r="P18" s="170">
        <v>4</v>
      </c>
      <c r="Q18" s="149">
        <v>23</v>
      </c>
    </row>
    <row r="19" spans="1:17" x14ac:dyDescent="0.55000000000000004">
      <c r="A19" s="149" t="s">
        <v>145</v>
      </c>
      <c r="B19" s="149" t="s">
        <v>143</v>
      </c>
      <c r="C19" s="150">
        <v>41539</v>
      </c>
      <c r="D19" s="149">
        <v>14</v>
      </c>
      <c r="E19" s="156"/>
      <c r="F19" s="157"/>
      <c r="G19" s="158">
        <v>1</v>
      </c>
      <c r="H19" s="158"/>
      <c r="I19" s="158"/>
      <c r="J19" s="158"/>
      <c r="K19" s="158">
        <v>1</v>
      </c>
      <c r="L19" s="158"/>
      <c r="M19" s="158"/>
      <c r="N19" s="149"/>
      <c r="O19" s="166">
        <v>0</v>
      </c>
      <c r="P19" s="170">
        <v>2</v>
      </c>
      <c r="Q19" s="149">
        <v>25</v>
      </c>
    </row>
    <row r="20" spans="1:17" x14ac:dyDescent="0.55000000000000004">
      <c r="A20" s="149" t="s">
        <v>145</v>
      </c>
      <c r="B20" s="149" t="s">
        <v>144</v>
      </c>
      <c r="C20" s="150">
        <v>41526</v>
      </c>
      <c r="D20" s="149">
        <v>1</v>
      </c>
      <c r="E20" s="149"/>
      <c r="F20" s="149"/>
      <c r="G20" s="149"/>
      <c r="H20" s="149"/>
      <c r="I20" s="149"/>
      <c r="J20" s="149"/>
      <c r="K20" s="154"/>
      <c r="L20" s="154"/>
      <c r="M20" s="154">
        <v>1</v>
      </c>
      <c r="N20" s="149"/>
      <c r="O20" s="166">
        <v>0</v>
      </c>
      <c r="P20" s="170">
        <v>1</v>
      </c>
      <c r="Q20" s="149">
        <v>1</v>
      </c>
    </row>
    <row r="21" spans="1:17" x14ac:dyDescent="0.55000000000000004">
      <c r="A21" s="149" t="s">
        <v>145</v>
      </c>
      <c r="B21" s="149" t="s">
        <v>144</v>
      </c>
      <c r="C21" s="150">
        <v>41527</v>
      </c>
      <c r="D21" s="149">
        <v>2</v>
      </c>
      <c r="E21" s="151"/>
      <c r="F21" s="152"/>
      <c r="G21" s="153"/>
      <c r="H21" s="154"/>
      <c r="I21" s="154"/>
      <c r="J21" s="154"/>
      <c r="K21" s="158"/>
      <c r="L21" s="158">
        <v>1</v>
      </c>
      <c r="M21" s="158"/>
      <c r="N21" s="149"/>
      <c r="O21" s="166">
        <v>0</v>
      </c>
      <c r="P21" s="170">
        <v>1</v>
      </c>
      <c r="Q21" s="149">
        <v>2</v>
      </c>
    </row>
    <row r="22" spans="1:17" x14ac:dyDescent="0.55000000000000004">
      <c r="A22" s="149" t="s">
        <v>145</v>
      </c>
      <c r="B22" s="149" t="s">
        <v>144</v>
      </c>
      <c r="C22" s="150">
        <v>41529</v>
      </c>
      <c r="D22" s="149">
        <v>4</v>
      </c>
      <c r="E22" s="156"/>
      <c r="F22" s="157">
        <v>1</v>
      </c>
      <c r="G22" s="157"/>
      <c r="H22" s="158"/>
      <c r="I22" s="158"/>
      <c r="J22" s="158"/>
      <c r="K22" s="158"/>
      <c r="L22" s="158"/>
      <c r="M22" s="158"/>
      <c r="N22" s="149"/>
      <c r="O22" s="166">
        <v>1</v>
      </c>
      <c r="P22" s="170">
        <v>0</v>
      </c>
      <c r="Q22" s="149">
        <v>3</v>
      </c>
    </row>
    <row r="23" spans="1:17" x14ac:dyDescent="0.55000000000000004">
      <c r="A23" s="149" t="s">
        <v>145</v>
      </c>
      <c r="B23" s="149" t="s">
        <v>144</v>
      </c>
      <c r="C23" s="150">
        <v>41530</v>
      </c>
      <c r="D23" s="149">
        <v>5</v>
      </c>
      <c r="E23" s="156"/>
      <c r="F23" s="157">
        <v>1</v>
      </c>
      <c r="G23" s="157"/>
      <c r="H23" s="158"/>
      <c r="I23" s="158"/>
      <c r="J23" s="158"/>
      <c r="K23" s="158"/>
      <c r="L23" s="158"/>
      <c r="M23" s="158"/>
      <c r="N23" s="149"/>
      <c r="O23" s="166">
        <v>1</v>
      </c>
      <c r="P23" s="170">
        <v>0</v>
      </c>
      <c r="Q23" s="149">
        <v>4</v>
      </c>
    </row>
    <row r="24" spans="1:17" x14ac:dyDescent="0.55000000000000004">
      <c r="A24" s="149" t="s">
        <v>145</v>
      </c>
      <c r="B24" s="149" t="s">
        <v>144</v>
      </c>
      <c r="C24" s="150">
        <v>41531</v>
      </c>
      <c r="D24" s="149">
        <v>6</v>
      </c>
      <c r="E24" s="156"/>
      <c r="F24" s="157"/>
      <c r="G24" s="157"/>
      <c r="H24" s="158">
        <v>1</v>
      </c>
      <c r="I24" s="158"/>
      <c r="J24" s="158"/>
      <c r="K24" s="158"/>
      <c r="L24" s="158"/>
      <c r="M24" s="158"/>
      <c r="N24" s="149"/>
      <c r="O24" s="166">
        <v>0</v>
      </c>
      <c r="P24" s="170">
        <v>1</v>
      </c>
      <c r="Q24" s="149">
        <v>5</v>
      </c>
    </row>
    <row r="25" spans="1:17" x14ac:dyDescent="0.55000000000000004">
      <c r="A25" s="149" t="s">
        <v>145</v>
      </c>
      <c r="B25" s="149" t="s">
        <v>144</v>
      </c>
      <c r="C25" s="150">
        <v>41532</v>
      </c>
      <c r="D25" s="149">
        <v>7</v>
      </c>
      <c r="E25" s="156"/>
      <c r="F25" s="157">
        <v>2</v>
      </c>
      <c r="G25" s="157"/>
      <c r="H25" s="158"/>
      <c r="I25" s="158"/>
      <c r="J25" s="158"/>
      <c r="K25" s="158"/>
      <c r="L25" s="158"/>
      <c r="M25" s="158"/>
      <c r="N25" s="149"/>
      <c r="O25" s="166">
        <v>2</v>
      </c>
      <c r="P25" s="170">
        <v>0</v>
      </c>
      <c r="Q25" s="149">
        <v>7</v>
      </c>
    </row>
    <row r="26" spans="1:17" x14ac:dyDescent="0.55000000000000004">
      <c r="A26" s="149" t="s">
        <v>145</v>
      </c>
      <c r="B26" s="149" t="s">
        <v>144</v>
      </c>
      <c r="C26" s="150">
        <v>41533</v>
      </c>
      <c r="D26" s="149">
        <v>8</v>
      </c>
      <c r="E26" s="156"/>
      <c r="F26" s="157"/>
      <c r="G26" s="157"/>
      <c r="H26" s="158"/>
      <c r="I26" s="158"/>
      <c r="J26" s="158"/>
      <c r="K26" s="158"/>
      <c r="L26" s="158">
        <v>1</v>
      </c>
      <c r="M26" s="158"/>
      <c r="N26" s="149"/>
      <c r="O26" s="166">
        <v>0</v>
      </c>
      <c r="P26" s="170">
        <v>1</v>
      </c>
      <c r="Q26" s="149">
        <v>8</v>
      </c>
    </row>
    <row r="27" spans="1:17" x14ac:dyDescent="0.55000000000000004">
      <c r="A27" s="149" t="s">
        <v>145</v>
      </c>
      <c r="B27" s="149" t="s">
        <v>144</v>
      </c>
      <c r="C27" s="150">
        <v>41534</v>
      </c>
      <c r="D27" s="149">
        <v>9</v>
      </c>
      <c r="E27" s="156"/>
      <c r="F27" s="157"/>
      <c r="G27" s="157"/>
      <c r="H27" s="158">
        <v>2</v>
      </c>
      <c r="I27" s="158"/>
      <c r="J27" s="158"/>
      <c r="K27" s="149"/>
      <c r="L27" s="149"/>
      <c r="M27" s="149"/>
      <c r="N27" s="149"/>
      <c r="O27" s="166">
        <v>0</v>
      </c>
      <c r="P27" s="170">
        <v>2</v>
      </c>
      <c r="Q27" s="149">
        <v>10</v>
      </c>
    </row>
    <row r="28" spans="1:17" x14ac:dyDescent="0.55000000000000004">
      <c r="A28" s="149" t="s">
        <v>145</v>
      </c>
      <c r="B28" s="149" t="s">
        <v>144</v>
      </c>
      <c r="C28" s="150">
        <v>41537</v>
      </c>
      <c r="D28" s="149">
        <v>12</v>
      </c>
      <c r="E28" s="156"/>
      <c r="F28" s="157">
        <v>1</v>
      </c>
      <c r="G28" s="157"/>
      <c r="H28" s="158"/>
      <c r="I28" s="158"/>
      <c r="J28" s="158"/>
      <c r="K28" s="149"/>
      <c r="L28" s="149"/>
      <c r="M28" s="149"/>
      <c r="N28" s="149"/>
      <c r="O28" s="166">
        <v>1</v>
      </c>
      <c r="P28" s="170">
        <v>0</v>
      </c>
      <c r="Q28" s="149">
        <v>11</v>
      </c>
    </row>
    <row r="29" spans="1:17" x14ac:dyDescent="0.55000000000000004">
      <c r="A29" s="149" t="s">
        <v>145</v>
      </c>
      <c r="B29" s="149" t="s">
        <v>144</v>
      </c>
      <c r="C29" s="150">
        <v>41543</v>
      </c>
      <c r="D29" s="149">
        <v>18</v>
      </c>
      <c r="E29" s="156"/>
      <c r="F29" s="157"/>
      <c r="G29" s="157"/>
      <c r="H29" s="158">
        <v>1</v>
      </c>
      <c r="I29" s="158"/>
      <c r="J29" s="158"/>
      <c r="K29" s="159"/>
      <c r="L29" s="159"/>
      <c r="M29" s="159"/>
      <c r="N29" s="149"/>
      <c r="O29" s="166">
        <v>0</v>
      </c>
      <c r="P29" s="170">
        <v>1</v>
      </c>
      <c r="Q29" s="149">
        <v>12</v>
      </c>
    </row>
    <row r="30" spans="1:17" x14ac:dyDescent="0.55000000000000004">
      <c r="A30" s="149" t="s">
        <v>149</v>
      </c>
      <c r="B30" s="160" t="s">
        <v>35</v>
      </c>
      <c r="C30" s="161">
        <v>41944</v>
      </c>
      <c r="D30" s="160">
        <v>25</v>
      </c>
      <c r="E30" s="149"/>
      <c r="F30" s="149"/>
      <c r="G30" s="160">
        <v>2</v>
      </c>
      <c r="H30" s="149"/>
      <c r="I30" s="160"/>
      <c r="J30" s="160"/>
      <c r="K30" s="149"/>
      <c r="L30" s="149"/>
      <c r="M30" s="149"/>
      <c r="N30" s="149"/>
      <c r="O30" s="166">
        <v>0</v>
      </c>
      <c r="P30" s="170">
        <v>2</v>
      </c>
      <c r="Q30" s="149">
        <v>2</v>
      </c>
    </row>
    <row r="31" spans="1:17" x14ac:dyDescent="0.55000000000000004">
      <c r="A31" s="149" t="s">
        <v>149</v>
      </c>
      <c r="B31" s="160" t="s">
        <v>35</v>
      </c>
      <c r="C31" s="161">
        <v>41948</v>
      </c>
      <c r="D31" s="160">
        <v>29</v>
      </c>
      <c r="E31" s="149"/>
      <c r="F31" s="149"/>
      <c r="G31" s="160">
        <v>1</v>
      </c>
      <c r="H31" s="149"/>
      <c r="I31" s="160"/>
      <c r="J31" s="160"/>
      <c r="K31" s="149"/>
      <c r="L31" s="149"/>
      <c r="M31" s="149"/>
      <c r="N31" s="149"/>
      <c r="O31" s="166">
        <v>0</v>
      </c>
      <c r="P31" s="170">
        <v>1</v>
      </c>
      <c r="Q31" s="149">
        <v>3</v>
      </c>
    </row>
    <row r="32" spans="1:17" x14ac:dyDescent="0.55000000000000004">
      <c r="A32" s="149" t="s">
        <v>149</v>
      </c>
      <c r="B32" s="160" t="s">
        <v>35</v>
      </c>
      <c r="C32" s="161">
        <v>41950</v>
      </c>
      <c r="D32" s="160">
        <v>31</v>
      </c>
      <c r="E32" s="149"/>
      <c r="F32" s="149"/>
      <c r="G32" s="160">
        <v>1</v>
      </c>
      <c r="H32" s="149"/>
      <c r="I32" s="160">
        <v>1</v>
      </c>
      <c r="J32" s="160"/>
      <c r="K32" s="149"/>
      <c r="L32" s="149"/>
      <c r="M32" s="149"/>
      <c r="N32" s="149"/>
      <c r="O32" s="166">
        <v>0</v>
      </c>
      <c r="P32" s="170">
        <v>2</v>
      </c>
      <c r="Q32" s="149">
        <v>5</v>
      </c>
    </row>
    <row r="33" spans="1:17" x14ac:dyDescent="0.55000000000000004">
      <c r="A33" s="149" t="s">
        <v>149</v>
      </c>
      <c r="B33" s="160" t="s">
        <v>148</v>
      </c>
      <c r="C33" s="161">
        <v>41947</v>
      </c>
      <c r="D33" s="160">
        <v>28</v>
      </c>
      <c r="E33" s="149"/>
      <c r="F33" s="149"/>
      <c r="G33" s="160"/>
      <c r="H33" s="149"/>
      <c r="I33" s="160">
        <v>1</v>
      </c>
      <c r="J33" s="160"/>
      <c r="K33" s="149"/>
      <c r="L33" s="149"/>
      <c r="M33" s="149"/>
      <c r="N33" s="149"/>
      <c r="O33" s="166">
        <v>0</v>
      </c>
      <c r="P33" s="170">
        <v>1</v>
      </c>
      <c r="Q33" s="149">
        <v>1</v>
      </c>
    </row>
    <row r="34" spans="1:17" x14ac:dyDescent="0.55000000000000004">
      <c r="A34" s="149" t="s">
        <v>149</v>
      </c>
      <c r="B34" s="160" t="s">
        <v>148</v>
      </c>
      <c r="C34" s="161">
        <v>41948</v>
      </c>
      <c r="D34" s="160">
        <v>29</v>
      </c>
      <c r="E34" s="149"/>
      <c r="F34" s="149"/>
      <c r="G34" s="160"/>
      <c r="H34" s="149"/>
      <c r="I34" s="160"/>
      <c r="J34" s="160">
        <v>1</v>
      </c>
      <c r="K34" s="149"/>
      <c r="L34" s="149"/>
      <c r="M34" s="149"/>
      <c r="N34" s="149"/>
      <c r="O34" s="166">
        <v>0</v>
      </c>
      <c r="P34" s="170">
        <v>1</v>
      </c>
      <c r="Q34" s="149">
        <v>2</v>
      </c>
    </row>
    <row r="35" spans="1:17" x14ac:dyDescent="0.55000000000000004">
      <c r="A35" s="149" t="s">
        <v>149</v>
      </c>
      <c r="B35" s="160" t="s">
        <v>148</v>
      </c>
      <c r="C35" s="161">
        <v>41950</v>
      </c>
      <c r="D35" s="160">
        <v>31</v>
      </c>
      <c r="E35" s="149"/>
      <c r="F35" s="149"/>
      <c r="G35" s="160">
        <v>2</v>
      </c>
      <c r="H35" s="149"/>
      <c r="I35" s="160">
        <v>1</v>
      </c>
      <c r="J35" s="160"/>
      <c r="K35" s="149"/>
      <c r="L35" s="149"/>
      <c r="M35" s="149"/>
      <c r="N35" s="149"/>
      <c r="O35" s="166">
        <v>0</v>
      </c>
      <c r="P35" s="170">
        <v>3</v>
      </c>
      <c r="Q35" s="149">
        <v>5</v>
      </c>
    </row>
    <row r="36" spans="1:17" x14ac:dyDescent="0.55000000000000004">
      <c r="A36" s="149" t="s">
        <v>149</v>
      </c>
      <c r="B36" s="160" t="s">
        <v>36</v>
      </c>
      <c r="C36" s="161">
        <v>41950</v>
      </c>
      <c r="D36" s="160">
        <v>31</v>
      </c>
      <c r="E36" s="149"/>
      <c r="F36" s="149"/>
      <c r="G36" s="160">
        <v>1</v>
      </c>
      <c r="H36" s="149"/>
      <c r="I36" s="160"/>
      <c r="J36" s="160"/>
      <c r="K36" s="149"/>
      <c r="L36" s="149"/>
      <c r="M36" s="149"/>
      <c r="N36" s="149"/>
      <c r="O36" s="166">
        <v>0</v>
      </c>
      <c r="P36" s="170">
        <v>1</v>
      </c>
      <c r="Q36" s="149">
        <v>1</v>
      </c>
    </row>
    <row r="37" spans="1:17" x14ac:dyDescent="0.55000000000000004">
      <c r="A37" s="149" t="s">
        <v>149</v>
      </c>
      <c r="B37" s="160" t="s">
        <v>37</v>
      </c>
      <c r="C37" s="161">
        <v>41943</v>
      </c>
      <c r="D37" s="160">
        <v>24</v>
      </c>
      <c r="E37" s="149"/>
      <c r="F37" s="149"/>
      <c r="G37" s="160"/>
      <c r="H37" s="149"/>
      <c r="I37" s="160">
        <v>1</v>
      </c>
      <c r="J37" s="160"/>
      <c r="K37" s="149"/>
      <c r="L37" s="149"/>
      <c r="M37" s="149"/>
      <c r="N37" s="149"/>
      <c r="O37" s="166">
        <v>0</v>
      </c>
      <c r="P37" s="170">
        <v>1</v>
      </c>
      <c r="Q37" s="149">
        <v>1</v>
      </c>
    </row>
    <row r="38" spans="1:17" x14ac:dyDescent="0.55000000000000004">
      <c r="A38" s="149" t="s">
        <v>149</v>
      </c>
      <c r="B38" s="160" t="s">
        <v>37</v>
      </c>
      <c r="C38" s="161">
        <v>41947</v>
      </c>
      <c r="D38" s="160">
        <v>28</v>
      </c>
      <c r="E38" s="149"/>
      <c r="F38" s="149"/>
      <c r="G38" s="160"/>
      <c r="H38" s="149"/>
      <c r="I38" s="160">
        <v>1</v>
      </c>
      <c r="J38" s="160"/>
      <c r="K38" s="149"/>
      <c r="L38" s="149"/>
      <c r="M38" s="149"/>
      <c r="N38" s="149"/>
      <c r="O38" s="166">
        <v>0</v>
      </c>
      <c r="P38" s="170">
        <v>1</v>
      </c>
      <c r="Q38" s="149">
        <v>2</v>
      </c>
    </row>
    <row r="39" spans="1:17" x14ac:dyDescent="0.55000000000000004">
      <c r="A39" s="149" t="s">
        <v>149</v>
      </c>
      <c r="B39" s="160" t="s">
        <v>37</v>
      </c>
      <c r="C39" s="161">
        <v>41948</v>
      </c>
      <c r="D39" s="160">
        <v>29</v>
      </c>
      <c r="E39" s="149"/>
      <c r="F39" s="149"/>
      <c r="G39" s="160"/>
      <c r="H39" s="149"/>
      <c r="I39" s="160">
        <v>1</v>
      </c>
      <c r="J39" s="160"/>
      <c r="K39" s="149"/>
      <c r="L39" s="149"/>
      <c r="M39" s="149"/>
      <c r="N39" s="149"/>
      <c r="O39" s="166">
        <v>0</v>
      </c>
      <c r="P39" s="170">
        <v>1</v>
      </c>
      <c r="Q39" s="149">
        <v>3</v>
      </c>
    </row>
    <row r="40" spans="1:17" x14ac:dyDescent="0.55000000000000004">
      <c r="A40" s="149" t="s">
        <v>149</v>
      </c>
      <c r="B40" s="160" t="s">
        <v>37</v>
      </c>
      <c r="C40" s="161">
        <v>41949</v>
      </c>
      <c r="D40" s="160">
        <v>30</v>
      </c>
      <c r="E40" s="149"/>
      <c r="F40" s="149"/>
      <c r="G40" s="160"/>
      <c r="H40" s="149"/>
      <c r="I40" s="160">
        <v>3</v>
      </c>
      <c r="J40" s="160"/>
      <c r="K40" s="149"/>
      <c r="L40" s="149"/>
      <c r="M40" s="149"/>
      <c r="N40" s="149"/>
      <c r="O40" s="166">
        <v>0</v>
      </c>
      <c r="P40" s="170">
        <v>3</v>
      </c>
      <c r="Q40" s="149">
        <v>6</v>
      </c>
    </row>
    <row r="41" spans="1:17" x14ac:dyDescent="0.55000000000000004">
      <c r="A41" s="149" t="s">
        <v>149</v>
      </c>
      <c r="B41" s="160" t="s">
        <v>37</v>
      </c>
      <c r="C41" s="161">
        <v>41950</v>
      </c>
      <c r="D41" s="160">
        <v>31</v>
      </c>
      <c r="E41" s="149"/>
      <c r="F41" s="149"/>
      <c r="G41" s="160"/>
      <c r="H41" s="149"/>
      <c r="I41" s="160">
        <v>1</v>
      </c>
      <c r="J41" s="160"/>
      <c r="K41" s="149"/>
      <c r="L41" s="149"/>
      <c r="M41" s="149"/>
      <c r="N41" s="149"/>
      <c r="O41" s="166">
        <v>0</v>
      </c>
      <c r="P41" s="170">
        <v>1</v>
      </c>
      <c r="Q41" s="149">
        <v>7</v>
      </c>
    </row>
    <row r="42" spans="1:17" x14ac:dyDescent="0.55000000000000004">
      <c r="A42" s="162" t="s">
        <v>152</v>
      </c>
      <c r="B42" s="162" t="s">
        <v>148</v>
      </c>
      <c r="C42" s="163">
        <v>41980</v>
      </c>
      <c r="D42" s="162">
        <v>18</v>
      </c>
      <c r="E42" s="167"/>
      <c r="F42" s="162">
        <v>1</v>
      </c>
      <c r="G42" s="162"/>
      <c r="H42" s="167"/>
      <c r="I42" s="162"/>
      <c r="J42" s="167"/>
      <c r="K42" s="162"/>
      <c r="L42" s="167"/>
      <c r="M42" s="162"/>
      <c r="N42" s="167"/>
      <c r="O42" s="166">
        <v>1</v>
      </c>
      <c r="P42" s="170">
        <v>0</v>
      </c>
      <c r="Q42" s="167">
        <v>1</v>
      </c>
    </row>
    <row r="43" spans="1:17" x14ac:dyDescent="0.55000000000000004">
      <c r="A43" s="162" t="s">
        <v>152</v>
      </c>
      <c r="B43" s="162" t="s">
        <v>148</v>
      </c>
      <c r="C43" s="163">
        <v>41982</v>
      </c>
      <c r="D43" s="162">
        <v>20</v>
      </c>
      <c r="E43" s="149"/>
      <c r="F43" s="162"/>
      <c r="G43" s="162"/>
      <c r="H43" s="149"/>
      <c r="I43" s="162">
        <v>1</v>
      </c>
      <c r="J43" s="149"/>
      <c r="K43" s="162"/>
      <c r="L43" s="149"/>
      <c r="M43" s="162"/>
      <c r="N43" s="149"/>
      <c r="O43" s="166">
        <v>0</v>
      </c>
      <c r="P43" s="170">
        <v>1</v>
      </c>
      <c r="Q43" s="162">
        <v>2</v>
      </c>
    </row>
    <row r="44" spans="1:17" x14ac:dyDescent="0.55000000000000004">
      <c r="A44" s="162" t="s">
        <v>152</v>
      </c>
      <c r="B44" s="162" t="s">
        <v>148</v>
      </c>
      <c r="C44" s="163">
        <v>41983</v>
      </c>
      <c r="D44" s="162">
        <v>21</v>
      </c>
      <c r="E44" s="149"/>
      <c r="F44" s="162"/>
      <c r="G44" s="162"/>
      <c r="H44" s="149"/>
      <c r="I44" s="162">
        <v>2</v>
      </c>
      <c r="J44" s="149"/>
      <c r="K44" s="162"/>
      <c r="L44" s="149"/>
      <c r="M44" s="162"/>
      <c r="N44" s="149"/>
      <c r="O44" s="166">
        <v>0</v>
      </c>
      <c r="P44" s="170">
        <v>2</v>
      </c>
      <c r="Q44" s="162">
        <v>4</v>
      </c>
    </row>
    <row r="45" spans="1:17" x14ac:dyDescent="0.55000000000000004">
      <c r="A45" s="162" t="s">
        <v>152</v>
      </c>
      <c r="B45" s="162" t="s">
        <v>148</v>
      </c>
      <c r="C45" s="163">
        <v>41984</v>
      </c>
      <c r="D45" s="162">
        <v>22</v>
      </c>
      <c r="E45" s="149"/>
      <c r="F45" s="162">
        <v>1</v>
      </c>
      <c r="G45" s="162"/>
      <c r="H45" s="149"/>
      <c r="I45" s="162">
        <v>1</v>
      </c>
      <c r="J45" s="149"/>
      <c r="K45" s="162"/>
      <c r="L45" s="149"/>
      <c r="M45" s="162"/>
      <c r="N45" s="149"/>
      <c r="O45" s="166">
        <v>1</v>
      </c>
      <c r="P45" s="170">
        <v>1</v>
      </c>
      <c r="Q45" s="162">
        <v>6</v>
      </c>
    </row>
    <row r="46" spans="1:17" x14ac:dyDescent="0.55000000000000004">
      <c r="A46" s="162" t="s">
        <v>152</v>
      </c>
      <c r="B46" s="162" t="s">
        <v>148</v>
      </c>
      <c r="C46" s="163">
        <v>41986</v>
      </c>
      <c r="D46" s="162">
        <v>24</v>
      </c>
      <c r="E46" s="149"/>
      <c r="F46" s="162"/>
      <c r="G46" s="162">
        <v>1</v>
      </c>
      <c r="H46" s="149"/>
      <c r="I46" s="162"/>
      <c r="J46" s="149"/>
      <c r="K46" s="162"/>
      <c r="L46" s="149"/>
      <c r="M46" s="162"/>
      <c r="N46" s="149"/>
      <c r="O46" s="166">
        <v>0</v>
      </c>
      <c r="P46" s="170">
        <v>1</v>
      </c>
      <c r="Q46" s="162">
        <v>7</v>
      </c>
    </row>
    <row r="47" spans="1:17" x14ac:dyDescent="0.55000000000000004">
      <c r="A47" s="162" t="s">
        <v>152</v>
      </c>
      <c r="B47" s="162" t="s">
        <v>148</v>
      </c>
      <c r="C47" s="163">
        <v>41987</v>
      </c>
      <c r="D47" s="162">
        <v>25</v>
      </c>
      <c r="E47" s="149"/>
      <c r="F47" s="162"/>
      <c r="G47" s="162">
        <v>1</v>
      </c>
      <c r="H47" s="149"/>
      <c r="I47" s="162"/>
      <c r="J47" s="149"/>
      <c r="K47" s="162"/>
      <c r="L47" s="149"/>
      <c r="M47" s="162"/>
      <c r="N47" s="149"/>
      <c r="O47" s="166">
        <v>0</v>
      </c>
      <c r="P47" s="170">
        <v>1</v>
      </c>
      <c r="Q47" s="162">
        <v>8</v>
      </c>
    </row>
    <row r="48" spans="1:17" x14ac:dyDescent="0.55000000000000004">
      <c r="A48" s="162" t="s">
        <v>152</v>
      </c>
      <c r="B48" s="162" t="s">
        <v>148</v>
      </c>
      <c r="C48" s="163">
        <v>41988</v>
      </c>
      <c r="D48" s="162">
        <v>26</v>
      </c>
      <c r="E48" s="149"/>
      <c r="F48" s="162"/>
      <c r="G48" s="162">
        <v>3</v>
      </c>
      <c r="H48" s="149"/>
      <c r="I48" s="162"/>
      <c r="J48" s="149"/>
      <c r="K48" s="162"/>
      <c r="L48" s="149"/>
      <c r="M48" s="162"/>
      <c r="N48" s="149"/>
      <c r="O48" s="166">
        <v>0</v>
      </c>
      <c r="P48" s="170">
        <v>3</v>
      </c>
      <c r="Q48" s="162">
        <v>11</v>
      </c>
    </row>
    <row r="49" spans="1:17" x14ac:dyDescent="0.55000000000000004">
      <c r="A49" s="162" t="s">
        <v>152</v>
      </c>
      <c r="B49" s="162" t="s">
        <v>148</v>
      </c>
      <c r="C49" s="163">
        <v>41989</v>
      </c>
      <c r="D49" s="162">
        <v>27</v>
      </c>
      <c r="E49" s="149"/>
      <c r="F49" s="162"/>
      <c r="G49" s="162">
        <v>2</v>
      </c>
      <c r="H49" s="149"/>
      <c r="I49" s="162"/>
      <c r="J49" s="149"/>
      <c r="K49" s="162"/>
      <c r="L49" s="149"/>
      <c r="M49" s="162"/>
      <c r="N49" s="149"/>
      <c r="O49" s="166">
        <v>0</v>
      </c>
      <c r="P49" s="170">
        <v>2</v>
      </c>
      <c r="Q49" s="162">
        <v>13</v>
      </c>
    </row>
    <row r="50" spans="1:17" x14ac:dyDescent="0.55000000000000004">
      <c r="A50" s="162" t="s">
        <v>152</v>
      </c>
      <c r="B50" s="162" t="s">
        <v>148</v>
      </c>
      <c r="C50" s="163">
        <v>41990</v>
      </c>
      <c r="D50" s="162">
        <v>28</v>
      </c>
      <c r="E50" s="149"/>
      <c r="F50" s="162"/>
      <c r="G50" s="162">
        <v>1</v>
      </c>
      <c r="H50" s="149"/>
      <c r="I50" s="162"/>
      <c r="J50" s="149"/>
      <c r="K50" s="162"/>
      <c r="L50" s="149"/>
      <c r="M50" s="162"/>
      <c r="N50" s="149"/>
      <c r="O50" s="166">
        <v>0</v>
      </c>
      <c r="P50" s="170">
        <v>1</v>
      </c>
      <c r="Q50" s="162">
        <v>14</v>
      </c>
    </row>
    <row r="51" spans="1:17" x14ac:dyDescent="0.55000000000000004">
      <c r="A51" s="162" t="s">
        <v>152</v>
      </c>
      <c r="B51" s="162" t="s">
        <v>148</v>
      </c>
      <c r="C51" s="163">
        <v>41992</v>
      </c>
      <c r="D51" s="162">
        <v>30</v>
      </c>
      <c r="E51" s="149"/>
      <c r="F51" s="162"/>
      <c r="G51" s="162">
        <v>1</v>
      </c>
      <c r="H51" s="149"/>
      <c r="I51" s="162"/>
      <c r="J51" s="149"/>
      <c r="K51" s="162"/>
      <c r="L51" s="149"/>
      <c r="M51" s="162"/>
      <c r="N51" s="149"/>
      <c r="O51" s="166">
        <v>0</v>
      </c>
      <c r="P51" s="170">
        <v>1</v>
      </c>
      <c r="Q51" s="162">
        <v>15</v>
      </c>
    </row>
    <row r="52" spans="1:17" x14ac:dyDescent="0.55000000000000004">
      <c r="A52" s="162" t="s">
        <v>152</v>
      </c>
      <c r="B52" s="162" t="s">
        <v>40</v>
      </c>
      <c r="C52" s="163">
        <v>41982</v>
      </c>
      <c r="D52" s="162">
        <v>20</v>
      </c>
      <c r="E52" s="149"/>
      <c r="F52" s="162"/>
      <c r="G52" s="162">
        <v>2</v>
      </c>
      <c r="H52" s="149"/>
      <c r="I52" s="162"/>
      <c r="J52" s="149"/>
      <c r="K52" s="162"/>
      <c r="L52" s="149"/>
      <c r="M52" s="162"/>
      <c r="N52" s="149"/>
      <c r="O52" s="166">
        <v>0</v>
      </c>
      <c r="P52" s="170">
        <v>2</v>
      </c>
      <c r="Q52" s="162">
        <v>2</v>
      </c>
    </row>
    <row r="53" spans="1:17" x14ac:dyDescent="0.55000000000000004">
      <c r="A53" s="162" t="s">
        <v>152</v>
      </c>
      <c r="B53" s="162" t="s">
        <v>40</v>
      </c>
      <c r="C53" s="163">
        <v>41983</v>
      </c>
      <c r="D53" s="162">
        <v>21</v>
      </c>
      <c r="E53" s="149"/>
      <c r="F53" s="162"/>
      <c r="G53" s="162"/>
      <c r="H53" s="149"/>
      <c r="I53" s="162">
        <v>1</v>
      </c>
      <c r="J53" s="149"/>
      <c r="K53" s="162"/>
      <c r="L53" s="149"/>
      <c r="M53" s="162"/>
      <c r="N53" s="149"/>
      <c r="O53" s="166">
        <v>0</v>
      </c>
      <c r="P53" s="170">
        <v>1</v>
      </c>
      <c r="Q53" s="162">
        <v>3</v>
      </c>
    </row>
    <row r="54" spans="1:17" x14ac:dyDescent="0.55000000000000004">
      <c r="A54" s="162" t="s">
        <v>152</v>
      </c>
      <c r="B54" s="162" t="s">
        <v>40</v>
      </c>
      <c r="C54" s="163">
        <v>41984</v>
      </c>
      <c r="D54" s="162">
        <v>22</v>
      </c>
      <c r="E54" s="149"/>
      <c r="F54" s="162"/>
      <c r="G54" s="162"/>
      <c r="H54" s="149"/>
      <c r="I54" s="162">
        <v>1</v>
      </c>
      <c r="J54" s="149"/>
      <c r="K54" s="162"/>
      <c r="L54" s="149"/>
      <c r="M54" s="162"/>
      <c r="N54" s="149"/>
      <c r="O54" s="166">
        <v>0</v>
      </c>
      <c r="P54" s="170">
        <v>1</v>
      </c>
      <c r="Q54" s="162">
        <v>4</v>
      </c>
    </row>
    <row r="55" spans="1:17" x14ac:dyDescent="0.55000000000000004">
      <c r="A55" s="162" t="s">
        <v>152</v>
      </c>
      <c r="B55" s="162" t="s">
        <v>40</v>
      </c>
      <c r="C55" s="163">
        <v>41985</v>
      </c>
      <c r="D55" s="162">
        <v>23</v>
      </c>
      <c r="E55" s="149"/>
      <c r="F55" s="162"/>
      <c r="G55" s="162">
        <v>2</v>
      </c>
      <c r="H55" s="149"/>
      <c r="I55" s="162">
        <v>1</v>
      </c>
      <c r="J55" s="149"/>
      <c r="K55" s="162"/>
      <c r="L55" s="149"/>
      <c r="M55" s="162"/>
      <c r="N55" s="149"/>
      <c r="O55" s="166">
        <v>0</v>
      </c>
      <c r="P55" s="170">
        <v>3</v>
      </c>
      <c r="Q55" s="162">
        <v>7</v>
      </c>
    </row>
    <row r="56" spans="1:17" x14ac:dyDescent="0.55000000000000004">
      <c r="A56" s="162" t="s">
        <v>152</v>
      </c>
      <c r="B56" s="162" t="s">
        <v>40</v>
      </c>
      <c r="C56" s="163">
        <v>41986</v>
      </c>
      <c r="D56" s="162">
        <v>24</v>
      </c>
      <c r="E56" s="149"/>
      <c r="F56" s="162"/>
      <c r="G56" s="162"/>
      <c r="H56" s="149"/>
      <c r="I56" s="162">
        <v>1</v>
      </c>
      <c r="J56" s="149"/>
      <c r="K56" s="162"/>
      <c r="L56" s="149"/>
      <c r="M56" s="162"/>
      <c r="N56" s="149"/>
      <c r="O56" s="166">
        <v>0</v>
      </c>
      <c r="P56" s="170">
        <v>1</v>
      </c>
      <c r="Q56" s="162">
        <v>8</v>
      </c>
    </row>
    <row r="57" spans="1:17" x14ac:dyDescent="0.55000000000000004">
      <c r="A57" s="162" t="s">
        <v>152</v>
      </c>
      <c r="B57" s="162" t="s">
        <v>40</v>
      </c>
      <c r="C57" s="163">
        <v>41987</v>
      </c>
      <c r="D57" s="162">
        <v>25</v>
      </c>
      <c r="E57" s="149"/>
      <c r="F57" s="162"/>
      <c r="G57" s="162">
        <v>1</v>
      </c>
      <c r="H57" s="149"/>
      <c r="I57" s="162">
        <v>1</v>
      </c>
      <c r="J57" s="149"/>
      <c r="K57" s="162"/>
      <c r="L57" s="149"/>
      <c r="M57" s="162"/>
      <c r="N57" s="149"/>
      <c r="O57" s="166">
        <v>0</v>
      </c>
      <c r="P57" s="170">
        <v>2</v>
      </c>
      <c r="Q57" s="162">
        <v>10</v>
      </c>
    </row>
    <row r="58" spans="1:17" x14ac:dyDescent="0.55000000000000004">
      <c r="A58" s="162" t="s">
        <v>152</v>
      </c>
      <c r="B58" s="162" t="s">
        <v>40</v>
      </c>
      <c r="C58" s="163">
        <v>41988</v>
      </c>
      <c r="D58" s="162">
        <v>26</v>
      </c>
      <c r="E58" s="149"/>
      <c r="F58" s="162">
        <v>1</v>
      </c>
      <c r="G58" s="162">
        <v>2</v>
      </c>
      <c r="H58" s="149"/>
      <c r="I58" s="162">
        <v>2</v>
      </c>
      <c r="J58" s="149"/>
      <c r="K58" s="162"/>
      <c r="L58" s="149"/>
      <c r="M58" s="162"/>
      <c r="N58" s="149"/>
      <c r="O58" s="166">
        <v>1</v>
      </c>
      <c r="P58" s="170">
        <v>4</v>
      </c>
      <c r="Q58" s="162">
        <v>15</v>
      </c>
    </row>
    <row r="59" spans="1:17" x14ac:dyDescent="0.55000000000000004">
      <c r="A59" s="162" t="s">
        <v>152</v>
      </c>
      <c r="B59" s="162" t="s">
        <v>40</v>
      </c>
      <c r="C59" s="163">
        <v>41989</v>
      </c>
      <c r="D59" s="162">
        <v>27</v>
      </c>
      <c r="E59" s="149"/>
      <c r="F59" s="162"/>
      <c r="G59" s="162">
        <v>1</v>
      </c>
      <c r="H59" s="149"/>
      <c r="I59" s="162"/>
      <c r="J59" s="149"/>
      <c r="K59" s="162"/>
      <c r="L59" s="149"/>
      <c r="M59" s="162"/>
      <c r="N59" s="149"/>
      <c r="O59" s="166">
        <v>0</v>
      </c>
      <c r="P59" s="170">
        <v>1</v>
      </c>
      <c r="Q59" s="162">
        <v>16</v>
      </c>
    </row>
    <row r="60" spans="1:17" x14ac:dyDescent="0.55000000000000004">
      <c r="A60" s="162" t="s">
        <v>152</v>
      </c>
      <c r="B60" s="162" t="s">
        <v>40</v>
      </c>
      <c r="C60" s="163">
        <v>41990</v>
      </c>
      <c r="D60" s="162">
        <v>28</v>
      </c>
      <c r="E60" s="149"/>
      <c r="F60" s="162"/>
      <c r="G60" s="162">
        <v>1</v>
      </c>
      <c r="H60" s="149"/>
      <c r="I60" s="162">
        <v>3</v>
      </c>
      <c r="J60" s="149"/>
      <c r="K60" s="162"/>
      <c r="L60" s="149"/>
      <c r="M60" s="162"/>
      <c r="N60" s="149"/>
      <c r="O60" s="166">
        <v>0</v>
      </c>
      <c r="P60" s="170">
        <v>4</v>
      </c>
      <c r="Q60" s="162">
        <v>20</v>
      </c>
    </row>
    <row r="61" spans="1:17" x14ac:dyDescent="0.55000000000000004">
      <c r="A61" s="162" t="s">
        <v>152</v>
      </c>
      <c r="B61" s="162" t="s">
        <v>40</v>
      </c>
      <c r="C61" s="163">
        <v>41991</v>
      </c>
      <c r="D61" s="162">
        <v>29</v>
      </c>
      <c r="E61" s="149"/>
      <c r="F61" s="162"/>
      <c r="G61" s="162"/>
      <c r="H61" s="149"/>
      <c r="I61" s="162">
        <v>2</v>
      </c>
      <c r="J61" s="149"/>
      <c r="K61" s="162"/>
      <c r="L61" s="149"/>
      <c r="M61" s="162"/>
      <c r="N61" s="149"/>
      <c r="O61" s="166">
        <v>0</v>
      </c>
      <c r="P61" s="170">
        <v>2</v>
      </c>
      <c r="Q61" s="162">
        <v>22</v>
      </c>
    </row>
    <row r="62" spans="1:17" x14ac:dyDescent="0.55000000000000004">
      <c r="A62" s="162" t="s">
        <v>152</v>
      </c>
      <c r="B62" s="162" t="s">
        <v>40</v>
      </c>
      <c r="C62" s="163">
        <v>41992</v>
      </c>
      <c r="D62" s="162">
        <v>30</v>
      </c>
      <c r="E62" s="149"/>
      <c r="F62" s="162"/>
      <c r="G62" s="162">
        <v>1</v>
      </c>
      <c r="H62" s="149"/>
      <c r="I62" s="162"/>
      <c r="J62" s="149"/>
      <c r="K62" s="162"/>
      <c r="L62" s="149"/>
      <c r="M62" s="162"/>
      <c r="N62" s="149"/>
      <c r="O62" s="166">
        <v>0</v>
      </c>
      <c r="P62" s="170">
        <v>1</v>
      </c>
      <c r="Q62" s="162">
        <v>23</v>
      </c>
    </row>
    <row r="63" spans="1:17" x14ac:dyDescent="0.55000000000000004">
      <c r="A63" s="162" t="s">
        <v>152</v>
      </c>
      <c r="B63" s="162" t="s">
        <v>53</v>
      </c>
      <c r="C63" s="163">
        <v>41982</v>
      </c>
      <c r="D63" s="162">
        <v>20</v>
      </c>
      <c r="E63" s="149"/>
      <c r="F63" s="162"/>
      <c r="G63" s="162">
        <v>1</v>
      </c>
      <c r="H63" s="149"/>
      <c r="I63" s="162"/>
      <c r="J63" s="149"/>
      <c r="K63" s="162"/>
      <c r="L63" s="149"/>
      <c r="M63" s="162"/>
      <c r="N63" s="149"/>
      <c r="O63" s="166">
        <v>0</v>
      </c>
      <c r="P63" s="170">
        <v>1</v>
      </c>
      <c r="Q63" s="162">
        <v>1</v>
      </c>
    </row>
    <row r="64" spans="1:17" x14ac:dyDescent="0.55000000000000004">
      <c r="A64" s="162" t="s">
        <v>152</v>
      </c>
      <c r="B64" s="162" t="s">
        <v>53</v>
      </c>
      <c r="C64" s="163">
        <v>41983</v>
      </c>
      <c r="D64" s="162">
        <v>21</v>
      </c>
      <c r="E64" s="149"/>
      <c r="F64" s="162">
        <v>1</v>
      </c>
      <c r="G64" s="162"/>
      <c r="H64" s="149"/>
      <c r="I64" s="162"/>
      <c r="J64" s="149"/>
      <c r="K64" s="162"/>
      <c r="L64" s="149"/>
      <c r="M64" s="162"/>
      <c r="N64" s="149"/>
      <c r="O64" s="166">
        <v>1</v>
      </c>
      <c r="P64" s="170">
        <v>0</v>
      </c>
      <c r="Q64" s="162">
        <v>2</v>
      </c>
    </row>
    <row r="65" spans="1:17" x14ac:dyDescent="0.55000000000000004">
      <c r="A65" s="162" t="s">
        <v>152</v>
      </c>
      <c r="B65" s="162" t="s">
        <v>53</v>
      </c>
      <c r="C65" s="163">
        <v>41984</v>
      </c>
      <c r="D65" s="162">
        <v>22</v>
      </c>
      <c r="E65" s="149"/>
      <c r="F65" s="162"/>
      <c r="G65" s="162">
        <v>2</v>
      </c>
      <c r="H65" s="149"/>
      <c r="I65" s="162"/>
      <c r="J65" s="149"/>
      <c r="K65" s="162"/>
      <c r="L65" s="149"/>
      <c r="M65" s="162"/>
      <c r="N65" s="149"/>
      <c r="O65" s="166">
        <v>0</v>
      </c>
      <c r="P65" s="170">
        <v>2</v>
      </c>
      <c r="Q65" s="162">
        <v>4</v>
      </c>
    </row>
    <row r="66" spans="1:17" x14ac:dyDescent="0.55000000000000004">
      <c r="A66" s="162" t="s">
        <v>152</v>
      </c>
      <c r="B66" s="162" t="s">
        <v>53</v>
      </c>
      <c r="C66" s="163">
        <v>41987</v>
      </c>
      <c r="D66" s="162">
        <v>25</v>
      </c>
      <c r="E66" s="149"/>
      <c r="F66" s="162"/>
      <c r="G66" s="162">
        <v>1</v>
      </c>
      <c r="H66" s="149"/>
      <c r="I66" s="162"/>
      <c r="J66" s="149"/>
      <c r="K66" s="162"/>
      <c r="L66" s="149"/>
      <c r="M66" s="162"/>
      <c r="N66" s="149"/>
      <c r="O66" s="166">
        <v>0</v>
      </c>
      <c r="P66" s="170">
        <v>1</v>
      </c>
      <c r="Q66" s="162">
        <v>5</v>
      </c>
    </row>
    <row r="67" spans="1:17" x14ac:dyDescent="0.55000000000000004">
      <c r="A67" s="162" t="s">
        <v>152</v>
      </c>
      <c r="B67" s="162" t="s">
        <v>53</v>
      </c>
      <c r="C67" s="163">
        <v>41988</v>
      </c>
      <c r="D67" s="162">
        <v>26</v>
      </c>
      <c r="E67" s="149"/>
      <c r="F67" s="162"/>
      <c r="G67" s="162"/>
      <c r="H67" s="149"/>
      <c r="I67" s="162"/>
      <c r="J67" s="149"/>
      <c r="K67" s="162"/>
      <c r="L67" s="149"/>
      <c r="M67" s="162">
        <v>1</v>
      </c>
      <c r="N67" s="149"/>
      <c r="O67" s="166">
        <v>0</v>
      </c>
      <c r="P67" s="170">
        <v>1</v>
      </c>
      <c r="Q67" s="162">
        <v>6</v>
      </c>
    </row>
    <row r="68" spans="1:17" x14ac:dyDescent="0.55000000000000004">
      <c r="A68" s="162" t="s">
        <v>152</v>
      </c>
      <c r="B68" s="162" t="s">
        <v>53</v>
      </c>
      <c r="C68" s="163">
        <v>41989</v>
      </c>
      <c r="D68" s="162">
        <v>27</v>
      </c>
      <c r="E68" s="149"/>
      <c r="F68" s="162"/>
      <c r="G68" s="162">
        <v>2</v>
      </c>
      <c r="H68" s="149"/>
      <c r="I68" s="162"/>
      <c r="J68" s="149"/>
      <c r="K68" s="162"/>
      <c r="L68" s="149"/>
      <c r="M68" s="162"/>
      <c r="N68" s="149"/>
      <c r="O68" s="166">
        <v>0</v>
      </c>
      <c r="P68" s="170">
        <v>2</v>
      </c>
      <c r="Q68" s="162">
        <v>8</v>
      </c>
    </row>
    <row r="69" spans="1:17" x14ac:dyDescent="0.55000000000000004">
      <c r="A69" s="162" t="s">
        <v>152</v>
      </c>
      <c r="B69" s="162" t="s">
        <v>53</v>
      </c>
      <c r="C69" s="163">
        <v>41990</v>
      </c>
      <c r="D69" s="162">
        <v>28</v>
      </c>
      <c r="E69" s="149"/>
      <c r="F69" s="162"/>
      <c r="G69" s="162">
        <v>1</v>
      </c>
      <c r="H69" s="149"/>
      <c r="I69" s="162"/>
      <c r="J69" s="149"/>
      <c r="K69" s="162"/>
      <c r="L69" s="149"/>
      <c r="M69" s="162"/>
      <c r="N69" s="149"/>
      <c r="O69" s="166">
        <v>0</v>
      </c>
      <c r="P69" s="170">
        <v>1</v>
      </c>
      <c r="Q69" s="162">
        <v>9</v>
      </c>
    </row>
    <row r="70" spans="1:17" x14ac:dyDescent="0.55000000000000004">
      <c r="A70" s="162" t="s">
        <v>152</v>
      </c>
      <c r="B70" s="162" t="s">
        <v>53</v>
      </c>
      <c r="C70" s="163">
        <v>41992</v>
      </c>
      <c r="D70" s="162">
        <v>30</v>
      </c>
      <c r="E70" s="149"/>
      <c r="F70" s="162"/>
      <c r="G70" s="162">
        <v>2</v>
      </c>
      <c r="H70" s="149"/>
      <c r="I70" s="162"/>
      <c r="J70" s="149"/>
      <c r="K70" s="162"/>
      <c r="L70" s="149"/>
      <c r="M70" s="162"/>
      <c r="N70" s="149"/>
      <c r="O70" s="166">
        <v>0</v>
      </c>
      <c r="P70" s="170">
        <v>2</v>
      </c>
      <c r="Q70" s="162">
        <v>11</v>
      </c>
    </row>
    <row r="71" spans="1:17" x14ac:dyDescent="0.55000000000000004">
      <c r="A71" s="162" t="s">
        <v>152</v>
      </c>
      <c r="B71" s="162" t="s">
        <v>54</v>
      </c>
      <c r="C71" s="163">
        <v>41981</v>
      </c>
      <c r="D71" s="162">
        <v>19</v>
      </c>
      <c r="E71" s="149"/>
      <c r="F71" s="162"/>
      <c r="G71" s="162">
        <v>1</v>
      </c>
      <c r="H71" s="149"/>
      <c r="I71" s="162">
        <v>2</v>
      </c>
      <c r="J71" s="149"/>
      <c r="K71" s="162"/>
      <c r="L71" s="149"/>
      <c r="M71" s="162"/>
      <c r="N71" s="149"/>
      <c r="O71" s="166">
        <v>0</v>
      </c>
      <c r="P71" s="170">
        <v>3</v>
      </c>
      <c r="Q71" s="162">
        <v>3</v>
      </c>
    </row>
    <row r="72" spans="1:17" x14ac:dyDescent="0.55000000000000004">
      <c r="A72" s="162" t="s">
        <v>152</v>
      </c>
      <c r="B72" s="162" t="s">
        <v>54</v>
      </c>
      <c r="C72" s="163">
        <v>41982</v>
      </c>
      <c r="D72" s="162">
        <v>20</v>
      </c>
      <c r="E72" s="149"/>
      <c r="F72" s="162"/>
      <c r="G72" s="162">
        <v>1</v>
      </c>
      <c r="H72" s="149"/>
      <c r="I72" s="162"/>
      <c r="J72" s="149"/>
      <c r="K72" s="162"/>
      <c r="L72" s="149"/>
      <c r="M72" s="162"/>
      <c r="N72" s="149"/>
      <c r="O72" s="166">
        <v>0</v>
      </c>
      <c r="P72" s="170">
        <v>1</v>
      </c>
      <c r="Q72" s="162">
        <v>4</v>
      </c>
    </row>
    <row r="73" spans="1:17" x14ac:dyDescent="0.55000000000000004">
      <c r="A73" s="162" t="s">
        <v>152</v>
      </c>
      <c r="B73" s="162" t="s">
        <v>54</v>
      </c>
      <c r="C73" s="163">
        <v>41983</v>
      </c>
      <c r="D73" s="162">
        <v>21</v>
      </c>
      <c r="E73" s="149"/>
      <c r="F73" s="162"/>
      <c r="G73" s="162">
        <v>1</v>
      </c>
      <c r="H73" s="149"/>
      <c r="I73" s="162"/>
      <c r="J73" s="149"/>
      <c r="K73" s="162"/>
      <c r="L73" s="149"/>
      <c r="M73" s="162"/>
      <c r="N73" s="149"/>
      <c r="O73" s="166">
        <v>0</v>
      </c>
      <c r="P73" s="170">
        <v>1</v>
      </c>
      <c r="Q73" s="162">
        <v>5</v>
      </c>
    </row>
    <row r="74" spans="1:17" x14ac:dyDescent="0.55000000000000004">
      <c r="A74" s="162" t="s">
        <v>152</v>
      </c>
      <c r="B74" s="162" t="s">
        <v>54</v>
      </c>
      <c r="C74" s="163">
        <v>41984</v>
      </c>
      <c r="D74" s="162">
        <v>22</v>
      </c>
      <c r="E74" s="149"/>
      <c r="F74" s="162"/>
      <c r="G74" s="162"/>
      <c r="H74" s="149"/>
      <c r="I74" s="162"/>
      <c r="J74" s="149"/>
      <c r="K74" s="162">
        <v>1</v>
      </c>
      <c r="L74" s="149"/>
      <c r="M74" s="162"/>
      <c r="N74" s="149"/>
      <c r="O74" s="166">
        <v>0</v>
      </c>
      <c r="P74" s="170">
        <v>1</v>
      </c>
      <c r="Q74" s="162">
        <v>6</v>
      </c>
    </row>
    <row r="75" spans="1:17" x14ac:dyDescent="0.55000000000000004">
      <c r="A75" s="162" t="s">
        <v>152</v>
      </c>
      <c r="B75" s="162" t="s">
        <v>54</v>
      </c>
      <c r="C75" s="163">
        <v>41985</v>
      </c>
      <c r="D75" s="162">
        <v>23</v>
      </c>
      <c r="E75" s="149"/>
      <c r="F75" s="162"/>
      <c r="G75" s="162">
        <v>2</v>
      </c>
      <c r="H75" s="149"/>
      <c r="I75" s="162">
        <v>1</v>
      </c>
      <c r="J75" s="149"/>
      <c r="K75" s="162"/>
      <c r="L75" s="149"/>
      <c r="M75" s="162"/>
      <c r="N75" s="149"/>
      <c r="O75" s="166">
        <v>0</v>
      </c>
      <c r="P75" s="170">
        <v>3</v>
      </c>
      <c r="Q75" s="162">
        <v>9</v>
      </c>
    </row>
    <row r="76" spans="1:17" x14ac:dyDescent="0.55000000000000004">
      <c r="A76" s="162" t="s">
        <v>152</v>
      </c>
      <c r="B76" s="162" t="s">
        <v>54</v>
      </c>
      <c r="C76" s="163">
        <v>41986</v>
      </c>
      <c r="D76" s="162">
        <v>24</v>
      </c>
      <c r="E76" s="149"/>
      <c r="F76" s="162"/>
      <c r="G76" s="162">
        <v>2</v>
      </c>
      <c r="H76" s="149"/>
      <c r="I76" s="162"/>
      <c r="J76" s="149"/>
      <c r="K76" s="162"/>
      <c r="L76" s="149"/>
      <c r="M76" s="162"/>
      <c r="N76" s="149"/>
      <c r="O76" s="166">
        <v>0</v>
      </c>
      <c r="P76" s="170">
        <v>2</v>
      </c>
      <c r="Q76" s="162">
        <v>11</v>
      </c>
    </row>
    <row r="77" spans="1:17" x14ac:dyDescent="0.55000000000000004">
      <c r="A77" s="162" t="s">
        <v>152</v>
      </c>
      <c r="B77" s="162" t="s">
        <v>54</v>
      </c>
      <c r="C77" s="163">
        <v>41987</v>
      </c>
      <c r="D77" s="162">
        <v>25</v>
      </c>
      <c r="E77" s="149"/>
      <c r="F77" s="162"/>
      <c r="G77" s="162">
        <v>2</v>
      </c>
      <c r="H77" s="149"/>
      <c r="I77" s="162"/>
      <c r="J77" s="149"/>
      <c r="K77" s="162"/>
      <c r="L77" s="149"/>
      <c r="M77" s="162"/>
      <c r="N77" s="149"/>
      <c r="O77" s="166">
        <v>0</v>
      </c>
      <c r="P77" s="170">
        <v>2</v>
      </c>
      <c r="Q77" s="162">
        <v>13</v>
      </c>
    </row>
    <row r="78" spans="1:17" x14ac:dyDescent="0.55000000000000004">
      <c r="A78" s="162" t="s">
        <v>152</v>
      </c>
      <c r="B78" s="162" t="s">
        <v>54</v>
      </c>
      <c r="C78" s="163">
        <v>41988</v>
      </c>
      <c r="D78" s="162">
        <v>26</v>
      </c>
      <c r="E78" s="149"/>
      <c r="F78" s="162"/>
      <c r="G78" s="162">
        <v>2</v>
      </c>
      <c r="H78" s="149"/>
      <c r="I78" s="162"/>
      <c r="J78" s="149"/>
      <c r="K78" s="162"/>
      <c r="L78" s="149"/>
      <c r="M78" s="162"/>
      <c r="N78" s="149"/>
      <c r="O78" s="166">
        <v>0</v>
      </c>
      <c r="P78" s="170">
        <v>2</v>
      </c>
      <c r="Q78" s="162">
        <v>15</v>
      </c>
    </row>
    <row r="79" spans="1:17" x14ac:dyDescent="0.55000000000000004">
      <c r="A79" s="162" t="s">
        <v>152</v>
      </c>
      <c r="B79" s="162" t="s">
        <v>54</v>
      </c>
      <c r="C79" s="163">
        <v>41989</v>
      </c>
      <c r="D79" s="162">
        <v>27</v>
      </c>
      <c r="E79" s="149"/>
      <c r="F79" s="162"/>
      <c r="G79" s="162">
        <v>2</v>
      </c>
      <c r="H79" s="149"/>
      <c r="I79" s="162"/>
      <c r="J79" s="149"/>
      <c r="K79" s="162"/>
      <c r="L79" s="149"/>
      <c r="M79" s="162"/>
      <c r="N79" s="149"/>
      <c r="O79" s="166">
        <v>0</v>
      </c>
      <c r="P79" s="170">
        <v>2</v>
      </c>
      <c r="Q79" s="162">
        <v>17</v>
      </c>
    </row>
    <row r="80" spans="1:17" x14ac:dyDescent="0.55000000000000004">
      <c r="A80" s="162" t="s">
        <v>152</v>
      </c>
      <c r="B80" s="162" t="s">
        <v>54</v>
      </c>
      <c r="C80" s="163">
        <v>41990</v>
      </c>
      <c r="D80" s="162">
        <v>28</v>
      </c>
      <c r="E80" s="149"/>
      <c r="F80" s="162"/>
      <c r="G80" s="162">
        <v>3</v>
      </c>
      <c r="H80" s="149"/>
      <c r="I80" s="162"/>
      <c r="J80" s="149"/>
      <c r="K80" s="162"/>
      <c r="L80" s="149"/>
      <c r="M80" s="162"/>
      <c r="N80" s="149"/>
      <c r="O80" s="166">
        <v>0</v>
      </c>
      <c r="P80" s="170">
        <v>3</v>
      </c>
      <c r="Q80" s="162">
        <v>20</v>
      </c>
    </row>
    <row r="81" spans="1:17" x14ac:dyDescent="0.55000000000000004">
      <c r="A81" s="162" t="s">
        <v>152</v>
      </c>
      <c r="B81" s="162" t="s">
        <v>54</v>
      </c>
      <c r="C81" s="163">
        <v>41991</v>
      </c>
      <c r="D81" s="162">
        <v>29</v>
      </c>
      <c r="E81" s="149"/>
      <c r="F81" s="162"/>
      <c r="G81" s="162">
        <v>3</v>
      </c>
      <c r="H81" s="149"/>
      <c r="I81" s="162"/>
      <c r="J81" s="149"/>
      <c r="K81" s="162"/>
      <c r="L81" s="149"/>
      <c r="M81" s="162"/>
      <c r="N81" s="149"/>
      <c r="O81" s="166">
        <v>0</v>
      </c>
      <c r="P81" s="170">
        <v>3</v>
      </c>
      <c r="Q81" s="162">
        <v>23</v>
      </c>
    </row>
    <row r="82" spans="1:17" x14ac:dyDescent="0.55000000000000004">
      <c r="A82" s="162" t="s">
        <v>152</v>
      </c>
      <c r="B82" s="162" t="s">
        <v>54</v>
      </c>
      <c r="C82" s="163">
        <v>41992</v>
      </c>
      <c r="D82" s="162">
        <v>30</v>
      </c>
      <c r="E82" s="149"/>
      <c r="F82" s="162">
        <v>1</v>
      </c>
      <c r="G82" s="162">
        <v>1</v>
      </c>
      <c r="H82" s="149"/>
      <c r="I82" s="162"/>
      <c r="J82" s="149"/>
      <c r="K82" s="162"/>
      <c r="L82" s="149"/>
      <c r="M82" s="162"/>
      <c r="N82" s="149"/>
      <c r="O82" s="166">
        <v>1</v>
      </c>
      <c r="P82" s="170">
        <v>1</v>
      </c>
      <c r="Q82" s="162">
        <v>25</v>
      </c>
    </row>
    <row r="83" spans="1:17" x14ac:dyDescent="0.55000000000000004">
      <c r="A83" s="162" t="s">
        <v>153</v>
      </c>
      <c r="B83" s="149" t="s">
        <v>39</v>
      </c>
      <c r="C83" s="150">
        <v>42257</v>
      </c>
      <c r="D83" s="149">
        <v>2</v>
      </c>
      <c r="E83" s="149"/>
      <c r="F83" s="171"/>
      <c r="G83" s="172">
        <v>3</v>
      </c>
      <c r="H83" s="149"/>
      <c r="I83" s="172"/>
      <c r="J83" s="172"/>
      <c r="K83" s="149"/>
      <c r="L83" s="149"/>
      <c r="M83" s="172"/>
      <c r="N83" s="149"/>
      <c r="O83" s="149">
        <v>0</v>
      </c>
      <c r="P83" s="149">
        <v>3</v>
      </c>
      <c r="Q83" s="149">
        <v>3</v>
      </c>
    </row>
    <row r="84" spans="1:17" x14ac:dyDescent="0.55000000000000004">
      <c r="A84" s="162" t="s">
        <v>153</v>
      </c>
      <c r="B84" s="149" t="s">
        <v>39</v>
      </c>
      <c r="C84" s="150">
        <v>42258</v>
      </c>
      <c r="D84" s="149">
        <v>3</v>
      </c>
      <c r="E84" s="149"/>
      <c r="F84" s="171"/>
      <c r="G84" s="172">
        <v>2</v>
      </c>
      <c r="H84" s="149"/>
      <c r="I84" s="172"/>
      <c r="J84" s="172"/>
      <c r="K84" s="149"/>
      <c r="L84" s="149"/>
      <c r="M84" s="172"/>
      <c r="N84" s="149"/>
      <c r="O84" s="149">
        <v>0</v>
      </c>
      <c r="P84" s="149">
        <v>2</v>
      </c>
      <c r="Q84" s="149">
        <v>5</v>
      </c>
    </row>
    <row r="85" spans="1:17" x14ac:dyDescent="0.55000000000000004">
      <c r="A85" s="162" t="s">
        <v>153</v>
      </c>
      <c r="B85" s="149" t="s">
        <v>39</v>
      </c>
      <c r="C85" s="150">
        <v>42259</v>
      </c>
      <c r="D85" s="149">
        <v>4</v>
      </c>
      <c r="E85" s="149"/>
      <c r="F85" s="171"/>
      <c r="G85" s="172">
        <v>2</v>
      </c>
      <c r="H85" s="149"/>
      <c r="I85" s="172"/>
      <c r="J85" s="172"/>
      <c r="K85" s="149"/>
      <c r="L85" s="149"/>
      <c r="M85" s="172"/>
      <c r="N85" s="149"/>
      <c r="O85" s="149">
        <v>0</v>
      </c>
      <c r="P85" s="149">
        <v>2</v>
      </c>
      <c r="Q85" s="149">
        <v>7</v>
      </c>
    </row>
    <row r="86" spans="1:17" x14ac:dyDescent="0.55000000000000004">
      <c r="A86" s="162" t="s">
        <v>153</v>
      </c>
      <c r="B86" s="149" t="s">
        <v>39</v>
      </c>
      <c r="C86" s="150">
        <v>42260</v>
      </c>
      <c r="D86" s="149">
        <v>5</v>
      </c>
      <c r="E86" s="149"/>
      <c r="F86" s="171"/>
      <c r="G86" s="172">
        <v>1</v>
      </c>
      <c r="H86" s="149"/>
      <c r="I86" s="172"/>
      <c r="J86" s="172"/>
      <c r="K86" s="149"/>
      <c r="L86" s="149"/>
      <c r="M86" s="172"/>
      <c r="N86" s="149"/>
      <c r="O86" s="149">
        <v>0</v>
      </c>
      <c r="P86" s="149">
        <v>1</v>
      </c>
      <c r="Q86" s="149">
        <v>8</v>
      </c>
    </row>
    <row r="87" spans="1:17" x14ac:dyDescent="0.55000000000000004">
      <c r="A87" s="162" t="s">
        <v>153</v>
      </c>
      <c r="B87" s="149" t="s">
        <v>39</v>
      </c>
      <c r="C87" s="150">
        <v>42265</v>
      </c>
      <c r="D87" s="149">
        <v>10</v>
      </c>
      <c r="E87" s="149"/>
      <c r="F87" s="171"/>
      <c r="G87" s="172">
        <v>1</v>
      </c>
      <c r="H87" s="149"/>
      <c r="I87" s="172"/>
      <c r="J87" s="172"/>
      <c r="K87" s="149"/>
      <c r="L87" s="149"/>
      <c r="M87" s="172"/>
      <c r="N87" s="149"/>
      <c r="O87" s="149">
        <v>0</v>
      </c>
      <c r="P87" s="149">
        <v>1</v>
      </c>
      <c r="Q87" s="149">
        <v>9</v>
      </c>
    </row>
    <row r="88" spans="1:17" x14ac:dyDescent="0.55000000000000004">
      <c r="A88" s="162" t="s">
        <v>153</v>
      </c>
      <c r="B88" s="149" t="s">
        <v>39</v>
      </c>
      <c r="C88" s="150">
        <v>42278</v>
      </c>
      <c r="D88" s="149">
        <v>23</v>
      </c>
      <c r="E88" s="149"/>
      <c r="F88" s="171"/>
      <c r="G88" s="172">
        <v>1</v>
      </c>
      <c r="H88" s="149"/>
      <c r="I88" s="172"/>
      <c r="J88" s="172"/>
      <c r="K88" s="149"/>
      <c r="L88" s="149"/>
      <c r="M88" s="172"/>
      <c r="N88" s="149"/>
      <c r="O88" s="149">
        <v>0</v>
      </c>
      <c r="P88" s="149">
        <v>1</v>
      </c>
      <c r="Q88" s="149">
        <v>10</v>
      </c>
    </row>
    <row r="89" spans="1:17" x14ac:dyDescent="0.55000000000000004">
      <c r="A89" s="162" t="s">
        <v>153</v>
      </c>
      <c r="B89" s="149" t="s">
        <v>39</v>
      </c>
      <c r="C89" s="150">
        <v>42279</v>
      </c>
      <c r="D89" s="149">
        <v>24</v>
      </c>
      <c r="E89" s="149"/>
      <c r="F89" s="171"/>
      <c r="G89" s="172">
        <v>1</v>
      </c>
      <c r="H89" s="149"/>
      <c r="I89" s="172"/>
      <c r="J89" s="172"/>
      <c r="K89" s="149"/>
      <c r="L89" s="149"/>
      <c r="M89" s="172"/>
      <c r="N89" s="149"/>
      <c r="O89" s="149">
        <v>0</v>
      </c>
      <c r="P89" s="149">
        <v>1</v>
      </c>
      <c r="Q89" s="149">
        <v>11</v>
      </c>
    </row>
    <row r="90" spans="1:17" x14ac:dyDescent="0.55000000000000004">
      <c r="A90" s="162" t="s">
        <v>153</v>
      </c>
      <c r="B90" s="149" t="s">
        <v>39</v>
      </c>
      <c r="C90" s="150">
        <v>42280</v>
      </c>
      <c r="D90" s="149">
        <v>25</v>
      </c>
      <c r="E90" s="149"/>
      <c r="F90" s="171"/>
      <c r="G90" s="172">
        <v>1</v>
      </c>
      <c r="H90" s="149"/>
      <c r="I90" s="172"/>
      <c r="J90" s="172"/>
      <c r="K90" s="149"/>
      <c r="L90" s="149"/>
      <c r="M90" s="172"/>
      <c r="N90" s="149"/>
      <c r="O90" s="149">
        <v>0</v>
      </c>
      <c r="P90" s="149">
        <v>1</v>
      </c>
      <c r="Q90" s="149">
        <v>12</v>
      </c>
    </row>
    <row r="91" spans="1:17" x14ac:dyDescent="0.55000000000000004">
      <c r="A91" s="162" t="s">
        <v>153</v>
      </c>
      <c r="B91" s="149" t="s">
        <v>39</v>
      </c>
      <c r="C91" s="150">
        <v>42281</v>
      </c>
      <c r="D91" s="149">
        <v>26</v>
      </c>
      <c r="E91" s="149"/>
      <c r="F91" s="171"/>
      <c r="G91" s="172">
        <v>1</v>
      </c>
      <c r="H91" s="149"/>
      <c r="I91" s="172"/>
      <c r="J91" s="172"/>
      <c r="K91" s="149"/>
      <c r="L91" s="149"/>
      <c r="M91" s="172"/>
      <c r="N91" s="149"/>
      <c r="O91" s="149">
        <v>0</v>
      </c>
      <c r="P91" s="149">
        <v>1</v>
      </c>
      <c r="Q91" s="149">
        <v>13</v>
      </c>
    </row>
    <row r="92" spans="1:17" x14ac:dyDescent="0.55000000000000004">
      <c r="A92" s="162" t="s">
        <v>153</v>
      </c>
      <c r="B92" s="149" t="s">
        <v>39</v>
      </c>
      <c r="C92" s="150">
        <v>42282</v>
      </c>
      <c r="D92" s="149">
        <v>27</v>
      </c>
      <c r="E92" s="149"/>
      <c r="F92" s="171"/>
      <c r="G92" s="172">
        <v>1</v>
      </c>
      <c r="H92" s="149"/>
      <c r="I92" s="172"/>
      <c r="J92" s="172"/>
      <c r="K92" s="149"/>
      <c r="L92" s="149"/>
      <c r="M92" s="172"/>
      <c r="N92" s="149"/>
      <c r="O92" s="149">
        <v>0</v>
      </c>
      <c r="P92" s="149">
        <v>1</v>
      </c>
      <c r="Q92" s="149">
        <v>14</v>
      </c>
    </row>
    <row r="93" spans="1:17" x14ac:dyDescent="0.55000000000000004">
      <c r="A93" s="162" t="s">
        <v>153</v>
      </c>
      <c r="B93" s="149" t="s">
        <v>44</v>
      </c>
      <c r="C93" s="150">
        <v>42257</v>
      </c>
      <c r="D93" s="149">
        <v>2</v>
      </c>
      <c r="E93" s="149"/>
      <c r="F93" s="171"/>
      <c r="G93" s="172">
        <v>4</v>
      </c>
      <c r="H93" s="149"/>
      <c r="I93" s="172"/>
      <c r="J93" s="172"/>
      <c r="K93" s="149"/>
      <c r="L93" s="149"/>
      <c r="M93" s="172"/>
      <c r="N93" s="149"/>
      <c r="O93" s="149">
        <v>0</v>
      </c>
      <c r="P93" s="149">
        <v>4</v>
      </c>
      <c r="Q93" s="149">
        <v>4</v>
      </c>
    </row>
    <row r="94" spans="1:17" x14ac:dyDescent="0.55000000000000004">
      <c r="A94" s="162" t="s">
        <v>153</v>
      </c>
      <c r="B94" s="149" t="s">
        <v>44</v>
      </c>
      <c r="C94" s="150">
        <v>42259</v>
      </c>
      <c r="D94" s="149">
        <v>4</v>
      </c>
      <c r="E94" s="149"/>
      <c r="F94" s="171"/>
      <c r="G94" s="172">
        <v>3</v>
      </c>
      <c r="H94" s="149"/>
      <c r="I94" s="172"/>
      <c r="J94" s="172"/>
      <c r="K94" s="149"/>
      <c r="L94" s="149"/>
      <c r="M94" s="172">
        <v>1</v>
      </c>
      <c r="N94" s="149"/>
      <c r="O94" s="149">
        <v>0</v>
      </c>
      <c r="P94" s="149">
        <v>4</v>
      </c>
      <c r="Q94" s="149">
        <v>8</v>
      </c>
    </row>
    <row r="95" spans="1:17" x14ac:dyDescent="0.55000000000000004">
      <c r="A95" s="162" t="s">
        <v>153</v>
      </c>
      <c r="B95" s="149" t="s">
        <v>44</v>
      </c>
      <c r="C95" s="150">
        <v>42260</v>
      </c>
      <c r="D95" s="149">
        <v>5</v>
      </c>
      <c r="E95" s="149"/>
      <c r="F95" s="171"/>
      <c r="G95" s="172">
        <v>3</v>
      </c>
      <c r="H95" s="149"/>
      <c r="I95" s="172"/>
      <c r="J95" s="172"/>
      <c r="K95" s="149"/>
      <c r="L95" s="149"/>
      <c r="M95" s="172"/>
      <c r="N95" s="149"/>
      <c r="O95" s="149">
        <v>0</v>
      </c>
      <c r="P95" s="149">
        <v>3</v>
      </c>
      <c r="Q95" s="149">
        <v>11</v>
      </c>
    </row>
    <row r="96" spans="1:17" x14ac:dyDescent="0.55000000000000004">
      <c r="A96" s="162" t="s">
        <v>153</v>
      </c>
      <c r="B96" s="149" t="s">
        <v>44</v>
      </c>
      <c r="C96" s="150">
        <v>42261</v>
      </c>
      <c r="D96" s="149">
        <v>6</v>
      </c>
      <c r="E96" s="149"/>
      <c r="F96" s="171"/>
      <c r="G96" s="172">
        <v>2</v>
      </c>
      <c r="H96" s="149"/>
      <c r="I96" s="172"/>
      <c r="J96" s="172"/>
      <c r="K96" s="149"/>
      <c r="L96" s="149"/>
      <c r="M96" s="172"/>
      <c r="N96" s="149"/>
      <c r="O96" s="149">
        <v>0</v>
      </c>
      <c r="P96" s="149">
        <v>2</v>
      </c>
      <c r="Q96" s="149">
        <v>13</v>
      </c>
    </row>
    <row r="97" spans="1:17" x14ac:dyDescent="0.55000000000000004">
      <c r="A97" s="162" t="s">
        <v>153</v>
      </c>
      <c r="B97" s="149" t="s">
        <v>44</v>
      </c>
      <c r="C97" s="150">
        <v>42263</v>
      </c>
      <c r="D97" s="149">
        <v>8</v>
      </c>
      <c r="E97" s="149"/>
      <c r="F97" s="171">
        <v>1</v>
      </c>
      <c r="G97" s="172"/>
      <c r="H97" s="149"/>
      <c r="I97" s="172"/>
      <c r="J97" s="172"/>
      <c r="K97" s="149"/>
      <c r="L97" s="149"/>
      <c r="M97" s="172"/>
      <c r="N97" s="149"/>
      <c r="O97" s="149">
        <v>1</v>
      </c>
      <c r="P97" s="149">
        <v>0</v>
      </c>
      <c r="Q97" s="149">
        <v>14</v>
      </c>
    </row>
    <row r="98" spans="1:17" x14ac:dyDescent="0.55000000000000004">
      <c r="A98" s="162" t="s">
        <v>153</v>
      </c>
      <c r="B98" s="149" t="s">
        <v>44</v>
      </c>
      <c r="C98" s="150">
        <v>42264</v>
      </c>
      <c r="D98" s="149">
        <v>9</v>
      </c>
      <c r="E98" s="149"/>
      <c r="F98" s="171"/>
      <c r="G98" s="172">
        <v>2</v>
      </c>
      <c r="H98" s="149"/>
      <c r="I98" s="172"/>
      <c r="J98" s="172"/>
      <c r="K98" s="149"/>
      <c r="L98" s="149"/>
      <c r="M98" s="172"/>
      <c r="N98" s="149"/>
      <c r="O98" s="149">
        <v>0</v>
      </c>
      <c r="P98" s="149">
        <v>2</v>
      </c>
      <c r="Q98" s="149">
        <v>16</v>
      </c>
    </row>
    <row r="99" spans="1:17" x14ac:dyDescent="0.55000000000000004">
      <c r="A99" s="162" t="s">
        <v>153</v>
      </c>
      <c r="B99" s="149" t="s">
        <v>44</v>
      </c>
      <c r="C99" s="150">
        <v>42265</v>
      </c>
      <c r="D99" s="149">
        <v>10</v>
      </c>
      <c r="E99" s="149"/>
      <c r="F99" s="171"/>
      <c r="G99" s="172">
        <v>1</v>
      </c>
      <c r="H99" s="149"/>
      <c r="I99" s="172"/>
      <c r="J99" s="172"/>
      <c r="K99" s="149"/>
      <c r="L99" s="149"/>
      <c r="M99" s="172"/>
      <c r="N99" s="149"/>
      <c r="O99" s="149">
        <v>0</v>
      </c>
      <c r="P99" s="149">
        <v>1</v>
      </c>
      <c r="Q99" s="149">
        <v>17</v>
      </c>
    </row>
    <row r="100" spans="1:17" x14ac:dyDescent="0.55000000000000004">
      <c r="A100" s="162" t="s">
        <v>153</v>
      </c>
      <c r="B100" s="149" t="s">
        <v>44</v>
      </c>
      <c r="C100" s="150">
        <v>42268</v>
      </c>
      <c r="D100" s="149">
        <v>13</v>
      </c>
      <c r="E100" s="149"/>
      <c r="F100" s="171"/>
      <c r="G100" s="172">
        <v>1</v>
      </c>
      <c r="H100" s="149"/>
      <c r="I100" s="172"/>
      <c r="J100" s="172"/>
      <c r="K100" s="149"/>
      <c r="L100" s="149"/>
      <c r="M100" s="172"/>
      <c r="N100" s="149"/>
      <c r="O100" s="149">
        <v>0</v>
      </c>
      <c r="P100" s="149">
        <v>1</v>
      </c>
      <c r="Q100" s="149">
        <v>18</v>
      </c>
    </row>
    <row r="101" spans="1:17" x14ac:dyDescent="0.55000000000000004">
      <c r="A101" s="162" t="s">
        <v>153</v>
      </c>
      <c r="B101" s="149" t="s">
        <v>44</v>
      </c>
      <c r="C101" s="150">
        <v>42280</v>
      </c>
      <c r="D101" s="149">
        <v>25</v>
      </c>
      <c r="E101" s="149"/>
      <c r="F101" s="171"/>
      <c r="G101" s="172">
        <v>1</v>
      </c>
      <c r="H101" s="149"/>
      <c r="I101" s="172"/>
      <c r="J101" s="172"/>
      <c r="K101" s="149"/>
      <c r="L101" s="149"/>
      <c r="M101" s="172"/>
      <c r="N101" s="149"/>
      <c r="O101" s="149">
        <v>0</v>
      </c>
      <c r="P101" s="149">
        <v>1</v>
      </c>
      <c r="Q101" s="149">
        <v>19</v>
      </c>
    </row>
    <row r="102" spans="1:17" x14ac:dyDescent="0.55000000000000004">
      <c r="A102" s="162" t="s">
        <v>153</v>
      </c>
      <c r="B102" s="149" t="s">
        <v>44</v>
      </c>
      <c r="C102" s="150">
        <v>42285</v>
      </c>
      <c r="D102" s="149">
        <v>30</v>
      </c>
      <c r="E102" s="149"/>
      <c r="F102" s="171"/>
      <c r="G102" s="172">
        <v>1</v>
      </c>
      <c r="H102" s="149"/>
      <c r="I102" s="172"/>
      <c r="J102" s="172"/>
      <c r="K102" s="149"/>
      <c r="L102" s="149"/>
      <c r="M102" s="172"/>
      <c r="N102" s="149"/>
      <c r="O102" s="149">
        <v>0</v>
      </c>
      <c r="P102" s="149">
        <v>1</v>
      </c>
      <c r="Q102" s="149">
        <v>20</v>
      </c>
    </row>
    <row r="103" spans="1:17" x14ac:dyDescent="0.55000000000000004">
      <c r="A103" s="162" t="s">
        <v>153</v>
      </c>
      <c r="B103" s="149" t="s">
        <v>44</v>
      </c>
      <c r="C103" s="150">
        <v>42286</v>
      </c>
      <c r="D103" s="149">
        <v>31</v>
      </c>
      <c r="E103" s="149"/>
      <c r="F103" s="171"/>
      <c r="G103" s="172">
        <v>1</v>
      </c>
      <c r="H103" s="149"/>
      <c r="I103" s="172"/>
      <c r="J103" s="172"/>
      <c r="K103" s="149"/>
      <c r="L103" s="149"/>
      <c r="M103" s="172"/>
      <c r="N103" s="149"/>
      <c r="O103" s="149">
        <v>0</v>
      </c>
      <c r="P103" s="149">
        <v>1</v>
      </c>
      <c r="Q103" s="149">
        <v>21</v>
      </c>
    </row>
    <row r="104" spans="1:17" x14ac:dyDescent="0.55000000000000004">
      <c r="A104" s="162" t="s">
        <v>153</v>
      </c>
      <c r="B104" s="149" t="s">
        <v>60</v>
      </c>
      <c r="C104" s="150">
        <v>42257</v>
      </c>
      <c r="D104" s="149">
        <v>2</v>
      </c>
      <c r="E104" s="149"/>
      <c r="F104" s="171"/>
      <c r="G104" s="172">
        <v>2</v>
      </c>
      <c r="H104" s="149"/>
      <c r="I104" s="172"/>
      <c r="J104" s="172"/>
      <c r="K104" s="149"/>
      <c r="L104" s="149"/>
      <c r="M104" s="172"/>
      <c r="N104" s="149"/>
      <c r="O104" s="149">
        <v>0</v>
      </c>
      <c r="P104" s="149">
        <v>2</v>
      </c>
      <c r="Q104" s="149">
        <v>2</v>
      </c>
    </row>
    <row r="105" spans="1:17" x14ac:dyDescent="0.55000000000000004">
      <c r="A105" s="162" t="s">
        <v>153</v>
      </c>
      <c r="B105" s="149" t="s">
        <v>60</v>
      </c>
      <c r="C105" s="150">
        <v>42258</v>
      </c>
      <c r="D105" s="149">
        <v>3</v>
      </c>
      <c r="E105" s="149"/>
      <c r="F105" s="171"/>
      <c r="G105" s="172">
        <v>5</v>
      </c>
      <c r="H105" s="149"/>
      <c r="I105" s="172"/>
      <c r="J105" s="172"/>
      <c r="K105" s="149"/>
      <c r="L105" s="149"/>
      <c r="M105" s="172"/>
      <c r="N105" s="149"/>
      <c r="O105" s="149">
        <v>0</v>
      </c>
      <c r="P105" s="149">
        <v>5</v>
      </c>
      <c r="Q105" s="149">
        <v>7</v>
      </c>
    </row>
    <row r="106" spans="1:17" x14ac:dyDescent="0.55000000000000004">
      <c r="A106" s="162" t="s">
        <v>153</v>
      </c>
      <c r="B106" s="149" t="s">
        <v>60</v>
      </c>
      <c r="C106" s="150">
        <v>42259</v>
      </c>
      <c r="D106" s="149">
        <v>4</v>
      </c>
      <c r="E106" s="149"/>
      <c r="F106" s="171"/>
      <c r="G106" s="172">
        <v>3</v>
      </c>
      <c r="H106" s="149"/>
      <c r="I106" s="172"/>
      <c r="J106" s="172"/>
      <c r="K106" s="149"/>
      <c r="L106" s="149"/>
      <c r="M106" s="172"/>
      <c r="N106" s="149"/>
      <c r="O106" s="149">
        <v>0</v>
      </c>
      <c r="P106" s="149">
        <v>3</v>
      </c>
      <c r="Q106" s="149">
        <v>10</v>
      </c>
    </row>
    <row r="107" spans="1:17" x14ac:dyDescent="0.55000000000000004">
      <c r="A107" s="162" t="s">
        <v>153</v>
      </c>
      <c r="B107" s="149" t="s">
        <v>60</v>
      </c>
      <c r="C107" s="150">
        <v>42260</v>
      </c>
      <c r="D107" s="149">
        <v>5</v>
      </c>
      <c r="E107" s="149"/>
      <c r="F107" s="171"/>
      <c r="G107" s="172">
        <v>2</v>
      </c>
      <c r="H107" s="149"/>
      <c r="I107" s="172"/>
      <c r="J107" s="172"/>
      <c r="K107" s="149"/>
      <c r="L107" s="149"/>
      <c r="M107" s="172"/>
      <c r="N107" s="149"/>
      <c r="O107" s="149">
        <v>0</v>
      </c>
      <c r="P107" s="149">
        <v>2</v>
      </c>
      <c r="Q107" s="149">
        <v>12</v>
      </c>
    </row>
    <row r="108" spans="1:17" x14ac:dyDescent="0.55000000000000004">
      <c r="A108" s="162" t="s">
        <v>153</v>
      </c>
      <c r="B108" s="149" t="s">
        <v>60</v>
      </c>
      <c r="C108" s="150">
        <v>42261</v>
      </c>
      <c r="D108" s="149">
        <v>6</v>
      </c>
      <c r="E108" s="149"/>
      <c r="F108" s="171"/>
      <c r="G108" s="172"/>
      <c r="H108" s="149"/>
      <c r="I108" s="172">
        <v>1</v>
      </c>
      <c r="J108" s="172"/>
      <c r="K108" s="149"/>
      <c r="L108" s="149"/>
      <c r="M108" s="172"/>
      <c r="N108" s="149"/>
      <c r="O108" s="149">
        <v>0</v>
      </c>
      <c r="P108" s="149">
        <v>1</v>
      </c>
      <c r="Q108" s="149">
        <v>13</v>
      </c>
    </row>
    <row r="109" spans="1:17" x14ac:dyDescent="0.55000000000000004">
      <c r="A109" s="162" t="s">
        <v>153</v>
      </c>
      <c r="B109" s="149" t="s">
        <v>60</v>
      </c>
      <c r="C109" s="150">
        <v>42262</v>
      </c>
      <c r="D109" s="149">
        <v>7</v>
      </c>
      <c r="E109" s="149"/>
      <c r="F109" s="171"/>
      <c r="G109" s="172">
        <v>2</v>
      </c>
      <c r="H109" s="149"/>
      <c r="I109" s="172"/>
      <c r="J109" s="172"/>
      <c r="K109" s="149"/>
      <c r="L109" s="149"/>
      <c r="M109" s="172"/>
      <c r="N109" s="149"/>
      <c r="O109" s="149">
        <v>0</v>
      </c>
      <c r="P109" s="149">
        <v>2</v>
      </c>
      <c r="Q109" s="149">
        <v>15</v>
      </c>
    </row>
    <row r="110" spans="1:17" x14ac:dyDescent="0.55000000000000004">
      <c r="A110" s="162" t="s">
        <v>153</v>
      </c>
      <c r="B110" s="149" t="s">
        <v>60</v>
      </c>
      <c r="C110" s="150">
        <v>42263</v>
      </c>
      <c r="D110" s="149">
        <v>8</v>
      </c>
      <c r="E110" s="149"/>
      <c r="F110" s="171"/>
      <c r="G110" s="172">
        <v>1</v>
      </c>
      <c r="H110" s="149"/>
      <c r="I110" s="172">
        <v>1</v>
      </c>
      <c r="J110" s="172"/>
      <c r="K110" s="149"/>
      <c r="L110" s="149"/>
      <c r="M110" s="172"/>
      <c r="N110" s="149"/>
      <c r="O110" s="149">
        <v>0</v>
      </c>
      <c r="P110" s="149">
        <v>2</v>
      </c>
      <c r="Q110" s="149">
        <v>17</v>
      </c>
    </row>
    <row r="111" spans="1:17" x14ac:dyDescent="0.55000000000000004">
      <c r="A111" s="162" t="s">
        <v>153</v>
      </c>
      <c r="B111" s="149" t="s">
        <v>60</v>
      </c>
      <c r="C111" s="150">
        <v>42264</v>
      </c>
      <c r="D111" s="149">
        <v>9</v>
      </c>
      <c r="E111" s="149"/>
      <c r="F111" s="171"/>
      <c r="G111" s="172"/>
      <c r="H111" s="149"/>
      <c r="I111" s="172">
        <v>1</v>
      </c>
      <c r="J111" s="172">
        <v>1</v>
      </c>
      <c r="K111" s="149"/>
      <c r="L111" s="149"/>
      <c r="M111" s="172"/>
      <c r="N111" s="149"/>
      <c r="O111" s="149">
        <v>0</v>
      </c>
      <c r="P111" s="149">
        <v>2</v>
      </c>
      <c r="Q111" s="149">
        <v>19</v>
      </c>
    </row>
    <row r="112" spans="1:17" x14ac:dyDescent="0.55000000000000004">
      <c r="A112" s="162" t="s">
        <v>153</v>
      </c>
      <c r="B112" s="149" t="s">
        <v>60</v>
      </c>
      <c r="C112" s="150">
        <v>42265</v>
      </c>
      <c r="D112" s="149">
        <v>10</v>
      </c>
      <c r="E112" s="149"/>
      <c r="F112" s="171"/>
      <c r="G112" s="172">
        <v>1</v>
      </c>
      <c r="H112" s="149"/>
      <c r="I112" s="172"/>
      <c r="J112" s="172"/>
      <c r="K112" s="149"/>
      <c r="L112" s="149"/>
      <c r="M112" s="172"/>
      <c r="N112" s="149"/>
      <c r="O112" s="149">
        <v>0</v>
      </c>
      <c r="P112" s="149">
        <v>1</v>
      </c>
      <c r="Q112" s="149">
        <v>20</v>
      </c>
    </row>
    <row r="113" spans="1:17" x14ac:dyDescent="0.55000000000000004">
      <c r="A113" s="162" t="s">
        <v>153</v>
      </c>
      <c r="B113" s="149" t="s">
        <v>60</v>
      </c>
      <c r="C113" s="150">
        <v>42266</v>
      </c>
      <c r="D113" s="149">
        <v>11</v>
      </c>
      <c r="E113" s="149"/>
      <c r="F113" s="171"/>
      <c r="G113" s="172">
        <v>1</v>
      </c>
      <c r="H113" s="149"/>
      <c r="I113" s="172"/>
      <c r="J113" s="172"/>
      <c r="K113" s="149"/>
      <c r="L113" s="149"/>
      <c r="M113" s="172"/>
      <c r="N113" s="149"/>
      <c r="O113" s="149">
        <v>0</v>
      </c>
      <c r="P113" s="149">
        <v>1</v>
      </c>
      <c r="Q113" s="149">
        <v>21</v>
      </c>
    </row>
    <row r="114" spans="1:17" x14ac:dyDescent="0.55000000000000004">
      <c r="A114" s="162" t="s">
        <v>153</v>
      </c>
      <c r="B114" s="149" t="s">
        <v>60</v>
      </c>
      <c r="C114" s="150">
        <v>42268</v>
      </c>
      <c r="D114" s="149">
        <v>13</v>
      </c>
      <c r="E114" s="149"/>
      <c r="F114" s="171"/>
      <c r="G114" s="172">
        <v>2</v>
      </c>
      <c r="H114" s="149"/>
      <c r="I114" s="172"/>
      <c r="J114" s="172"/>
      <c r="K114" s="149"/>
      <c r="L114" s="149"/>
      <c r="M114" s="172"/>
      <c r="N114" s="149"/>
      <c r="O114" s="149">
        <v>0</v>
      </c>
      <c r="P114" s="149">
        <v>2</v>
      </c>
      <c r="Q114" s="149">
        <v>23</v>
      </c>
    </row>
    <row r="115" spans="1:17" x14ac:dyDescent="0.55000000000000004">
      <c r="A115" s="162" t="s">
        <v>153</v>
      </c>
      <c r="B115" s="149" t="s">
        <v>60</v>
      </c>
      <c r="C115" s="150">
        <v>42274</v>
      </c>
      <c r="D115" s="149">
        <v>19</v>
      </c>
      <c r="E115" s="149"/>
      <c r="F115" s="171"/>
      <c r="G115" s="172">
        <v>2</v>
      </c>
      <c r="H115" s="149"/>
      <c r="I115" s="172">
        <v>1</v>
      </c>
      <c r="J115" s="172"/>
      <c r="K115" s="149"/>
      <c r="L115" s="149"/>
      <c r="M115" s="172"/>
      <c r="N115" s="149"/>
      <c r="O115" s="149">
        <v>0</v>
      </c>
      <c r="P115" s="149">
        <v>3</v>
      </c>
      <c r="Q115" s="149">
        <v>26</v>
      </c>
    </row>
    <row r="116" spans="1:17" x14ac:dyDescent="0.55000000000000004">
      <c r="A116" s="162" t="s">
        <v>153</v>
      </c>
      <c r="B116" s="149" t="s">
        <v>60</v>
      </c>
      <c r="C116" s="150">
        <v>42282</v>
      </c>
      <c r="D116" s="149">
        <v>27</v>
      </c>
      <c r="E116" s="149"/>
      <c r="F116" s="172"/>
      <c r="G116" s="172">
        <v>1</v>
      </c>
      <c r="H116" s="149"/>
      <c r="I116" s="172"/>
      <c r="J116" s="172"/>
      <c r="K116" s="149"/>
      <c r="L116" s="149"/>
      <c r="M116" s="172"/>
      <c r="N116" s="149"/>
      <c r="O116" s="149">
        <v>0</v>
      </c>
      <c r="P116" s="149">
        <v>1</v>
      </c>
      <c r="Q116" s="149">
        <v>27</v>
      </c>
    </row>
    <row r="117" spans="1:17" x14ac:dyDescent="0.55000000000000004">
      <c r="A117" s="162" t="s">
        <v>153</v>
      </c>
      <c r="B117" s="149" t="s">
        <v>60</v>
      </c>
      <c r="C117" s="150">
        <v>42286</v>
      </c>
      <c r="D117" s="149">
        <v>31</v>
      </c>
      <c r="E117" s="149"/>
      <c r="F117" s="172"/>
      <c r="G117" s="172">
        <v>2</v>
      </c>
      <c r="H117" s="149"/>
      <c r="I117" s="172"/>
      <c r="J117" s="172"/>
      <c r="K117" s="149"/>
      <c r="L117" s="149"/>
      <c r="M117" s="172"/>
      <c r="N117" s="149"/>
      <c r="O117" s="149">
        <v>0</v>
      </c>
      <c r="P117" s="149">
        <v>2</v>
      </c>
      <c r="Q117" s="149">
        <v>29</v>
      </c>
    </row>
    <row r="118" spans="1:17" x14ac:dyDescent="0.55000000000000004">
      <c r="A118" s="162" t="s">
        <v>153</v>
      </c>
      <c r="B118" s="149" t="s">
        <v>54</v>
      </c>
      <c r="C118" s="150">
        <v>42257</v>
      </c>
      <c r="D118" s="149">
        <v>2</v>
      </c>
      <c r="E118" s="149"/>
      <c r="F118" s="171"/>
      <c r="G118" s="172">
        <v>2</v>
      </c>
      <c r="H118" s="149"/>
      <c r="I118" s="172"/>
      <c r="J118" s="172"/>
      <c r="K118" s="149"/>
      <c r="L118" s="149"/>
      <c r="M118" s="172"/>
      <c r="N118" s="149"/>
      <c r="O118" s="149">
        <v>0</v>
      </c>
      <c r="P118" s="149">
        <v>2</v>
      </c>
      <c r="Q118" s="149">
        <v>2</v>
      </c>
    </row>
    <row r="119" spans="1:17" x14ac:dyDescent="0.55000000000000004">
      <c r="A119" s="162" t="s">
        <v>153</v>
      </c>
      <c r="B119" s="149" t="s">
        <v>54</v>
      </c>
      <c r="C119" s="150">
        <v>42258</v>
      </c>
      <c r="D119" s="149">
        <v>3</v>
      </c>
      <c r="E119" s="149"/>
      <c r="F119" s="171"/>
      <c r="G119" s="172">
        <v>3</v>
      </c>
      <c r="H119" s="149"/>
      <c r="I119" s="172"/>
      <c r="J119" s="172"/>
      <c r="K119" s="149"/>
      <c r="L119" s="149"/>
      <c r="M119" s="172"/>
      <c r="N119" s="149"/>
      <c r="O119" s="149">
        <v>0</v>
      </c>
      <c r="P119" s="149">
        <v>3</v>
      </c>
      <c r="Q119" s="149">
        <v>5</v>
      </c>
    </row>
    <row r="120" spans="1:17" x14ac:dyDescent="0.55000000000000004">
      <c r="A120" s="162" t="s">
        <v>153</v>
      </c>
      <c r="B120" s="149" t="s">
        <v>54</v>
      </c>
      <c r="C120" s="150">
        <v>42259</v>
      </c>
      <c r="D120" s="149">
        <v>4</v>
      </c>
      <c r="E120" s="149"/>
      <c r="F120" s="171"/>
      <c r="G120" s="172">
        <v>4</v>
      </c>
      <c r="H120" s="149"/>
      <c r="I120" s="172"/>
      <c r="J120" s="172"/>
      <c r="K120" s="149"/>
      <c r="L120" s="149"/>
      <c r="M120" s="172">
        <v>1</v>
      </c>
      <c r="N120" s="149"/>
      <c r="O120" s="149">
        <v>0</v>
      </c>
      <c r="P120" s="149">
        <v>5</v>
      </c>
      <c r="Q120" s="149">
        <v>10</v>
      </c>
    </row>
    <row r="121" spans="1:17" x14ac:dyDescent="0.55000000000000004">
      <c r="A121" s="162" t="s">
        <v>153</v>
      </c>
      <c r="B121" s="149" t="s">
        <v>54</v>
      </c>
      <c r="C121" s="150">
        <v>42260</v>
      </c>
      <c r="D121" s="149">
        <v>5</v>
      </c>
      <c r="E121" s="149"/>
      <c r="F121" s="171"/>
      <c r="G121" s="172">
        <v>2</v>
      </c>
      <c r="H121" s="149"/>
      <c r="I121" s="172"/>
      <c r="J121" s="172"/>
      <c r="K121" s="149"/>
      <c r="L121" s="149"/>
      <c r="M121" s="172"/>
      <c r="N121" s="149"/>
      <c r="O121" s="149">
        <v>0</v>
      </c>
      <c r="P121" s="149">
        <v>2</v>
      </c>
      <c r="Q121" s="149">
        <v>12</v>
      </c>
    </row>
    <row r="122" spans="1:17" x14ac:dyDescent="0.55000000000000004">
      <c r="A122" s="162" t="s">
        <v>153</v>
      </c>
      <c r="B122" s="149" t="s">
        <v>54</v>
      </c>
      <c r="C122" s="150">
        <v>42261</v>
      </c>
      <c r="D122" s="149">
        <v>6</v>
      </c>
      <c r="E122" s="149"/>
      <c r="F122" s="171"/>
      <c r="G122" s="172">
        <v>2</v>
      </c>
      <c r="H122" s="149"/>
      <c r="I122" s="172"/>
      <c r="J122" s="172"/>
      <c r="K122" s="149"/>
      <c r="L122" s="149"/>
      <c r="M122" s="172"/>
      <c r="N122" s="149"/>
      <c r="O122" s="149">
        <v>0</v>
      </c>
      <c r="P122" s="149">
        <v>2</v>
      </c>
      <c r="Q122" s="149">
        <v>14</v>
      </c>
    </row>
    <row r="123" spans="1:17" x14ac:dyDescent="0.55000000000000004">
      <c r="A123" s="162" t="s">
        <v>153</v>
      </c>
      <c r="B123" s="149" t="s">
        <v>54</v>
      </c>
      <c r="C123" s="150">
        <v>42262</v>
      </c>
      <c r="D123" s="149">
        <v>7</v>
      </c>
      <c r="E123" s="149"/>
      <c r="F123" s="171"/>
      <c r="G123" s="172">
        <v>1</v>
      </c>
      <c r="H123" s="149"/>
      <c r="I123" s="172"/>
      <c r="J123" s="172"/>
      <c r="K123" s="149"/>
      <c r="L123" s="149"/>
      <c r="M123" s="172"/>
      <c r="N123" s="149"/>
      <c r="O123" s="149">
        <v>0</v>
      </c>
      <c r="P123" s="149">
        <v>1</v>
      </c>
      <c r="Q123" s="149">
        <v>15</v>
      </c>
    </row>
    <row r="124" spans="1:17" x14ac:dyDescent="0.55000000000000004">
      <c r="A124" s="162" t="s">
        <v>153</v>
      </c>
      <c r="B124" s="149" t="s">
        <v>54</v>
      </c>
      <c r="C124" s="150">
        <v>42265</v>
      </c>
      <c r="D124" s="149">
        <v>10</v>
      </c>
      <c r="E124" s="149"/>
      <c r="F124" s="171"/>
      <c r="G124" s="172">
        <v>1</v>
      </c>
      <c r="H124" s="149"/>
      <c r="I124" s="172"/>
      <c r="J124" s="172"/>
      <c r="K124" s="149"/>
      <c r="L124" s="149"/>
      <c r="M124" s="172"/>
      <c r="N124" s="149"/>
      <c r="O124" s="149">
        <v>0</v>
      </c>
      <c r="P124" s="149">
        <v>1</v>
      </c>
      <c r="Q124" s="149">
        <v>16</v>
      </c>
    </row>
    <row r="125" spans="1:17" x14ac:dyDescent="0.55000000000000004">
      <c r="A125" s="162" t="s">
        <v>153</v>
      </c>
      <c r="B125" s="149" t="s">
        <v>54</v>
      </c>
      <c r="C125" s="150">
        <v>42268</v>
      </c>
      <c r="D125" s="149">
        <v>13</v>
      </c>
      <c r="E125" s="149"/>
      <c r="F125" s="171"/>
      <c r="G125" s="172">
        <v>1</v>
      </c>
      <c r="H125" s="149"/>
      <c r="I125" s="172"/>
      <c r="J125" s="172"/>
      <c r="K125" s="149"/>
      <c r="L125" s="149"/>
      <c r="M125" s="172"/>
      <c r="N125" s="149"/>
      <c r="O125" s="149">
        <v>0</v>
      </c>
      <c r="P125" s="149">
        <v>1</v>
      </c>
      <c r="Q125" s="149">
        <v>17</v>
      </c>
    </row>
    <row r="126" spans="1:17" x14ac:dyDescent="0.55000000000000004">
      <c r="A126" s="162" t="s">
        <v>153</v>
      </c>
      <c r="B126" s="149" t="s">
        <v>54</v>
      </c>
      <c r="C126" s="150">
        <v>42285</v>
      </c>
      <c r="D126" s="149">
        <v>30</v>
      </c>
      <c r="E126" s="149"/>
      <c r="F126" s="171"/>
      <c r="G126" s="172">
        <v>1</v>
      </c>
      <c r="H126" s="149"/>
      <c r="I126" s="172"/>
      <c r="J126" s="172"/>
      <c r="K126" s="149"/>
      <c r="L126" s="149"/>
      <c r="M126" s="172"/>
      <c r="N126" s="149"/>
      <c r="O126" s="149">
        <v>0</v>
      </c>
      <c r="P126" s="149">
        <v>1</v>
      </c>
      <c r="Q126" s="149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9"/>
  <sheetViews>
    <sheetView workbookViewId="0">
      <selection activeCell="E100" sqref="E100"/>
    </sheetView>
  </sheetViews>
  <sheetFormatPr defaultColWidth="9.15625" defaultRowHeight="14.4" x14ac:dyDescent="0.55000000000000004"/>
  <cols>
    <col min="1" max="1" width="26.41796875" style="146" bestFit="1" customWidth="1"/>
    <col min="2" max="5" width="7.26171875" style="146" bestFit="1" customWidth="1"/>
    <col min="6" max="6" width="9.15625" style="146" bestFit="1" customWidth="1"/>
    <col min="7" max="7" width="9.26171875" style="202" bestFit="1" customWidth="1"/>
    <col min="8" max="8" width="9.15625" style="146" bestFit="1" customWidth="1"/>
    <col min="9" max="9" width="10.83984375" style="146" bestFit="1" customWidth="1"/>
    <col min="10" max="11" width="7.26171875" style="146" bestFit="1" customWidth="1"/>
    <col min="12" max="12" width="6.83984375" style="146" bestFit="1" customWidth="1"/>
    <col min="13" max="15" width="5.578125" style="146" customWidth="1"/>
    <col min="16" max="17" width="9.15625" style="167"/>
    <col min="18" max="20" width="10.83984375" style="167" bestFit="1" customWidth="1"/>
    <col min="21" max="24" width="9.15625" style="167"/>
    <col min="25" max="30" width="9.15625" style="149"/>
    <col min="31" max="31" width="9.15625" style="167"/>
    <col min="32" max="32" width="9.15625" style="146"/>
    <col min="33" max="33" width="7.26171875" style="146" bestFit="1" customWidth="1"/>
    <col min="34" max="35" width="7.26171875" style="201" bestFit="1" customWidth="1"/>
    <col min="36" max="39" width="8.15625" style="201" bestFit="1" customWidth="1"/>
    <col min="40" max="43" width="4.83984375" style="201" customWidth="1"/>
    <col min="44" max="16384" width="9.15625" style="149"/>
  </cols>
  <sheetData>
    <row r="1" spans="1:43" x14ac:dyDescent="0.55000000000000004">
      <c r="B1" s="206" t="s">
        <v>154</v>
      </c>
      <c r="C1" s="206"/>
      <c r="D1" s="206"/>
      <c r="E1" s="206"/>
      <c r="F1" s="206"/>
      <c r="G1" s="206"/>
      <c r="H1" s="206"/>
      <c r="J1" s="206" t="s">
        <v>155</v>
      </c>
      <c r="K1" s="206"/>
      <c r="L1" s="206"/>
      <c r="M1" s="206"/>
      <c r="N1" s="206"/>
      <c r="O1" s="206"/>
      <c r="Q1" s="206" t="s">
        <v>156</v>
      </c>
      <c r="R1" s="206"/>
      <c r="S1" s="206"/>
      <c r="T1" s="206"/>
      <c r="U1" s="206"/>
      <c r="V1" s="206"/>
      <c r="W1" s="206"/>
      <c r="X1" s="206"/>
      <c r="Z1" s="206" t="s">
        <v>152</v>
      </c>
      <c r="AA1" s="206"/>
      <c r="AB1" s="206"/>
      <c r="AC1" s="206"/>
      <c r="AD1" s="206"/>
      <c r="AE1" s="147"/>
      <c r="AF1" s="206" t="s">
        <v>157</v>
      </c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x14ac:dyDescent="0.55000000000000004">
      <c r="A2" s="169" t="s">
        <v>158</v>
      </c>
      <c r="B2" s="173" t="s">
        <v>159</v>
      </c>
      <c r="C2" s="173" t="s">
        <v>160</v>
      </c>
      <c r="D2" s="173" t="s">
        <v>161</v>
      </c>
      <c r="E2" s="173" t="s">
        <v>162</v>
      </c>
      <c r="F2" s="173" t="s">
        <v>163</v>
      </c>
      <c r="G2" s="173" t="s">
        <v>164</v>
      </c>
      <c r="H2" s="173" t="s">
        <v>165</v>
      </c>
      <c r="I2" s="174"/>
      <c r="J2" s="175" t="s">
        <v>166</v>
      </c>
      <c r="K2" s="175" t="s">
        <v>160</v>
      </c>
      <c r="L2" s="175" t="s">
        <v>167</v>
      </c>
      <c r="M2" s="175" t="s">
        <v>52</v>
      </c>
      <c r="N2" s="175" t="s">
        <v>56</v>
      </c>
      <c r="O2" s="173" t="s">
        <v>51</v>
      </c>
      <c r="P2" s="176"/>
      <c r="Q2" s="175" t="s">
        <v>166</v>
      </c>
      <c r="R2" s="175" t="s">
        <v>160</v>
      </c>
      <c r="S2" s="175" t="s">
        <v>167</v>
      </c>
      <c r="T2" s="175" t="s">
        <v>162</v>
      </c>
      <c r="U2" s="175" t="s">
        <v>35</v>
      </c>
      <c r="V2" s="175" t="s">
        <v>148</v>
      </c>
      <c r="W2" s="175" t="s">
        <v>36</v>
      </c>
      <c r="X2" s="175" t="s">
        <v>37</v>
      </c>
      <c r="Y2" s="176"/>
      <c r="Z2" s="175" t="s">
        <v>166</v>
      </c>
      <c r="AA2" s="175" t="s">
        <v>148</v>
      </c>
      <c r="AB2" s="175" t="s">
        <v>40</v>
      </c>
      <c r="AC2" s="175" t="s">
        <v>53</v>
      </c>
      <c r="AD2" s="175" t="s">
        <v>54</v>
      </c>
      <c r="AF2" s="177" t="s">
        <v>166</v>
      </c>
      <c r="AG2" s="177" t="s">
        <v>160</v>
      </c>
      <c r="AH2" s="177" t="s">
        <v>161</v>
      </c>
      <c r="AI2" s="177" t="s">
        <v>162</v>
      </c>
      <c r="AJ2" s="177" t="s">
        <v>168</v>
      </c>
      <c r="AK2" s="177" t="s">
        <v>169</v>
      </c>
      <c r="AL2" s="177" t="s">
        <v>170</v>
      </c>
      <c r="AM2" s="177" t="s">
        <v>171</v>
      </c>
      <c r="AN2" s="177" t="s">
        <v>39</v>
      </c>
      <c r="AO2" s="177" t="s">
        <v>44</v>
      </c>
      <c r="AP2" s="177" t="s">
        <v>60</v>
      </c>
      <c r="AQ2" s="177" t="s">
        <v>54</v>
      </c>
    </row>
    <row r="3" spans="1:43" s="165" customFormat="1" x14ac:dyDescent="0.55000000000000004">
      <c r="A3" s="178" t="s">
        <v>172</v>
      </c>
      <c r="B3" s="179">
        <f t="shared" ref="B3:H3" si="0">SUM(B4:B18)</f>
        <v>56</v>
      </c>
      <c r="C3" s="179">
        <f t="shared" si="0"/>
        <v>145</v>
      </c>
      <c r="D3" s="179">
        <f t="shared" si="0"/>
        <v>191</v>
      </c>
      <c r="E3" s="179">
        <f t="shared" si="0"/>
        <v>101</v>
      </c>
      <c r="F3" s="179">
        <f t="shared" si="0"/>
        <v>62</v>
      </c>
      <c r="G3" s="179">
        <f t="shared" si="0"/>
        <v>58</v>
      </c>
      <c r="H3" s="179">
        <f t="shared" si="0"/>
        <v>83</v>
      </c>
      <c r="I3" s="179"/>
      <c r="J3" s="180">
        <f>SUM(J4:J18)</f>
        <v>91</v>
      </c>
      <c r="K3" s="180">
        <f>SUM(K4:K18)</f>
        <v>122</v>
      </c>
      <c r="L3" s="180">
        <f>SUM(L4:L18)</f>
        <v>111</v>
      </c>
      <c r="M3" s="180">
        <f>SUM(M4:M18)</f>
        <v>60</v>
      </c>
      <c r="N3" s="180">
        <f t="shared" ref="N3:O3" si="1">SUM(N4:N18)</f>
        <v>130</v>
      </c>
      <c r="O3" s="180">
        <f t="shared" si="1"/>
        <v>84</v>
      </c>
      <c r="P3" s="180"/>
      <c r="Q3" s="180">
        <f t="shared" ref="Q3:X3" si="2">SUM(Q4:Q18)</f>
        <v>67</v>
      </c>
      <c r="R3" s="180">
        <f t="shared" si="2"/>
        <v>139</v>
      </c>
      <c r="S3" s="180">
        <f t="shared" si="2"/>
        <v>155</v>
      </c>
      <c r="T3" s="180">
        <f t="shared" si="2"/>
        <v>183</v>
      </c>
      <c r="U3" s="180">
        <f t="shared" si="2"/>
        <v>96</v>
      </c>
      <c r="V3" s="180">
        <f t="shared" si="2"/>
        <v>133</v>
      </c>
      <c r="W3" s="180">
        <f t="shared" si="2"/>
        <v>97</v>
      </c>
      <c r="X3" s="180">
        <f t="shared" si="2"/>
        <v>79</v>
      </c>
      <c r="Y3" s="180"/>
      <c r="Z3" s="180">
        <f>SUM(Z4:Z18)</f>
        <v>77</v>
      </c>
      <c r="AA3" s="180">
        <f>SUM(AA4:AA18)</f>
        <v>85</v>
      </c>
      <c r="AB3" s="180">
        <f>SUM(AB4:AB18)</f>
        <v>58</v>
      </c>
      <c r="AC3" s="180">
        <f>SUM(AC4:AC18)</f>
        <v>32</v>
      </c>
      <c r="AD3" s="180">
        <f>SUM(AD4:AD18)</f>
        <v>65</v>
      </c>
      <c r="AE3" s="180"/>
      <c r="AF3" s="180">
        <f t="shared" ref="AF3:AQ3" si="3">SUM(AF4:AF18)</f>
        <v>483</v>
      </c>
      <c r="AG3" s="180">
        <f t="shared" si="3"/>
        <v>494</v>
      </c>
      <c r="AH3" s="180">
        <f t="shared" si="3"/>
        <v>441</v>
      </c>
      <c r="AI3" s="180">
        <f t="shared" si="3"/>
        <v>436</v>
      </c>
      <c r="AJ3" s="180">
        <f t="shared" si="3"/>
        <v>324</v>
      </c>
      <c r="AK3" s="180">
        <f t="shared" si="3"/>
        <v>429</v>
      </c>
      <c r="AL3" s="180">
        <f t="shared" si="3"/>
        <v>364</v>
      </c>
      <c r="AM3" s="180">
        <f t="shared" si="3"/>
        <v>351</v>
      </c>
      <c r="AN3" s="180">
        <f t="shared" si="3"/>
        <v>199</v>
      </c>
      <c r="AO3" s="180">
        <f t="shared" si="3"/>
        <v>251</v>
      </c>
      <c r="AP3" s="180">
        <f t="shared" si="3"/>
        <v>201</v>
      </c>
      <c r="AQ3" s="180">
        <f t="shared" si="3"/>
        <v>299</v>
      </c>
    </row>
    <row r="4" spans="1:43" x14ac:dyDescent="0.55000000000000004">
      <c r="A4" s="151" t="s">
        <v>134</v>
      </c>
      <c r="B4" s="173">
        <v>1</v>
      </c>
      <c r="C4" s="173"/>
      <c r="D4" s="173"/>
      <c r="E4" s="173"/>
      <c r="F4" s="173"/>
      <c r="G4" s="173"/>
      <c r="H4" s="173"/>
      <c r="I4" s="173"/>
      <c r="J4" s="175">
        <v>3</v>
      </c>
      <c r="K4" s="175">
        <v>8</v>
      </c>
      <c r="L4" s="175">
        <v>5</v>
      </c>
      <c r="M4" s="175">
        <v>3</v>
      </c>
      <c r="N4" s="175">
        <v>1</v>
      </c>
      <c r="O4" s="175">
        <v>1</v>
      </c>
      <c r="P4" s="176"/>
      <c r="Q4" s="181"/>
      <c r="R4" s="181">
        <v>2</v>
      </c>
      <c r="S4" s="181">
        <v>5</v>
      </c>
      <c r="T4" s="181">
        <v>1</v>
      </c>
      <c r="U4" s="181">
        <v>0</v>
      </c>
      <c r="V4" s="181">
        <v>5</v>
      </c>
      <c r="W4" s="181">
        <v>2</v>
      </c>
      <c r="X4" s="181">
        <v>1</v>
      </c>
      <c r="Y4" s="176"/>
      <c r="Z4" s="176"/>
      <c r="AA4" s="176"/>
      <c r="AB4" s="176">
        <v>4</v>
      </c>
      <c r="AC4" s="176"/>
      <c r="AD4" s="176">
        <v>1</v>
      </c>
      <c r="AF4" s="177">
        <v>3</v>
      </c>
      <c r="AG4" s="177">
        <v>1</v>
      </c>
      <c r="AH4" s="177">
        <v>2</v>
      </c>
      <c r="AI4" s="177">
        <v>1</v>
      </c>
      <c r="AJ4" s="177">
        <v>8</v>
      </c>
      <c r="AK4" s="177">
        <v>11</v>
      </c>
      <c r="AL4" s="177">
        <v>22</v>
      </c>
      <c r="AM4" s="177">
        <v>15</v>
      </c>
      <c r="AN4" s="182"/>
      <c r="AO4" s="177">
        <v>1</v>
      </c>
      <c r="AP4" s="177"/>
      <c r="AQ4" s="177">
        <v>3</v>
      </c>
    </row>
    <row r="5" spans="1:43" x14ac:dyDescent="0.55000000000000004">
      <c r="A5" s="183" t="s">
        <v>70</v>
      </c>
      <c r="B5" s="173">
        <v>31</v>
      </c>
      <c r="C5" s="173">
        <v>123</v>
      </c>
      <c r="D5" s="173">
        <v>165</v>
      </c>
      <c r="E5" s="173">
        <v>75</v>
      </c>
      <c r="F5" s="173">
        <v>46</v>
      </c>
      <c r="G5" s="173">
        <v>28</v>
      </c>
      <c r="H5" s="173">
        <v>58</v>
      </c>
      <c r="I5" s="173"/>
      <c r="J5" s="173"/>
      <c r="K5" s="173"/>
      <c r="L5" s="173"/>
      <c r="M5" s="173"/>
      <c r="N5" s="173"/>
      <c r="O5" s="173"/>
      <c r="P5" s="176"/>
      <c r="Q5" s="184"/>
      <c r="R5" s="185"/>
      <c r="S5" s="185"/>
      <c r="T5" s="185"/>
      <c r="U5" s="185"/>
      <c r="V5" s="185"/>
      <c r="W5" s="185"/>
      <c r="X5" s="185"/>
      <c r="Y5" s="176"/>
      <c r="Z5" s="176"/>
      <c r="AA5" s="176"/>
      <c r="AB5" s="176"/>
      <c r="AC5" s="176"/>
      <c r="AD5" s="176"/>
      <c r="AF5" s="182"/>
      <c r="AG5" s="182"/>
      <c r="AH5" s="177"/>
      <c r="AI5" s="177"/>
      <c r="AJ5" s="177"/>
      <c r="AK5" s="177"/>
      <c r="AL5" s="177"/>
      <c r="AM5" s="177"/>
      <c r="AN5" s="177"/>
      <c r="AO5" s="177"/>
      <c r="AP5" s="177"/>
      <c r="AQ5" s="177"/>
    </row>
    <row r="6" spans="1:43" x14ac:dyDescent="0.55000000000000004">
      <c r="A6" s="152" t="s">
        <v>135</v>
      </c>
      <c r="B6" s="173"/>
      <c r="C6" s="173"/>
      <c r="D6" s="173"/>
      <c r="E6" s="173"/>
      <c r="F6" s="173"/>
      <c r="G6" s="173"/>
      <c r="H6" s="173"/>
      <c r="I6" s="173"/>
      <c r="J6" s="185">
        <v>50</v>
      </c>
      <c r="K6" s="185">
        <v>74</v>
      </c>
      <c r="L6" s="185">
        <v>57</v>
      </c>
      <c r="M6" s="185">
        <v>3</v>
      </c>
      <c r="N6" s="185">
        <v>17</v>
      </c>
      <c r="O6" s="185">
        <v>4</v>
      </c>
      <c r="P6" s="176"/>
      <c r="Q6" s="181">
        <v>15</v>
      </c>
      <c r="R6" s="181">
        <v>35</v>
      </c>
      <c r="S6" s="181">
        <v>50</v>
      </c>
      <c r="T6" s="181">
        <v>38</v>
      </c>
      <c r="U6" s="181">
        <v>11</v>
      </c>
      <c r="V6" s="181">
        <v>10</v>
      </c>
      <c r="W6" s="181">
        <v>4</v>
      </c>
      <c r="X6" s="181">
        <v>4</v>
      </c>
      <c r="Y6" s="176"/>
      <c r="Z6" s="176"/>
      <c r="AA6" s="176"/>
      <c r="AB6" s="176"/>
      <c r="AC6" s="176"/>
      <c r="AD6" s="176"/>
      <c r="AF6" s="182"/>
      <c r="AG6" s="182"/>
      <c r="AH6" s="177"/>
      <c r="AI6" s="177"/>
      <c r="AJ6" s="177"/>
      <c r="AK6" s="177"/>
      <c r="AL6" s="177"/>
      <c r="AM6" s="177"/>
      <c r="AN6" s="177"/>
      <c r="AO6" s="177"/>
      <c r="AP6" s="177"/>
      <c r="AQ6" s="177"/>
    </row>
    <row r="7" spans="1:43" x14ac:dyDescent="0.55000000000000004">
      <c r="A7" s="152" t="s">
        <v>173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6"/>
      <c r="Q7" s="184"/>
      <c r="R7" s="185"/>
      <c r="S7" s="185"/>
      <c r="T7" s="185"/>
      <c r="U7" s="185"/>
      <c r="V7" s="185"/>
      <c r="W7" s="185"/>
      <c r="X7" s="185"/>
      <c r="Y7" s="176"/>
      <c r="Z7" s="176">
        <v>18</v>
      </c>
      <c r="AA7" s="176">
        <v>27</v>
      </c>
      <c r="AB7" s="176">
        <v>22</v>
      </c>
      <c r="AC7" s="176">
        <v>11</v>
      </c>
      <c r="AD7" s="176">
        <v>25</v>
      </c>
      <c r="AF7" s="177">
        <v>24</v>
      </c>
      <c r="AG7" s="177">
        <v>20</v>
      </c>
      <c r="AH7" s="177">
        <v>15</v>
      </c>
      <c r="AI7" s="177">
        <v>24</v>
      </c>
      <c r="AJ7" s="177">
        <v>29</v>
      </c>
      <c r="AK7" s="177">
        <v>27</v>
      </c>
      <c r="AL7" s="177">
        <v>18</v>
      </c>
      <c r="AM7" s="177">
        <v>29</v>
      </c>
      <c r="AN7" s="182">
        <v>12</v>
      </c>
      <c r="AO7" s="177">
        <v>10</v>
      </c>
      <c r="AP7" s="177">
        <v>8</v>
      </c>
      <c r="AQ7" s="177">
        <v>16</v>
      </c>
    </row>
    <row r="8" spans="1:43" x14ac:dyDescent="0.55000000000000004">
      <c r="A8" s="152" t="s">
        <v>174</v>
      </c>
      <c r="B8" s="173"/>
      <c r="C8" s="173"/>
      <c r="D8" s="173"/>
      <c r="E8" s="173"/>
      <c r="F8" s="173"/>
      <c r="G8" s="173"/>
      <c r="H8" s="173"/>
      <c r="I8" s="173"/>
      <c r="J8" s="185">
        <v>2</v>
      </c>
      <c r="K8" s="185">
        <v>1</v>
      </c>
      <c r="L8" s="185"/>
      <c r="M8" s="185">
        <v>10</v>
      </c>
      <c r="N8" s="185">
        <v>15</v>
      </c>
      <c r="O8" s="185">
        <v>5</v>
      </c>
      <c r="P8" s="176"/>
      <c r="Q8" s="181"/>
      <c r="R8" s="181"/>
      <c r="S8" s="181"/>
      <c r="T8" s="181"/>
      <c r="U8" s="181">
        <v>32</v>
      </c>
      <c r="V8" s="181">
        <v>41</v>
      </c>
      <c r="W8" s="181">
        <v>22</v>
      </c>
      <c r="X8" s="181">
        <v>2</v>
      </c>
      <c r="Y8" s="176"/>
      <c r="Z8" s="176"/>
      <c r="AA8" s="176">
        <v>11</v>
      </c>
      <c r="AB8" s="176">
        <v>7</v>
      </c>
      <c r="AC8" s="176">
        <v>1</v>
      </c>
      <c r="AD8" s="176">
        <v>6</v>
      </c>
      <c r="AF8" s="177"/>
      <c r="AG8" s="177"/>
      <c r="AH8" s="177">
        <v>1</v>
      </c>
      <c r="AI8" s="177"/>
      <c r="AJ8" s="177">
        <v>2</v>
      </c>
      <c r="AK8" s="177">
        <v>1</v>
      </c>
      <c r="AL8" s="177">
        <v>1</v>
      </c>
      <c r="AM8" s="177"/>
      <c r="AN8" s="182">
        <v>6</v>
      </c>
      <c r="AO8" s="177">
        <v>11</v>
      </c>
      <c r="AP8" s="177">
        <v>11</v>
      </c>
      <c r="AQ8" s="177">
        <v>12</v>
      </c>
    </row>
    <row r="9" spans="1:43" x14ac:dyDescent="0.55000000000000004">
      <c r="A9" s="152" t="s">
        <v>175</v>
      </c>
      <c r="B9" s="173"/>
      <c r="C9" s="173"/>
      <c r="D9" s="173">
        <v>4</v>
      </c>
      <c r="E9" s="173"/>
      <c r="F9" s="173">
        <v>1</v>
      </c>
      <c r="G9" s="173"/>
      <c r="H9" s="173"/>
      <c r="I9" s="173"/>
      <c r="J9" s="185">
        <v>5</v>
      </c>
      <c r="K9" s="185"/>
      <c r="L9" s="185">
        <v>3</v>
      </c>
      <c r="M9" s="185">
        <v>2</v>
      </c>
      <c r="N9" s="185"/>
      <c r="O9" s="185">
        <v>1</v>
      </c>
      <c r="P9" s="176"/>
      <c r="Q9" s="181">
        <v>4</v>
      </c>
      <c r="R9" s="181">
        <v>8</v>
      </c>
      <c r="S9" s="181">
        <v>6</v>
      </c>
      <c r="T9" s="181">
        <v>2</v>
      </c>
      <c r="U9" s="181"/>
      <c r="V9" s="181">
        <v>1</v>
      </c>
      <c r="W9" s="181"/>
      <c r="X9" s="181"/>
      <c r="Y9" s="176"/>
      <c r="Z9" s="176">
        <v>4</v>
      </c>
      <c r="AA9" s="176">
        <v>1</v>
      </c>
      <c r="AB9" s="176"/>
      <c r="AC9" s="176"/>
      <c r="AD9" s="176">
        <v>1</v>
      </c>
      <c r="AF9" s="177">
        <v>21</v>
      </c>
      <c r="AG9" s="177">
        <v>39</v>
      </c>
      <c r="AH9" s="177">
        <v>32</v>
      </c>
      <c r="AI9" s="177">
        <v>20</v>
      </c>
      <c r="AJ9" s="177">
        <v>20</v>
      </c>
      <c r="AK9" s="177">
        <v>15</v>
      </c>
      <c r="AL9" s="177">
        <v>12</v>
      </c>
      <c r="AM9" s="177">
        <v>21</v>
      </c>
      <c r="AN9" s="182">
        <v>7</v>
      </c>
      <c r="AO9" s="177">
        <v>7</v>
      </c>
      <c r="AP9" s="177">
        <v>5</v>
      </c>
      <c r="AQ9" s="177">
        <v>7</v>
      </c>
    </row>
    <row r="10" spans="1:43" x14ac:dyDescent="0.55000000000000004">
      <c r="A10" s="152" t="s">
        <v>73</v>
      </c>
      <c r="B10" s="173"/>
      <c r="C10" s="173"/>
      <c r="D10" s="173"/>
      <c r="E10" s="173">
        <v>1</v>
      </c>
      <c r="F10" s="173"/>
      <c r="G10" s="173"/>
      <c r="H10" s="173">
        <v>1</v>
      </c>
      <c r="I10" s="173"/>
      <c r="J10" s="185">
        <v>8</v>
      </c>
      <c r="K10" s="185">
        <v>18</v>
      </c>
      <c r="L10" s="185">
        <v>28</v>
      </c>
      <c r="M10" s="185">
        <v>1</v>
      </c>
      <c r="N10" s="185">
        <v>4</v>
      </c>
      <c r="O10" s="185">
        <v>3</v>
      </c>
      <c r="P10" s="176"/>
      <c r="Q10" s="181">
        <v>17</v>
      </c>
      <c r="R10" s="181">
        <v>6</v>
      </c>
      <c r="S10" s="181">
        <v>5</v>
      </c>
      <c r="T10" s="181">
        <v>11</v>
      </c>
      <c r="U10" s="181">
        <v>6</v>
      </c>
      <c r="V10" s="181">
        <v>4</v>
      </c>
      <c r="W10" s="181">
        <v>5</v>
      </c>
      <c r="X10" s="181">
        <v>5</v>
      </c>
      <c r="Y10" s="176"/>
      <c r="Z10" s="176">
        <v>4</v>
      </c>
      <c r="AA10" s="176">
        <v>2</v>
      </c>
      <c r="AB10" s="176">
        <v>2</v>
      </c>
      <c r="AC10" s="176">
        <v>2</v>
      </c>
      <c r="AD10" s="176">
        <v>1</v>
      </c>
      <c r="AF10" s="177">
        <v>53</v>
      </c>
      <c r="AG10" s="177">
        <v>60</v>
      </c>
      <c r="AH10" s="177">
        <v>36</v>
      </c>
      <c r="AI10" s="177">
        <v>49</v>
      </c>
      <c r="AJ10" s="177">
        <v>20</v>
      </c>
      <c r="AK10" s="177">
        <v>23</v>
      </c>
      <c r="AL10" s="177">
        <v>6</v>
      </c>
      <c r="AM10" s="177">
        <v>24</v>
      </c>
      <c r="AN10" s="182">
        <v>13</v>
      </c>
      <c r="AO10" s="177">
        <v>8</v>
      </c>
      <c r="AP10" s="177">
        <v>11</v>
      </c>
      <c r="AQ10" s="177">
        <v>15</v>
      </c>
    </row>
    <row r="11" spans="1:43" x14ac:dyDescent="0.55000000000000004">
      <c r="A11" s="154" t="s">
        <v>176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6"/>
      <c r="Q11" s="181">
        <v>3</v>
      </c>
      <c r="R11" s="181">
        <v>22</v>
      </c>
      <c r="S11" s="181">
        <v>22</v>
      </c>
      <c r="T11" s="181">
        <v>42</v>
      </c>
      <c r="U11" s="181">
        <v>17</v>
      </c>
      <c r="V11" s="181">
        <v>28</v>
      </c>
      <c r="W11" s="181">
        <v>24</v>
      </c>
      <c r="X11" s="181">
        <v>23</v>
      </c>
      <c r="Y11" s="176"/>
      <c r="Z11" s="176">
        <v>16</v>
      </c>
      <c r="AA11" s="176">
        <v>4</v>
      </c>
      <c r="AB11" s="176">
        <v>6</v>
      </c>
      <c r="AC11" s="176">
        <v>6</v>
      </c>
      <c r="AD11" s="176">
        <v>5</v>
      </c>
      <c r="AF11" s="177">
        <v>107</v>
      </c>
      <c r="AG11" s="177">
        <v>126</v>
      </c>
      <c r="AH11" s="177">
        <v>82</v>
      </c>
      <c r="AI11" s="177">
        <v>92</v>
      </c>
      <c r="AJ11" s="177">
        <v>79</v>
      </c>
      <c r="AK11" s="177">
        <v>174</v>
      </c>
      <c r="AL11" s="177">
        <v>121</v>
      </c>
      <c r="AM11" s="177">
        <v>129</v>
      </c>
      <c r="AN11" s="182">
        <v>53</v>
      </c>
      <c r="AO11" s="177">
        <v>75</v>
      </c>
      <c r="AP11" s="177">
        <v>60</v>
      </c>
      <c r="AQ11" s="177">
        <v>83</v>
      </c>
    </row>
    <row r="12" spans="1:43" x14ac:dyDescent="0.55000000000000004">
      <c r="A12" s="152" t="s">
        <v>177</v>
      </c>
      <c r="B12" s="173">
        <v>2</v>
      </c>
      <c r="C12" s="173">
        <v>1</v>
      </c>
      <c r="D12" s="173">
        <v>2</v>
      </c>
      <c r="E12" s="173">
        <v>9</v>
      </c>
      <c r="F12" s="173">
        <v>1</v>
      </c>
      <c r="G12" s="173"/>
      <c r="H12" s="173">
        <v>1</v>
      </c>
      <c r="I12" s="173"/>
      <c r="J12" s="185">
        <v>11</v>
      </c>
      <c r="K12" s="185">
        <v>9</v>
      </c>
      <c r="L12" s="185">
        <v>7</v>
      </c>
      <c r="M12" s="185">
        <v>22</v>
      </c>
      <c r="N12" s="185">
        <v>78</v>
      </c>
      <c r="O12" s="185">
        <v>53</v>
      </c>
      <c r="P12" s="176"/>
      <c r="Q12" s="184"/>
      <c r="R12" s="185"/>
      <c r="S12" s="185"/>
      <c r="T12" s="185"/>
      <c r="U12" s="185"/>
      <c r="V12" s="185"/>
      <c r="W12" s="185"/>
      <c r="X12" s="185"/>
      <c r="Y12" s="176"/>
      <c r="Z12" s="176"/>
      <c r="AA12" s="176"/>
      <c r="AB12" s="176"/>
      <c r="AC12" s="176"/>
      <c r="AD12" s="176"/>
      <c r="AF12" s="182"/>
      <c r="AG12" s="182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</row>
    <row r="13" spans="1:43" x14ac:dyDescent="0.55000000000000004">
      <c r="A13" s="152" t="s">
        <v>178</v>
      </c>
      <c r="B13" s="173"/>
      <c r="C13" s="173"/>
      <c r="D13" s="173"/>
      <c r="E13" s="173"/>
      <c r="F13" s="173"/>
      <c r="G13" s="173"/>
      <c r="H13" s="173"/>
      <c r="I13" s="173"/>
      <c r="J13" s="185">
        <v>1</v>
      </c>
      <c r="K13" s="185">
        <v>1</v>
      </c>
      <c r="L13" s="185"/>
      <c r="M13" s="173"/>
      <c r="N13" s="173"/>
      <c r="O13" s="173"/>
      <c r="P13" s="176"/>
      <c r="Q13" s="184"/>
      <c r="R13" s="185"/>
      <c r="S13" s="185"/>
      <c r="T13" s="185"/>
      <c r="U13" s="185"/>
      <c r="V13" s="185"/>
      <c r="W13" s="185"/>
      <c r="X13" s="185"/>
      <c r="Y13" s="176"/>
      <c r="Z13" s="176"/>
      <c r="AA13" s="176"/>
      <c r="AB13" s="176"/>
      <c r="AC13" s="176"/>
      <c r="AD13" s="176"/>
      <c r="AF13" s="177"/>
      <c r="AG13" s="177">
        <v>1</v>
      </c>
      <c r="AH13" s="177">
        <v>2</v>
      </c>
      <c r="AI13" s="177"/>
      <c r="AJ13" s="177"/>
      <c r="AK13" s="177"/>
      <c r="AL13" s="177"/>
      <c r="AM13" s="177"/>
      <c r="AN13" s="182"/>
      <c r="AO13" s="177"/>
      <c r="AP13" s="177"/>
      <c r="AQ13" s="177"/>
    </row>
    <row r="14" spans="1:43" x14ac:dyDescent="0.55000000000000004">
      <c r="A14" s="152" t="s">
        <v>179</v>
      </c>
      <c r="B14" s="173">
        <v>4</v>
      </c>
      <c r="C14" s="173">
        <v>2</v>
      </c>
      <c r="D14" s="173">
        <v>3</v>
      </c>
      <c r="E14" s="173"/>
      <c r="F14" s="173">
        <v>6</v>
      </c>
      <c r="G14" s="173">
        <v>5</v>
      </c>
      <c r="H14" s="173">
        <v>5</v>
      </c>
      <c r="I14" s="173"/>
      <c r="J14" s="185">
        <v>1</v>
      </c>
      <c r="K14" s="185"/>
      <c r="L14" s="185"/>
      <c r="M14" s="185">
        <v>1</v>
      </c>
      <c r="N14" s="185">
        <v>1</v>
      </c>
      <c r="O14" s="185">
        <v>1</v>
      </c>
      <c r="P14" s="176"/>
      <c r="Q14" s="181"/>
      <c r="R14" s="181">
        <v>4</v>
      </c>
      <c r="S14" s="181">
        <v>4</v>
      </c>
      <c r="T14" s="181">
        <v>4</v>
      </c>
      <c r="U14" s="181">
        <v>3</v>
      </c>
      <c r="V14" s="181">
        <v>4</v>
      </c>
      <c r="W14" s="181">
        <v>2</v>
      </c>
      <c r="X14" s="181"/>
      <c r="Y14" s="176"/>
      <c r="Z14" s="181">
        <v>1</v>
      </c>
      <c r="AA14" s="176">
        <v>1</v>
      </c>
      <c r="AB14" s="176">
        <v>1</v>
      </c>
      <c r="AC14" s="176">
        <v>1</v>
      </c>
      <c r="AD14" s="176"/>
      <c r="AF14" s="177"/>
      <c r="AG14" s="177">
        <v>4</v>
      </c>
      <c r="AH14" s="177"/>
      <c r="AI14" s="177">
        <v>3</v>
      </c>
      <c r="AJ14" s="177">
        <v>1</v>
      </c>
      <c r="AK14" s="177"/>
      <c r="AL14" s="177">
        <v>4</v>
      </c>
      <c r="AM14" s="177">
        <v>3</v>
      </c>
      <c r="AN14" s="182"/>
      <c r="AO14" s="177"/>
      <c r="AP14" s="177"/>
      <c r="AQ14" s="177"/>
    </row>
    <row r="15" spans="1:43" x14ac:dyDescent="0.55000000000000004">
      <c r="A15" s="154" t="s">
        <v>180</v>
      </c>
      <c r="B15" s="173"/>
      <c r="C15" s="173">
        <v>3</v>
      </c>
      <c r="D15" s="173">
        <v>3</v>
      </c>
      <c r="E15" s="173">
        <v>4</v>
      </c>
      <c r="F15" s="173">
        <v>3</v>
      </c>
      <c r="G15" s="173">
        <v>8</v>
      </c>
      <c r="H15" s="173">
        <v>7</v>
      </c>
      <c r="I15" s="173"/>
      <c r="J15" s="173"/>
      <c r="K15" s="173"/>
      <c r="L15" s="173"/>
      <c r="M15" s="173"/>
      <c r="N15" s="173"/>
      <c r="O15" s="173"/>
      <c r="P15" s="176"/>
      <c r="Q15" s="186"/>
      <c r="R15" s="185"/>
      <c r="S15" s="185"/>
      <c r="T15" s="185"/>
      <c r="U15" s="185"/>
      <c r="V15" s="185"/>
      <c r="W15" s="185"/>
      <c r="X15" s="185"/>
      <c r="Y15" s="176"/>
      <c r="Z15" s="176"/>
      <c r="AA15" s="176"/>
      <c r="AB15" s="176"/>
      <c r="AC15" s="176"/>
      <c r="AD15" s="176"/>
      <c r="AF15" s="182"/>
      <c r="AG15" s="182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3" x14ac:dyDescent="0.55000000000000004">
      <c r="A16" s="152" t="s">
        <v>181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85">
        <v>2</v>
      </c>
      <c r="N16" s="185">
        <v>6</v>
      </c>
      <c r="O16" s="185">
        <v>3</v>
      </c>
      <c r="P16" s="176"/>
      <c r="Q16" s="181"/>
      <c r="R16" s="181"/>
      <c r="S16" s="181"/>
      <c r="T16" s="181"/>
      <c r="U16" s="181">
        <v>15</v>
      </c>
      <c r="V16" s="181">
        <v>7</v>
      </c>
      <c r="W16" s="181">
        <v>11</v>
      </c>
      <c r="X16" s="181"/>
      <c r="Y16" s="176"/>
      <c r="Z16" s="176"/>
      <c r="AA16" s="176">
        <v>6</v>
      </c>
      <c r="AB16" s="176">
        <v>4</v>
      </c>
      <c r="AC16" s="176">
        <v>4</v>
      </c>
      <c r="AD16" s="176">
        <v>16</v>
      </c>
      <c r="AF16" s="177"/>
      <c r="AG16" s="177"/>
      <c r="AH16" s="177">
        <v>1</v>
      </c>
      <c r="AI16" s="177"/>
      <c r="AJ16" s="177">
        <v>11</v>
      </c>
      <c r="AK16" s="177">
        <v>13</v>
      </c>
      <c r="AL16" s="177">
        <v>6</v>
      </c>
      <c r="AM16" s="177">
        <v>3</v>
      </c>
      <c r="AN16" s="182">
        <v>1</v>
      </c>
      <c r="AO16" s="177">
        <v>1</v>
      </c>
      <c r="AP16" s="177">
        <v>2</v>
      </c>
      <c r="AQ16" s="177"/>
    </row>
    <row r="17" spans="1:43" x14ac:dyDescent="0.55000000000000004">
      <c r="A17" s="152" t="s">
        <v>182</v>
      </c>
      <c r="B17" s="173">
        <v>16</v>
      </c>
      <c r="C17" s="173">
        <v>15</v>
      </c>
      <c r="D17" s="173">
        <v>13</v>
      </c>
      <c r="E17" s="173">
        <v>12</v>
      </c>
      <c r="F17" s="173">
        <v>2</v>
      </c>
      <c r="G17" s="173">
        <v>16</v>
      </c>
      <c r="H17" s="173">
        <v>7</v>
      </c>
      <c r="I17" s="173"/>
      <c r="J17" s="185">
        <v>4</v>
      </c>
      <c r="K17" s="185">
        <v>6</v>
      </c>
      <c r="L17" s="185">
        <v>9</v>
      </c>
      <c r="M17" s="185">
        <v>14</v>
      </c>
      <c r="N17" s="185">
        <v>5</v>
      </c>
      <c r="O17" s="185">
        <v>10</v>
      </c>
      <c r="P17" s="176"/>
      <c r="Q17" s="181">
        <v>28</v>
      </c>
      <c r="R17" s="181">
        <v>60</v>
      </c>
      <c r="S17" s="181">
        <v>60</v>
      </c>
      <c r="T17" s="181">
        <v>83</v>
      </c>
      <c r="U17" s="181">
        <v>10</v>
      </c>
      <c r="V17" s="181">
        <v>31</v>
      </c>
      <c r="W17" s="181">
        <v>26</v>
      </c>
      <c r="X17" s="181">
        <v>41</v>
      </c>
      <c r="Y17" s="176"/>
      <c r="Z17" s="181">
        <v>34</v>
      </c>
      <c r="AA17" s="176">
        <v>33</v>
      </c>
      <c r="AB17" s="176">
        <v>11</v>
      </c>
      <c r="AC17" s="176">
        <v>6</v>
      </c>
      <c r="AD17" s="176">
        <v>9</v>
      </c>
      <c r="AF17" s="177">
        <v>264</v>
      </c>
      <c r="AG17" s="177">
        <v>228</v>
      </c>
      <c r="AH17" s="177">
        <v>259</v>
      </c>
      <c r="AI17" s="177">
        <v>236</v>
      </c>
      <c r="AJ17" s="177">
        <v>139</v>
      </c>
      <c r="AK17" s="177">
        <v>141</v>
      </c>
      <c r="AL17" s="177">
        <v>155</v>
      </c>
      <c r="AM17" s="177">
        <v>118</v>
      </c>
      <c r="AN17" s="182">
        <v>99</v>
      </c>
      <c r="AO17" s="177">
        <v>128</v>
      </c>
      <c r="AP17" s="177">
        <v>93</v>
      </c>
      <c r="AQ17" s="177">
        <v>150</v>
      </c>
    </row>
    <row r="18" spans="1:43" x14ac:dyDescent="0.55000000000000004">
      <c r="A18" s="152" t="s">
        <v>183</v>
      </c>
      <c r="B18" s="173">
        <v>2</v>
      </c>
      <c r="C18" s="173">
        <v>1</v>
      </c>
      <c r="D18" s="173">
        <v>1</v>
      </c>
      <c r="E18" s="173"/>
      <c r="F18" s="173">
        <v>3</v>
      </c>
      <c r="G18" s="173">
        <v>1</v>
      </c>
      <c r="H18" s="173">
        <v>4</v>
      </c>
      <c r="I18" s="173"/>
      <c r="J18" s="185">
        <v>6</v>
      </c>
      <c r="K18" s="185">
        <v>5</v>
      </c>
      <c r="L18" s="185">
        <v>2</v>
      </c>
      <c r="M18" s="185">
        <v>2</v>
      </c>
      <c r="N18" s="185">
        <v>3</v>
      </c>
      <c r="O18" s="185">
        <v>3</v>
      </c>
      <c r="P18" s="176"/>
      <c r="Q18" s="181"/>
      <c r="R18" s="181">
        <v>2</v>
      </c>
      <c r="S18" s="181">
        <v>3</v>
      </c>
      <c r="T18" s="181">
        <v>2</v>
      </c>
      <c r="U18" s="181">
        <v>2</v>
      </c>
      <c r="V18" s="181">
        <v>2</v>
      </c>
      <c r="W18" s="181">
        <v>1</v>
      </c>
      <c r="X18" s="181">
        <v>3</v>
      </c>
      <c r="Y18" s="176"/>
      <c r="Z18" s="176"/>
      <c r="AA18" s="176"/>
      <c r="AB18" s="176">
        <v>1</v>
      </c>
      <c r="AC18" s="176">
        <v>1</v>
      </c>
      <c r="AD18" s="176">
        <v>1</v>
      </c>
      <c r="AF18" s="177">
        <v>11</v>
      </c>
      <c r="AG18" s="177">
        <v>15</v>
      </c>
      <c r="AH18" s="177">
        <v>11</v>
      </c>
      <c r="AI18" s="177">
        <v>11</v>
      </c>
      <c r="AJ18" s="177">
        <v>15</v>
      </c>
      <c r="AK18" s="177">
        <v>24</v>
      </c>
      <c r="AL18" s="177">
        <v>19</v>
      </c>
      <c r="AM18" s="177">
        <v>9</v>
      </c>
      <c r="AN18" s="182">
        <v>8</v>
      </c>
      <c r="AO18" s="177">
        <v>10</v>
      </c>
      <c r="AP18" s="177">
        <v>11</v>
      </c>
      <c r="AQ18" s="177">
        <v>13</v>
      </c>
    </row>
    <row r="19" spans="1:43" x14ac:dyDescent="0.55000000000000004">
      <c r="A19" s="15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6"/>
      <c r="Q19" s="187"/>
      <c r="R19" s="185"/>
      <c r="S19" s="185"/>
      <c r="T19" s="185"/>
      <c r="U19" s="185"/>
      <c r="V19" s="185"/>
      <c r="W19" s="185"/>
      <c r="X19" s="185"/>
      <c r="Y19" s="176"/>
      <c r="Z19" s="176"/>
      <c r="AA19" s="176"/>
      <c r="AB19" s="176"/>
      <c r="AC19" s="176"/>
      <c r="AD19" s="176"/>
      <c r="AF19" s="182"/>
      <c r="AG19" s="182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3" s="165" customFormat="1" x14ac:dyDescent="0.55000000000000004">
      <c r="A20" s="153" t="s">
        <v>184</v>
      </c>
      <c r="B20" s="179">
        <f t="shared" ref="B20:H20" si="4">SUM(B21:B37)</f>
        <v>36</v>
      </c>
      <c r="C20" s="179">
        <f t="shared" si="4"/>
        <v>18</v>
      </c>
      <c r="D20" s="179">
        <f t="shared" si="4"/>
        <v>21</v>
      </c>
      <c r="E20" s="179">
        <f t="shared" si="4"/>
        <v>39</v>
      </c>
      <c r="F20" s="179">
        <f t="shared" si="4"/>
        <v>3</v>
      </c>
      <c r="G20" s="179">
        <f t="shared" si="4"/>
        <v>7</v>
      </c>
      <c r="H20" s="179">
        <f t="shared" si="4"/>
        <v>5</v>
      </c>
      <c r="I20" s="179"/>
      <c r="J20" s="179">
        <f t="shared" ref="J20:O20" si="5">SUM(J21:J37)</f>
        <v>5</v>
      </c>
      <c r="K20" s="179">
        <f t="shared" si="5"/>
        <v>6</v>
      </c>
      <c r="L20" s="179">
        <f t="shared" si="5"/>
        <v>6</v>
      </c>
      <c r="M20" s="179">
        <f t="shared" si="5"/>
        <v>3</v>
      </c>
      <c r="N20" s="179">
        <f t="shared" si="5"/>
        <v>5</v>
      </c>
      <c r="O20" s="179">
        <f t="shared" si="5"/>
        <v>7</v>
      </c>
      <c r="P20" s="179"/>
      <c r="Q20" s="179">
        <f t="shared" ref="Q20:X20" si="6">SUM(Q21:Q37)</f>
        <v>12</v>
      </c>
      <c r="R20" s="179">
        <f t="shared" si="6"/>
        <v>22</v>
      </c>
      <c r="S20" s="179">
        <f t="shared" si="6"/>
        <v>16</v>
      </c>
      <c r="T20" s="179">
        <f t="shared" si="6"/>
        <v>28</v>
      </c>
      <c r="U20" s="179">
        <f t="shared" si="6"/>
        <v>14</v>
      </c>
      <c r="V20" s="179">
        <f t="shared" si="6"/>
        <v>28</v>
      </c>
      <c r="W20" s="179">
        <f t="shared" si="6"/>
        <v>19</v>
      </c>
      <c r="X20" s="179">
        <f t="shared" si="6"/>
        <v>9</v>
      </c>
      <c r="Y20" s="179"/>
      <c r="Z20" s="179">
        <f>SUM(Z21:Z37)</f>
        <v>27</v>
      </c>
      <c r="AA20" s="179">
        <f>SUM(AA21:AA38)</f>
        <v>45</v>
      </c>
      <c r="AB20" s="179">
        <f t="shared" ref="AB20:AD20" si="7">SUM(AB21:AB38)</f>
        <v>55</v>
      </c>
      <c r="AC20" s="179">
        <f t="shared" si="7"/>
        <v>18</v>
      </c>
      <c r="AD20" s="179">
        <f t="shared" si="7"/>
        <v>55</v>
      </c>
      <c r="AE20" s="179"/>
      <c r="AF20" s="179">
        <f t="shared" ref="AF20:AQ20" si="8">SUM(AF21:AF38)</f>
        <v>10</v>
      </c>
      <c r="AG20" s="179">
        <f t="shared" si="8"/>
        <v>15</v>
      </c>
      <c r="AH20" s="179">
        <f t="shared" si="8"/>
        <v>7</v>
      </c>
      <c r="AI20" s="179">
        <f t="shared" si="8"/>
        <v>16</v>
      </c>
      <c r="AJ20" s="179">
        <f t="shared" si="8"/>
        <v>9</v>
      </c>
      <c r="AK20" s="179">
        <f t="shared" si="8"/>
        <v>5</v>
      </c>
      <c r="AL20" s="179">
        <f t="shared" si="8"/>
        <v>6</v>
      </c>
      <c r="AM20" s="179">
        <f t="shared" si="8"/>
        <v>13</v>
      </c>
      <c r="AN20" s="179">
        <f t="shared" si="8"/>
        <v>2</v>
      </c>
      <c r="AO20" s="179">
        <f t="shared" si="8"/>
        <v>2</v>
      </c>
      <c r="AP20" s="179">
        <f t="shared" si="8"/>
        <v>3</v>
      </c>
      <c r="AQ20" s="179">
        <f t="shared" si="8"/>
        <v>9</v>
      </c>
    </row>
    <row r="21" spans="1:43" x14ac:dyDescent="0.55000000000000004">
      <c r="A21" s="188" t="s">
        <v>82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6"/>
      <c r="Q21" s="181"/>
      <c r="R21" s="181">
        <v>4</v>
      </c>
      <c r="S21" s="181">
        <v>5</v>
      </c>
      <c r="T21" s="181">
        <v>4</v>
      </c>
      <c r="U21" s="181">
        <v>2</v>
      </c>
      <c r="V21" s="181">
        <v>3</v>
      </c>
      <c r="W21" s="181">
        <v>1</v>
      </c>
      <c r="X21" s="181">
        <v>2</v>
      </c>
      <c r="Y21" s="176"/>
      <c r="Z21" s="181">
        <v>9</v>
      </c>
      <c r="AA21" s="176">
        <v>23</v>
      </c>
      <c r="AB21" s="176">
        <v>32</v>
      </c>
      <c r="AC21" s="176">
        <v>8</v>
      </c>
      <c r="AD21" s="176">
        <v>37</v>
      </c>
      <c r="AF21" s="177">
        <v>1</v>
      </c>
      <c r="AG21" s="177">
        <v>1</v>
      </c>
      <c r="AH21" s="177"/>
      <c r="AI21" s="177">
        <v>1</v>
      </c>
      <c r="AJ21" s="177">
        <v>1</v>
      </c>
      <c r="AK21" s="177">
        <v>1</v>
      </c>
      <c r="AL21" s="177">
        <v>2</v>
      </c>
      <c r="AM21" s="177">
        <v>1</v>
      </c>
      <c r="AN21" s="182"/>
      <c r="AO21" s="177"/>
      <c r="AP21" s="177"/>
      <c r="AQ21" s="177"/>
    </row>
    <row r="22" spans="1:43" x14ac:dyDescent="0.55000000000000004">
      <c r="A22" s="188" t="s">
        <v>185</v>
      </c>
      <c r="B22" s="173">
        <v>33</v>
      </c>
      <c r="C22" s="173">
        <v>18</v>
      </c>
      <c r="D22" s="173">
        <v>18</v>
      </c>
      <c r="E22" s="173">
        <v>33</v>
      </c>
      <c r="F22" s="173">
        <v>2</v>
      </c>
      <c r="G22" s="173">
        <v>4</v>
      </c>
      <c r="H22" s="173">
        <v>2</v>
      </c>
      <c r="I22" s="173"/>
      <c r="J22" s="173"/>
      <c r="K22" s="173"/>
      <c r="L22" s="173"/>
      <c r="M22" s="173"/>
      <c r="N22" s="173"/>
      <c r="O22" s="173"/>
      <c r="P22" s="176"/>
      <c r="Q22" s="184"/>
      <c r="R22" s="185"/>
      <c r="S22" s="185"/>
      <c r="T22" s="185"/>
      <c r="U22" s="185"/>
      <c r="V22" s="185"/>
      <c r="W22" s="185"/>
      <c r="X22" s="185"/>
      <c r="Y22" s="176"/>
      <c r="Z22" s="176"/>
      <c r="AA22" s="176"/>
      <c r="AB22" s="176"/>
      <c r="AC22" s="176"/>
      <c r="AD22" s="176"/>
      <c r="AF22" s="182"/>
      <c r="AG22" s="182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x14ac:dyDescent="0.55000000000000004">
      <c r="A23" s="188" t="s">
        <v>28</v>
      </c>
      <c r="B23" s="173"/>
      <c r="C23" s="173"/>
      <c r="D23" s="173">
        <v>2</v>
      </c>
      <c r="E23" s="173">
        <v>5</v>
      </c>
      <c r="F23" s="173"/>
      <c r="G23" s="173">
        <v>1</v>
      </c>
      <c r="H23" s="173">
        <v>1</v>
      </c>
      <c r="I23" s="173"/>
      <c r="J23" s="185"/>
      <c r="K23" s="185">
        <v>1</v>
      </c>
      <c r="L23" s="185"/>
      <c r="M23" s="173"/>
      <c r="N23" s="173"/>
      <c r="O23" s="173"/>
      <c r="P23" s="176"/>
      <c r="Q23" s="181">
        <v>1</v>
      </c>
      <c r="R23" s="181"/>
      <c r="S23" s="181">
        <v>1</v>
      </c>
      <c r="T23" s="181"/>
      <c r="U23" s="181"/>
      <c r="V23" s="181"/>
      <c r="W23" s="181"/>
      <c r="X23" s="181">
        <v>1</v>
      </c>
      <c r="Y23" s="176"/>
      <c r="Z23" s="176"/>
      <c r="AA23" s="176"/>
      <c r="AB23" s="176"/>
      <c r="AC23" s="176"/>
      <c r="AD23" s="176"/>
      <c r="AF23" s="182"/>
      <c r="AG23" s="182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x14ac:dyDescent="0.55000000000000004">
      <c r="A24" s="189" t="s">
        <v>186</v>
      </c>
      <c r="B24" s="173">
        <v>1</v>
      </c>
      <c r="C24" s="173"/>
      <c r="D24" s="173"/>
      <c r="E24" s="173"/>
      <c r="F24" s="173"/>
      <c r="G24" s="173">
        <v>1</v>
      </c>
      <c r="H24" s="173">
        <v>2</v>
      </c>
      <c r="I24" s="173"/>
      <c r="J24" s="185">
        <v>1</v>
      </c>
      <c r="K24" s="185">
        <v>2</v>
      </c>
      <c r="L24" s="185">
        <v>1</v>
      </c>
      <c r="M24" s="185"/>
      <c r="N24" s="185">
        <v>2</v>
      </c>
      <c r="O24" s="185">
        <v>1</v>
      </c>
      <c r="P24" s="176"/>
      <c r="Q24" s="181">
        <v>2</v>
      </c>
      <c r="R24" s="181">
        <v>1</v>
      </c>
      <c r="S24" s="181"/>
      <c r="T24" s="181"/>
      <c r="U24" s="181">
        <v>4</v>
      </c>
      <c r="V24" s="181"/>
      <c r="W24" s="181"/>
      <c r="X24" s="181">
        <v>2</v>
      </c>
      <c r="Y24" s="176"/>
      <c r="Z24" s="181">
        <v>3</v>
      </c>
      <c r="AA24" s="176">
        <v>2</v>
      </c>
      <c r="AB24" s="176">
        <v>1</v>
      </c>
      <c r="AC24" s="176"/>
      <c r="AD24" s="176">
        <v>1</v>
      </c>
      <c r="AF24" s="177">
        <v>4</v>
      </c>
      <c r="AG24" s="177">
        <v>5</v>
      </c>
      <c r="AH24" s="177">
        <v>3</v>
      </c>
      <c r="AI24" s="177">
        <v>7</v>
      </c>
      <c r="AJ24" s="177">
        <v>6</v>
      </c>
      <c r="AK24" s="177">
        <v>2</v>
      </c>
      <c r="AL24" s="177">
        <v>4</v>
      </c>
      <c r="AM24" s="177">
        <v>10</v>
      </c>
      <c r="AN24" s="182">
        <v>1</v>
      </c>
      <c r="AO24" s="177"/>
      <c r="AP24" s="177">
        <v>1</v>
      </c>
      <c r="AQ24" s="177">
        <v>4</v>
      </c>
    </row>
    <row r="25" spans="1:43" x14ac:dyDescent="0.55000000000000004">
      <c r="A25" s="152" t="s">
        <v>187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6"/>
      <c r="Q25" s="184"/>
      <c r="R25" s="185"/>
      <c r="S25" s="185"/>
      <c r="T25" s="185"/>
      <c r="U25" s="185"/>
      <c r="V25" s="185"/>
      <c r="W25" s="185"/>
      <c r="X25" s="185"/>
      <c r="Y25" s="176"/>
      <c r="Z25" s="176"/>
      <c r="AA25" s="176"/>
      <c r="AB25" s="176">
        <v>1</v>
      </c>
      <c r="AC25" s="176"/>
      <c r="AD25" s="176">
        <v>1</v>
      </c>
      <c r="AF25" s="182"/>
      <c r="AG25" s="182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</row>
    <row r="26" spans="1:43" x14ac:dyDescent="0.55000000000000004">
      <c r="A26" s="154" t="s">
        <v>188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6"/>
      <c r="Q26" s="181"/>
      <c r="R26" s="181"/>
      <c r="S26" s="181"/>
      <c r="T26" s="181">
        <v>1</v>
      </c>
      <c r="U26" s="181">
        <v>3</v>
      </c>
      <c r="V26" s="181">
        <v>12</v>
      </c>
      <c r="W26" s="181">
        <v>5</v>
      </c>
      <c r="X26" s="181"/>
      <c r="Y26" s="176"/>
      <c r="Z26" s="181">
        <v>3</v>
      </c>
      <c r="AA26" s="176">
        <v>18</v>
      </c>
      <c r="AB26" s="176">
        <v>18</v>
      </c>
      <c r="AC26" s="176">
        <v>8</v>
      </c>
      <c r="AD26" s="176">
        <v>15</v>
      </c>
      <c r="AF26" s="182"/>
      <c r="AG26" s="182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3" x14ac:dyDescent="0.55000000000000004">
      <c r="A27" s="189" t="s">
        <v>189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85"/>
      <c r="N27" s="185">
        <v>1</v>
      </c>
      <c r="O27" s="185"/>
      <c r="P27" s="176"/>
      <c r="Q27" s="184"/>
      <c r="R27" s="185"/>
      <c r="S27" s="185"/>
      <c r="T27" s="185"/>
      <c r="U27" s="185"/>
      <c r="V27" s="185"/>
      <c r="W27" s="185"/>
      <c r="X27" s="185"/>
      <c r="Y27" s="176"/>
      <c r="Z27" s="176">
        <v>1</v>
      </c>
      <c r="AA27" s="176"/>
      <c r="AB27" s="176"/>
      <c r="AC27" s="176"/>
      <c r="AD27" s="176"/>
      <c r="AF27" s="177"/>
      <c r="AG27" s="177">
        <v>1</v>
      </c>
      <c r="AH27" s="177"/>
      <c r="AI27" s="177">
        <v>1</v>
      </c>
      <c r="AJ27" s="177"/>
      <c r="AK27" s="177"/>
      <c r="AL27" s="177"/>
      <c r="AM27" s="177"/>
      <c r="AN27" s="182"/>
      <c r="AO27" s="177"/>
      <c r="AP27" s="177"/>
      <c r="AQ27" s="177">
        <v>1</v>
      </c>
    </row>
    <row r="28" spans="1:43" x14ac:dyDescent="0.55000000000000004">
      <c r="A28" s="189" t="s">
        <v>190</v>
      </c>
      <c r="B28" s="173"/>
      <c r="C28" s="173"/>
      <c r="D28" s="173"/>
      <c r="E28" s="173"/>
      <c r="F28" s="173"/>
      <c r="G28" s="173"/>
      <c r="H28" s="173"/>
      <c r="I28" s="173"/>
      <c r="J28" s="185">
        <v>1</v>
      </c>
      <c r="K28" s="173"/>
      <c r="L28" s="173"/>
      <c r="M28" s="173"/>
      <c r="N28" s="173"/>
      <c r="O28" s="173"/>
      <c r="P28" s="176"/>
      <c r="Q28" s="184"/>
      <c r="R28" s="185"/>
      <c r="S28" s="185"/>
      <c r="T28" s="185"/>
      <c r="U28" s="185"/>
      <c r="V28" s="185"/>
      <c r="W28" s="185"/>
      <c r="X28" s="185"/>
      <c r="Y28" s="176"/>
      <c r="Z28" s="176"/>
      <c r="AA28" s="176"/>
      <c r="AB28" s="176"/>
      <c r="AC28" s="176"/>
      <c r="AD28" s="176"/>
      <c r="AF28" s="182"/>
      <c r="AG28" s="182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</row>
    <row r="29" spans="1:43" x14ac:dyDescent="0.55000000000000004">
      <c r="A29" s="152" t="s">
        <v>191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85">
        <v>1</v>
      </c>
      <c r="N29" s="185"/>
      <c r="O29" s="185">
        <v>1</v>
      </c>
      <c r="P29" s="176"/>
      <c r="Q29" s="186"/>
      <c r="R29" s="185"/>
      <c r="S29" s="185"/>
      <c r="T29" s="185"/>
      <c r="U29" s="185"/>
      <c r="V29" s="185"/>
      <c r="W29" s="185"/>
      <c r="X29" s="185"/>
      <c r="Y29" s="176"/>
      <c r="Z29" s="176"/>
      <c r="AA29" s="176"/>
      <c r="AB29" s="176"/>
      <c r="AC29" s="176"/>
      <c r="AD29" s="176"/>
      <c r="AF29" s="177"/>
      <c r="AG29" s="177"/>
      <c r="AH29" s="177"/>
      <c r="AI29" s="177"/>
      <c r="AJ29" s="177">
        <v>2</v>
      </c>
      <c r="AK29" s="177">
        <v>1</v>
      </c>
      <c r="AL29" s="177"/>
      <c r="AM29" s="177"/>
      <c r="AN29" s="182"/>
      <c r="AO29" s="177"/>
      <c r="AP29" s="177"/>
      <c r="AQ29" s="177"/>
    </row>
    <row r="30" spans="1:43" x14ac:dyDescent="0.55000000000000004">
      <c r="A30" s="152" t="s">
        <v>192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6"/>
      <c r="Q30" s="181"/>
      <c r="R30" s="181">
        <v>1</v>
      </c>
      <c r="S30" s="181">
        <v>2</v>
      </c>
      <c r="T30" s="181"/>
      <c r="U30" s="181"/>
      <c r="V30" s="181"/>
      <c r="W30" s="181"/>
      <c r="X30" s="181"/>
      <c r="Y30" s="176"/>
      <c r="Z30" s="181">
        <v>2</v>
      </c>
      <c r="AA30" s="176"/>
      <c r="AB30" s="176"/>
      <c r="AC30" s="176"/>
      <c r="AD30" s="176"/>
      <c r="AF30" s="177">
        <v>2</v>
      </c>
      <c r="AG30" s="177">
        <v>1</v>
      </c>
      <c r="AH30" s="177"/>
      <c r="AI30" s="177">
        <v>1</v>
      </c>
      <c r="AJ30" s="177"/>
      <c r="AK30" s="177"/>
      <c r="AL30" s="177"/>
      <c r="AM30" s="177"/>
      <c r="AN30" s="182"/>
      <c r="AO30" s="177">
        <v>1</v>
      </c>
      <c r="AP30" s="177"/>
      <c r="AQ30" s="177">
        <v>3</v>
      </c>
    </row>
    <row r="31" spans="1:43" x14ac:dyDescent="0.55000000000000004">
      <c r="A31" s="189" t="s">
        <v>193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6"/>
      <c r="Q31" s="181">
        <v>8</v>
      </c>
      <c r="R31" s="181">
        <v>11</v>
      </c>
      <c r="S31" s="181">
        <v>5</v>
      </c>
      <c r="T31" s="181">
        <v>19</v>
      </c>
      <c r="U31" s="181">
        <v>5</v>
      </c>
      <c r="V31" s="181">
        <v>10</v>
      </c>
      <c r="W31" s="181">
        <v>11</v>
      </c>
      <c r="X31" s="181">
        <v>3</v>
      </c>
      <c r="Y31" s="176"/>
      <c r="Z31" s="181">
        <v>6</v>
      </c>
      <c r="AA31" s="176">
        <v>2</v>
      </c>
      <c r="AB31" s="176">
        <v>1</v>
      </c>
      <c r="AC31" s="176">
        <v>1</v>
      </c>
      <c r="AD31" s="176"/>
      <c r="AF31" s="177">
        <v>1</v>
      </c>
      <c r="AG31" s="177">
        <v>1</v>
      </c>
      <c r="AH31" s="177">
        <v>2</v>
      </c>
      <c r="AI31" s="177">
        <v>1</v>
      </c>
      <c r="AJ31" s="177"/>
      <c r="AK31" s="177"/>
      <c r="AL31" s="177"/>
      <c r="AM31" s="177">
        <v>2</v>
      </c>
      <c r="AN31" s="182">
        <v>1</v>
      </c>
      <c r="AO31" s="177">
        <v>1</v>
      </c>
      <c r="AP31" s="177"/>
      <c r="AQ31" s="177">
        <v>0</v>
      </c>
    </row>
    <row r="32" spans="1:43" x14ac:dyDescent="0.55000000000000004">
      <c r="A32" s="188" t="s">
        <v>194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6"/>
      <c r="Q32" s="181">
        <v>1</v>
      </c>
      <c r="R32" s="181"/>
      <c r="S32" s="181"/>
      <c r="T32" s="181">
        <v>1</v>
      </c>
      <c r="U32" s="181"/>
      <c r="V32" s="181"/>
      <c r="W32" s="181"/>
      <c r="X32" s="181"/>
      <c r="Y32" s="176"/>
      <c r="Z32" s="176"/>
      <c r="AA32" s="176"/>
      <c r="AB32" s="176"/>
      <c r="AC32" s="176"/>
      <c r="AD32" s="176"/>
      <c r="AF32" s="182"/>
      <c r="AG32" s="182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</row>
    <row r="33" spans="1:43" x14ac:dyDescent="0.55000000000000004">
      <c r="A33" s="152" t="s">
        <v>195</v>
      </c>
      <c r="B33" s="173"/>
      <c r="C33" s="173"/>
      <c r="D33" s="173"/>
      <c r="E33" s="173"/>
      <c r="F33" s="173"/>
      <c r="G33" s="173"/>
      <c r="H33" s="173"/>
      <c r="I33" s="173"/>
      <c r="J33" s="185">
        <v>1</v>
      </c>
      <c r="K33" s="185"/>
      <c r="L33" s="185">
        <v>1</v>
      </c>
      <c r="M33" s="185">
        <v>1</v>
      </c>
      <c r="N33" s="185">
        <v>1</v>
      </c>
      <c r="O33" s="185">
        <v>1</v>
      </c>
      <c r="P33" s="176"/>
      <c r="Q33" s="181"/>
      <c r="R33" s="181"/>
      <c r="S33" s="181">
        <v>2</v>
      </c>
      <c r="T33" s="181">
        <v>1</v>
      </c>
      <c r="U33" s="181"/>
      <c r="V33" s="181">
        <v>3</v>
      </c>
      <c r="W33" s="181"/>
      <c r="X33" s="181"/>
      <c r="Y33" s="176"/>
      <c r="Z33" s="176"/>
      <c r="AA33" s="176"/>
      <c r="AB33" s="176"/>
      <c r="AC33" s="176">
        <v>1</v>
      </c>
      <c r="AD33" s="176">
        <v>1</v>
      </c>
      <c r="AF33" s="177"/>
      <c r="AG33" s="177"/>
      <c r="AH33" s="177">
        <v>1</v>
      </c>
      <c r="AI33" s="177">
        <v>2</v>
      </c>
      <c r="AJ33" s="177"/>
      <c r="AK33" s="177"/>
      <c r="AL33" s="177"/>
      <c r="AM33" s="177"/>
      <c r="AN33" s="182"/>
      <c r="AO33" s="177"/>
      <c r="AP33" s="177"/>
      <c r="AQ33" s="177"/>
    </row>
    <row r="34" spans="1:43" x14ac:dyDescent="0.55000000000000004">
      <c r="A34" s="152" t="s">
        <v>196</v>
      </c>
      <c r="B34" s="173"/>
      <c r="C34" s="173"/>
      <c r="D34" s="173"/>
      <c r="E34" s="173"/>
      <c r="F34" s="173"/>
      <c r="G34" s="173">
        <v>1</v>
      </c>
      <c r="H34" s="173"/>
      <c r="I34" s="173"/>
      <c r="J34" s="173"/>
      <c r="K34" s="173"/>
      <c r="L34" s="173"/>
      <c r="M34" s="173"/>
      <c r="N34" s="173"/>
      <c r="O34" s="173"/>
      <c r="P34" s="176"/>
      <c r="Q34" s="184"/>
      <c r="R34" s="185"/>
      <c r="S34" s="185"/>
      <c r="T34" s="185"/>
      <c r="U34" s="185"/>
      <c r="V34" s="185"/>
      <c r="W34" s="185"/>
      <c r="X34" s="185"/>
      <c r="Y34" s="176"/>
      <c r="Z34" s="176"/>
      <c r="AA34" s="176"/>
      <c r="AB34" s="176"/>
      <c r="AC34" s="176"/>
      <c r="AD34" s="176"/>
      <c r="AF34" s="182"/>
      <c r="AG34" s="182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</row>
    <row r="35" spans="1:43" x14ac:dyDescent="0.55000000000000004">
      <c r="A35" s="152" t="s">
        <v>197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6"/>
      <c r="Q35" s="181"/>
      <c r="R35" s="181">
        <v>3</v>
      </c>
      <c r="S35" s="181"/>
      <c r="T35" s="181">
        <v>2</v>
      </c>
      <c r="U35" s="181"/>
      <c r="V35" s="181"/>
      <c r="W35" s="181">
        <v>1</v>
      </c>
      <c r="X35" s="181">
        <v>1</v>
      </c>
      <c r="Y35" s="176"/>
      <c r="Z35" s="181">
        <v>3</v>
      </c>
      <c r="AA35" s="176"/>
      <c r="AB35" s="176">
        <v>2</v>
      </c>
      <c r="AC35" s="176"/>
      <c r="AD35" s="176"/>
      <c r="AF35" s="177">
        <v>1</v>
      </c>
      <c r="AG35" s="177">
        <v>4</v>
      </c>
      <c r="AH35" s="177">
        <v>1</v>
      </c>
      <c r="AI35" s="177">
        <v>3</v>
      </c>
      <c r="AJ35" s="177"/>
      <c r="AK35" s="177">
        <v>1</v>
      </c>
      <c r="AL35" s="177"/>
      <c r="AM35" s="177"/>
      <c r="AN35" s="182"/>
      <c r="AO35" s="177"/>
      <c r="AP35" s="177">
        <v>1</v>
      </c>
      <c r="AQ35" s="177"/>
    </row>
    <row r="36" spans="1:43" x14ac:dyDescent="0.55000000000000004">
      <c r="A36" s="152" t="s">
        <v>198</v>
      </c>
      <c r="B36" s="173">
        <v>2</v>
      </c>
      <c r="C36" s="173"/>
      <c r="D36" s="173">
        <v>1</v>
      </c>
      <c r="E36" s="173">
        <v>1</v>
      </c>
      <c r="F36" s="173">
        <v>1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6"/>
      <c r="Q36" s="184"/>
      <c r="R36" s="185"/>
      <c r="S36" s="185"/>
      <c r="T36" s="185"/>
      <c r="U36" s="185"/>
      <c r="V36" s="185"/>
      <c r="W36" s="185"/>
      <c r="X36" s="185"/>
      <c r="Y36" s="176"/>
      <c r="Z36" s="176"/>
      <c r="AA36" s="176"/>
      <c r="AB36" s="176"/>
      <c r="AC36" s="176"/>
      <c r="AD36" s="176"/>
      <c r="AF36" s="182"/>
      <c r="AG36" s="182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</row>
    <row r="37" spans="1:43" x14ac:dyDescent="0.55000000000000004">
      <c r="A37" s="152" t="s">
        <v>199</v>
      </c>
      <c r="B37" s="173"/>
      <c r="C37" s="173"/>
      <c r="D37" s="173"/>
      <c r="E37" s="173"/>
      <c r="F37" s="173"/>
      <c r="G37" s="173"/>
      <c r="H37" s="173"/>
      <c r="I37" s="173"/>
      <c r="J37" s="185">
        <v>2</v>
      </c>
      <c r="K37" s="185">
        <v>3</v>
      </c>
      <c r="L37" s="185">
        <v>4</v>
      </c>
      <c r="M37" s="185">
        <v>1</v>
      </c>
      <c r="N37" s="185">
        <v>1</v>
      </c>
      <c r="O37" s="185">
        <v>4</v>
      </c>
      <c r="P37" s="176"/>
      <c r="Q37" s="181"/>
      <c r="R37" s="181">
        <v>2</v>
      </c>
      <c r="S37" s="181">
        <v>1</v>
      </c>
      <c r="T37" s="181">
        <v>0</v>
      </c>
      <c r="U37" s="181"/>
      <c r="V37" s="181"/>
      <c r="W37" s="181">
        <v>1</v>
      </c>
      <c r="X37" s="181"/>
      <c r="Y37" s="176"/>
      <c r="Z37" s="176"/>
      <c r="AA37" s="176"/>
      <c r="AB37" s="176"/>
      <c r="AC37" s="176"/>
      <c r="AD37" s="176"/>
      <c r="AF37" s="177">
        <v>1</v>
      </c>
      <c r="AG37" s="177">
        <v>2</v>
      </c>
      <c r="AH37" s="177"/>
      <c r="AI37" s="177"/>
      <c r="AJ37" s="177"/>
      <c r="AK37" s="177"/>
      <c r="AL37" s="177"/>
      <c r="AM37" s="177"/>
      <c r="AN37" s="182"/>
      <c r="AO37" s="177"/>
      <c r="AP37" s="177">
        <v>1</v>
      </c>
      <c r="AQ37" s="177"/>
    </row>
    <row r="38" spans="1:43" x14ac:dyDescent="0.55000000000000004">
      <c r="A38" s="190" t="s">
        <v>200</v>
      </c>
      <c r="B38" s="173"/>
      <c r="C38" s="173"/>
      <c r="D38" s="173"/>
      <c r="E38" s="173"/>
      <c r="F38" s="173"/>
      <c r="G38" s="173"/>
      <c r="H38" s="173"/>
      <c r="I38" s="173"/>
      <c r="J38" s="185"/>
      <c r="K38" s="185"/>
      <c r="L38" s="185"/>
      <c r="M38" s="185"/>
      <c r="N38" s="185"/>
      <c r="O38" s="185"/>
      <c r="P38" s="176"/>
      <c r="Q38" s="181"/>
      <c r="R38" s="181"/>
      <c r="S38" s="181"/>
      <c r="T38" s="181"/>
      <c r="U38" s="181"/>
      <c r="V38" s="181"/>
      <c r="W38" s="181"/>
      <c r="X38" s="181"/>
      <c r="Y38" s="176"/>
      <c r="Z38" s="176"/>
      <c r="AA38" s="176"/>
      <c r="AB38" s="176"/>
      <c r="AC38" s="176"/>
      <c r="AD38" s="176"/>
      <c r="AF38" s="177"/>
      <c r="AG38" s="177"/>
      <c r="AH38" s="177"/>
      <c r="AI38" s="177"/>
      <c r="AJ38" s="177"/>
      <c r="AK38" s="177"/>
      <c r="AL38" s="177"/>
      <c r="AM38" s="177"/>
      <c r="AN38" s="182"/>
      <c r="AO38" s="177"/>
      <c r="AP38" s="177">
        <v>0</v>
      </c>
      <c r="AQ38" s="177">
        <v>1</v>
      </c>
    </row>
    <row r="39" spans="1:43" x14ac:dyDescent="0.55000000000000004">
      <c r="A39" s="15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6"/>
      <c r="Q39" s="184"/>
      <c r="R39" s="185"/>
      <c r="S39" s="185"/>
      <c r="T39" s="185"/>
      <c r="U39" s="185"/>
      <c r="V39" s="185"/>
      <c r="W39" s="185"/>
      <c r="X39" s="185"/>
      <c r="Y39" s="176"/>
      <c r="Z39" s="176"/>
      <c r="AA39" s="176"/>
      <c r="AB39" s="176"/>
      <c r="AC39" s="176"/>
      <c r="AD39" s="176"/>
      <c r="AF39" s="182"/>
      <c r="AG39" s="182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</row>
    <row r="40" spans="1:43" s="165" customFormat="1" x14ac:dyDescent="0.55000000000000004">
      <c r="A40" s="153" t="s">
        <v>201</v>
      </c>
      <c r="B40" s="179">
        <f t="shared" ref="B40:H40" si="9">SUM(B41:B48)</f>
        <v>11</v>
      </c>
      <c r="C40" s="179">
        <f t="shared" si="9"/>
        <v>1</v>
      </c>
      <c r="D40" s="179">
        <f t="shared" si="9"/>
        <v>6</v>
      </c>
      <c r="E40" s="179">
        <f t="shared" si="9"/>
        <v>5</v>
      </c>
      <c r="F40" s="179">
        <f t="shared" si="9"/>
        <v>4</v>
      </c>
      <c r="G40" s="179">
        <f t="shared" si="9"/>
        <v>2</v>
      </c>
      <c r="H40" s="179">
        <f t="shared" si="9"/>
        <v>4</v>
      </c>
      <c r="I40" s="179"/>
      <c r="J40" s="180">
        <f t="shared" ref="J40:O40" si="10">SUM(J41:J48)</f>
        <v>51</v>
      </c>
      <c r="K40" s="180">
        <f t="shared" si="10"/>
        <v>33</v>
      </c>
      <c r="L40" s="180">
        <f t="shared" si="10"/>
        <v>129</v>
      </c>
      <c r="M40" s="180">
        <f t="shared" si="10"/>
        <v>59</v>
      </c>
      <c r="N40" s="180">
        <f t="shared" si="10"/>
        <v>82</v>
      </c>
      <c r="O40" s="180">
        <f t="shared" si="10"/>
        <v>132</v>
      </c>
      <c r="P40" s="180"/>
      <c r="Q40" s="180">
        <f t="shared" ref="Q40:X40" si="11">SUM(Q41:Q48)</f>
        <v>36</v>
      </c>
      <c r="R40" s="180">
        <f t="shared" si="11"/>
        <v>44</v>
      </c>
      <c r="S40" s="180">
        <f t="shared" si="11"/>
        <v>37</v>
      </c>
      <c r="T40" s="180">
        <f t="shared" si="11"/>
        <v>49</v>
      </c>
      <c r="U40" s="180">
        <f t="shared" si="11"/>
        <v>33</v>
      </c>
      <c r="V40" s="180">
        <f t="shared" si="11"/>
        <v>34</v>
      </c>
      <c r="W40" s="180">
        <f t="shared" si="11"/>
        <v>48</v>
      </c>
      <c r="X40" s="180">
        <f t="shared" si="11"/>
        <v>28</v>
      </c>
      <c r="Y40" s="180"/>
      <c r="Z40" s="180">
        <f>SUM(Z41:Z48)</f>
        <v>23</v>
      </c>
      <c r="AA40" s="180">
        <f>SUM(AA41:AA48)</f>
        <v>20</v>
      </c>
      <c r="AB40" s="180">
        <f>SUM(AB41:AB48)</f>
        <v>3</v>
      </c>
      <c r="AC40" s="180">
        <f>SUM(AC41:AC48)</f>
        <v>7</v>
      </c>
      <c r="AD40" s="180">
        <f>SUM(AD41:AD48)</f>
        <v>3</v>
      </c>
      <c r="AE40" s="180"/>
      <c r="AF40" s="180">
        <f t="shared" ref="AF40:AQ40" si="12">SUM(AF41:AF48)</f>
        <v>76</v>
      </c>
      <c r="AG40" s="180">
        <f t="shared" si="12"/>
        <v>118</v>
      </c>
      <c r="AH40" s="180">
        <f t="shared" si="12"/>
        <v>43</v>
      </c>
      <c r="AI40" s="180">
        <f t="shared" si="12"/>
        <v>81</v>
      </c>
      <c r="AJ40" s="180">
        <f t="shared" si="12"/>
        <v>31</v>
      </c>
      <c r="AK40" s="180">
        <f t="shared" si="12"/>
        <v>37</v>
      </c>
      <c r="AL40" s="180">
        <f t="shared" si="12"/>
        <v>14</v>
      </c>
      <c r="AM40" s="180">
        <f t="shared" si="12"/>
        <v>40</v>
      </c>
      <c r="AN40" s="180">
        <f t="shared" si="12"/>
        <v>46</v>
      </c>
      <c r="AO40" s="180">
        <f t="shared" si="12"/>
        <v>62</v>
      </c>
      <c r="AP40" s="180">
        <f t="shared" si="12"/>
        <v>52</v>
      </c>
      <c r="AQ40" s="180">
        <f t="shared" si="12"/>
        <v>81</v>
      </c>
    </row>
    <row r="41" spans="1:43" x14ac:dyDescent="0.55000000000000004">
      <c r="A41" s="152" t="s">
        <v>202</v>
      </c>
      <c r="B41" s="173">
        <v>3</v>
      </c>
      <c r="C41" s="173"/>
      <c r="D41" s="173">
        <v>3</v>
      </c>
      <c r="E41" s="173">
        <v>1</v>
      </c>
      <c r="F41" s="173">
        <v>1</v>
      </c>
      <c r="G41" s="173">
        <v>1</v>
      </c>
      <c r="H41" s="173"/>
      <c r="I41" s="173"/>
      <c r="J41" s="185">
        <v>1</v>
      </c>
      <c r="K41" s="185">
        <v>1</v>
      </c>
      <c r="L41" s="185"/>
      <c r="M41" s="185">
        <v>1</v>
      </c>
      <c r="N41" s="185"/>
      <c r="O41" s="185"/>
      <c r="P41" s="176"/>
      <c r="Q41" s="181">
        <v>2</v>
      </c>
      <c r="R41" s="181">
        <v>3</v>
      </c>
      <c r="S41" s="181">
        <v>1</v>
      </c>
      <c r="T41" s="181">
        <v>2</v>
      </c>
      <c r="U41" s="181"/>
      <c r="V41" s="181"/>
      <c r="W41" s="181">
        <v>1</v>
      </c>
      <c r="X41" s="181">
        <v>1</v>
      </c>
      <c r="Y41" s="176"/>
      <c r="Z41" s="181">
        <v>1</v>
      </c>
      <c r="AA41" s="176"/>
      <c r="AB41" s="176"/>
      <c r="AC41" s="176"/>
      <c r="AD41" s="176"/>
      <c r="AF41" s="177">
        <v>4</v>
      </c>
      <c r="AG41" s="177">
        <v>2</v>
      </c>
      <c r="AH41" s="177"/>
      <c r="AI41" s="177">
        <v>1</v>
      </c>
      <c r="AJ41" s="177"/>
      <c r="AK41" s="177">
        <v>5</v>
      </c>
      <c r="AL41" s="177"/>
      <c r="AM41" s="177">
        <v>2</v>
      </c>
      <c r="AN41" s="182">
        <v>1</v>
      </c>
      <c r="AO41" s="177"/>
      <c r="AP41" s="177">
        <v>1</v>
      </c>
      <c r="AQ41" s="177">
        <v>1</v>
      </c>
    </row>
    <row r="42" spans="1:43" x14ac:dyDescent="0.55000000000000004">
      <c r="A42" s="152" t="s">
        <v>203</v>
      </c>
      <c r="B42" s="173"/>
      <c r="C42" s="173"/>
      <c r="D42" s="173"/>
      <c r="E42" s="173"/>
      <c r="F42" s="173"/>
      <c r="G42" s="173"/>
      <c r="H42" s="173"/>
      <c r="I42" s="173"/>
      <c r="J42" s="185">
        <v>12</v>
      </c>
      <c r="K42" s="185">
        <v>16</v>
      </c>
      <c r="L42" s="185">
        <v>25</v>
      </c>
      <c r="M42" s="185">
        <v>4</v>
      </c>
      <c r="N42" s="185">
        <v>3</v>
      </c>
      <c r="O42" s="185">
        <v>4</v>
      </c>
      <c r="P42" s="176"/>
      <c r="Q42" s="181">
        <v>26</v>
      </c>
      <c r="R42" s="181">
        <v>30</v>
      </c>
      <c r="S42" s="181">
        <v>28</v>
      </c>
      <c r="T42" s="181">
        <v>31</v>
      </c>
      <c r="U42" s="181">
        <v>23</v>
      </c>
      <c r="V42" s="181">
        <v>21</v>
      </c>
      <c r="W42" s="181">
        <v>34</v>
      </c>
      <c r="X42" s="181">
        <v>21</v>
      </c>
      <c r="Y42" s="176"/>
      <c r="Z42" s="181">
        <v>13</v>
      </c>
      <c r="AA42" s="176">
        <v>17</v>
      </c>
      <c r="AB42" s="176">
        <v>1</v>
      </c>
      <c r="AC42" s="176">
        <v>5</v>
      </c>
      <c r="AD42" s="176">
        <v>1</v>
      </c>
      <c r="AF42" s="177">
        <v>36</v>
      </c>
      <c r="AG42" s="177">
        <v>57</v>
      </c>
      <c r="AH42" s="177">
        <v>29</v>
      </c>
      <c r="AI42" s="177">
        <v>48</v>
      </c>
      <c r="AJ42" s="177">
        <v>8</v>
      </c>
      <c r="AK42" s="177">
        <v>13</v>
      </c>
      <c r="AL42" s="177">
        <v>4</v>
      </c>
      <c r="AM42" s="177">
        <v>21</v>
      </c>
      <c r="AN42" s="182">
        <v>6</v>
      </c>
      <c r="AO42" s="177">
        <v>6</v>
      </c>
      <c r="AP42" s="177">
        <v>1</v>
      </c>
      <c r="AQ42" s="177">
        <v>8</v>
      </c>
    </row>
    <row r="43" spans="1:43" x14ac:dyDescent="0.55000000000000004">
      <c r="A43" s="152" t="s">
        <v>204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6"/>
      <c r="Q43" s="181"/>
      <c r="R43" s="181"/>
      <c r="S43" s="181"/>
      <c r="T43" s="181"/>
      <c r="U43" s="181">
        <v>1</v>
      </c>
      <c r="V43" s="181"/>
      <c r="W43" s="181"/>
      <c r="X43" s="181"/>
      <c r="Y43" s="176"/>
      <c r="Z43" s="176"/>
      <c r="AA43" s="176"/>
      <c r="AB43" s="176"/>
      <c r="AC43" s="176"/>
      <c r="AD43" s="176"/>
      <c r="AF43" s="182"/>
      <c r="AG43" s="182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</row>
    <row r="44" spans="1:43" x14ac:dyDescent="0.55000000000000004">
      <c r="A44" s="152" t="s">
        <v>29</v>
      </c>
      <c r="B44" s="173"/>
      <c r="C44" s="173">
        <v>1</v>
      </c>
      <c r="D44" s="173">
        <v>1</v>
      </c>
      <c r="E44" s="173"/>
      <c r="F44" s="173">
        <v>1</v>
      </c>
      <c r="G44" s="173"/>
      <c r="H44" s="173">
        <v>1</v>
      </c>
      <c r="I44" s="173"/>
      <c r="J44" s="185">
        <v>1</v>
      </c>
      <c r="K44" s="185">
        <v>1</v>
      </c>
      <c r="L44" s="185">
        <v>2</v>
      </c>
      <c r="M44" s="185"/>
      <c r="N44" s="185">
        <v>1</v>
      </c>
      <c r="O44" s="185">
        <v>1</v>
      </c>
      <c r="P44" s="176"/>
      <c r="Q44" s="181">
        <v>5</v>
      </c>
      <c r="R44" s="181">
        <v>5</v>
      </c>
      <c r="S44" s="181">
        <v>7</v>
      </c>
      <c r="T44" s="181">
        <v>15</v>
      </c>
      <c r="U44" s="181">
        <v>1</v>
      </c>
      <c r="V44" s="181">
        <v>9</v>
      </c>
      <c r="W44" s="181">
        <v>4</v>
      </c>
      <c r="X44" s="181">
        <v>2</v>
      </c>
      <c r="Y44" s="176"/>
      <c r="Z44" s="181">
        <v>9</v>
      </c>
      <c r="AA44" s="176">
        <v>1</v>
      </c>
      <c r="AB44" s="176">
        <v>1</v>
      </c>
      <c r="AC44" s="176"/>
      <c r="AD44" s="176">
        <v>2</v>
      </c>
      <c r="AF44" s="177">
        <v>9</v>
      </c>
      <c r="AG44" s="177">
        <v>24</v>
      </c>
      <c r="AH44" s="177">
        <v>10</v>
      </c>
      <c r="AI44" s="177">
        <v>21</v>
      </c>
      <c r="AJ44" s="177">
        <v>7</v>
      </c>
      <c r="AK44" s="177">
        <v>2</v>
      </c>
      <c r="AL44" s="177">
        <v>1</v>
      </c>
      <c r="AM44" s="177">
        <v>8</v>
      </c>
      <c r="AN44" s="182">
        <v>6</v>
      </c>
      <c r="AO44" s="177">
        <v>4</v>
      </c>
      <c r="AP44" s="177">
        <v>8</v>
      </c>
      <c r="AQ44" s="177">
        <v>4</v>
      </c>
    </row>
    <row r="45" spans="1:43" x14ac:dyDescent="0.55000000000000004">
      <c r="A45" s="152" t="s">
        <v>205</v>
      </c>
      <c r="B45" s="173"/>
      <c r="C45" s="173"/>
      <c r="D45" s="173"/>
      <c r="E45" s="173"/>
      <c r="F45" s="173"/>
      <c r="G45" s="173"/>
      <c r="H45" s="173"/>
      <c r="I45" s="173"/>
      <c r="J45" s="185"/>
      <c r="K45" s="185"/>
      <c r="L45" s="185"/>
      <c r="M45" s="185"/>
      <c r="N45" s="185"/>
      <c r="O45" s="185"/>
      <c r="P45" s="176"/>
      <c r="Q45" s="181"/>
      <c r="R45" s="181"/>
      <c r="S45" s="181"/>
      <c r="T45" s="181"/>
      <c r="U45" s="181"/>
      <c r="V45" s="181"/>
      <c r="W45" s="181"/>
      <c r="X45" s="181"/>
      <c r="Y45" s="176"/>
      <c r="Z45" s="181"/>
      <c r="AA45" s="176"/>
      <c r="AB45" s="176"/>
      <c r="AC45" s="176"/>
      <c r="AD45" s="176"/>
      <c r="AF45" s="177"/>
      <c r="AG45" s="177"/>
      <c r="AH45" s="177"/>
      <c r="AI45" s="177"/>
      <c r="AJ45" s="177"/>
      <c r="AK45" s="177"/>
      <c r="AL45" s="177"/>
      <c r="AM45" s="177"/>
      <c r="AN45" s="182"/>
      <c r="AO45" s="177"/>
      <c r="AP45" s="177"/>
      <c r="AQ45" s="177">
        <v>1</v>
      </c>
    </row>
    <row r="46" spans="1:43" x14ac:dyDescent="0.55000000000000004">
      <c r="A46" s="152" t="s">
        <v>206</v>
      </c>
      <c r="B46" s="173"/>
      <c r="C46" s="173"/>
      <c r="D46" s="173"/>
      <c r="E46" s="173"/>
      <c r="F46" s="173"/>
      <c r="G46" s="173"/>
      <c r="H46" s="173"/>
      <c r="I46" s="173"/>
      <c r="J46" s="185">
        <v>1</v>
      </c>
      <c r="K46" s="185">
        <v>1</v>
      </c>
      <c r="L46" s="185">
        <v>1</v>
      </c>
      <c r="M46" s="185">
        <v>1</v>
      </c>
      <c r="N46" s="173"/>
      <c r="O46" s="173"/>
      <c r="P46" s="176"/>
      <c r="Q46" s="181"/>
      <c r="R46" s="181">
        <v>1</v>
      </c>
      <c r="S46" s="181"/>
      <c r="T46" s="181"/>
      <c r="U46" s="181"/>
      <c r="V46" s="181"/>
      <c r="W46" s="181"/>
      <c r="X46" s="181"/>
      <c r="Y46" s="176"/>
      <c r="Z46" s="176"/>
      <c r="AA46" s="176"/>
      <c r="AB46" s="176"/>
      <c r="AC46" s="176"/>
      <c r="AD46" s="176"/>
      <c r="AF46" s="177">
        <v>1</v>
      </c>
      <c r="AG46" s="177">
        <v>16</v>
      </c>
      <c r="AH46" s="177">
        <v>3</v>
      </c>
      <c r="AI46" s="177">
        <v>6</v>
      </c>
      <c r="AJ46" s="177">
        <v>2</v>
      </c>
      <c r="AK46" s="177">
        <v>3</v>
      </c>
      <c r="AL46" s="177"/>
      <c r="AM46" s="177">
        <v>2</v>
      </c>
      <c r="AN46" s="182">
        <v>2</v>
      </c>
      <c r="AO46" s="177">
        <v>1</v>
      </c>
      <c r="AP46" s="177">
        <v>4</v>
      </c>
      <c r="AQ46" s="177"/>
    </row>
    <row r="47" spans="1:43" x14ac:dyDescent="0.55000000000000004">
      <c r="A47" s="152" t="s">
        <v>207</v>
      </c>
      <c r="B47" s="173">
        <v>8</v>
      </c>
      <c r="C47" s="173"/>
      <c r="D47" s="173">
        <v>1</v>
      </c>
      <c r="E47" s="173">
        <v>4</v>
      </c>
      <c r="F47" s="173">
        <v>2</v>
      </c>
      <c r="G47" s="173"/>
      <c r="H47" s="173">
        <v>3</v>
      </c>
      <c r="I47" s="173"/>
      <c r="J47" s="185">
        <v>36</v>
      </c>
      <c r="K47" s="185">
        <v>14</v>
      </c>
      <c r="L47" s="185">
        <v>101</v>
      </c>
      <c r="M47" s="185">
        <v>53</v>
      </c>
      <c r="N47" s="185">
        <v>78</v>
      </c>
      <c r="O47" s="185">
        <v>127</v>
      </c>
      <c r="P47" s="176"/>
      <c r="Q47" s="181">
        <v>3</v>
      </c>
      <c r="R47" s="181">
        <v>5</v>
      </c>
      <c r="S47" s="181">
        <v>1</v>
      </c>
      <c r="T47" s="181">
        <v>1</v>
      </c>
      <c r="U47" s="181">
        <v>8</v>
      </c>
      <c r="V47" s="181">
        <v>4</v>
      </c>
      <c r="W47" s="181">
        <v>9</v>
      </c>
      <c r="X47" s="181">
        <v>4</v>
      </c>
      <c r="Y47" s="176"/>
      <c r="Z47" s="176"/>
      <c r="AA47" s="176">
        <v>2</v>
      </c>
      <c r="AB47" s="176">
        <v>1</v>
      </c>
      <c r="AC47" s="176">
        <v>2</v>
      </c>
      <c r="AD47" s="176"/>
      <c r="AF47" s="177">
        <v>26</v>
      </c>
      <c r="AG47" s="177">
        <v>19</v>
      </c>
      <c r="AH47" s="177">
        <v>1</v>
      </c>
      <c r="AI47" s="177">
        <v>5</v>
      </c>
      <c r="AJ47" s="177">
        <v>14</v>
      </c>
      <c r="AK47" s="177">
        <v>14</v>
      </c>
      <c r="AL47" s="177">
        <v>9</v>
      </c>
      <c r="AM47" s="177">
        <v>7</v>
      </c>
      <c r="AN47" s="182">
        <v>31</v>
      </c>
      <c r="AO47" s="177">
        <v>51</v>
      </c>
      <c r="AP47" s="177">
        <v>38</v>
      </c>
      <c r="AQ47" s="177">
        <v>67</v>
      </c>
    </row>
    <row r="48" spans="1:43" x14ac:dyDescent="0.55000000000000004">
      <c r="A48" s="154" t="s">
        <v>208</v>
      </c>
      <c r="B48" s="173"/>
      <c r="C48" s="173"/>
      <c r="D48" s="173">
        <v>1</v>
      </c>
      <c r="E48" s="173"/>
      <c r="F48" s="173"/>
      <c r="G48" s="173">
        <v>1</v>
      </c>
      <c r="H48" s="173"/>
      <c r="I48" s="173"/>
      <c r="J48" s="173"/>
      <c r="K48" s="173"/>
      <c r="L48" s="173"/>
      <c r="M48" s="173"/>
      <c r="N48" s="173"/>
      <c r="O48" s="173"/>
      <c r="P48" s="176"/>
      <c r="Q48" s="173"/>
      <c r="R48" s="185"/>
      <c r="S48" s="185"/>
      <c r="T48" s="185"/>
      <c r="U48" s="185"/>
      <c r="V48" s="185"/>
      <c r="W48" s="185"/>
      <c r="X48" s="185"/>
      <c r="Y48" s="176"/>
      <c r="Z48" s="176"/>
      <c r="AA48" s="176"/>
      <c r="AB48" s="176"/>
      <c r="AC48" s="176"/>
      <c r="AD48" s="176"/>
      <c r="AF48" s="182"/>
      <c r="AG48" s="182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</row>
    <row r="49" spans="1:43" x14ac:dyDescent="0.55000000000000004">
      <c r="A49" s="15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6"/>
      <c r="Q49" s="173"/>
      <c r="R49" s="185"/>
      <c r="S49" s="185"/>
      <c r="T49" s="185"/>
      <c r="U49" s="185"/>
      <c r="V49" s="185"/>
      <c r="W49" s="185"/>
      <c r="X49" s="185"/>
      <c r="Y49" s="176"/>
      <c r="Z49" s="176"/>
      <c r="AA49" s="176"/>
      <c r="AB49" s="176"/>
      <c r="AC49" s="176"/>
      <c r="AD49" s="176"/>
      <c r="AF49" s="182"/>
      <c r="AG49" s="182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</row>
    <row r="50" spans="1:43" x14ac:dyDescent="0.55000000000000004">
      <c r="A50" s="153" t="s">
        <v>5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6"/>
      <c r="Q50" s="173"/>
      <c r="R50" s="185"/>
      <c r="S50" s="185"/>
      <c r="T50" s="185"/>
      <c r="U50" s="185"/>
      <c r="V50" s="185"/>
      <c r="W50" s="185"/>
      <c r="X50" s="185"/>
      <c r="Y50" s="176"/>
      <c r="Z50" s="176"/>
      <c r="AA50" s="176"/>
      <c r="AB50" s="176"/>
      <c r="AC50" s="176"/>
      <c r="AD50" s="176"/>
      <c r="AF50" s="182"/>
      <c r="AG50" s="182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</row>
    <row r="51" spans="1:43" x14ac:dyDescent="0.55000000000000004">
      <c r="A51" s="189" t="s">
        <v>209</v>
      </c>
      <c r="B51" s="173"/>
      <c r="C51" s="173"/>
      <c r="D51" s="173"/>
      <c r="E51" s="173">
        <v>1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6"/>
      <c r="Q51" s="181"/>
      <c r="R51" s="181"/>
      <c r="S51" s="181"/>
      <c r="T51" s="181">
        <v>1</v>
      </c>
      <c r="U51" s="181"/>
      <c r="V51" s="181"/>
      <c r="W51" s="181"/>
      <c r="X51" s="181"/>
      <c r="Y51" s="176"/>
      <c r="Z51" s="176"/>
      <c r="AA51" s="176"/>
      <c r="AB51" s="176"/>
      <c r="AC51" s="176"/>
      <c r="AD51" s="176"/>
      <c r="AF51" s="182"/>
      <c r="AG51" s="182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</row>
    <row r="52" spans="1:43" x14ac:dyDescent="0.55000000000000004">
      <c r="A52" s="189" t="s">
        <v>210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6"/>
      <c r="Q52" s="181"/>
      <c r="R52" s="181"/>
      <c r="S52" s="181"/>
      <c r="T52" s="181"/>
      <c r="U52" s="181"/>
      <c r="V52" s="181"/>
      <c r="W52" s="181"/>
      <c r="X52" s="181"/>
      <c r="Y52" s="176"/>
      <c r="Z52" s="176"/>
      <c r="AA52" s="176"/>
      <c r="AB52" s="176"/>
      <c r="AC52" s="176"/>
      <c r="AD52" s="176"/>
      <c r="AF52" s="177"/>
      <c r="AG52" s="177"/>
      <c r="AH52" s="177"/>
      <c r="AI52" s="177"/>
      <c r="AJ52" s="177"/>
      <c r="AK52" s="177">
        <v>1</v>
      </c>
      <c r="AL52" s="177"/>
      <c r="AM52" s="177"/>
      <c r="AN52" s="182"/>
      <c r="AO52" s="177"/>
      <c r="AP52" s="177"/>
      <c r="AQ52" s="177"/>
    </row>
    <row r="53" spans="1:43" x14ac:dyDescent="0.55000000000000004">
      <c r="A53" s="189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6"/>
      <c r="Q53" s="173"/>
      <c r="R53" s="185"/>
      <c r="S53" s="185"/>
      <c r="T53" s="185"/>
      <c r="U53" s="185"/>
      <c r="V53" s="185"/>
      <c r="W53" s="185"/>
      <c r="X53" s="185"/>
      <c r="Y53" s="176"/>
      <c r="Z53" s="176"/>
      <c r="AA53" s="176"/>
      <c r="AB53" s="176"/>
      <c r="AC53" s="176"/>
      <c r="AD53" s="176"/>
      <c r="AF53" s="182"/>
      <c r="AG53" s="182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</row>
    <row r="54" spans="1:43" x14ac:dyDescent="0.55000000000000004">
      <c r="A54" s="153" t="s">
        <v>4</v>
      </c>
      <c r="B54" s="179">
        <f t="shared" ref="B54:H54" si="13">SUM(B55,B57:B64,B67)</f>
        <v>79</v>
      </c>
      <c r="C54" s="179">
        <f t="shared" si="13"/>
        <v>27</v>
      </c>
      <c r="D54" s="179">
        <f t="shared" si="13"/>
        <v>39</v>
      </c>
      <c r="E54" s="179">
        <f t="shared" si="13"/>
        <v>80</v>
      </c>
      <c r="F54" s="179">
        <f t="shared" si="13"/>
        <v>77</v>
      </c>
      <c r="G54" s="179">
        <f t="shared" si="13"/>
        <v>97</v>
      </c>
      <c r="H54" s="179">
        <f t="shared" si="13"/>
        <v>90</v>
      </c>
      <c r="I54" s="179"/>
      <c r="J54" s="179">
        <f t="shared" ref="J54:AD54" si="14">SUM(J57:J63,J67,J64)</f>
        <v>64</v>
      </c>
      <c r="K54" s="179">
        <f t="shared" si="14"/>
        <v>34</v>
      </c>
      <c r="L54" s="179">
        <f t="shared" si="14"/>
        <v>34</v>
      </c>
      <c r="M54" s="179">
        <f t="shared" si="14"/>
        <v>6</v>
      </c>
      <c r="N54" s="179">
        <f t="shared" si="14"/>
        <v>23</v>
      </c>
      <c r="O54" s="179">
        <f t="shared" si="14"/>
        <v>15</v>
      </c>
      <c r="P54" s="179"/>
      <c r="Q54" s="179">
        <f t="shared" si="14"/>
        <v>16</v>
      </c>
      <c r="R54" s="179">
        <f t="shared" si="14"/>
        <v>12</v>
      </c>
      <c r="S54" s="179">
        <f t="shared" si="14"/>
        <v>15</v>
      </c>
      <c r="T54" s="179">
        <f t="shared" si="14"/>
        <v>14</v>
      </c>
      <c r="U54" s="179">
        <f t="shared" si="14"/>
        <v>45</v>
      </c>
      <c r="V54" s="179">
        <f t="shared" si="14"/>
        <v>30</v>
      </c>
      <c r="W54" s="179">
        <f t="shared" si="14"/>
        <v>16</v>
      </c>
      <c r="X54" s="179">
        <f t="shared" si="14"/>
        <v>17</v>
      </c>
      <c r="Y54" s="179"/>
      <c r="Z54" s="179">
        <f t="shared" si="14"/>
        <v>5</v>
      </c>
      <c r="AA54" s="179">
        <f t="shared" si="14"/>
        <v>10</v>
      </c>
      <c r="AB54" s="179">
        <f t="shared" si="14"/>
        <v>19</v>
      </c>
      <c r="AC54" s="179">
        <f t="shared" si="14"/>
        <v>8</v>
      </c>
      <c r="AD54" s="179">
        <f t="shared" si="14"/>
        <v>21</v>
      </c>
      <c r="AE54" s="179"/>
      <c r="AF54" s="179">
        <f>SUM(AF57:AF63,AF67,AF64)</f>
        <v>53</v>
      </c>
      <c r="AG54" s="179">
        <f t="shared" ref="AG54:AQ54" si="15">SUM(,AG57:AG64,AG67)</f>
        <v>98</v>
      </c>
      <c r="AH54" s="179">
        <f t="shared" si="15"/>
        <v>74</v>
      </c>
      <c r="AI54" s="179">
        <f t="shared" si="15"/>
        <v>77</v>
      </c>
      <c r="AJ54" s="179">
        <f t="shared" si="15"/>
        <v>19</v>
      </c>
      <c r="AK54" s="179">
        <f t="shared" si="15"/>
        <v>32</v>
      </c>
      <c r="AL54" s="179">
        <f t="shared" si="15"/>
        <v>35</v>
      </c>
      <c r="AM54" s="179">
        <f t="shared" si="15"/>
        <v>28</v>
      </c>
      <c r="AN54" s="179">
        <f t="shared" si="15"/>
        <v>17</v>
      </c>
      <c r="AO54" s="179">
        <f t="shared" si="15"/>
        <v>21</v>
      </c>
      <c r="AP54" s="179">
        <f t="shared" si="15"/>
        <v>36</v>
      </c>
      <c r="AQ54" s="179">
        <f t="shared" si="15"/>
        <v>31</v>
      </c>
    </row>
    <row r="55" spans="1:43" s="165" customFormat="1" x14ac:dyDescent="0.55000000000000004">
      <c r="A55" s="153" t="s">
        <v>211</v>
      </c>
      <c r="B55" s="179"/>
      <c r="C55" s="179"/>
      <c r="D55" s="179"/>
      <c r="E55" s="179"/>
      <c r="F55" s="179">
        <v>9</v>
      </c>
      <c r="G55" s="179">
        <v>11</v>
      </c>
      <c r="H55" s="179">
        <v>8</v>
      </c>
      <c r="I55" s="179"/>
      <c r="J55" s="179">
        <f t="shared" ref="J55:AD55" si="16">SUM(J72,J74,J83,J87,J91,J105,J66,J70,J79,J81,J85,J96,J99)</f>
        <v>0</v>
      </c>
      <c r="K55" s="179">
        <f t="shared" si="16"/>
        <v>0</v>
      </c>
      <c r="L55" s="179">
        <f t="shared" si="16"/>
        <v>0</v>
      </c>
      <c r="M55" s="179">
        <f t="shared" si="16"/>
        <v>0</v>
      </c>
      <c r="N55" s="179">
        <f t="shared" si="16"/>
        <v>0</v>
      </c>
      <c r="O55" s="179">
        <f t="shared" si="16"/>
        <v>0</v>
      </c>
      <c r="P55" s="179"/>
      <c r="Q55" s="179">
        <f t="shared" si="16"/>
        <v>0</v>
      </c>
      <c r="R55" s="179">
        <f t="shared" si="16"/>
        <v>0</v>
      </c>
      <c r="S55" s="179">
        <f t="shared" si="16"/>
        <v>0</v>
      </c>
      <c r="T55" s="179">
        <f t="shared" si="16"/>
        <v>0</v>
      </c>
      <c r="U55" s="179">
        <f t="shared" si="16"/>
        <v>3</v>
      </c>
      <c r="V55" s="179">
        <f t="shared" si="16"/>
        <v>1</v>
      </c>
      <c r="W55" s="179">
        <f t="shared" si="16"/>
        <v>1</v>
      </c>
      <c r="X55" s="179">
        <f t="shared" si="16"/>
        <v>5</v>
      </c>
      <c r="Y55" s="179"/>
      <c r="Z55" s="179">
        <f t="shared" si="16"/>
        <v>0</v>
      </c>
      <c r="AA55" s="179">
        <f t="shared" si="16"/>
        <v>3</v>
      </c>
      <c r="AB55" s="179">
        <f t="shared" si="16"/>
        <v>2</v>
      </c>
      <c r="AC55" s="179">
        <f t="shared" si="16"/>
        <v>1</v>
      </c>
      <c r="AD55" s="179">
        <f t="shared" si="16"/>
        <v>3</v>
      </c>
      <c r="AE55" s="179"/>
      <c r="AF55" s="179">
        <f>SUM(AF72,AF74,AF83,AF87,AF91,AF105,AF66,AF70,AF79,AF81,AF85,AF96,AF99)</f>
        <v>6</v>
      </c>
      <c r="AG55" s="179">
        <f t="shared" ref="AG55:AQ55" si="17">SUM(AG72,AG74,AG83,AG87,AG91,AG105,AG66,AG70,AG79,AG81,AG85,AG96,AG99)</f>
        <v>9</v>
      </c>
      <c r="AH55" s="179">
        <f t="shared" si="17"/>
        <v>6</v>
      </c>
      <c r="AI55" s="179">
        <f t="shared" si="17"/>
        <v>9</v>
      </c>
      <c r="AJ55" s="179">
        <f t="shared" si="17"/>
        <v>0</v>
      </c>
      <c r="AK55" s="179">
        <f t="shared" si="17"/>
        <v>0</v>
      </c>
      <c r="AL55" s="179">
        <f t="shared" si="17"/>
        <v>0</v>
      </c>
      <c r="AM55" s="179">
        <f t="shared" si="17"/>
        <v>0</v>
      </c>
      <c r="AN55" s="179">
        <f t="shared" si="17"/>
        <v>2</v>
      </c>
      <c r="AO55" s="179">
        <f t="shared" si="17"/>
        <v>1</v>
      </c>
      <c r="AP55" s="179">
        <f t="shared" si="17"/>
        <v>0</v>
      </c>
      <c r="AQ55" s="179">
        <f t="shared" si="17"/>
        <v>0</v>
      </c>
    </row>
    <row r="56" spans="1:43" s="165" customFormat="1" x14ac:dyDescent="0.55000000000000004">
      <c r="A56" s="153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91"/>
      <c r="Q56" s="179"/>
      <c r="R56" s="186"/>
      <c r="S56" s="186"/>
      <c r="T56" s="186"/>
      <c r="U56" s="186"/>
      <c r="V56" s="186"/>
      <c r="W56" s="186"/>
      <c r="X56" s="186"/>
      <c r="Y56" s="191"/>
      <c r="Z56" s="191"/>
      <c r="AA56" s="191"/>
      <c r="AB56" s="191"/>
      <c r="AC56" s="191"/>
      <c r="AD56" s="191"/>
      <c r="AE56" s="192"/>
      <c r="AF56" s="182"/>
      <c r="AG56" s="147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</row>
    <row r="57" spans="1:43" x14ac:dyDescent="0.55000000000000004">
      <c r="A57" s="194" t="s">
        <v>212</v>
      </c>
      <c r="B57" s="173"/>
      <c r="C57" s="173"/>
      <c r="D57" s="173"/>
      <c r="E57" s="173"/>
      <c r="F57" s="173"/>
      <c r="G57" s="173"/>
      <c r="H57" s="173"/>
      <c r="I57" s="173"/>
      <c r="J57" s="185">
        <v>1</v>
      </c>
      <c r="K57" s="185"/>
      <c r="L57" s="185">
        <v>1</v>
      </c>
      <c r="M57" s="185">
        <v>1</v>
      </c>
      <c r="N57" s="185">
        <v>3</v>
      </c>
      <c r="O57" s="185"/>
      <c r="P57" s="176"/>
      <c r="Q57" s="181">
        <v>10</v>
      </c>
      <c r="R57" s="181">
        <v>8</v>
      </c>
      <c r="S57" s="181">
        <v>10</v>
      </c>
      <c r="T57" s="181">
        <v>10</v>
      </c>
      <c r="U57" s="181">
        <v>2</v>
      </c>
      <c r="V57" s="181">
        <v>1</v>
      </c>
      <c r="W57" s="181">
        <v>4</v>
      </c>
      <c r="X57" s="181">
        <v>4</v>
      </c>
      <c r="Y57" s="176"/>
      <c r="Z57" s="176"/>
      <c r="AA57" s="176"/>
      <c r="AB57" s="176">
        <v>1</v>
      </c>
      <c r="AC57" s="176"/>
      <c r="AD57" s="176"/>
      <c r="AF57" s="177">
        <v>20</v>
      </c>
      <c r="AG57" s="177">
        <v>34</v>
      </c>
      <c r="AH57" s="177">
        <v>30</v>
      </c>
      <c r="AI57" s="177">
        <v>30</v>
      </c>
      <c r="AJ57" s="177">
        <v>7</v>
      </c>
      <c r="AK57" s="177">
        <v>14</v>
      </c>
      <c r="AL57" s="177">
        <v>10</v>
      </c>
      <c r="AM57" s="177">
        <v>13</v>
      </c>
      <c r="AN57" s="182">
        <v>12</v>
      </c>
      <c r="AO57" s="177">
        <v>6</v>
      </c>
      <c r="AP57" s="177">
        <v>10</v>
      </c>
      <c r="AQ57" s="177">
        <v>12</v>
      </c>
    </row>
    <row r="58" spans="1:43" x14ac:dyDescent="0.55000000000000004">
      <c r="A58" s="194" t="s">
        <v>213</v>
      </c>
      <c r="B58" s="173"/>
      <c r="C58" s="173"/>
      <c r="D58" s="173"/>
      <c r="E58" s="173"/>
      <c r="F58" s="173"/>
      <c r="G58" s="173"/>
      <c r="H58" s="173"/>
      <c r="I58" s="173"/>
      <c r="J58" s="185"/>
      <c r="K58" s="185"/>
      <c r="L58" s="185"/>
      <c r="M58" s="185"/>
      <c r="N58" s="185"/>
      <c r="O58" s="185"/>
      <c r="P58" s="176"/>
      <c r="Q58" s="181"/>
      <c r="R58" s="181"/>
      <c r="S58" s="181"/>
      <c r="T58" s="181"/>
      <c r="U58" s="181"/>
      <c r="V58" s="181"/>
      <c r="W58" s="181"/>
      <c r="X58" s="181"/>
      <c r="Y58" s="176"/>
      <c r="Z58" s="176"/>
      <c r="AA58" s="176"/>
      <c r="AB58" s="176"/>
      <c r="AC58" s="176"/>
      <c r="AD58" s="176"/>
      <c r="AF58" s="177"/>
      <c r="AG58" s="177">
        <v>1</v>
      </c>
      <c r="AH58" s="177"/>
      <c r="AI58" s="177"/>
      <c r="AJ58" s="177"/>
      <c r="AK58" s="177"/>
      <c r="AL58" s="177"/>
      <c r="AM58" s="177"/>
      <c r="AN58" s="182"/>
      <c r="AO58" s="177"/>
      <c r="AP58" s="177"/>
      <c r="AQ58" s="177"/>
    </row>
    <row r="59" spans="1:43" x14ac:dyDescent="0.55000000000000004">
      <c r="A59" s="194" t="s">
        <v>214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6"/>
      <c r="Q59" s="181"/>
      <c r="R59" s="181"/>
      <c r="S59" s="181"/>
      <c r="T59" s="181"/>
      <c r="U59" s="181"/>
      <c r="V59" s="181">
        <v>1</v>
      </c>
      <c r="W59" s="181">
        <v>1</v>
      </c>
      <c r="X59" s="181"/>
      <c r="Y59" s="176"/>
      <c r="Z59" s="176"/>
      <c r="AA59" s="176"/>
      <c r="AB59" s="176"/>
      <c r="AC59" s="176"/>
      <c r="AD59" s="176"/>
      <c r="AF59" s="177"/>
      <c r="AG59" s="177">
        <v>1</v>
      </c>
      <c r="AH59" s="177"/>
      <c r="AI59" s="177">
        <v>1</v>
      </c>
      <c r="AJ59" s="177"/>
      <c r="AK59" s="177"/>
      <c r="AL59" s="177"/>
      <c r="AM59" s="177"/>
      <c r="AN59" s="182"/>
      <c r="AO59" s="177"/>
      <c r="AP59" s="177"/>
      <c r="AQ59" s="177"/>
    </row>
    <row r="60" spans="1:43" x14ac:dyDescent="0.55000000000000004">
      <c r="A60" s="195" t="s">
        <v>215</v>
      </c>
      <c r="B60" s="173">
        <v>1</v>
      </c>
      <c r="C60" s="173"/>
      <c r="D60" s="173"/>
      <c r="E60" s="173">
        <v>2</v>
      </c>
      <c r="F60" s="173">
        <v>1</v>
      </c>
      <c r="G60" s="173"/>
      <c r="H60" s="173">
        <v>1</v>
      </c>
      <c r="I60" s="173"/>
      <c r="J60" s="173"/>
      <c r="K60" s="173"/>
      <c r="L60" s="173"/>
      <c r="M60" s="173"/>
      <c r="N60" s="173"/>
      <c r="O60" s="173"/>
      <c r="P60" s="176"/>
      <c r="Q60" s="196"/>
      <c r="R60" s="185"/>
      <c r="S60" s="185"/>
      <c r="T60" s="185"/>
      <c r="U60" s="185"/>
      <c r="V60" s="185"/>
      <c r="W60" s="185"/>
      <c r="X60" s="185"/>
      <c r="Y60" s="176"/>
      <c r="Z60" s="176"/>
      <c r="AA60" s="176"/>
      <c r="AB60" s="176"/>
      <c r="AC60" s="176"/>
      <c r="AD60" s="176"/>
      <c r="AF60" s="182"/>
      <c r="AG60" s="182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</row>
    <row r="61" spans="1:43" x14ac:dyDescent="0.55000000000000004">
      <c r="A61" s="195" t="s">
        <v>216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6"/>
      <c r="Q61" s="196"/>
      <c r="R61" s="185"/>
      <c r="S61" s="185"/>
      <c r="T61" s="185"/>
      <c r="U61" s="185"/>
      <c r="V61" s="185"/>
      <c r="W61" s="185"/>
      <c r="X61" s="185"/>
      <c r="Y61" s="176"/>
      <c r="Z61" s="176"/>
      <c r="AA61" s="176"/>
      <c r="AB61" s="176"/>
      <c r="AC61" s="176"/>
      <c r="AD61" s="176"/>
      <c r="AF61" s="177"/>
      <c r="AG61" s="177"/>
      <c r="AH61" s="177"/>
      <c r="AI61" s="177"/>
      <c r="AJ61" s="177"/>
      <c r="AK61" s="177">
        <v>1</v>
      </c>
      <c r="AL61" s="177"/>
      <c r="AM61" s="177"/>
      <c r="AN61" s="182"/>
      <c r="AO61" s="177"/>
      <c r="AP61" s="177"/>
      <c r="AQ61" s="177"/>
    </row>
    <row r="62" spans="1:43" x14ac:dyDescent="0.55000000000000004">
      <c r="A62" s="195" t="s">
        <v>217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6"/>
      <c r="Q62" s="173"/>
      <c r="R62" s="185"/>
      <c r="S62" s="185"/>
      <c r="T62" s="185"/>
      <c r="U62" s="185"/>
      <c r="V62" s="185"/>
      <c r="W62" s="185"/>
      <c r="X62" s="185"/>
      <c r="Y62" s="176"/>
      <c r="Z62" s="176"/>
      <c r="AA62" s="176"/>
      <c r="AB62" s="176"/>
      <c r="AC62" s="176"/>
      <c r="AD62" s="176">
        <v>1</v>
      </c>
      <c r="AF62" s="177">
        <v>2</v>
      </c>
      <c r="AG62" s="177"/>
      <c r="AH62" s="177">
        <v>1</v>
      </c>
      <c r="AI62" s="177">
        <v>2</v>
      </c>
      <c r="AJ62" s="177">
        <v>3</v>
      </c>
      <c r="AK62" s="177"/>
      <c r="AL62" s="177"/>
      <c r="AM62" s="177">
        <v>2</v>
      </c>
      <c r="AN62" s="182"/>
      <c r="AO62" s="177"/>
      <c r="AP62" s="177"/>
      <c r="AQ62" s="177"/>
    </row>
    <row r="63" spans="1:43" x14ac:dyDescent="0.55000000000000004">
      <c r="A63" s="195" t="s">
        <v>218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85"/>
      <c r="N63" s="185"/>
      <c r="O63" s="185">
        <v>1</v>
      </c>
      <c r="P63" s="176"/>
      <c r="Q63" s="173"/>
      <c r="R63" s="185"/>
      <c r="S63" s="185"/>
      <c r="T63" s="185"/>
      <c r="U63" s="185"/>
      <c r="V63" s="185"/>
      <c r="W63" s="185"/>
      <c r="X63" s="185"/>
      <c r="Y63" s="176"/>
      <c r="Z63" s="176"/>
      <c r="AA63" s="176"/>
      <c r="AB63" s="176"/>
      <c r="AC63" s="176"/>
      <c r="AD63" s="176"/>
      <c r="AF63" s="182"/>
      <c r="AG63" s="182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</row>
    <row r="64" spans="1:43" s="165" customFormat="1" x14ac:dyDescent="0.55000000000000004">
      <c r="A64" s="197" t="s">
        <v>219</v>
      </c>
      <c r="B64" s="179"/>
      <c r="C64" s="179">
        <v>2</v>
      </c>
      <c r="D64" s="179">
        <v>1</v>
      </c>
      <c r="E64" s="179">
        <v>2</v>
      </c>
      <c r="F64" s="179">
        <v>19</v>
      </c>
      <c r="G64" s="179">
        <v>22</v>
      </c>
      <c r="H64" s="179">
        <v>27</v>
      </c>
      <c r="I64" s="179"/>
      <c r="J64" s="179">
        <f t="shared" ref="J64:AD64" si="18">SUM(J65:J66)</f>
        <v>0</v>
      </c>
      <c r="K64" s="179">
        <f t="shared" si="18"/>
        <v>1</v>
      </c>
      <c r="L64" s="179">
        <f t="shared" si="18"/>
        <v>4</v>
      </c>
      <c r="M64" s="179">
        <f t="shared" si="18"/>
        <v>0</v>
      </c>
      <c r="N64" s="179">
        <f t="shared" si="18"/>
        <v>0</v>
      </c>
      <c r="O64" s="179">
        <f t="shared" si="18"/>
        <v>0</v>
      </c>
      <c r="P64" s="179"/>
      <c r="Q64" s="179">
        <f t="shared" si="18"/>
        <v>0</v>
      </c>
      <c r="R64" s="179">
        <f t="shared" si="18"/>
        <v>0</v>
      </c>
      <c r="S64" s="179">
        <f t="shared" si="18"/>
        <v>0</v>
      </c>
      <c r="T64" s="179">
        <f t="shared" si="18"/>
        <v>0</v>
      </c>
      <c r="U64" s="179">
        <f t="shared" si="18"/>
        <v>0</v>
      </c>
      <c r="V64" s="179">
        <f t="shared" si="18"/>
        <v>0</v>
      </c>
      <c r="W64" s="179">
        <f t="shared" si="18"/>
        <v>0</v>
      </c>
      <c r="X64" s="179">
        <f t="shared" si="18"/>
        <v>0</v>
      </c>
      <c r="Y64" s="179"/>
      <c r="Z64" s="179">
        <f t="shared" si="18"/>
        <v>0</v>
      </c>
      <c r="AA64" s="179">
        <f t="shared" si="18"/>
        <v>0</v>
      </c>
      <c r="AB64" s="179">
        <f t="shared" si="18"/>
        <v>0</v>
      </c>
      <c r="AC64" s="179">
        <f t="shared" si="18"/>
        <v>0</v>
      </c>
      <c r="AD64" s="179">
        <f t="shared" si="18"/>
        <v>0</v>
      </c>
      <c r="AE64" s="179"/>
      <c r="AF64" s="179">
        <f>SUM(AF65:AF66)</f>
        <v>1</v>
      </c>
      <c r="AG64" s="179">
        <f t="shared" ref="AG64:AQ64" si="19">SUM(AG65:AG66)</f>
        <v>7</v>
      </c>
      <c r="AH64" s="179">
        <f t="shared" si="19"/>
        <v>5</v>
      </c>
      <c r="AI64" s="179">
        <f t="shared" si="19"/>
        <v>2</v>
      </c>
      <c r="AJ64" s="179">
        <f t="shared" si="19"/>
        <v>0</v>
      </c>
      <c r="AK64" s="179">
        <f t="shared" si="19"/>
        <v>0</v>
      </c>
      <c r="AL64" s="179">
        <f t="shared" si="19"/>
        <v>0</v>
      </c>
      <c r="AM64" s="179">
        <f t="shared" si="19"/>
        <v>0</v>
      </c>
      <c r="AN64" s="179">
        <f t="shared" si="19"/>
        <v>1</v>
      </c>
      <c r="AO64" s="179">
        <f t="shared" si="19"/>
        <v>0</v>
      </c>
      <c r="AP64" s="179">
        <f t="shared" si="19"/>
        <v>0</v>
      </c>
      <c r="AQ64" s="179">
        <f t="shared" si="19"/>
        <v>0</v>
      </c>
    </row>
    <row r="65" spans="1:43" x14ac:dyDescent="0.55000000000000004">
      <c r="A65" s="195" t="s">
        <v>220</v>
      </c>
      <c r="B65" s="173"/>
      <c r="C65" s="173"/>
      <c r="D65" s="173"/>
      <c r="E65" s="173"/>
      <c r="F65" s="173"/>
      <c r="G65" s="173"/>
      <c r="H65" s="173"/>
      <c r="I65" s="173"/>
      <c r="J65" s="185"/>
      <c r="K65" s="185">
        <v>1</v>
      </c>
      <c r="L65" s="185">
        <v>4</v>
      </c>
      <c r="M65" s="173"/>
      <c r="N65" s="173"/>
      <c r="O65" s="173"/>
      <c r="P65" s="176"/>
      <c r="Q65" s="173"/>
      <c r="R65" s="185"/>
      <c r="S65" s="185"/>
      <c r="T65" s="185"/>
      <c r="U65" s="185"/>
      <c r="V65" s="185"/>
      <c r="W65" s="185"/>
      <c r="X65" s="185"/>
      <c r="Y65" s="176"/>
      <c r="Z65" s="176"/>
      <c r="AA65" s="176"/>
      <c r="AB65" s="176"/>
      <c r="AC65" s="176"/>
      <c r="AD65" s="176"/>
      <c r="AF65" s="177"/>
      <c r="AG65" s="177">
        <v>4</v>
      </c>
      <c r="AH65" s="177">
        <v>4</v>
      </c>
      <c r="AI65" s="177"/>
      <c r="AJ65" s="177"/>
      <c r="AK65" s="177"/>
      <c r="AL65" s="177"/>
      <c r="AM65" s="177"/>
      <c r="AN65" s="182"/>
      <c r="AO65" s="177"/>
      <c r="AP65" s="177"/>
      <c r="AQ65" s="177"/>
    </row>
    <row r="66" spans="1:43" x14ac:dyDescent="0.55000000000000004">
      <c r="A66" s="195" t="s">
        <v>221</v>
      </c>
      <c r="B66" s="173"/>
      <c r="C66" s="173"/>
      <c r="D66" s="173"/>
      <c r="E66" s="173"/>
      <c r="F66" s="173"/>
      <c r="G66" s="173"/>
      <c r="H66" s="173"/>
      <c r="I66" s="173"/>
      <c r="J66" s="185"/>
      <c r="K66" s="185"/>
      <c r="L66" s="185"/>
      <c r="M66" s="173"/>
      <c r="N66" s="173"/>
      <c r="O66" s="173"/>
      <c r="P66" s="176"/>
      <c r="Q66" s="173"/>
      <c r="R66" s="185"/>
      <c r="S66" s="185"/>
      <c r="T66" s="185"/>
      <c r="U66" s="185"/>
      <c r="V66" s="185"/>
      <c r="W66" s="185"/>
      <c r="X66" s="185"/>
      <c r="Y66" s="176"/>
      <c r="Z66" s="176"/>
      <c r="AA66" s="176"/>
      <c r="AB66" s="176"/>
      <c r="AC66" s="176"/>
      <c r="AD66" s="176"/>
      <c r="AF66" s="177">
        <v>1</v>
      </c>
      <c r="AG66" s="177">
        <v>3</v>
      </c>
      <c r="AH66" s="177">
        <v>1</v>
      </c>
      <c r="AI66" s="177">
        <v>2</v>
      </c>
      <c r="AJ66" s="177"/>
      <c r="AK66" s="177"/>
      <c r="AL66" s="177"/>
      <c r="AM66" s="177"/>
      <c r="AN66" s="182">
        <v>1</v>
      </c>
      <c r="AO66" s="177"/>
      <c r="AP66" s="177"/>
      <c r="AQ66" s="177"/>
    </row>
    <row r="67" spans="1:43" s="165" customFormat="1" x14ac:dyDescent="0.55000000000000004">
      <c r="A67" s="197" t="s">
        <v>222</v>
      </c>
      <c r="B67" s="179">
        <f t="shared" ref="B67:H67" si="20">SUM(B68,B88,B94,B100,B102,B55)</f>
        <v>78</v>
      </c>
      <c r="C67" s="179">
        <f t="shared" si="20"/>
        <v>25</v>
      </c>
      <c r="D67" s="179">
        <f t="shared" si="20"/>
        <v>38</v>
      </c>
      <c r="E67" s="179">
        <f t="shared" si="20"/>
        <v>76</v>
      </c>
      <c r="F67" s="179">
        <f t="shared" si="20"/>
        <v>48</v>
      </c>
      <c r="G67" s="179">
        <f t="shared" si="20"/>
        <v>64</v>
      </c>
      <c r="H67" s="179">
        <f t="shared" si="20"/>
        <v>54</v>
      </c>
      <c r="I67" s="179"/>
      <c r="J67" s="179">
        <f t="shared" ref="J67:O67" si="21">SUM(J68,J88,J94,J100,J102)</f>
        <v>63</v>
      </c>
      <c r="K67" s="179">
        <f t="shared" si="21"/>
        <v>33</v>
      </c>
      <c r="L67" s="179">
        <f t="shared" si="21"/>
        <v>29</v>
      </c>
      <c r="M67" s="179">
        <f t="shared" si="21"/>
        <v>5</v>
      </c>
      <c r="N67" s="179">
        <f t="shared" si="21"/>
        <v>20</v>
      </c>
      <c r="O67" s="179">
        <f t="shared" si="21"/>
        <v>14</v>
      </c>
      <c r="P67" s="179"/>
      <c r="Q67" s="179">
        <f t="shared" ref="Q67:X67" si="22">SUM(Q68,Q88,Q94,Q100,Q102)</f>
        <v>6</v>
      </c>
      <c r="R67" s="179">
        <f t="shared" si="22"/>
        <v>4</v>
      </c>
      <c r="S67" s="179">
        <f t="shared" si="22"/>
        <v>5</v>
      </c>
      <c r="T67" s="179">
        <f t="shared" si="22"/>
        <v>4</v>
      </c>
      <c r="U67" s="179">
        <f t="shared" si="22"/>
        <v>43</v>
      </c>
      <c r="V67" s="179">
        <f t="shared" si="22"/>
        <v>28</v>
      </c>
      <c r="W67" s="179">
        <f t="shared" si="22"/>
        <v>11</v>
      </c>
      <c r="X67" s="179">
        <f t="shared" si="22"/>
        <v>13</v>
      </c>
      <c r="Y67" s="179"/>
      <c r="Z67" s="179">
        <f t="shared" ref="Z67:AD67" si="23">SUM(Z68,Z88,Z94,Z100,Z102)</f>
        <v>5</v>
      </c>
      <c r="AA67" s="179">
        <f t="shared" si="23"/>
        <v>10</v>
      </c>
      <c r="AB67" s="179">
        <f t="shared" si="23"/>
        <v>18</v>
      </c>
      <c r="AC67" s="179">
        <f t="shared" si="23"/>
        <v>8</v>
      </c>
      <c r="AD67" s="179">
        <f t="shared" si="23"/>
        <v>20</v>
      </c>
      <c r="AE67" s="179"/>
      <c r="AF67" s="179">
        <f t="shared" ref="AF67:AQ67" si="24">SUM(AF68,AF88,AF94,AF100,AF102)</f>
        <v>30</v>
      </c>
      <c r="AG67" s="179">
        <f t="shared" si="24"/>
        <v>55</v>
      </c>
      <c r="AH67" s="179">
        <f t="shared" si="24"/>
        <v>38</v>
      </c>
      <c r="AI67" s="179">
        <f t="shared" si="24"/>
        <v>42</v>
      </c>
      <c r="AJ67" s="179">
        <f t="shared" si="24"/>
        <v>9</v>
      </c>
      <c r="AK67" s="179">
        <f t="shared" si="24"/>
        <v>17</v>
      </c>
      <c r="AL67" s="179">
        <f t="shared" si="24"/>
        <v>25</v>
      </c>
      <c r="AM67" s="179">
        <f t="shared" si="24"/>
        <v>13</v>
      </c>
      <c r="AN67" s="179">
        <f t="shared" si="24"/>
        <v>4</v>
      </c>
      <c r="AO67" s="179">
        <f t="shared" si="24"/>
        <v>15</v>
      </c>
      <c r="AP67" s="179">
        <f t="shared" si="24"/>
        <v>26</v>
      </c>
      <c r="AQ67" s="179">
        <f t="shared" si="24"/>
        <v>19</v>
      </c>
    </row>
    <row r="68" spans="1:43" s="165" customFormat="1" x14ac:dyDescent="0.55000000000000004">
      <c r="A68" s="197" t="s">
        <v>223</v>
      </c>
      <c r="B68" s="179">
        <v>16</v>
      </c>
      <c r="C68" s="179">
        <v>21</v>
      </c>
      <c r="D68" s="179">
        <v>16</v>
      </c>
      <c r="E68" s="179">
        <v>29</v>
      </c>
      <c r="F68" s="179">
        <v>8</v>
      </c>
      <c r="G68" s="179">
        <v>3</v>
      </c>
      <c r="H68" s="179">
        <v>10</v>
      </c>
      <c r="I68" s="179"/>
      <c r="J68" s="179">
        <f t="shared" ref="J68:O68" si="25">SUM(J69:J87)</f>
        <v>19</v>
      </c>
      <c r="K68" s="179">
        <f t="shared" si="25"/>
        <v>9</v>
      </c>
      <c r="L68" s="179">
        <f t="shared" si="25"/>
        <v>6</v>
      </c>
      <c r="M68" s="179">
        <f t="shared" si="25"/>
        <v>1</v>
      </c>
      <c r="N68" s="179">
        <f t="shared" si="25"/>
        <v>0</v>
      </c>
      <c r="O68" s="179">
        <f t="shared" si="25"/>
        <v>1</v>
      </c>
      <c r="P68" s="179"/>
      <c r="Q68" s="179">
        <f t="shared" ref="Q68:X68" si="26">SUM(Q69:Q87)</f>
        <v>1</v>
      </c>
      <c r="R68" s="179">
        <f t="shared" si="26"/>
        <v>0</v>
      </c>
      <c r="S68" s="179">
        <f t="shared" si="26"/>
        <v>2</v>
      </c>
      <c r="T68" s="179">
        <f t="shared" si="26"/>
        <v>1</v>
      </c>
      <c r="U68" s="179">
        <f t="shared" si="26"/>
        <v>17</v>
      </c>
      <c r="V68" s="179">
        <f t="shared" si="26"/>
        <v>18</v>
      </c>
      <c r="W68" s="179">
        <f t="shared" si="26"/>
        <v>7</v>
      </c>
      <c r="X68" s="179">
        <f t="shared" si="26"/>
        <v>3</v>
      </c>
      <c r="Y68" s="179"/>
      <c r="Z68" s="179">
        <f t="shared" ref="Z68:AD68" si="27">SUM(Z69:Z87)</f>
        <v>0</v>
      </c>
      <c r="AA68" s="179">
        <f t="shared" si="27"/>
        <v>8</v>
      </c>
      <c r="AB68" s="179">
        <f t="shared" si="27"/>
        <v>12</v>
      </c>
      <c r="AC68" s="179">
        <f t="shared" si="27"/>
        <v>6</v>
      </c>
      <c r="AD68" s="179">
        <f t="shared" si="27"/>
        <v>13</v>
      </c>
      <c r="AE68" s="179"/>
      <c r="AF68" s="179">
        <f t="shared" ref="AF68:AQ68" si="28">SUM(AF69:AF87)</f>
        <v>28</v>
      </c>
      <c r="AG68" s="179">
        <f t="shared" si="28"/>
        <v>54</v>
      </c>
      <c r="AH68" s="179">
        <f t="shared" si="28"/>
        <v>36</v>
      </c>
      <c r="AI68" s="179">
        <f t="shared" si="28"/>
        <v>35</v>
      </c>
      <c r="AJ68" s="179">
        <f t="shared" si="28"/>
        <v>5</v>
      </c>
      <c r="AK68" s="179">
        <f t="shared" si="28"/>
        <v>11</v>
      </c>
      <c r="AL68" s="179">
        <f t="shared" si="28"/>
        <v>7</v>
      </c>
      <c r="AM68" s="179">
        <f t="shared" si="28"/>
        <v>6</v>
      </c>
      <c r="AN68" s="179">
        <f t="shared" si="28"/>
        <v>1</v>
      </c>
      <c r="AO68" s="179">
        <f t="shared" si="28"/>
        <v>4</v>
      </c>
      <c r="AP68" s="179">
        <f t="shared" si="28"/>
        <v>2</v>
      </c>
      <c r="AQ68" s="179">
        <f t="shared" si="28"/>
        <v>2</v>
      </c>
    </row>
    <row r="69" spans="1:43" x14ac:dyDescent="0.55000000000000004">
      <c r="A69" s="194" t="s">
        <v>224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6"/>
      <c r="Q69" s="181"/>
      <c r="R69" s="181"/>
      <c r="S69" s="181"/>
      <c r="T69" s="181"/>
      <c r="U69" s="181"/>
      <c r="V69" s="181">
        <v>1</v>
      </c>
      <c r="W69" s="181"/>
      <c r="X69" s="181"/>
      <c r="Y69" s="176"/>
      <c r="Z69" s="176"/>
      <c r="AA69" s="176"/>
      <c r="AB69" s="176"/>
      <c r="AC69" s="176"/>
      <c r="AD69" s="176"/>
      <c r="AF69" s="177"/>
      <c r="AG69" s="177"/>
      <c r="AH69" s="177"/>
      <c r="AI69" s="177">
        <v>1</v>
      </c>
      <c r="AJ69" s="177"/>
      <c r="AK69" s="177"/>
      <c r="AL69" s="177"/>
      <c r="AM69" s="177"/>
      <c r="AN69" s="182"/>
      <c r="AO69" s="177"/>
      <c r="AP69" s="177"/>
      <c r="AQ69" s="177"/>
    </row>
    <row r="70" spans="1:43" x14ac:dyDescent="0.55000000000000004">
      <c r="A70" s="194" t="s">
        <v>225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6"/>
      <c r="Q70" s="181"/>
      <c r="R70" s="181"/>
      <c r="S70" s="181"/>
      <c r="T70" s="181"/>
      <c r="U70" s="181"/>
      <c r="V70" s="181"/>
      <c r="W70" s="181"/>
      <c r="X70" s="181"/>
      <c r="Y70" s="176"/>
      <c r="Z70" s="176"/>
      <c r="AA70" s="176"/>
      <c r="AB70" s="176"/>
      <c r="AC70" s="176"/>
      <c r="AD70" s="176"/>
      <c r="AF70" s="177"/>
      <c r="AG70" s="177">
        <v>1</v>
      </c>
      <c r="AH70" s="177"/>
      <c r="AI70" s="177"/>
      <c r="AJ70" s="177"/>
      <c r="AK70" s="177"/>
      <c r="AL70" s="177"/>
      <c r="AM70" s="177"/>
      <c r="AN70" s="182"/>
      <c r="AO70" s="177"/>
      <c r="AP70" s="177"/>
      <c r="AQ70" s="177"/>
    </row>
    <row r="71" spans="1:43" x14ac:dyDescent="0.55000000000000004">
      <c r="A71" s="195" t="s">
        <v>226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6"/>
      <c r="Q71" s="181"/>
      <c r="R71" s="181"/>
      <c r="S71" s="181"/>
      <c r="T71" s="181"/>
      <c r="U71" s="181">
        <v>4</v>
      </c>
      <c r="V71" s="181">
        <v>1</v>
      </c>
      <c r="W71" s="181">
        <v>2</v>
      </c>
      <c r="X71" s="181">
        <v>1</v>
      </c>
      <c r="Y71" s="176"/>
      <c r="Z71" s="176"/>
      <c r="AA71" s="176"/>
      <c r="AB71" s="176">
        <v>2</v>
      </c>
      <c r="AC71" s="176"/>
      <c r="AD71" s="176">
        <v>4</v>
      </c>
      <c r="AF71" s="177">
        <v>2</v>
      </c>
      <c r="AG71" s="177"/>
      <c r="AH71" s="177">
        <v>2</v>
      </c>
      <c r="AI71" s="177">
        <v>6</v>
      </c>
      <c r="AJ71" s="177"/>
      <c r="AK71" s="177">
        <v>2</v>
      </c>
      <c r="AL71" s="177"/>
      <c r="AM71" s="177"/>
      <c r="AN71" s="182"/>
      <c r="AO71" s="177">
        <v>1</v>
      </c>
      <c r="AP71" s="177"/>
      <c r="AQ71" s="177"/>
    </row>
    <row r="72" spans="1:43" x14ac:dyDescent="0.55000000000000004">
      <c r="A72" s="195" t="s">
        <v>227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6"/>
      <c r="Q72" s="181"/>
      <c r="R72" s="181"/>
      <c r="S72" s="181"/>
      <c r="T72" s="181"/>
      <c r="U72" s="181">
        <v>1</v>
      </c>
      <c r="V72" s="181"/>
      <c r="W72" s="181"/>
      <c r="X72" s="181"/>
      <c r="Y72" s="176"/>
      <c r="Z72" s="176"/>
      <c r="AA72" s="176"/>
      <c r="AB72" s="176">
        <v>1</v>
      </c>
      <c r="AC72" s="176"/>
      <c r="AD72" s="176">
        <v>2</v>
      </c>
      <c r="AF72" s="177"/>
      <c r="AG72" s="177"/>
      <c r="AH72" s="177"/>
      <c r="AI72" s="177">
        <v>1</v>
      </c>
      <c r="AJ72" s="177"/>
      <c r="AK72" s="177"/>
      <c r="AL72" s="177"/>
      <c r="AM72" s="177"/>
      <c r="AN72" s="182"/>
      <c r="AO72" s="177"/>
      <c r="AP72" s="177"/>
      <c r="AQ72" s="177"/>
    </row>
    <row r="73" spans="1:43" x14ac:dyDescent="0.55000000000000004">
      <c r="A73" s="195" t="s">
        <v>228</v>
      </c>
      <c r="B73" s="173"/>
      <c r="C73" s="173"/>
      <c r="D73" s="173"/>
      <c r="E73" s="173"/>
      <c r="F73" s="173"/>
      <c r="G73" s="173"/>
      <c r="H73" s="173"/>
      <c r="I73" s="173"/>
      <c r="J73" s="185"/>
      <c r="K73" s="185"/>
      <c r="L73" s="185">
        <v>1</v>
      </c>
      <c r="M73" s="173"/>
      <c r="N73" s="173"/>
      <c r="O73" s="173"/>
      <c r="P73" s="176"/>
      <c r="Q73" s="181"/>
      <c r="R73" s="181"/>
      <c r="S73" s="181"/>
      <c r="T73" s="181">
        <v>1</v>
      </c>
      <c r="U73" s="181"/>
      <c r="V73" s="181"/>
      <c r="W73" s="181"/>
      <c r="X73" s="181"/>
      <c r="Y73" s="176"/>
      <c r="Z73" s="176"/>
      <c r="AA73" s="176"/>
      <c r="AB73" s="176"/>
      <c r="AC73" s="176">
        <v>3</v>
      </c>
      <c r="AD73" s="176">
        <v>1</v>
      </c>
      <c r="AF73" s="177">
        <v>5</v>
      </c>
      <c r="AG73" s="177">
        <v>23</v>
      </c>
      <c r="AH73" s="177">
        <v>9</v>
      </c>
      <c r="AI73" s="177">
        <v>8</v>
      </c>
      <c r="AJ73" s="177">
        <v>1</v>
      </c>
      <c r="AK73" s="177"/>
      <c r="AL73" s="177"/>
      <c r="AM73" s="177"/>
      <c r="AN73" s="182">
        <v>1</v>
      </c>
      <c r="AO73" s="177"/>
      <c r="AP73" s="177"/>
      <c r="AQ73" s="177">
        <v>1</v>
      </c>
    </row>
    <row r="74" spans="1:43" x14ac:dyDescent="0.55000000000000004">
      <c r="A74" s="195" t="s">
        <v>229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>
        <v>1</v>
      </c>
      <c r="AB74" s="176">
        <v>1</v>
      </c>
      <c r="AC74" s="176"/>
      <c r="AD74" s="176"/>
      <c r="AF74" s="177">
        <v>1</v>
      </c>
      <c r="AG74" s="177"/>
      <c r="AH74" s="177"/>
      <c r="AI74" s="177">
        <v>1</v>
      </c>
      <c r="AJ74" s="177"/>
      <c r="AK74" s="177"/>
      <c r="AL74" s="177"/>
      <c r="AM74" s="177"/>
      <c r="AN74" s="182"/>
      <c r="AO74" s="177"/>
      <c r="AP74" s="177"/>
      <c r="AQ74" s="177"/>
    </row>
    <row r="75" spans="1:43" x14ac:dyDescent="0.55000000000000004">
      <c r="A75" s="194" t="s">
        <v>230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F75" s="177"/>
      <c r="AG75" s="177"/>
      <c r="AH75" s="177"/>
      <c r="AI75" s="177">
        <v>1</v>
      </c>
      <c r="AJ75" s="177">
        <v>1</v>
      </c>
      <c r="AK75" s="177">
        <v>1</v>
      </c>
      <c r="AL75" s="177">
        <v>1</v>
      </c>
      <c r="AM75" s="177"/>
      <c r="AN75" s="182"/>
      <c r="AO75" s="177"/>
      <c r="AP75" s="177"/>
      <c r="AQ75" s="177"/>
    </row>
    <row r="76" spans="1:43" x14ac:dyDescent="0.55000000000000004">
      <c r="A76" s="195" t="s">
        <v>231</v>
      </c>
      <c r="B76" s="173"/>
      <c r="C76" s="173"/>
      <c r="D76" s="173"/>
      <c r="E76" s="173"/>
      <c r="F76" s="173"/>
      <c r="G76" s="173"/>
      <c r="H76" s="173"/>
      <c r="I76" s="173"/>
      <c r="J76" s="185"/>
      <c r="K76" s="185">
        <v>2</v>
      </c>
      <c r="L76" s="185"/>
      <c r="M76" s="173"/>
      <c r="N76" s="173"/>
      <c r="O76" s="173"/>
      <c r="P76" s="176"/>
      <c r="Q76" s="181">
        <v>1</v>
      </c>
      <c r="R76" s="181"/>
      <c r="S76" s="181">
        <v>2</v>
      </c>
      <c r="T76" s="181">
        <v>0</v>
      </c>
      <c r="U76" s="181"/>
      <c r="V76" s="181"/>
      <c r="W76" s="181"/>
      <c r="X76" s="181"/>
      <c r="Y76" s="176"/>
      <c r="Z76" s="176"/>
      <c r="AA76" s="176"/>
      <c r="AB76" s="176">
        <v>4</v>
      </c>
      <c r="AC76" s="176"/>
      <c r="AD76" s="176">
        <v>2</v>
      </c>
      <c r="AF76" s="177"/>
      <c r="AG76" s="177"/>
      <c r="AH76" s="177">
        <v>1</v>
      </c>
      <c r="AI76" s="177">
        <v>1</v>
      </c>
      <c r="AJ76" s="177">
        <v>3</v>
      </c>
      <c r="AK76" s="177">
        <v>8</v>
      </c>
      <c r="AL76" s="177">
        <v>6</v>
      </c>
      <c r="AM76" s="177">
        <v>5</v>
      </c>
      <c r="AN76" s="182"/>
      <c r="AO76" s="177"/>
      <c r="AP76" s="177">
        <v>1</v>
      </c>
      <c r="AQ76" s="177">
        <v>1</v>
      </c>
    </row>
    <row r="77" spans="1:43" x14ac:dyDescent="0.55000000000000004">
      <c r="A77" s="194" t="s">
        <v>232</v>
      </c>
      <c r="B77" s="173"/>
      <c r="C77" s="173"/>
      <c r="D77" s="173"/>
      <c r="E77" s="173"/>
      <c r="F77" s="173"/>
      <c r="G77" s="173"/>
      <c r="H77" s="173"/>
      <c r="I77" s="173"/>
      <c r="J77" s="185"/>
      <c r="K77" s="185"/>
      <c r="L77" s="185"/>
      <c r="M77" s="173"/>
      <c r="N77" s="173"/>
      <c r="O77" s="173"/>
      <c r="P77" s="176"/>
      <c r="Q77" s="181"/>
      <c r="R77" s="181"/>
      <c r="S77" s="181"/>
      <c r="T77" s="181"/>
      <c r="U77" s="181"/>
      <c r="V77" s="181"/>
      <c r="W77" s="181"/>
      <c r="X77" s="181"/>
      <c r="Y77" s="176"/>
      <c r="Z77" s="176"/>
      <c r="AA77" s="176"/>
      <c r="AB77" s="176"/>
      <c r="AC77" s="176"/>
      <c r="AD77" s="176"/>
      <c r="AF77" s="177"/>
      <c r="AG77" s="177"/>
      <c r="AH77" s="177"/>
      <c r="AI77" s="177">
        <v>1</v>
      </c>
      <c r="AJ77" s="177"/>
      <c r="AK77" s="177"/>
      <c r="AL77" s="177"/>
      <c r="AM77" s="177"/>
      <c r="AN77" s="182"/>
      <c r="AO77" s="177"/>
      <c r="AP77" s="177"/>
      <c r="AQ77" s="177"/>
    </row>
    <row r="78" spans="1:43" x14ac:dyDescent="0.55000000000000004">
      <c r="A78" s="195" t="s">
        <v>233</v>
      </c>
      <c r="B78" s="173"/>
      <c r="C78" s="173"/>
      <c r="D78" s="173"/>
      <c r="E78" s="173"/>
      <c r="F78" s="173"/>
      <c r="G78" s="173"/>
      <c r="H78" s="173"/>
      <c r="I78" s="173"/>
      <c r="J78" s="185">
        <v>2</v>
      </c>
      <c r="K78" s="185">
        <v>2</v>
      </c>
      <c r="L78" s="185"/>
      <c r="M78" s="173"/>
      <c r="N78" s="173"/>
      <c r="O78" s="173"/>
      <c r="P78" s="176"/>
      <c r="Q78" s="181"/>
      <c r="R78" s="181"/>
      <c r="S78" s="181"/>
      <c r="T78" s="181"/>
      <c r="U78" s="181"/>
      <c r="V78" s="181">
        <v>1</v>
      </c>
      <c r="W78" s="181"/>
      <c r="X78" s="181"/>
      <c r="Y78" s="176"/>
      <c r="Z78" s="176"/>
      <c r="AA78" s="176"/>
      <c r="AB78" s="176"/>
      <c r="AC78" s="176"/>
      <c r="AD78" s="176"/>
      <c r="AF78" s="177">
        <v>1</v>
      </c>
      <c r="AG78" s="177">
        <v>6</v>
      </c>
      <c r="AH78" s="177">
        <v>10</v>
      </c>
      <c r="AI78" s="177">
        <v>2</v>
      </c>
      <c r="AJ78" s="177"/>
      <c r="AK78" s="177"/>
      <c r="AL78" s="177"/>
      <c r="AM78" s="177"/>
      <c r="AN78" s="182"/>
      <c r="AO78" s="177"/>
      <c r="AP78" s="177"/>
      <c r="AQ78" s="177"/>
    </row>
    <row r="79" spans="1:43" x14ac:dyDescent="0.55000000000000004">
      <c r="A79" s="194" t="s">
        <v>234</v>
      </c>
      <c r="B79" s="173"/>
      <c r="C79" s="173"/>
      <c r="D79" s="173"/>
      <c r="E79" s="173"/>
      <c r="F79" s="173"/>
      <c r="G79" s="173"/>
      <c r="H79" s="173"/>
      <c r="I79" s="173"/>
      <c r="J79" s="185"/>
      <c r="K79" s="185"/>
      <c r="L79" s="185"/>
      <c r="M79" s="173"/>
      <c r="N79" s="173"/>
      <c r="O79" s="173"/>
      <c r="P79" s="176"/>
      <c r="Q79" s="181"/>
      <c r="R79" s="181"/>
      <c r="S79" s="181"/>
      <c r="T79" s="181"/>
      <c r="U79" s="181"/>
      <c r="V79" s="181"/>
      <c r="W79" s="181"/>
      <c r="X79" s="181"/>
      <c r="Y79" s="176"/>
      <c r="Z79" s="176"/>
      <c r="AA79" s="176"/>
      <c r="AB79" s="176"/>
      <c r="AC79" s="176"/>
      <c r="AD79" s="176"/>
      <c r="AF79" s="177">
        <v>4</v>
      </c>
      <c r="AG79" s="177">
        <v>2</v>
      </c>
      <c r="AH79" s="177">
        <v>5</v>
      </c>
      <c r="AI79" s="177">
        <v>2</v>
      </c>
      <c r="AJ79" s="177"/>
      <c r="AK79" s="177"/>
      <c r="AL79" s="177"/>
      <c r="AM79" s="177"/>
      <c r="AN79" s="182"/>
      <c r="AO79" s="177"/>
      <c r="AP79" s="177"/>
      <c r="AQ79" s="177"/>
    </row>
    <row r="80" spans="1:43" x14ac:dyDescent="0.55000000000000004">
      <c r="A80" s="195" t="s">
        <v>235</v>
      </c>
      <c r="B80" s="173"/>
      <c r="C80" s="173"/>
      <c r="D80" s="173"/>
      <c r="E80" s="173"/>
      <c r="F80" s="173"/>
      <c r="G80" s="173"/>
      <c r="H80" s="173"/>
      <c r="I80" s="173"/>
      <c r="J80" s="185">
        <v>4</v>
      </c>
      <c r="K80" s="185"/>
      <c r="L80" s="185">
        <v>1</v>
      </c>
      <c r="M80" s="173"/>
      <c r="N80" s="173"/>
      <c r="O80" s="173"/>
      <c r="P80" s="176"/>
      <c r="Q80" s="181"/>
      <c r="R80" s="181"/>
      <c r="S80" s="181"/>
      <c r="T80" s="181"/>
      <c r="U80" s="181">
        <v>1</v>
      </c>
      <c r="V80" s="181">
        <v>1</v>
      </c>
      <c r="W80" s="181"/>
      <c r="X80" s="181"/>
      <c r="Y80" s="176"/>
      <c r="Z80" s="176"/>
      <c r="AA80" s="176"/>
      <c r="AB80" s="176"/>
      <c r="AC80" s="176"/>
      <c r="AD80" s="176"/>
      <c r="AF80" s="177">
        <v>4</v>
      </c>
      <c r="AG80" s="177">
        <v>3</v>
      </c>
      <c r="AH80" s="177">
        <v>3</v>
      </c>
      <c r="AI80" s="177">
        <v>4</v>
      </c>
      <c r="AJ80" s="177"/>
      <c r="AK80" s="177"/>
      <c r="AL80" s="177"/>
      <c r="AM80" s="177">
        <v>1</v>
      </c>
      <c r="AN80" s="182"/>
      <c r="AO80" s="177"/>
      <c r="AP80" s="177"/>
      <c r="AQ80" s="177"/>
    </row>
    <row r="81" spans="1:43" x14ac:dyDescent="0.55000000000000004">
      <c r="A81" s="195" t="s">
        <v>236</v>
      </c>
      <c r="B81" s="173"/>
      <c r="C81" s="173"/>
      <c r="D81" s="173"/>
      <c r="E81" s="173"/>
      <c r="F81" s="173"/>
      <c r="G81" s="173"/>
      <c r="H81" s="173"/>
      <c r="I81" s="173"/>
      <c r="J81" s="185"/>
      <c r="K81" s="185"/>
      <c r="L81" s="185"/>
      <c r="M81" s="173"/>
      <c r="N81" s="173"/>
      <c r="O81" s="173"/>
      <c r="P81" s="176"/>
      <c r="Q81" s="181"/>
      <c r="R81" s="181"/>
      <c r="S81" s="181"/>
      <c r="T81" s="181"/>
      <c r="U81" s="181"/>
      <c r="V81" s="181"/>
      <c r="W81" s="181"/>
      <c r="X81" s="181"/>
      <c r="Y81" s="176"/>
      <c r="Z81" s="176"/>
      <c r="AA81" s="176"/>
      <c r="AB81" s="176"/>
      <c r="AC81" s="176"/>
      <c r="AD81" s="176"/>
      <c r="AF81" s="177"/>
      <c r="AG81" s="177"/>
      <c r="AH81" s="177"/>
      <c r="AI81" s="177"/>
      <c r="AJ81" s="177"/>
      <c r="AK81" s="177"/>
      <c r="AL81" s="177"/>
      <c r="AM81" s="177"/>
      <c r="AN81" s="182"/>
      <c r="AO81" s="177">
        <v>1</v>
      </c>
      <c r="AP81" s="177"/>
      <c r="AQ81" s="177"/>
    </row>
    <row r="82" spans="1:43" x14ac:dyDescent="0.55000000000000004">
      <c r="A82" s="195" t="s">
        <v>237</v>
      </c>
      <c r="B82" s="173"/>
      <c r="C82" s="173"/>
      <c r="D82" s="173"/>
      <c r="E82" s="173"/>
      <c r="F82" s="173"/>
      <c r="G82" s="173"/>
      <c r="H82" s="173"/>
      <c r="I82" s="173"/>
      <c r="J82" s="185">
        <v>10</v>
      </c>
      <c r="K82" s="185">
        <v>3</v>
      </c>
      <c r="L82" s="185">
        <v>1</v>
      </c>
      <c r="M82" s="173"/>
      <c r="N82" s="173"/>
      <c r="O82" s="173"/>
      <c r="P82" s="176"/>
      <c r="Q82" s="181"/>
      <c r="R82" s="181"/>
      <c r="S82" s="181"/>
      <c r="T82" s="181"/>
      <c r="U82" s="181">
        <v>6</v>
      </c>
      <c r="V82" s="181">
        <v>5</v>
      </c>
      <c r="W82" s="181">
        <v>2</v>
      </c>
      <c r="X82" s="181"/>
      <c r="Y82" s="176"/>
      <c r="Z82" s="176"/>
      <c r="AA82" s="176">
        <v>2</v>
      </c>
      <c r="AB82" s="176">
        <v>3</v>
      </c>
      <c r="AC82" s="176">
        <v>1</v>
      </c>
      <c r="AD82" s="176">
        <v>2</v>
      </c>
      <c r="AF82" s="177">
        <v>1</v>
      </c>
      <c r="AG82" s="177"/>
      <c r="AH82" s="177"/>
      <c r="AI82" s="177">
        <v>1</v>
      </c>
      <c r="AJ82" s="177"/>
      <c r="AK82" s="177"/>
      <c r="AL82" s="177"/>
      <c r="AM82" s="177"/>
      <c r="AN82" s="182"/>
      <c r="AO82" s="177"/>
      <c r="AP82" s="177"/>
      <c r="AQ82" s="177"/>
    </row>
    <row r="83" spans="1:43" x14ac:dyDescent="0.55000000000000004">
      <c r="A83" s="195" t="s">
        <v>238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6"/>
      <c r="Q83" s="181"/>
      <c r="R83" s="181"/>
      <c r="S83" s="181"/>
      <c r="T83" s="181"/>
      <c r="U83" s="181">
        <v>1</v>
      </c>
      <c r="V83" s="181">
        <v>1</v>
      </c>
      <c r="W83" s="181"/>
      <c r="X83" s="181">
        <v>1</v>
      </c>
      <c r="Y83" s="176"/>
      <c r="Z83" s="176"/>
      <c r="AA83" s="176">
        <v>2</v>
      </c>
      <c r="AB83" s="176"/>
      <c r="AC83" s="176">
        <v>1</v>
      </c>
      <c r="AD83" s="176"/>
      <c r="AF83" s="182"/>
      <c r="AG83" s="182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</row>
    <row r="84" spans="1:43" x14ac:dyDescent="0.55000000000000004">
      <c r="A84" s="194" t="s">
        <v>239</v>
      </c>
      <c r="B84" s="173"/>
      <c r="C84" s="173"/>
      <c r="D84" s="173"/>
      <c r="E84" s="173"/>
      <c r="F84" s="173"/>
      <c r="G84" s="173"/>
      <c r="H84" s="173"/>
      <c r="I84" s="173"/>
      <c r="J84" s="185">
        <v>3</v>
      </c>
      <c r="K84" s="185">
        <v>1</v>
      </c>
      <c r="L84" s="196"/>
      <c r="M84" s="173"/>
      <c r="N84" s="173"/>
      <c r="O84" s="173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F84" s="177">
        <v>7</v>
      </c>
      <c r="AG84" s="177">
        <v>7</v>
      </c>
      <c r="AH84" s="177">
        <v>1</v>
      </c>
      <c r="AI84" s="177">
        <v>2</v>
      </c>
      <c r="AJ84" s="177"/>
      <c r="AK84" s="177"/>
      <c r="AL84" s="177"/>
      <c r="AM84" s="177"/>
      <c r="AN84" s="182"/>
      <c r="AO84" s="177"/>
      <c r="AP84" s="177"/>
      <c r="AQ84" s="177"/>
    </row>
    <row r="85" spans="1:43" x14ac:dyDescent="0.55000000000000004">
      <c r="A85" s="194" t="s">
        <v>240</v>
      </c>
      <c r="B85" s="173"/>
      <c r="C85" s="173"/>
      <c r="D85" s="173"/>
      <c r="E85" s="173"/>
      <c r="F85" s="173"/>
      <c r="G85" s="173"/>
      <c r="H85" s="173"/>
      <c r="I85" s="173"/>
      <c r="J85" s="185"/>
      <c r="K85" s="185"/>
      <c r="L85" s="196"/>
      <c r="M85" s="173"/>
      <c r="N85" s="173"/>
      <c r="O85" s="173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F85" s="177"/>
      <c r="AG85" s="177">
        <v>1</v>
      </c>
      <c r="AH85" s="177"/>
      <c r="AI85" s="177">
        <v>1</v>
      </c>
      <c r="AJ85" s="177"/>
      <c r="AK85" s="177"/>
      <c r="AL85" s="177"/>
      <c r="AM85" s="177"/>
      <c r="AN85" s="182"/>
      <c r="AO85" s="177"/>
      <c r="AP85" s="177"/>
      <c r="AQ85" s="177"/>
    </row>
    <row r="86" spans="1:43" x14ac:dyDescent="0.55000000000000004">
      <c r="A86" s="195" t="s">
        <v>241</v>
      </c>
      <c r="B86" s="173"/>
      <c r="C86" s="173"/>
      <c r="D86" s="173"/>
      <c r="E86" s="173"/>
      <c r="F86" s="173"/>
      <c r="G86" s="173"/>
      <c r="H86" s="173"/>
      <c r="I86" s="173"/>
      <c r="J86" s="185"/>
      <c r="K86" s="185">
        <v>1</v>
      </c>
      <c r="L86" s="185">
        <v>3</v>
      </c>
      <c r="M86" s="185">
        <v>1</v>
      </c>
      <c r="N86" s="185"/>
      <c r="O86" s="185">
        <v>1</v>
      </c>
      <c r="P86" s="176"/>
      <c r="Q86" s="181"/>
      <c r="R86" s="181"/>
      <c r="S86" s="181"/>
      <c r="T86" s="181"/>
      <c r="U86" s="181">
        <v>4</v>
      </c>
      <c r="V86" s="181">
        <v>8</v>
      </c>
      <c r="W86" s="181">
        <v>2</v>
      </c>
      <c r="X86" s="181">
        <v>1</v>
      </c>
      <c r="Y86" s="176"/>
      <c r="Z86" s="176"/>
      <c r="AA86" s="176">
        <v>3</v>
      </c>
      <c r="AB86" s="176">
        <v>1</v>
      </c>
      <c r="AC86" s="176">
        <v>1</v>
      </c>
      <c r="AD86" s="176">
        <v>2</v>
      </c>
      <c r="AF86" s="177">
        <v>3</v>
      </c>
      <c r="AG86" s="177">
        <v>9</v>
      </c>
      <c r="AH86" s="177">
        <v>5</v>
      </c>
      <c r="AI86" s="177">
        <v>2</v>
      </c>
      <c r="AJ86" s="177"/>
      <c r="AK86" s="177"/>
      <c r="AL86" s="177"/>
      <c r="AM86" s="177"/>
      <c r="AN86" s="182"/>
      <c r="AO86" s="177">
        <v>2</v>
      </c>
      <c r="AP86" s="177">
        <v>1</v>
      </c>
      <c r="AQ86" s="177"/>
    </row>
    <row r="87" spans="1:43" x14ac:dyDescent="0.55000000000000004">
      <c r="A87" s="195" t="s">
        <v>242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6"/>
      <c r="Q87" s="181"/>
      <c r="R87" s="181"/>
      <c r="S87" s="181"/>
      <c r="T87" s="181"/>
      <c r="U87" s="181"/>
      <c r="V87" s="181"/>
      <c r="W87" s="181">
        <v>1</v>
      </c>
      <c r="X87" s="181"/>
      <c r="Y87" s="176"/>
      <c r="Z87" s="176"/>
      <c r="AA87" s="176"/>
      <c r="AB87" s="176"/>
      <c r="AC87" s="176"/>
      <c r="AD87" s="176"/>
      <c r="AF87" s="177"/>
      <c r="AG87" s="177">
        <v>2</v>
      </c>
      <c r="AH87" s="177"/>
      <c r="AI87" s="177">
        <v>1</v>
      </c>
      <c r="AJ87" s="177"/>
      <c r="AK87" s="177"/>
      <c r="AL87" s="177"/>
      <c r="AM87" s="177"/>
      <c r="AN87" s="182"/>
      <c r="AO87" s="177"/>
      <c r="AP87" s="177"/>
      <c r="AQ87" s="177"/>
    </row>
    <row r="88" spans="1:43" s="165" customFormat="1" x14ac:dyDescent="0.55000000000000004">
      <c r="A88" s="197" t="s">
        <v>243</v>
      </c>
      <c r="B88" s="179">
        <v>59</v>
      </c>
      <c r="C88" s="179">
        <v>3</v>
      </c>
      <c r="D88" s="179">
        <v>21</v>
      </c>
      <c r="E88" s="179">
        <v>44</v>
      </c>
      <c r="F88" s="179">
        <v>30</v>
      </c>
      <c r="G88" s="179">
        <v>50</v>
      </c>
      <c r="H88" s="179">
        <v>35</v>
      </c>
      <c r="I88" s="179"/>
      <c r="J88" s="179">
        <f t="shared" ref="J88:AD88" si="29">SUM(J89:J93)</f>
        <v>33</v>
      </c>
      <c r="K88" s="179">
        <f t="shared" si="29"/>
        <v>14</v>
      </c>
      <c r="L88" s="179">
        <f t="shared" si="29"/>
        <v>16</v>
      </c>
      <c r="M88" s="179">
        <f t="shared" si="29"/>
        <v>2</v>
      </c>
      <c r="N88" s="179">
        <f t="shared" si="29"/>
        <v>10</v>
      </c>
      <c r="O88" s="179">
        <f t="shared" si="29"/>
        <v>13</v>
      </c>
      <c r="P88" s="179"/>
      <c r="Q88" s="179">
        <f t="shared" si="29"/>
        <v>1</v>
      </c>
      <c r="R88" s="179">
        <f t="shared" si="29"/>
        <v>2</v>
      </c>
      <c r="S88" s="179">
        <f t="shared" si="29"/>
        <v>2</v>
      </c>
      <c r="T88" s="179">
        <f t="shared" si="29"/>
        <v>1</v>
      </c>
      <c r="U88" s="179">
        <f t="shared" si="29"/>
        <v>22</v>
      </c>
      <c r="V88" s="179">
        <f t="shared" si="29"/>
        <v>7</v>
      </c>
      <c r="W88" s="179">
        <f t="shared" si="29"/>
        <v>2</v>
      </c>
      <c r="X88" s="179">
        <f t="shared" si="29"/>
        <v>10</v>
      </c>
      <c r="Y88" s="179"/>
      <c r="Z88" s="179">
        <f t="shared" si="29"/>
        <v>0</v>
      </c>
      <c r="AA88" s="179">
        <f t="shared" si="29"/>
        <v>2</v>
      </c>
      <c r="AB88" s="179">
        <f t="shared" si="29"/>
        <v>1</v>
      </c>
      <c r="AC88" s="179">
        <f t="shared" si="29"/>
        <v>0</v>
      </c>
      <c r="AD88" s="179">
        <f t="shared" si="29"/>
        <v>0</v>
      </c>
      <c r="AE88" s="179"/>
      <c r="AF88" s="179">
        <f>SUM(AF89:AF93)</f>
        <v>0</v>
      </c>
      <c r="AG88" s="179">
        <f t="shared" ref="AG88:AQ88" si="30">SUM(AG89:AG93)</f>
        <v>1</v>
      </c>
      <c r="AH88" s="179">
        <f t="shared" si="30"/>
        <v>1</v>
      </c>
      <c r="AI88" s="179">
        <f t="shared" si="30"/>
        <v>1</v>
      </c>
      <c r="AJ88" s="179">
        <f t="shared" si="30"/>
        <v>1</v>
      </c>
      <c r="AK88" s="179">
        <f t="shared" si="30"/>
        <v>3</v>
      </c>
      <c r="AL88" s="179">
        <f t="shared" si="30"/>
        <v>13</v>
      </c>
      <c r="AM88" s="179">
        <f t="shared" si="30"/>
        <v>2</v>
      </c>
      <c r="AN88" s="179">
        <f t="shared" si="30"/>
        <v>1</v>
      </c>
      <c r="AO88" s="179">
        <f t="shared" si="30"/>
        <v>10</v>
      </c>
      <c r="AP88" s="179">
        <f t="shared" si="30"/>
        <v>18</v>
      </c>
      <c r="AQ88" s="179">
        <f t="shared" si="30"/>
        <v>15</v>
      </c>
    </row>
    <row r="89" spans="1:43" s="165" customFormat="1" x14ac:dyDescent="0.55000000000000004">
      <c r="A89" s="194" t="s">
        <v>244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98"/>
      <c r="AF89" s="177"/>
      <c r="AG89" s="177"/>
      <c r="AH89" s="177"/>
      <c r="AI89" s="177"/>
      <c r="AJ89" s="177"/>
      <c r="AK89" s="177"/>
      <c r="AL89" s="177"/>
      <c r="AM89" s="177"/>
      <c r="AN89" s="182">
        <v>1</v>
      </c>
      <c r="AO89" s="177"/>
      <c r="AP89" s="177"/>
      <c r="AQ89" s="177"/>
    </row>
    <row r="90" spans="1:43" x14ac:dyDescent="0.55000000000000004">
      <c r="A90" s="195" t="s">
        <v>245</v>
      </c>
      <c r="B90" s="173"/>
      <c r="C90" s="173"/>
      <c r="D90" s="173"/>
      <c r="E90" s="173"/>
      <c r="F90" s="173"/>
      <c r="G90" s="173"/>
      <c r="H90" s="173"/>
      <c r="I90" s="173"/>
      <c r="J90" s="185">
        <v>14</v>
      </c>
      <c r="K90" s="185">
        <v>2</v>
      </c>
      <c r="L90" s="185">
        <v>2</v>
      </c>
      <c r="M90" s="185">
        <v>1</v>
      </c>
      <c r="N90" s="185">
        <v>1</v>
      </c>
      <c r="O90" s="185">
        <v>5</v>
      </c>
      <c r="P90" s="176"/>
      <c r="Q90" s="181">
        <v>1</v>
      </c>
      <c r="R90" s="181">
        <v>2</v>
      </c>
      <c r="S90" s="181">
        <v>2</v>
      </c>
      <c r="T90" s="181">
        <v>1</v>
      </c>
      <c r="U90" s="181">
        <v>16</v>
      </c>
      <c r="V90" s="181">
        <v>7</v>
      </c>
      <c r="W90" s="181">
        <v>2</v>
      </c>
      <c r="X90" s="181">
        <v>6</v>
      </c>
      <c r="Y90" s="176"/>
      <c r="Z90" s="176"/>
      <c r="AA90" s="176">
        <v>2</v>
      </c>
      <c r="AB90" s="176">
        <v>1</v>
      </c>
      <c r="AC90" s="176"/>
      <c r="AD90" s="176"/>
      <c r="AF90" s="177"/>
      <c r="AG90" s="177">
        <v>1</v>
      </c>
      <c r="AH90" s="177">
        <v>1</v>
      </c>
      <c r="AI90" s="177">
        <v>1</v>
      </c>
      <c r="AJ90" s="177">
        <v>1</v>
      </c>
      <c r="AK90" s="177">
        <v>3</v>
      </c>
      <c r="AL90" s="177">
        <v>13</v>
      </c>
      <c r="AM90" s="177">
        <v>2</v>
      </c>
      <c r="AN90" s="182"/>
      <c r="AO90" s="177">
        <v>9</v>
      </c>
      <c r="AP90" s="177">
        <v>18</v>
      </c>
      <c r="AQ90" s="177">
        <v>14</v>
      </c>
    </row>
    <row r="91" spans="1:43" x14ac:dyDescent="0.55000000000000004">
      <c r="A91" s="195" t="s">
        <v>246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6"/>
      <c r="Q91" s="181"/>
      <c r="R91" s="181"/>
      <c r="S91" s="181"/>
      <c r="T91" s="181"/>
      <c r="U91" s="181">
        <v>1</v>
      </c>
      <c r="V91" s="181"/>
      <c r="W91" s="181"/>
      <c r="X91" s="181">
        <v>4</v>
      </c>
      <c r="Y91" s="176"/>
      <c r="Z91" s="176"/>
      <c r="AA91" s="176"/>
      <c r="AB91" s="176"/>
      <c r="AC91" s="176"/>
      <c r="AD91" s="176"/>
      <c r="AF91" s="182"/>
      <c r="AG91" s="182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</row>
    <row r="92" spans="1:43" x14ac:dyDescent="0.55000000000000004">
      <c r="A92" s="194" t="s">
        <v>247</v>
      </c>
      <c r="B92" s="173"/>
      <c r="C92" s="173"/>
      <c r="D92" s="173"/>
      <c r="E92" s="173"/>
      <c r="F92" s="173"/>
      <c r="G92" s="173"/>
      <c r="H92" s="173"/>
      <c r="I92" s="173"/>
      <c r="J92" s="185">
        <v>19</v>
      </c>
      <c r="K92" s="185">
        <v>12</v>
      </c>
      <c r="L92" s="185">
        <v>14</v>
      </c>
      <c r="M92" s="185">
        <v>1</v>
      </c>
      <c r="N92" s="185">
        <v>9</v>
      </c>
      <c r="O92" s="185">
        <v>8</v>
      </c>
      <c r="P92" s="176"/>
      <c r="Q92" s="181"/>
      <c r="R92" s="181"/>
      <c r="S92" s="181"/>
      <c r="T92" s="181"/>
      <c r="U92" s="181">
        <v>1</v>
      </c>
      <c r="V92" s="181"/>
      <c r="W92" s="181"/>
      <c r="X92" s="181"/>
      <c r="Y92" s="176"/>
      <c r="Z92" s="176"/>
      <c r="AA92" s="176"/>
      <c r="AB92" s="176"/>
      <c r="AC92" s="176"/>
      <c r="AD92" s="176"/>
      <c r="AF92" s="177"/>
      <c r="AG92" s="177"/>
      <c r="AH92" s="177"/>
      <c r="AI92" s="177"/>
      <c r="AJ92" s="177"/>
      <c r="AK92" s="177"/>
      <c r="AL92" s="177"/>
      <c r="AM92" s="177"/>
      <c r="AN92" s="182"/>
      <c r="AO92" s="177">
        <v>1</v>
      </c>
      <c r="AP92" s="177"/>
      <c r="AQ92" s="177">
        <v>1</v>
      </c>
    </row>
    <row r="93" spans="1:43" x14ac:dyDescent="0.55000000000000004">
      <c r="A93" s="195" t="s">
        <v>248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6"/>
      <c r="Q93" s="181"/>
      <c r="R93" s="181"/>
      <c r="S93" s="181"/>
      <c r="T93" s="181"/>
      <c r="U93" s="181">
        <v>4</v>
      </c>
      <c r="V93" s="181"/>
      <c r="W93" s="181"/>
      <c r="X93" s="181"/>
      <c r="Y93" s="176"/>
      <c r="Z93" s="176"/>
      <c r="AA93" s="176"/>
      <c r="AB93" s="176"/>
      <c r="AC93" s="176"/>
      <c r="AD93" s="176"/>
      <c r="AF93" s="182"/>
      <c r="AG93" s="182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</row>
    <row r="94" spans="1:43" s="165" customFormat="1" x14ac:dyDescent="0.55000000000000004">
      <c r="A94" s="197" t="s">
        <v>249</v>
      </c>
      <c r="B94" s="179"/>
      <c r="C94" s="179"/>
      <c r="D94" s="179"/>
      <c r="E94" s="179"/>
      <c r="F94" s="179"/>
      <c r="G94" s="179"/>
      <c r="H94" s="179"/>
      <c r="I94" s="179"/>
      <c r="J94" s="179">
        <f t="shared" ref="J94:O94" si="31">SUM(J95:J99)</f>
        <v>2</v>
      </c>
      <c r="K94" s="179">
        <f t="shared" si="31"/>
        <v>5</v>
      </c>
      <c r="L94" s="179">
        <f t="shared" si="31"/>
        <v>0</v>
      </c>
      <c r="M94" s="179">
        <f t="shared" si="31"/>
        <v>1</v>
      </c>
      <c r="N94" s="179">
        <f t="shared" si="31"/>
        <v>2</v>
      </c>
      <c r="O94" s="179">
        <f t="shared" si="31"/>
        <v>0</v>
      </c>
      <c r="P94" s="179"/>
      <c r="Q94" s="179">
        <f t="shared" ref="Q94:X94" si="32">SUM(Q95:Q99)</f>
        <v>1</v>
      </c>
      <c r="R94" s="179">
        <f t="shared" si="32"/>
        <v>2</v>
      </c>
      <c r="S94" s="179">
        <f t="shared" si="32"/>
        <v>1</v>
      </c>
      <c r="T94" s="179">
        <f t="shared" si="32"/>
        <v>1</v>
      </c>
      <c r="U94" s="179">
        <f t="shared" si="32"/>
        <v>2</v>
      </c>
      <c r="V94" s="179">
        <f t="shared" si="32"/>
        <v>2</v>
      </c>
      <c r="W94" s="179">
        <f t="shared" si="32"/>
        <v>2</v>
      </c>
      <c r="X94" s="179">
        <f t="shared" si="32"/>
        <v>0</v>
      </c>
      <c r="Y94" s="179"/>
      <c r="Z94" s="179">
        <f t="shared" ref="Z94:AD94" si="33">SUM(Z95:Z99)</f>
        <v>0</v>
      </c>
      <c r="AA94" s="179">
        <f t="shared" si="33"/>
        <v>0</v>
      </c>
      <c r="AB94" s="179">
        <f t="shared" si="33"/>
        <v>0</v>
      </c>
      <c r="AC94" s="179">
        <f t="shared" si="33"/>
        <v>0</v>
      </c>
      <c r="AD94" s="179">
        <f t="shared" si="33"/>
        <v>0</v>
      </c>
      <c r="AE94" s="179"/>
      <c r="AF94" s="179">
        <f t="shared" ref="AF94:AQ94" si="34">SUM(AF95:AF99)</f>
        <v>2</v>
      </c>
      <c r="AG94" s="179">
        <f t="shared" si="34"/>
        <v>0</v>
      </c>
      <c r="AH94" s="179">
        <f t="shared" si="34"/>
        <v>0</v>
      </c>
      <c r="AI94" s="179">
        <f t="shared" si="34"/>
        <v>6</v>
      </c>
      <c r="AJ94" s="179">
        <f t="shared" si="34"/>
        <v>0</v>
      </c>
      <c r="AK94" s="179">
        <f t="shared" si="34"/>
        <v>0</v>
      </c>
      <c r="AL94" s="179">
        <f t="shared" si="34"/>
        <v>0</v>
      </c>
      <c r="AM94" s="179">
        <f t="shared" si="34"/>
        <v>3</v>
      </c>
      <c r="AN94" s="179">
        <f t="shared" si="34"/>
        <v>2</v>
      </c>
      <c r="AO94" s="179">
        <f t="shared" si="34"/>
        <v>1</v>
      </c>
      <c r="AP94" s="179">
        <f t="shared" si="34"/>
        <v>3</v>
      </c>
      <c r="AQ94" s="179">
        <f t="shared" si="34"/>
        <v>2</v>
      </c>
    </row>
    <row r="95" spans="1:43" x14ac:dyDescent="0.55000000000000004">
      <c r="A95" s="195" t="s">
        <v>250</v>
      </c>
      <c r="B95" s="173"/>
      <c r="C95" s="173"/>
      <c r="D95" s="173"/>
      <c r="E95" s="173"/>
      <c r="F95" s="173"/>
      <c r="G95" s="173"/>
      <c r="H95" s="173"/>
      <c r="I95" s="173"/>
      <c r="J95" s="185">
        <v>1</v>
      </c>
      <c r="K95" s="185">
        <v>4</v>
      </c>
      <c r="L95" s="185"/>
      <c r="M95" s="173"/>
      <c r="N95" s="173"/>
      <c r="O95" s="173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F95" s="177">
        <v>2</v>
      </c>
      <c r="AG95" s="177"/>
      <c r="AH95" s="177"/>
      <c r="AI95" s="177">
        <v>4</v>
      </c>
      <c r="AJ95" s="177"/>
      <c r="AK95" s="177"/>
      <c r="AL95" s="177"/>
      <c r="AM95" s="177"/>
      <c r="AN95" s="182"/>
      <c r="AO95" s="177"/>
      <c r="AP95" s="177"/>
      <c r="AQ95" s="177"/>
    </row>
    <row r="96" spans="1:43" x14ac:dyDescent="0.55000000000000004">
      <c r="A96" s="195" t="s">
        <v>251</v>
      </c>
      <c r="B96" s="173"/>
      <c r="C96" s="173"/>
      <c r="D96" s="173"/>
      <c r="E96" s="173"/>
      <c r="F96" s="173"/>
      <c r="G96" s="173"/>
      <c r="H96" s="173"/>
      <c r="I96" s="173"/>
      <c r="J96" s="185"/>
      <c r="K96" s="185"/>
      <c r="L96" s="185"/>
      <c r="M96" s="173"/>
      <c r="N96" s="173"/>
      <c r="O96" s="173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F96" s="177"/>
      <c r="AG96" s="177"/>
      <c r="AH96" s="177"/>
      <c r="AI96" s="177">
        <v>1</v>
      </c>
      <c r="AJ96" s="177"/>
      <c r="AK96" s="177"/>
      <c r="AL96" s="177"/>
      <c r="AM96" s="177"/>
      <c r="AN96" s="182"/>
      <c r="AO96" s="177"/>
      <c r="AP96" s="177"/>
      <c r="AQ96" s="177"/>
    </row>
    <row r="97" spans="1:43" x14ac:dyDescent="0.55000000000000004">
      <c r="A97" s="168" t="s">
        <v>252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6"/>
      <c r="Q97" s="181"/>
      <c r="R97" s="181"/>
      <c r="S97" s="181"/>
      <c r="T97" s="181"/>
      <c r="U97" s="181">
        <v>1</v>
      </c>
      <c r="V97" s="181"/>
      <c r="W97" s="181"/>
      <c r="X97" s="181"/>
      <c r="Y97" s="176"/>
      <c r="Z97" s="176"/>
      <c r="AA97" s="176"/>
      <c r="AB97" s="176"/>
      <c r="AC97" s="176"/>
      <c r="AD97" s="176"/>
      <c r="AF97" s="177"/>
      <c r="AG97" s="177"/>
      <c r="AH97" s="177"/>
      <c r="AI97" s="177">
        <v>1</v>
      </c>
      <c r="AJ97" s="177"/>
      <c r="AK97" s="177"/>
      <c r="AL97" s="177"/>
      <c r="AM97" s="177"/>
      <c r="AN97" s="182"/>
      <c r="AO97" s="177"/>
      <c r="AP97" s="177"/>
      <c r="AQ97" s="177"/>
    </row>
    <row r="98" spans="1:43" x14ac:dyDescent="0.55000000000000004">
      <c r="A98" s="195" t="s">
        <v>253</v>
      </c>
      <c r="B98" s="173"/>
      <c r="C98" s="173"/>
      <c r="D98" s="173"/>
      <c r="E98" s="173"/>
      <c r="F98" s="173"/>
      <c r="G98" s="173"/>
      <c r="H98" s="173"/>
      <c r="I98" s="173"/>
      <c r="J98" s="185">
        <v>1</v>
      </c>
      <c r="K98" s="185">
        <v>1</v>
      </c>
      <c r="L98" s="185"/>
      <c r="M98" s="185">
        <v>1</v>
      </c>
      <c r="N98" s="185">
        <v>2</v>
      </c>
      <c r="O98" s="185"/>
      <c r="P98" s="176"/>
      <c r="Q98" s="181">
        <v>1</v>
      </c>
      <c r="R98" s="181">
        <v>2</v>
      </c>
      <c r="S98" s="181">
        <v>1</v>
      </c>
      <c r="T98" s="181">
        <v>1</v>
      </c>
      <c r="U98" s="181">
        <v>1</v>
      </c>
      <c r="V98" s="181">
        <v>2</v>
      </c>
      <c r="W98" s="181">
        <v>2</v>
      </c>
      <c r="X98" s="181"/>
      <c r="Y98" s="176"/>
      <c r="Z98" s="176"/>
      <c r="AA98" s="176"/>
      <c r="AB98" s="176"/>
      <c r="AC98" s="176"/>
      <c r="AD98" s="176"/>
      <c r="AF98" s="177"/>
      <c r="AG98" s="177"/>
      <c r="AH98" s="177"/>
      <c r="AI98" s="177"/>
      <c r="AJ98" s="177"/>
      <c r="AK98" s="177"/>
      <c r="AL98" s="177"/>
      <c r="AM98" s="177">
        <v>3</v>
      </c>
      <c r="AN98" s="182">
        <v>1</v>
      </c>
      <c r="AO98" s="177">
        <v>1</v>
      </c>
      <c r="AP98" s="177">
        <v>3</v>
      </c>
      <c r="AQ98" s="177">
        <v>2</v>
      </c>
    </row>
    <row r="99" spans="1:43" x14ac:dyDescent="0.55000000000000004">
      <c r="A99" s="195" t="s">
        <v>254</v>
      </c>
      <c r="B99" s="173"/>
      <c r="C99" s="173"/>
      <c r="D99" s="173"/>
      <c r="E99" s="173"/>
      <c r="F99" s="173"/>
      <c r="G99" s="173"/>
      <c r="H99" s="173"/>
      <c r="I99" s="173"/>
      <c r="J99" s="185"/>
      <c r="K99" s="185"/>
      <c r="L99" s="185"/>
      <c r="M99" s="185"/>
      <c r="N99" s="185"/>
      <c r="O99" s="185"/>
      <c r="P99" s="176"/>
      <c r="Q99" s="181"/>
      <c r="R99" s="181"/>
      <c r="S99" s="181"/>
      <c r="T99" s="181"/>
      <c r="U99" s="181"/>
      <c r="V99" s="181"/>
      <c r="W99" s="181"/>
      <c r="X99" s="181"/>
      <c r="Y99" s="176"/>
      <c r="Z99" s="176"/>
      <c r="AA99" s="176"/>
      <c r="AB99" s="176"/>
      <c r="AC99" s="176"/>
      <c r="AD99" s="176"/>
      <c r="AF99" s="177"/>
      <c r="AG99" s="177"/>
      <c r="AH99" s="177"/>
      <c r="AI99" s="177"/>
      <c r="AJ99" s="177"/>
      <c r="AK99" s="177"/>
      <c r="AL99" s="177"/>
      <c r="AM99" s="177"/>
      <c r="AN99" s="182">
        <v>1</v>
      </c>
      <c r="AO99" s="177"/>
      <c r="AP99" s="177"/>
      <c r="AQ99" s="177"/>
    </row>
    <row r="100" spans="1:43" s="165" customFormat="1" x14ac:dyDescent="0.55000000000000004">
      <c r="A100" s="197" t="s">
        <v>255</v>
      </c>
      <c r="B100" s="179">
        <v>3</v>
      </c>
      <c r="C100" s="179">
        <v>1</v>
      </c>
      <c r="D100" s="179">
        <v>1</v>
      </c>
      <c r="E100" s="179">
        <v>3</v>
      </c>
      <c r="F100" s="179">
        <v>1</v>
      </c>
      <c r="G100" s="179"/>
      <c r="H100" s="179">
        <v>1</v>
      </c>
      <c r="I100" s="179"/>
      <c r="J100" s="179">
        <f t="shared" ref="J100:O100" si="35">SUM(J101)</f>
        <v>6</v>
      </c>
      <c r="K100" s="179">
        <f t="shared" si="35"/>
        <v>5</v>
      </c>
      <c r="L100" s="179">
        <f t="shared" si="35"/>
        <v>2</v>
      </c>
      <c r="M100" s="179">
        <f t="shared" si="35"/>
        <v>1</v>
      </c>
      <c r="N100" s="179">
        <f t="shared" si="35"/>
        <v>8</v>
      </c>
      <c r="O100" s="179">
        <f t="shared" si="35"/>
        <v>0</v>
      </c>
      <c r="P100" s="179"/>
      <c r="Q100" s="179">
        <f t="shared" ref="Q100:X100" si="36">SUM(Q101)</f>
        <v>1</v>
      </c>
      <c r="R100" s="179">
        <f t="shared" si="36"/>
        <v>0</v>
      </c>
      <c r="S100" s="179">
        <f t="shared" si="36"/>
        <v>0</v>
      </c>
      <c r="T100" s="179">
        <f t="shared" si="36"/>
        <v>0</v>
      </c>
      <c r="U100" s="179">
        <f t="shared" si="36"/>
        <v>2</v>
      </c>
      <c r="V100" s="179">
        <f t="shared" si="36"/>
        <v>1</v>
      </c>
      <c r="W100" s="179">
        <f t="shared" si="36"/>
        <v>0</v>
      </c>
      <c r="X100" s="179">
        <f t="shared" si="36"/>
        <v>0</v>
      </c>
      <c r="Y100" s="179"/>
      <c r="Z100" s="179">
        <f>SUM(Z101)</f>
        <v>0</v>
      </c>
      <c r="AA100" s="179">
        <f>SUM(AA101)</f>
        <v>0</v>
      </c>
      <c r="AB100" s="179">
        <f>SUM(AB101)</f>
        <v>1</v>
      </c>
      <c r="AC100" s="179">
        <f>SUM(AC101)</f>
        <v>1</v>
      </c>
      <c r="AD100" s="179">
        <f>SUM(AD101)</f>
        <v>2</v>
      </c>
      <c r="AE100" s="179"/>
      <c r="AF100" s="179">
        <f t="shared" ref="AF100:AQ100" si="37">SUM(AF101)</f>
        <v>0</v>
      </c>
      <c r="AG100" s="179">
        <f t="shared" si="37"/>
        <v>0</v>
      </c>
      <c r="AH100" s="179">
        <f t="shared" si="37"/>
        <v>0</v>
      </c>
      <c r="AI100" s="179">
        <f t="shared" si="37"/>
        <v>0</v>
      </c>
      <c r="AJ100" s="179">
        <f t="shared" si="37"/>
        <v>3</v>
      </c>
      <c r="AK100" s="179">
        <f t="shared" si="37"/>
        <v>3</v>
      </c>
      <c r="AL100" s="179">
        <f t="shared" si="37"/>
        <v>5</v>
      </c>
      <c r="AM100" s="179">
        <f t="shared" si="37"/>
        <v>2</v>
      </c>
      <c r="AN100" s="179">
        <f t="shared" si="37"/>
        <v>0</v>
      </c>
      <c r="AO100" s="179">
        <f t="shared" si="37"/>
        <v>0</v>
      </c>
      <c r="AP100" s="179">
        <f t="shared" si="37"/>
        <v>3</v>
      </c>
      <c r="AQ100" s="179">
        <f t="shared" si="37"/>
        <v>0</v>
      </c>
    </row>
    <row r="101" spans="1:43" x14ac:dyDescent="0.55000000000000004">
      <c r="A101" s="194" t="s">
        <v>256</v>
      </c>
      <c r="B101" s="173"/>
      <c r="C101" s="173"/>
      <c r="D101" s="173"/>
      <c r="E101" s="173"/>
      <c r="F101" s="173"/>
      <c r="G101" s="173"/>
      <c r="H101" s="173"/>
      <c r="I101" s="173"/>
      <c r="J101" s="185">
        <v>6</v>
      </c>
      <c r="K101" s="185">
        <v>5</v>
      </c>
      <c r="L101" s="185">
        <v>2</v>
      </c>
      <c r="M101" s="185">
        <v>1</v>
      </c>
      <c r="N101" s="185">
        <v>8</v>
      </c>
      <c r="O101" s="185"/>
      <c r="P101" s="176"/>
      <c r="Q101" s="181">
        <v>1</v>
      </c>
      <c r="R101" s="181"/>
      <c r="S101" s="181"/>
      <c r="T101" s="181"/>
      <c r="U101" s="181">
        <v>2</v>
      </c>
      <c r="V101" s="181">
        <v>1</v>
      </c>
      <c r="W101" s="181"/>
      <c r="X101" s="181"/>
      <c r="Y101" s="176"/>
      <c r="Z101" s="176"/>
      <c r="AA101" s="176"/>
      <c r="AB101" s="176">
        <v>1</v>
      </c>
      <c r="AC101" s="176">
        <v>1</v>
      </c>
      <c r="AD101" s="176">
        <v>2</v>
      </c>
      <c r="AF101" s="177"/>
      <c r="AG101" s="177"/>
      <c r="AH101" s="177"/>
      <c r="AI101" s="177"/>
      <c r="AJ101" s="177">
        <v>3</v>
      </c>
      <c r="AK101" s="177">
        <v>3</v>
      </c>
      <c r="AL101" s="177">
        <v>5</v>
      </c>
      <c r="AM101" s="177">
        <v>2</v>
      </c>
      <c r="AN101" s="182"/>
      <c r="AO101" s="177"/>
      <c r="AP101" s="177">
        <v>3</v>
      </c>
      <c r="AQ101" s="177"/>
    </row>
    <row r="102" spans="1:43" s="165" customFormat="1" x14ac:dyDescent="0.55000000000000004">
      <c r="A102" s="197" t="s">
        <v>257</v>
      </c>
      <c r="B102" s="179"/>
      <c r="C102" s="179"/>
      <c r="D102" s="179"/>
      <c r="E102" s="179"/>
      <c r="F102" s="179"/>
      <c r="G102" s="179"/>
      <c r="H102" s="179"/>
      <c r="I102" s="179"/>
      <c r="J102" s="179">
        <f t="shared" ref="J102:AD102" si="38">SUM(J103:J105)</f>
        <v>3</v>
      </c>
      <c r="K102" s="179">
        <f t="shared" si="38"/>
        <v>0</v>
      </c>
      <c r="L102" s="179">
        <f t="shared" si="38"/>
        <v>5</v>
      </c>
      <c r="M102" s="179">
        <f t="shared" si="38"/>
        <v>0</v>
      </c>
      <c r="N102" s="179">
        <f t="shared" si="38"/>
        <v>0</v>
      </c>
      <c r="O102" s="179">
        <f t="shared" si="38"/>
        <v>0</v>
      </c>
      <c r="P102" s="179"/>
      <c r="Q102" s="179">
        <f t="shared" si="38"/>
        <v>2</v>
      </c>
      <c r="R102" s="179">
        <f t="shared" si="38"/>
        <v>0</v>
      </c>
      <c r="S102" s="179">
        <f t="shared" si="38"/>
        <v>0</v>
      </c>
      <c r="T102" s="179">
        <f t="shared" si="38"/>
        <v>1</v>
      </c>
      <c r="U102" s="179">
        <f t="shared" si="38"/>
        <v>0</v>
      </c>
      <c r="V102" s="179">
        <f t="shared" si="38"/>
        <v>0</v>
      </c>
      <c r="W102" s="179">
        <f t="shared" si="38"/>
        <v>0</v>
      </c>
      <c r="X102" s="179">
        <f t="shared" si="38"/>
        <v>0</v>
      </c>
      <c r="Y102" s="179"/>
      <c r="Z102" s="179">
        <f t="shared" si="38"/>
        <v>5</v>
      </c>
      <c r="AA102" s="179">
        <f t="shared" si="38"/>
        <v>0</v>
      </c>
      <c r="AB102" s="179">
        <f t="shared" si="38"/>
        <v>4</v>
      </c>
      <c r="AC102" s="179">
        <f t="shared" si="38"/>
        <v>1</v>
      </c>
      <c r="AD102" s="179">
        <f t="shared" si="38"/>
        <v>5</v>
      </c>
      <c r="AE102" s="179"/>
      <c r="AF102" s="179">
        <f>SUM(AF103:AF105)</f>
        <v>0</v>
      </c>
      <c r="AG102" s="179">
        <f t="shared" ref="AG102:AQ102" si="39">SUM(AG103:AG105)</f>
        <v>0</v>
      </c>
      <c r="AH102" s="179">
        <f t="shared" si="39"/>
        <v>1</v>
      </c>
      <c r="AI102" s="179">
        <f t="shared" si="39"/>
        <v>0</v>
      </c>
      <c r="AJ102" s="179">
        <f t="shared" si="39"/>
        <v>0</v>
      </c>
      <c r="AK102" s="179">
        <f t="shared" si="39"/>
        <v>0</v>
      </c>
      <c r="AL102" s="179">
        <f t="shared" si="39"/>
        <v>0</v>
      </c>
      <c r="AM102" s="179">
        <f t="shared" si="39"/>
        <v>0</v>
      </c>
      <c r="AN102" s="179">
        <f t="shared" si="39"/>
        <v>0</v>
      </c>
      <c r="AO102" s="179">
        <f t="shared" si="39"/>
        <v>0</v>
      </c>
      <c r="AP102" s="179">
        <f t="shared" si="39"/>
        <v>0</v>
      </c>
      <c r="AQ102" s="179">
        <f t="shared" si="39"/>
        <v>0</v>
      </c>
    </row>
    <row r="103" spans="1:43" s="165" customFormat="1" x14ac:dyDescent="0.55000000000000004">
      <c r="A103" s="195" t="s">
        <v>258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98"/>
      <c r="AF103" s="177"/>
      <c r="AG103" s="177"/>
      <c r="AH103" s="177">
        <v>1</v>
      </c>
      <c r="AI103" s="177"/>
      <c r="AJ103" s="177"/>
      <c r="AK103" s="177"/>
      <c r="AL103" s="177"/>
      <c r="AM103" s="177"/>
      <c r="AN103" s="182"/>
      <c r="AO103" s="177"/>
      <c r="AP103" s="177"/>
      <c r="AQ103" s="177"/>
    </row>
    <row r="104" spans="1:43" x14ac:dyDescent="0.55000000000000004">
      <c r="A104" s="195" t="s">
        <v>259</v>
      </c>
      <c r="B104" s="173"/>
      <c r="C104" s="173"/>
      <c r="D104" s="173"/>
      <c r="E104" s="173"/>
      <c r="F104" s="173"/>
      <c r="G104" s="173"/>
      <c r="H104" s="173"/>
      <c r="I104" s="173"/>
      <c r="J104" s="185">
        <v>3</v>
      </c>
      <c r="K104" s="185"/>
      <c r="L104" s="185">
        <v>5</v>
      </c>
      <c r="M104" s="173"/>
      <c r="N104" s="173"/>
      <c r="O104" s="173"/>
      <c r="P104" s="176"/>
      <c r="Q104" s="181">
        <v>2</v>
      </c>
      <c r="R104" s="181"/>
      <c r="S104" s="181"/>
      <c r="T104" s="181">
        <v>1</v>
      </c>
      <c r="U104" s="181"/>
      <c r="V104" s="181"/>
      <c r="W104" s="181"/>
      <c r="X104" s="181"/>
      <c r="Y104" s="176"/>
      <c r="Z104" s="181">
        <v>5</v>
      </c>
      <c r="AA104" s="176"/>
      <c r="AB104" s="176">
        <v>4</v>
      </c>
      <c r="AC104" s="176">
        <v>1</v>
      </c>
      <c r="AD104" s="176">
        <v>4</v>
      </c>
      <c r="AF104" s="177"/>
      <c r="AG104" s="177"/>
      <c r="AH104" s="177"/>
      <c r="AI104" s="177"/>
      <c r="AJ104" s="177"/>
      <c r="AK104" s="177"/>
      <c r="AL104" s="177"/>
      <c r="AM104" s="177"/>
      <c r="AN104" s="182"/>
      <c r="AO104" s="177"/>
      <c r="AP104" s="177"/>
      <c r="AQ104" s="177"/>
    </row>
    <row r="105" spans="1:43" x14ac:dyDescent="0.55000000000000004">
      <c r="A105" s="195" t="s">
        <v>260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>
        <v>1</v>
      </c>
      <c r="AF105" s="182"/>
      <c r="AG105" s="182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</row>
    <row r="106" spans="1:43" x14ac:dyDescent="0.55000000000000004">
      <c r="A106" s="194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F106" s="182"/>
      <c r="AG106" s="182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</row>
    <row r="107" spans="1:43" x14ac:dyDescent="0.55000000000000004">
      <c r="A107" s="153" t="s">
        <v>261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F107" s="182"/>
      <c r="AG107" s="182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</row>
    <row r="108" spans="1:43" s="165" customFormat="1" x14ac:dyDescent="0.55000000000000004">
      <c r="A108" s="153" t="s">
        <v>262</v>
      </c>
      <c r="B108" s="179"/>
      <c r="C108" s="179">
        <v>1</v>
      </c>
      <c r="D108" s="179">
        <v>1</v>
      </c>
      <c r="E108" s="179"/>
      <c r="F108" s="179"/>
      <c r="G108" s="179"/>
      <c r="H108" s="179"/>
      <c r="I108" s="179"/>
      <c r="J108" s="179">
        <f t="shared" ref="J108:O108" si="40">SUM(J109:J111)</f>
        <v>8</v>
      </c>
      <c r="K108" s="179">
        <f t="shared" si="40"/>
        <v>10</v>
      </c>
      <c r="L108" s="179">
        <f t="shared" si="40"/>
        <v>7</v>
      </c>
      <c r="M108" s="179">
        <f t="shared" si="40"/>
        <v>3</v>
      </c>
      <c r="N108" s="179">
        <f t="shared" si="40"/>
        <v>2</v>
      </c>
      <c r="O108" s="179">
        <f t="shared" si="40"/>
        <v>3</v>
      </c>
      <c r="P108" s="179"/>
      <c r="Q108" s="179">
        <f t="shared" ref="Q108:X108" si="41">SUM(Q109:Q111)</f>
        <v>9</v>
      </c>
      <c r="R108" s="179">
        <f t="shared" si="41"/>
        <v>5</v>
      </c>
      <c r="S108" s="179">
        <f t="shared" si="41"/>
        <v>7</v>
      </c>
      <c r="T108" s="179">
        <f t="shared" si="41"/>
        <v>3</v>
      </c>
      <c r="U108" s="179">
        <f t="shared" si="41"/>
        <v>7</v>
      </c>
      <c r="V108" s="179">
        <f t="shared" si="41"/>
        <v>1</v>
      </c>
      <c r="W108" s="179">
        <f t="shared" si="41"/>
        <v>4</v>
      </c>
      <c r="X108" s="179">
        <f t="shared" si="41"/>
        <v>3</v>
      </c>
      <c r="Y108" s="179"/>
      <c r="Z108" s="179">
        <f>SUM(Z109:Z111)</f>
        <v>1</v>
      </c>
      <c r="AA108" s="179">
        <f>SUM(AA109:AA111)</f>
        <v>1</v>
      </c>
      <c r="AB108" s="179">
        <f>SUM(AB109:AB111)</f>
        <v>3</v>
      </c>
      <c r="AC108" s="179">
        <f>SUM(AC109:AC111)</f>
        <v>0</v>
      </c>
      <c r="AD108" s="179">
        <f>SUM(AD109:AD111)</f>
        <v>1</v>
      </c>
      <c r="AE108" s="179"/>
      <c r="AF108" s="179">
        <f t="shared" ref="AF108:AQ108" si="42">SUM(AF109:AF111)</f>
        <v>10</v>
      </c>
      <c r="AG108" s="179">
        <f t="shared" si="42"/>
        <v>6</v>
      </c>
      <c r="AH108" s="179">
        <f t="shared" si="42"/>
        <v>2</v>
      </c>
      <c r="AI108" s="179">
        <f t="shared" si="42"/>
        <v>8</v>
      </c>
      <c r="AJ108" s="179">
        <f t="shared" si="42"/>
        <v>2</v>
      </c>
      <c r="AK108" s="179">
        <f t="shared" si="42"/>
        <v>1</v>
      </c>
      <c r="AL108" s="179">
        <f t="shared" si="42"/>
        <v>1</v>
      </c>
      <c r="AM108" s="179">
        <f t="shared" si="42"/>
        <v>7</v>
      </c>
      <c r="AN108" s="179">
        <f t="shared" si="42"/>
        <v>3</v>
      </c>
      <c r="AO108" s="179">
        <f t="shared" si="42"/>
        <v>5</v>
      </c>
      <c r="AP108" s="179">
        <f t="shared" si="42"/>
        <v>1</v>
      </c>
      <c r="AQ108" s="179">
        <f t="shared" si="42"/>
        <v>1</v>
      </c>
    </row>
    <row r="109" spans="1:43" x14ac:dyDescent="0.55000000000000004">
      <c r="A109" s="189" t="s">
        <v>263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85"/>
      <c r="N109" s="185"/>
      <c r="O109" s="185">
        <v>1</v>
      </c>
      <c r="P109" s="176"/>
      <c r="Q109" s="181">
        <v>3</v>
      </c>
      <c r="R109" s="181"/>
      <c r="S109" s="181">
        <v>1</v>
      </c>
      <c r="T109" s="181"/>
      <c r="U109" s="181"/>
      <c r="V109" s="181"/>
      <c r="W109" s="181"/>
      <c r="X109" s="181"/>
      <c r="Y109" s="176"/>
      <c r="Z109" s="181">
        <v>1</v>
      </c>
      <c r="AA109" s="176"/>
      <c r="AB109" s="176"/>
      <c r="AC109" s="176"/>
      <c r="AD109" s="176"/>
      <c r="AF109" s="177"/>
      <c r="AG109" s="177">
        <v>1</v>
      </c>
      <c r="AH109" s="177"/>
      <c r="AI109" s="177"/>
      <c r="AJ109" s="177"/>
      <c r="AK109" s="177"/>
      <c r="AL109" s="177"/>
      <c r="AM109" s="177"/>
      <c r="AN109" s="182"/>
      <c r="AO109" s="177">
        <v>2</v>
      </c>
      <c r="AP109" s="177"/>
      <c r="AQ109" s="177"/>
    </row>
    <row r="110" spans="1:43" x14ac:dyDescent="0.55000000000000004">
      <c r="A110" s="152" t="s">
        <v>264</v>
      </c>
      <c r="B110" s="173"/>
      <c r="C110" s="173"/>
      <c r="D110" s="173"/>
      <c r="E110" s="173"/>
      <c r="F110" s="173"/>
      <c r="G110" s="173"/>
      <c r="H110" s="173"/>
      <c r="I110" s="173"/>
      <c r="J110" s="185">
        <v>8</v>
      </c>
      <c r="K110" s="185">
        <v>10</v>
      </c>
      <c r="L110" s="185">
        <v>5</v>
      </c>
      <c r="M110" s="185">
        <v>3</v>
      </c>
      <c r="N110" s="185">
        <v>2</v>
      </c>
      <c r="O110" s="185">
        <v>2</v>
      </c>
      <c r="P110" s="176"/>
      <c r="Q110" s="181">
        <v>5</v>
      </c>
      <c r="R110" s="181">
        <v>5</v>
      </c>
      <c r="S110" s="181">
        <v>6</v>
      </c>
      <c r="T110" s="181">
        <v>2</v>
      </c>
      <c r="U110" s="181">
        <v>6</v>
      </c>
      <c r="V110" s="181">
        <v>0</v>
      </c>
      <c r="W110" s="181">
        <v>4</v>
      </c>
      <c r="X110" s="181">
        <v>2</v>
      </c>
      <c r="Y110" s="176"/>
      <c r="Z110" s="176"/>
      <c r="AA110" s="176">
        <v>1</v>
      </c>
      <c r="AB110" s="176">
        <v>3</v>
      </c>
      <c r="AC110" s="176"/>
      <c r="AD110" s="176">
        <v>1</v>
      </c>
      <c r="AF110" s="177">
        <v>8</v>
      </c>
      <c r="AG110" s="177">
        <v>3</v>
      </c>
      <c r="AH110" s="177">
        <v>1</v>
      </c>
      <c r="AI110" s="177">
        <v>6</v>
      </c>
      <c r="AJ110" s="177">
        <v>2</v>
      </c>
      <c r="AK110" s="177">
        <v>1</v>
      </c>
      <c r="AL110" s="177">
        <v>1</v>
      </c>
      <c r="AM110" s="177">
        <v>7</v>
      </c>
      <c r="AN110" s="182">
        <v>2</v>
      </c>
      <c r="AO110" s="177">
        <v>3</v>
      </c>
      <c r="AP110" s="177">
        <v>1</v>
      </c>
      <c r="AQ110" s="177">
        <v>1</v>
      </c>
    </row>
    <row r="111" spans="1:43" x14ac:dyDescent="0.55000000000000004">
      <c r="A111" s="152" t="s">
        <v>265</v>
      </c>
      <c r="B111" s="173"/>
      <c r="C111" s="173"/>
      <c r="D111" s="173"/>
      <c r="E111" s="173"/>
      <c r="F111" s="173"/>
      <c r="G111" s="173"/>
      <c r="H111" s="173"/>
      <c r="I111" s="173"/>
      <c r="J111" s="185"/>
      <c r="K111" s="185"/>
      <c r="L111" s="185">
        <v>2</v>
      </c>
      <c r="M111" s="173"/>
      <c r="N111" s="173"/>
      <c r="O111" s="173"/>
      <c r="P111" s="176"/>
      <c r="Q111" s="181">
        <v>1</v>
      </c>
      <c r="R111" s="181"/>
      <c r="S111" s="181"/>
      <c r="T111" s="181">
        <v>1</v>
      </c>
      <c r="U111" s="181">
        <v>1</v>
      </c>
      <c r="V111" s="181">
        <v>1</v>
      </c>
      <c r="W111" s="181"/>
      <c r="X111" s="181">
        <v>1</v>
      </c>
      <c r="Y111" s="176"/>
      <c r="Z111" s="176"/>
      <c r="AA111" s="176"/>
      <c r="AB111" s="176"/>
      <c r="AC111" s="176"/>
      <c r="AD111" s="176"/>
      <c r="AF111" s="177">
        <v>2</v>
      </c>
      <c r="AG111" s="177">
        <v>2</v>
      </c>
      <c r="AH111" s="177">
        <v>1</v>
      </c>
      <c r="AI111" s="177">
        <v>2</v>
      </c>
      <c r="AJ111" s="177"/>
      <c r="AK111" s="177"/>
      <c r="AL111" s="177"/>
      <c r="AM111" s="177"/>
      <c r="AN111" s="182">
        <v>1</v>
      </c>
      <c r="AO111" s="177"/>
      <c r="AP111" s="177"/>
      <c r="AQ111" s="177"/>
    </row>
    <row r="112" spans="1:43" x14ac:dyDescent="0.55000000000000004">
      <c r="A112" s="152" t="s">
        <v>266</v>
      </c>
      <c r="B112" s="173"/>
      <c r="C112" s="173"/>
      <c r="D112" s="173"/>
      <c r="E112" s="173"/>
      <c r="F112" s="173"/>
      <c r="G112" s="173"/>
      <c r="H112" s="173"/>
      <c r="I112" s="173"/>
      <c r="J112" s="185"/>
      <c r="K112" s="185">
        <v>1</v>
      </c>
      <c r="L112" s="185"/>
      <c r="M112" s="173"/>
      <c r="N112" s="173"/>
      <c r="O112" s="173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F112" s="182"/>
      <c r="AG112" s="182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</row>
    <row r="113" spans="1:43" x14ac:dyDescent="0.55000000000000004">
      <c r="A113" s="154" t="s">
        <v>267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6"/>
      <c r="Q113" s="181">
        <v>38</v>
      </c>
      <c r="R113" s="181">
        <v>2</v>
      </c>
      <c r="S113" s="181">
        <v>4</v>
      </c>
      <c r="T113" s="181">
        <v>4</v>
      </c>
      <c r="U113" s="181">
        <v>2</v>
      </c>
      <c r="V113" s="181">
        <v>25</v>
      </c>
      <c r="W113" s="181">
        <v>12</v>
      </c>
      <c r="X113" s="181">
        <v>8</v>
      </c>
      <c r="Y113" s="176"/>
      <c r="Z113" s="176"/>
      <c r="AA113" s="176"/>
      <c r="AB113" s="176"/>
      <c r="AC113" s="176"/>
      <c r="AD113" s="176"/>
      <c r="AF113" s="182"/>
      <c r="AG113" s="182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</row>
    <row r="114" spans="1:43" x14ac:dyDescent="0.55000000000000004">
      <c r="A114" s="154" t="s">
        <v>268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85"/>
      <c r="N114" s="185">
        <v>1</v>
      </c>
      <c r="O114" s="185"/>
      <c r="P114" s="176"/>
      <c r="Q114" s="181">
        <v>1</v>
      </c>
      <c r="R114" s="181"/>
      <c r="S114" s="181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F114" s="177"/>
      <c r="AG114" s="177"/>
      <c r="AH114" s="177"/>
      <c r="AI114" s="177">
        <v>1</v>
      </c>
      <c r="AJ114" s="177"/>
      <c r="AK114" s="177"/>
      <c r="AL114" s="177"/>
      <c r="AM114" s="177"/>
      <c r="AN114" s="182"/>
      <c r="AO114" s="177"/>
      <c r="AP114" s="177"/>
      <c r="AQ114" s="177">
        <v>2</v>
      </c>
    </row>
    <row r="115" spans="1:43" x14ac:dyDescent="0.55000000000000004">
      <c r="A115" s="199" t="s">
        <v>269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6"/>
      <c r="Q115" s="181">
        <v>2</v>
      </c>
      <c r="R115" s="181"/>
      <c r="S115" s="181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F115" s="177">
        <v>1</v>
      </c>
      <c r="AG115" s="177"/>
      <c r="AH115" s="177"/>
      <c r="AI115" s="177"/>
      <c r="AJ115" s="177"/>
      <c r="AK115" s="177">
        <v>1</v>
      </c>
      <c r="AL115" s="177">
        <v>1</v>
      </c>
      <c r="AM115" s="177"/>
      <c r="AN115" s="182"/>
      <c r="AO115" s="177"/>
      <c r="AP115" s="177"/>
      <c r="AQ115" s="177"/>
    </row>
    <row r="116" spans="1:43" x14ac:dyDescent="0.55000000000000004">
      <c r="A116" s="200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</row>
    <row r="117" spans="1:43" x14ac:dyDescent="0.55000000000000004">
      <c r="A117" s="202" t="s">
        <v>270</v>
      </c>
      <c r="B117" s="146">
        <v>182</v>
      </c>
      <c r="C117" s="146">
        <v>192</v>
      </c>
      <c r="D117" s="146">
        <v>258</v>
      </c>
      <c r="E117" s="146">
        <v>226</v>
      </c>
      <c r="F117" s="146">
        <v>137</v>
      </c>
      <c r="G117" s="146">
        <v>153</v>
      </c>
      <c r="H117" s="146">
        <v>174</v>
      </c>
      <c r="J117" s="146">
        <v>219</v>
      </c>
      <c r="K117" s="146">
        <v>206</v>
      </c>
      <c r="L117" s="146">
        <v>287</v>
      </c>
      <c r="M117" s="146">
        <v>131</v>
      </c>
      <c r="N117" s="146">
        <v>243</v>
      </c>
      <c r="O117" s="146">
        <v>241</v>
      </c>
      <c r="P117" s="146"/>
      <c r="Q117" s="146">
        <v>181</v>
      </c>
      <c r="R117" s="146">
        <v>224</v>
      </c>
      <c r="S117" s="146">
        <v>234</v>
      </c>
      <c r="T117" s="146">
        <v>282</v>
      </c>
      <c r="U117" s="146">
        <v>197</v>
      </c>
      <c r="V117" s="146">
        <v>251</v>
      </c>
      <c r="W117" s="146">
        <v>196</v>
      </c>
      <c r="X117" s="146">
        <v>144</v>
      </c>
      <c r="Y117" s="146"/>
      <c r="Z117" s="146">
        <v>133</v>
      </c>
      <c r="AA117" s="146">
        <v>161</v>
      </c>
      <c r="AB117" s="146">
        <v>138</v>
      </c>
      <c r="AC117" s="146">
        <v>65</v>
      </c>
      <c r="AD117" s="146">
        <v>145</v>
      </c>
      <c r="AF117" s="201">
        <v>633</v>
      </c>
      <c r="AG117" s="201">
        <v>731</v>
      </c>
      <c r="AH117" s="201">
        <v>567</v>
      </c>
      <c r="AI117" s="201">
        <v>619</v>
      </c>
      <c r="AJ117" s="201">
        <v>385</v>
      </c>
      <c r="AK117" s="201">
        <v>506</v>
      </c>
      <c r="AL117" s="201">
        <v>421</v>
      </c>
      <c r="AM117" s="201">
        <v>439</v>
      </c>
      <c r="AN117" s="146">
        <v>267</v>
      </c>
      <c r="AO117" s="201">
        <v>341</v>
      </c>
      <c r="AP117" s="201">
        <v>293</v>
      </c>
      <c r="AQ117" s="201">
        <v>423</v>
      </c>
    </row>
    <row r="118" spans="1:43" x14ac:dyDescent="0.55000000000000004"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</row>
    <row r="119" spans="1:43" x14ac:dyDescent="0.55000000000000004"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</row>
  </sheetData>
  <mergeCells count="5">
    <mergeCell ref="B1:H1"/>
    <mergeCell ref="J1:O1"/>
    <mergeCell ref="Q1:X1"/>
    <mergeCell ref="Z1:AD1"/>
    <mergeCell ref="AF1:A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O39" sqref="O39"/>
    </sheetView>
  </sheetViews>
  <sheetFormatPr defaultRowHeight="14.4" x14ac:dyDescent="0.55000000000000004"/>
  <sheetData>
    <row r="1" spans="1:11" x14ac:dyDescent="0.55000000000000004">
      <c r="A1" s="149"/>
      <c r="B1" s="149"/>
      <c r="C1" s="207" t="s">
        <v>271</v>
      </c>
      <c r="D1" s="207"/>
      <c r="E1" s="207"/>
      <c r="F1" s="207"/>
      <c r="G1" s="207"/>
      <c r="H1" s="207"/>
      <c r="I1" s="207"/>
      <c r="J1" s="207"/>
      <c r="K1" s="149"/>
    </row>
    <row r="2" spans="1:11" x14ac:dyDescent="0.55000000000000004">
      <c r="A2" s="164" t="s">
        <v>107</v>
      </c>
      <c r="B2" s="164" t="s">
        <v>272</v>
      </c>
      <c r="C2" s="164">
        <v>1</v>
      </c>
      <c r="D2" s="164">
        <v>2</v>
      </c>
      <c r="E2" s="164">
        <v>3</v>
      </c>
      <c r="F2" s="164">
        <v>4</v>
      </c>
      <c r="G2" s="164">
        <v>5</v>
      </c>
      <c r="H2" s="164">
        <v>6</v>
      </c>
      <c r="I2" s="164">
        <v>7</v>
      </c>
      <c r="J2" s="164">
        <v>8</v>
      </c>
      <c r="K2" s="164" t="s">
        <v>270</v>
      </c>
    </row>
    <row r="3" spans="1:11" x14ac:dyDescent="0.55000000000000004">
      <c r="A3" s="149" t="s">
        <v>273</v>
      </c>
      <c r="B3" s="149" t="s">
        <v>51</v>
      </c>
      <c r="C3" s="149">
        <v>5</v>
      </c>
      <c r="D3" s="149">
        <v>52</v>
      </c>
      <c r="E3" s="149">
        <v>28</v>
      </c>
      <c r="F3" s="149">
        <v>11</v>
      </c>
      <c r="G3" s="149">
        <v>9</v>
      </c>
      <c r="H3" s="149">
        <v>3</v>
      </c>
      <c r="I3" s="149">
        <v>0</v>
      </c>
      <c r="J3" s="149">
        <v>0</v>
      </c>
      <c r="K3" s="149">
        <v>108</v>
      </c>
    </row>
    <row r="4" spans="1:11" x14ac:dyDescent="0.55000000000000004">
      <c r="A4" s="149" t="s">
        <v>273</v>
      </c>
      <c r="B4" s="149" t="s">
        <v>37</v>
      </c>
      <c r="C4" s="149">
        <v>2</v>
      </c>
      <c r="D4" s="149">
        <v>30</v>
      </c>
      <c r="E4" s="149">
        <v>19</v>
      </c>
      <c r="F4" s="149">
        <v>5</v>
      </c>
      <c r="G4" s="149">
        <v>6</v>
      </c>
      <c r="H4" s="149">
        <v>2</v>
      </c>
      <c r="I4" s="149">
        <v>0</v>
      </c>
      <c r="J4" s="149">
        <v>0</v>
      </c>
      <c r="K4" s="149">
        <v>64</v>
      </c>
    </row>
    <row r="5" spans="1:11" x14ac:dyDescent="0.55000000000000004">
      <c r="A5" s="149" t="s">
        <v>273</v>
      </c>
      <c r="B5" s="149" t="s">
        <v>58</v>
      </c>
      <c r="C5" s="149">
        <v>1</v>
      </c>
      <c r="D5" s="149">
        <v>14</v>
      </c>
      <c r="E5" s="149">
        <v>1</v>
      </c>
      <c r="F5" s="149">
        <v>4</v>
      </c>
      <c r="G5" s="149">
        <v>3</v>
      </c>
      <c r="H5" s="149">
        <v>2</v>
      </c>
      <c r="I5" s="149">
        <v>0</v>
      </c>
      <c r="J5" s="149">
        <v>0</v>
      </c>
      <c r="K5" s="149">
        <v>25</v>
      </c>
    </row>
    <row r="6" spans="1:11" x14ac:dyDescent="0.55000000000000004">
      <c r="A6" s="149" t="s">
        <v>273</v>
      </c>
      <c r="B6" s="149" t="s">
        <v>49</v>
      </c>
      <c r="C6" s="149">
        <v>0</v>
      </c>
      <c r="D6" s="149">
        <v>45</v>
      </c>
      <c r="E6" s="149">
        <v>29</v>
      </c>
      <c r="F6" s="149">
        <v>8</v>
      </c>
      <c r="G6" s="149">
        <v>9</v>
      </c>
      <c r="H6" s="149">
        <v>1</v>
      </c>
      <c r="I6" s="149">
        <v>0</v>
      </c>
      <c r="J6" s="149">
        <v>0</v>
      </c>
      <c r="K6" s="149">
        <v>92</v>
      </c>
    </row>
    <row r="7" spans="1:11" x14ac:dyDescent="0.55000000000000004">
      <c r="A7" s="149" t="s">
        <v>274</v>
      </c>
      <c r="B7" s="149" t="s">
        <v>59</v>
      </c>
      <c r="C7" s="149">
        <v>0</v>
      </c>
      <c r="D7" s="149">
        <v>5</v>
      </c>
      <c r="E7" s="149">
        <v>27</v>
      </c>
      <c r="F7" s="149">
        <v>21</v>
      </c>
      <c r="G7" s="149">
        <v>7</v>
      </c>
      <c r="H7" s="149">
        <v>3</v>
      </c>
      <c r="I7" s="149">
        <v>1</v>
      </c>
      <c r="J7" s="149">
        <v>0</v>
      </c>
      <c r="K7" s="149">
        <v>64</v>
      </c>
    </row>
    <row r="8" spans="1:11" x14ac:dyDescent="0.55000000000000004">
      <c r="A8" s="149" t="s">
        <v>274</v>
      </c>
      <c r="B8" s="149" t="s">
        <v>36</v>
      </c>
      <c r="C8" s="149">
        <v>0</v>
      </c>
      <c r="D8" s="149">
        <v>5</v>
      </c>
      <c r="E8" s="149">
        <v>21</v>
      </c>
      <c r="F8" s="149">
        <v>6</v>
      </c>
      <c r="G8" s="149">
        <v>1</v>
      </c>
      <c r="H8" s="149">
        <v>4</v>
      </c>
      <c r="I8" s="149">
        <v>1</v>
      </c>
      <c r="J8" s="149">
        <v>0</v>
      </c>
      <c r="K8" s="149">
        <v>38</v>
      </c>
    </row>
    <row r="9" spans="1:11" x14ac:dyDescent="0.55000000000000004">
      <c r="A9" s="149" t="s">
        <v>275</v>
      </c>
      <c r="B9" s="149" t="s">
        <v>43</v>
      </c>
      <c r="C9" s="149">
        <v>0</v>
      </c>
      <c r="D9" s="149">
        <v>42</v>
      </c>
      <c r="E9" s="149">
        <v>46</v>
      </c>
      <c r="F9" s="149">
        <v>33</v>
      </c>
      <c r="G9" s="149">
        <v>12</v>
      </c>
      <c r="H9" s="149">
        <v>6</v>
      </c>
      <c r="I9" s="149">
        <v>1</v>
      </c>
      <c r="J9" s="149">
        <v>1</v>
      </c>
      <c r="K9" s="149">
        <v>141</v>
      </c>
    </row>
    <row r="10" spans="1:11" x14ac:dyDescent="0.55000000000000004">
      <c r="A10" s="149" t="s">
        <v>275</v>
      </c>
      <c r="B10" s="149" t="s">
        <v>57</v>
      </c>
      <c r="C10" s="149">
        <v>1</v>
      </c>
      <c r="D10" s="149">
        <v>84</v>
      </c>
      <c r="E10" s="149">
        <v>51</v>
      </c>
      <c r="F10" s="149">
        <v>20</v>
      </c>
      <c r="G10" s="149">
        <v>15</v>
      </c>
      <c r="H10" s="149">
        <v>6</v>
      </c>
      <c r="I10" s="149">
        <v>4</v>
      </c>
      <c r="J10" s="149">
        <v>0</v>
      </c>
      <c r="K10" s="149">
        <v>181</v>
      </c>
    </row>
    <row r="11" spans="1:11" x14ac:dyDescent="0.55000000000000004">
      <c r="A11" s="149" t="s">
        <v>276</v>
      </c>
      <c r="B11" s="149" t="s">
        <v>46</v>
      </c>
      <c r="C11" s="149">
        <v>0</v>
      </c>
      <c r="D11" s="149">
        <v>24</v>
      </c>
      <c r="E11" s="149">
        <v>68</v>
      </c>
      <c r="F11" s="149">
        <v>29</v>
      </c>
      <c r="G11" s="149">
        <v>6</v>
      </c>
      <c r="H11" s="149">
        <v>4</v>
      </c>
      <c r="I11" s="149">
        <v>1</v>
      </c>
      <c r="J11" s="149">
        <v>0</v>
      </c>
      <c r="K11" s="149">
        <v>132</v>
      </c>
    </row>
    <row r="12" spans="1:11" x14ac:dyDescent="0.55000000000000004">
      <c r="A12" s="149" t="s">
        <v>276</v>
      </c>
      <c r="B12" s="149" t="s">
        <v>42</v>
      </c>
      <c r="C12" s="149">
        <v>1</v>
      </c>
      <c r="D12" s="149">
        <v>44</v>
      </c>
      <c r="E12" s="149">
        <v>29</v>
      </c>
      <c r="F12" s="149">
        <v>5</v>
      </c>
      <c r="G12" s="149">
        <v>6</v>
      </c>
      <c r="H12" s="149">
        <v>5</v>
      </c>
      <c r="I12" s="149">
        <v>2</v>
      </c>
      <c r="J12" s="149">
        <v>0</v>
      </c>
      <c r="K12" s="149">
        <v>92</v>
      </c>
    </row>
    <row r="13" spans="1:11" x14ac:dyDescent="0.55000000000000004">
      <c r="A13" s="149" t="s">
        <v>276</v>
      </c>
      <c r="B13" s="149" t="s">
        <v>65</v>
      </c>
      <c r="C13" s="149">
        <v>1</v>
      </c>
      <c r="D13" s="149">
        <v>102</v>
      </c>
      <c r="E13" s="149">
        <v>64</v>
      </c>
      <c r="F13" s="149">
        <v>26</v>
      </c>
      <c r="G13" s="149">
        <v>12</v>
      </c>
      <c r="H13" s="149">
        <v>5</v>
      </c>
      <c r="I13" s="149">
        <v>2</v>
      </c>
      <c r="J13" s="149">
        <v>0</v>
      </c>
      <c r="K13" s="149">
        <v>212</v>
      </c>
    </row>
    <row r="14" spans="1:11" x14ac:dyDescent="0.55000000000000004">
      <c r="A14" s="149" t="s">
        <v>276</v>
      </c>
      <c r="B14" s="149" t="s">
        <v>45</v>
      </c>
      <c r="C14" s="149">
        <v>0</v>
      </c>
      <c r="D14" s="149">
        <v>34</v>
      </c>
      <c r="E14" s="149">
        <v>24</v>
      </c>
      <c r="F14" s="149">
        <v>9</v>
      </c>
      <c r="G14" s="149">
        <v>4</v>
      </c>
      <c r="H14" s="149">
        <v>3</v>
      </c>
      <c r="I14" s="149">
        <v>1</v>
      </c>
      <c r="J14" s="149">
        <v>0</v>
      </c>
      <c r="K14" s="149">
        <v>75</v>
      </c>
    </row>
    <row r="15" spans="1:11" x14ac:dyDescent="0.55000000000000004">
      <c r="A15" s="149" t="s">
        <v>277</v>
      </c>
      <c r="B15" s="149" t="s">
        <v>38</v>
      </c>
      <c r="C15" s="149">
        <v>4</v>
      </c>
      <c r="D15" s="149">
        <v>64</v>
      </c>
      <c r="E15" s="149">
        <v>13</v>
      </c>
      <c r="F15" s="149">
        <v>12</v>
      </c>
      <c r="G15" s="149">
        <v>8</v>
      </c>
      <c r="H15" s="149">
        <v>4</v>
      </c>
      <c r="I15" s="149">
        <v>1</v>
      </c>
      <c r="J15" s="149">
        <v>1</v>
      </c>
      <c r="K15" s="149">
        <v>107</v>
      </c>
    </row>
    <row r="16" spans="1:11" x14ac:dyDescent="0.55000000000000004">
      <c r="A16" s="149" t="s">
        <v>277</v>
      </c>
      <c r="B16" s="149" t="s">
        <v>54</v>
      </c>
      <c r="C16" s="149">
        <v>1</v>
      </c>
      <c r="D16" s="149">
        <v>29</v>
      </c>
      <c r="E16" s="149">
        <v>43</v>
      </c>
      <c r="F16" s="149">
        <v>18</v>
      </c>
      <c r="G16" s="149">
        <v>10</v>
      </c>
      <c r="H16" s="149">
        <v>3</v>
      </c>
      <c r="I16" s="149">
        <v>2</v>
      </c>
      <c r="J16" s="149">
        <v>0</v>
      </c>
      <c r="K16" s="149">
        <v>106</v>
      </c>
    </row>
    <row r="17" spans="1:11" x14ac:dyDescent="0.55000000000000004">
      <c r="A17" s="149" t="s">
        <v>278</v>
      </c>
      <c r="B17" s="149" t="s">
        <v>50</v>
      </c>
      <c r="C17" s="149">
        <v>23</v>
      </c>
      <c r="D17" s="149">
        <v>96</v>
      </c>
      <c r="E17" s="149">
        <v>41</v>
      </c>
      <c r="F17" s="149">
        <v>15</v>
      </c>
      <c r="G17" s="149">
        <v>14</v>
      </c>
      <c r="H17" s="149">
        <v>3</v>
      </c>
      <c r="I17" s="149">
        <v>1</v>
      </c>
      <c r="J17" s="149">
        <v>1</v>
      </c>
      <c r="K17" s="149">
        <v>194</v>
      </c>
    </row>
    <row r="18" spans="1:11" x14ac:dyDescent="0.55000000000000004">
      <c r="A18" s="149" t="s">
        <v>279</v>
      </c>
      <c r="B18" s="149" t="s">
        <v>40</v>
      </c>
      <c r="C18" s="149">
        <v>1</v>
      </c>
      <c r="D18" s="149">
        <v>14</v>
      </c>
      <c r="E18" s="149">
        <v>15</v>
      </c>
      <c r="F18" s="149">
        <v>6</v>
      </c>
      <c r="G18" s="149">
        <v>0</v>
      </c>
      <c r="H18" s="149">
        <v>0</v>
      </c>
      <c r="I18" s="149">
        <v>1</v>
      </c>
      <c r="J18" s="149">
        <v>0</v>
      </c>
      <c r="K18" s="149">
        <v>37</v>
      </c>
    </row>
    <row r="19" spans="1:11" x14ac:dyDescent="0.55000000000000004">
      <c r="A19" s="149" t="s">
        <v>280</v>
      </c>
      <c r="B19" s="149" t="s">
        <v>52</v>
      </c>
      <c r="C19" s="149">
        <v>3</v>
      </c>
      <c r="D19" s="149">
        <v>52</v>
      </c>
      <c r="E19" s="149">
        <v>40</v>
      </c>
      <c r="F19" s="149">
        <v>14</v>
      </c>
      <c r="G19" s="149">
        <v>5</v>
      </c>
      <c r="H19" s="149">
        <v>4</v>
      </c>
      <c r="I19" s="149">
        <v>2</v>
      </c>
      <c r="J19" s="149">
        <v>1</v>
      </c>
      <c r="K19" s="149">
        <v>121</v>
      </c>
    </row>
    <row r="20" spans="1:11" x14ac:dyDescent="0.55000000000000004">
      <c r="A20" s="149" t="s">
        <v>280</v>
      </c>
      <c r="B20" s="149" t="s">
        <v>53</v>
      </c>
      <c r="C20" s="149">
        <v>2</v>
      </c>
      <c r="D20" s="149">
        <v>59</v>
      </c>
      <c r="E20" s="149">
        <v>26</v>
      </c>
      <c r="F20" s="149">
        <v>7</v>
      </c>
      <c r="G20" s="149">
        <v>1</v>
      </c>
      <c r="H20" s="149">
        <v>3</v>
      </c>
      <c r="I20" s="149">
        <v>1</v>
      </c>
      <c r="J20" s="149">
        <v>1</v>
      </c>
      <c r="K20" s="149">
        <v>100</v>
      </c>
    </row>
    <row r="21" spans="1:11" x14ac:dyDescent="0.55000000000000004">
      <c r="A21" s="149" t="s">
        <v>281</v>
      </c>
      <c r="B21" s="149" t="s">
        <v>61</v>
      </c>
      <c r="C21" s="149">
        <v>7</v>
      </c>
      <c r="D21" s="149">
        <v>111</v>
      </c>
      <c r="E21" s="149">
        <v>37</v>
      </c>
      <c r="F21" s="149">
        <v>5</v>
      </c>
      <c r="G21" s="149">
        <v>7</v>
      </c>
      <c r="H21" s="149">
        <v>6</v>
      </c>
      <c r="I21" s="149">
        <v>1</v>
      </c>
      <c r="J21" s="149">
        <v>0</v>
      </c>
      <c r="K21" s="149">
        <v>174</v>
      </c>
    </row>
    <row r="22" spans="1:11" x14ac:dyDescent="0.55000000000000004">
      <c r="A22" s="149" t="s">
        <v>281</v>
      </c>
      <c r="B22" s="149" t="s">
        <v>55</v>
      </c>
      <c r="C22" s="149">
        <v>0</v>
      </c>
      <c r="D22" s="149">
        <v>62</v>
      </c>
      <c r="E22" s="149">
        <v>30</v>
      </c>
      <c r="F22" s="149">
        <v>4</v>
      </c>
      <c r="G22" s="149">
        <v>2</v>
      </c>
      <c r="H22" s="149">
        <v>4</v>
      </c>
      <c r="I22" s="149">
        <v>0</v>
      </c>
      <c r="J22" s="149">
        <v>0</v>
      </c>
      <c r="K22" s="149">
        <v>102</v>
      </c>
    </row>
    <row r="23" spans="1:11" x14ac:dyDescent="0.55000000000000004">
      <c r="A23" s="149" t="s">
        <v>282</v>
      </c>
      <c r="B23" s="149" t="s">
        <v>64</v>
      </c>
      <c r="C23" s="149">
        <v>0</v>
      </c>
      <c r="D23" s="149">
        <v>19</v>
      </c>
      <c r="E23" s="149">
        <v>48</v>
      </c>
      <c r="F23" s="149">
        <v>12</v>
      </c>
      <c r="G23" s="149">
        <v>6</v>
      </c>
      <c r="H23" s="149">
        <v>6</v>
      </c>
      <c r="I23" s="149">
        <v>4</v>
      </c>
      <c r="J23" s="149">
        <v>2</v>
      </c>
      <c r="K23" s="149">
        <v>97</v>
      </c>
    </row>
    <row r="24" spans="1:11" x14ac:dyDescent="0.55000000000000004">
      <c r="A24" s="149" t="s">
        <v>282</v>
      </c>
      <c r="B24" s="149" t="s">
        <v>44</v>
      </c>
      <c r="C24" s="149">
        <v>3</v>
      </c>
      <c r="D24" s="149">
        <v>21</v>
      </c>
      <c r="E24" s="149">
        <v>47</v>
      </c>
      <c r="F24" s="149">
        <v>14</v>
      </c>
      <c r="G24" s="149">
        <v>9</v>
      </c>
      <c r="H24" s="149">
        <v>13</v>
      </c>
      <c r="I24" s="149">
        <v>4</v>
      </c>
      <c r="J24" s="149">
        <v>0</v>
      </c>
      <c r="K24" s="149">
        <v>111</v>
      </c>
    </row>
    <row r="25" spans="1:11" x14ac:dyDescent="0.55000000000000004">
      <c r="A25" s="149" t="s">
        <v>282</v>
      </c>
      <c r="B25" s="149" t="s">
        <v>39</v>
      </c>
      <c r="C25" s="149">
        <v>0</v>
      </c>
      <c r="D25" s="149">
        <v>24</v>
      </c>
      <c r="E25" s="149">
        <v>69</v>
      </c>
      <c r="F25" s="149">
        <v>25</v>
      </c>
      <c r="G25" s="149">
        <v>8</v>
      </c>
      <c r="H25" s="149">
        <v>2</v>
      </c>
      <c r="I25" s="149">
        <v>1</v>
      </c>
      <c r="J25" s="149">
        <v>1</v>
      </c>
      <c r="K25" s="149">
        <v>130</v>
      </c>
    </row>
    <row r="26" spans="1:11" x14ac:dyDescent="0.55000000000000004">
      <c r="A26" s="149" t="s">
        <v>283</v>
      </c>
      <c r="B26" s="149" t="s">
        <v>63</v>
      </c>
      <c r="C26" s="149">
        <v>0</v>
      </c>
      <c r="D26" s="149">
        <v>6</v>
      </c>
      <c r="E26" s="149">
        <v>34</v>
      </c>
      <c r="F26" s="149">
        <v>7</v>
      </c>
      <c r="G26" s="149">
        <v>0</v>
      </c>
      <c r="H26" s="149">
        <v>2</v>
      </c>
      <c r="I26" s="149">
        <v>0</v>
      </c>
      <c r="J26" s="149">
        <v>0</v>
      </c>
      <c r="K26" s="149">
        <v>49</v>
      </c>
    </row>
    <row r="27" spans="1:11" x14ac:dyDescent="0.55000000000000004">
      <c r="A27" s="149" t="s">
        <v>283</v>
      </c>
      <c r="B27" s="149" t="s">
        <v>48</v>
      </c>
      <c r="C27" s="149">
        <v>3</v>
      </c>
      <c r="D27" s="149">
        <v>55</v>
      </c>
      <c r="E27" s="149">
        <v>18</v>
      </c>
      <c r="F27" s="149">
        <v>4</v>
      </c>
      <c r="G27" s="149">
        <v>2</v>
      </c>
      <c r="H27" s="149">
        <v>1</v>
      </c>
      <c r="I27" s="149">
        <v>0</v>
      </c>
      <c r="J27" s="149">
        <v>0</v>
      </c>
      <c r="K27" s="149">
        <v>83</v>
      </c>
    </row>
    <row r="28" spans="1:11" x14ac:dyDescent="0.55000000000000004">
      <c r="A28" s="149" t="s">
        <v>283</v>
      </c>
      <c r="B28" s="149" t="s">
        <v>66</v>
      </c>
      <c r="C28" s="149">
        <v>1</v>
      </c>
      <c r="D28" s="149">
        <v>20</v>
      </c>
      <c r="E28" s="149">
        <v>0</v>
      </c>
      <c r="F28" s="149">
        <v>0</v>
      </c>
      <c r="G28" s="149">
        <v>1</v>
      </c>
      <c r="H28" s="149">
        <v>0</v>
      </c>
      <c r="I28" s="149">
        <v>0</v>
      </c>
      <c r="J28" s="149">
        <v>0</v>
      </c>
      <c r="K28" s="149">
        <v>22</v>
      </c>
    </row>
    <row r="29" spans="1:11" x14ac:dyDescent="0.55000000000000004">
      <c r="A29" s="149" t="s">
        <v>284</v>
      </c>
      <c r="B29" s="149" t="s">
        <v>41</v>
      </c>
      <c r="C29" s="149">
        <v>6</v>
      </c>
      <c r="D29" s="149">
        <v>40</v>
      </c>
      <c r="E29" s="149">
        <v>3</v>
      </c>
      <c r="F29" s="149">
        <v>1</v>
      </c>
      <c r="G29" s="149">
        <v>0</v>
      </c>
      <c r="H29" s="149">
        <v>0</v>
      </c>
      <c r="I29" s="149">
        <v>0</v>
      </c>
      <c r="J29" s="149">
        <v>0</v>
      </c>
      <c r="K29" s="149">
        <v>50</v>
      </c>
    </row>
    <row r="30" spans="1:11" x14ac:dyDescent="0.55000000000000004">
      <c r="A30" s="149" t="s">
        <v>284</v>
      </c>
      <c r="B30" s="149" t="s">
        <v>56</v>
      </c>
      <c r="C30" s="149">
        <v>0</v>
      </c>
      <c r="D30" s="149">
        <v>15</v>
      </c>
      <c r="E30" s="149">
        <v>18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33</v>
      </c>
    </row>
    <row r="31" spans="1:11" x14ac:dyDescent="0.55000000000000004">
      <c r="A31" s="149" t="s">
        <v>284</v>
      </c>
      <c r="B31" s="149" t="s">
        <v>60</v>
      </c>
      <c r="C31" s="149">
        <v>0</v>
      </c>
      <c r="D31" s="149">
        <v>36</v>
      </c>
      <c r="E31" s="149">
        <v>52</v>
      </c>
      <c r="F31" s="149">
        <v>7</v>
      </c>
      <c r="G31" s="149">
        <v>1</v>
      </c>
      <c r="H31" s="149">
        <v>0</v>
      </c>
      <c r="I31" s="149">
        <v>0</v>
      </c>
      <c r="J31" s="149">
        <v>0</v>
      </c>
      <c r="K31" s="149">
        <v>96</v>
      </c>
    </row>
    <row r="32" spans="1:11" x14ac:dyDescent="0.55000000000000004">
      <c r="A32" s="149" t="s">
        <v>285</v>
      </c>
      <c r="B32" s="149" t="s">
        <v>47</v>
      </c>
      <c r="C32" s="149">
        <v>4</v>
      </c>
      <c r="D32" s="149">
        <v>31</v>
      </c>
      <c r="E32" s="149">
        <v>7</v>
      </c>
      <c r="F32" s="149">
        <v>2</v>
      </c>
      <c r="G32" s="149">
        <v>0</v>
      </c>
      <c r="H32" s="149">
        <v>0</v>
      </c>
      <c r="I32" s="149">
        <v>0</v>
      </c>
      <c r="J32" s="149">
        <v>1</v>
      </c>
      <c r="K32" s="149">
        <v>45</v>
      </c>
    </row>
    <row r="33" spans="1:11" x14ac:dyDescent="0.55000000000000004">
      <c r="A33" s="149" t="s">
        <v>285</v>
      </c>
      <c r="B33" s="149" t="s">
        <v>35</v>
      </c>
      <c r="C33" s="149">
        <v>8</v>
      </c>
      <c r="D33" s="149">
        <v>17</v>
      </c>
      <c r="E33" s="149">
        <v>2</v>
      </c>
      <c r="F33" s="149">
        <v>1</v>
      </c>
      <c r="G33" s="149">
        <v>0</v>
      </c>
      <c r="H33" s="149">
        <v>0</v>
      </c>
      <c r="I33" s="149">
        <v>0</v>
      </c>
      <c r="J33" s="149">
        <v>0</v>
      </c>
      <c r="K33" s="149">
        <v>28</v>
      </c>
    </row>
    <row r="34" spans="1:11" x14ac:dyDescent="0.55000000000000004">
      <c r="A34" s="149" t="s">
        <v>285</v>
      </c>
      <c r="B34" s="149" t="s">
        <v>62</v>
      </c>
      <c r="C34" s="149">
        <v>9</v>
      </c>
      <c r="D34" s="149">
        <v>40</v>
      </c>
      <c r="E34" s="149">
        <v>7</v>
      </c>
      <c r="F34" s="149">
        <v>2</v>
      </c>
      <c r="G34" s="149">
        <v>0</v>
      </c>
      <c r="H34" s="149">
        <v>0</v>
      </c>
      <c r="I34" s="149">
        <v>0</v>
      </c>
      <c r="J34" s="149">
        <v>0</v>
      </c>
      <c r="K34" s="149">
        <v>58</v>
      </c>
    </row>
  </sheetData>
  <mergeCells count="1">
    <mergeCell ref="C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0" sqref="A20"/>
    </sheetView>
  </sheetViews>
  <sheetFormatPr defaultRowHeight="14.4" x14ac:dyDescent="0.55000000000000004"/>
  <sheetData>
    <row r="1" spans="1:11" x14ac:dyDescent="0.55000000000000004">
      <c r="A1" s="149"/>
      <c r="B1" s="149"/>
      <c r="C1" s="207" t="s">
        <v>271</v>
      </c>
      <c r="D1" s="207"/>
      <c r="E1" s="207"/>
      <c r="F1" s="207"/>
      <c r="G1" s="207"/>
      <c r="H1" s="207"/>
      <c r="I1" s="207"/>
      <c r="J1" s="207"/>
      <c r="K1" s="149"/>
    </row>
    <row r="2" spans="1:11" x14ac:dyDescent="0.55000000000000004">
      <c r="A2" s="149" t="s">
        <v>107</v>
      </c>
      <c r="B2" s="149" t="s">
        <v>272</v>
      </c>
      <c r="C2" s="149">
        <v>1</v>
      </c>
      <c r="D2" s="149">
        <v>2</v>
      </c>
      <c r="E2" s="149">
        <v>3</v>
      </c>
      <c r="F2" s="149">
        <v>4</v>
      </c>
      <c r="G2" s="149">
        <v>5</v>
      </c>
      <c r="H2" s="149">
        <v>6</v>
      </c>
      <c r="I2" s="149">
        <v>7</v>
      </c>
      <c r="J2" s="149">
        <v>8</v>
      </c>
      <c r="K2" s="149" t="s">
        <v>270</v>
      </c>
    </row>
    <row r="3" spans="1:11" x14ac:dyDescent="0.55000000000000004">
      <c r="A3" s="149" t="s">
        <v>273</v>
      </c>
      <c r="B3" s="149" t="s">
        <v>37</v>
      </c>
      <c r="C3" s="149"/>
      <c r="D3" s="149"/>
      <c r="E3" s="149">
        <v>1</v>
      </c>
      <c r="F3" s="149"/>
      <c r="G3" s="149"/>
      <c r="H3" s="149"/>
      <c r="I3" s="149"/>
      <c r="J3" s="149"/>
      <c r="K3" s="149">
        <f t="shared" ref="K3:K31" si="0">SUM(C3:J3)</f>
        <v>1</v>
      </c>
    </row>
    <row r="4" spans="1:11" x14ac:dyDescent="0.55000000000000004">
      <c r="A4" s="149" t="s">
        <v>273</v>
      </c>
      <c r="B4" s="149" t="s">
        <v>58</v>
      </c>
      <c r="C4" s="149"/>
      <c r="D4" s="149">
        <v>2</v>
      </c>
      <c r="E4" s="149"/>
      <c r="F4" s="149"/>
      <c r="G4" s="149"/>
      <c r="H4" s="149"/>
      <c r="I4" s="149"/>
      <c r="J4" s="149"/>
      <c r="K4" s="149">
        <f t="shared" si="0"/>
        <v>2</v>
      </c>
    </row>
    <row r="5" spans="1:11" x14ac:dyDescent="0.55000000000000004">
      <c r="A5" s="149" t="s">
        <v>273</v>
      </c>
      <c r="B5" s="149" t="s">
        <v>49</v>
      </c>
      <c r="C5" s="149"/>
      <c r="D5" s="149"/>
      <c r="E5" s="149">
        <v>1</v>
      </c>
      <c r="F5" s="149">
        <v>1</v>
      </c>
      <c r="G5" s="149"/>
      <c r="H5" s="149"/>
      <c r="I5" s="149"/>
      <c r="J5" s="149"/>
      <c r="K5" s="149">
        <f t="shared" si="0"/>
        <v>2</v>
      </c>
    </row>
    <row r="6" spans="1:11" x14ac:dyDescent="0.55000000000000004">
      <c r="A6" s="149" t="s">
        <v>274</v>
      </c>
      <c r="B6" s="149" t="s">
        <v>59</v>
      </c>
      <c r="C6" s="149"/>
      <c r="D6" s="149">
        <v>1</v>
      </c>
      <c r="E6" s="149"/>
      <c r="F6" s="149"/>
      <c r="G6" s="149"/>
      <c r="H6" s="149"/>
      <c r="I6" s="149"/>
      <c r="J6" s="149"/>
      <c r="K6" s="149">
        <f t="shared" si="0"/>
        <v>1</v>
      </c>
    </row>
    <row r="7" spans="1:11" x14ac:dyDescent="0.55000000000000004">
      <c r="A7" s="149" t="s">
        <v>274</v>
      </c>
      <c r="B7" s="149" t="s">
        <v>36</v>
      </c>
      <c r="C7" s="149"/>
      <c r="D7" s="149"/>
      <c r="E7" s="149"/>
      <c r="F7" s="149">
        <v>1</v>
      </c>
      <c r="G7" s="149"/>
      <c r="H7" s="149"/>
      <c r="I7" s="149"/>
      <c r="J7" s="149"/>
      <c r="K7" s="149">
        <f t="shared" si="0"/>
        <v>1</v>
      </c>
    </row>
    <row r="8" spans="1:11" x14ac:dyDescent="0.55000000000000004">
      <c r="A8" s="149" t="s">
        <v>275</v>
      </c>
      <c r="B8" s="149" t="s">
        <v>43</v>
      </c>
      <c r="C8" s="149"/>
      <c r="D8" s="149">
        <v>2</v>
      </c>
      <c r="E8" s="149">
        <v>3</v>
      </c>
      <c r="F8" s="149"/>
      <c r="G8" s="149"/>
      <c r="H8" s="149"/>
      <c r="I8" s="149"/>
      <c r="J8" s="149"/>
      <c r="K8" s="149">
        <f t="shared" si="0"/>
        <v>5</v>
      </c>
    </row>
    <row r="9" spans="1:11" x14ac:dyDescent="0.55000000000000004">
      <c r="A9" s="149" t="s">
        <v>275</v>
      </c>
      <c r="B9" s="149" t="s">
        <v>57</v>
      </c>
      <c r="C9" s="149"/>
      <c r="D9" s="149">
        <v>1</v>
      </c>
      <c r="E9" s="149">
        <v>5</v>
      </c>
      <c r="F9" s="149">
        <v>1</v>
      </c>
      <c r="G9" s="149"/>
      <c r="H9" s="149"/>
      <c r="I9" s="149"/>
      <c r="J9" s="149"/>
      <c r="K9" s="149">
        <f t="shared" si="0"/>
        <v>7</v>
      </c>
    </row>
    <row r="10" spans="1:11" x14ac:dyDescent="0.55000000000000004">
      <c r="A10" s="149" t="s">
        <v>286</v>
      </c>
      <c r="B10" s="149" t="s">
        <v>46</v>
      </c>
      <c r="C10" s="149"/>
      <c r="D10" s="149"/>
      <c r="E10" s="149">
        <v>2</v>
      </c>
      <c r="F10" s="149">
        <v>1</v>
      </c>
      <c r="G10" s="149"/>
      <c r="H10" s="149"/>
      <c r="I10" s="149"/>
      <c r="J10" s="149"/>
      <c r="K10" s="149">
        <f t="shared" si="0"/>
        <v>3</v>
      </c>
    </row>
    <row r="11" spans="1:11" x14ac:dyDescent="0.55000000000000004">
      <c r="A11" s="149" t="s">
        <v>286</v>
      </c>
      <c r="B11" s="149" t="s">
        <v>65</v>
      </c>
      <c r="C11" s="149"/>
      <c r="D11" s="149"/>
      <c r="E11" s="149">
        <v>2</v>
      </c>
      <c r="F11" s="149"/>
      <c r="G11" s="149"/>
      <c r="H11" s="149"/>
      <c r="I11" s="149"/>
      <c r="J11" s="149"/>
      <c r="K11" s="149">
        <f t="shared" si="0"/>
        <v>2</v>
      </c>
    </row>
    <row r="12" spans="1:11" x14ac:dyDescent="0.55000000000000004">
      <c r="A12" s="149" t="s">
        <v>286</v>
      </c>
      <c r="B12" s="149" t="s">
        <v>45</v>
      </c>
      <c r="C12" s="149"/>
      <c r="D12" s="149"/>
      <c r="E12" s="149">
        <v>4</v>
      </c>
      <c r="F12" s="149">
        <v>1</v>
      </c>
      <c r="G12" s="149"/>
      <c r="H12" s="149"/>
      <c r="I12" s="149"/>
      <c r="J12" s="149"/>
      <c r="K12" s="149">
        <f t="shared" si="0"/>
        <v>5</v>
      </c>
    </row>
    <row r="13" spans="1:11" x14ac:dyDescent="0.55000000000000004">
      <c r="A13" s="149" t="s">
        <v>277</v>
      </c>
      <c r="B13" s="149" t="s">
        <v>38</v>
      </c>
      <c r="C13" s="149"/>
      <c r="D13" s="149"/>
      <c r="E13" s="149"/>
      <c r="F13" s="149">
        <v>1</v>
      </c>
      <c r="G13" s="149"/>
      <c r="H13" s="149"/>
      <c r="I13" s="149"/>
      <c r="J13" s="149"/>
      <c r="K13" s="149">
        <f t="shared" si="0"/>
        <v>1</v>
      </c>
    </row>
    <row r="14" spans="1:11" x14ac:dyDescent="0.55000000000000004">
      <c r="A14" s="149" t="s">
        <v>277</v>
      </c>
      <c r="B14" s="149" t="s">
        <v>54</v>
      </c>
      <c r="C14" s="149"/>
      <c r="D14" s="149"/>
      <c r="E14" s="149">
        <v>3</v>
      </c>
      <c r="F14" s="149">
        <v>2</v>
      </c>
      <c r="G14" s="149">
        <v>1</v>
      </c>
      <c r="H14" s="149"/>
      <c r="I14" s="149"/>
      <c r="J14" s="149"/>
      <c r="K14" s="149">
        <f t="shared" si="0"/>
        <v>6</v>
      </c>
    </row>
    <row r="15" spans="1:11" x14ac:dyDescent="0.55000000000000004">
      <c r="A15" s="149" t="s">
        <v>278</v>
      </c>
      <c r="B15" s="149" t="s">
        <v>50</v>
      </c>
      <c r="C15" s="149"/>
      <c r="D15" s="149"/>
      <c r="E15" s="149">
        <v>3</v>
      </c>
      <c r="F15" s="149">
        <v>1</v>
      </c>
      <c r="G15" s="149"/>
      <c r="H15" s="149"/>
      <c r="I15" s="149"/>
      <c r="J15" s="149"/>
      <c r="K15" s="149">
        <f t="shared" si="0"/>
        <v>4</v>
      </c>
    </row>
    <row r="16" spans="1:11" x14ac:dyDescent="0.55000000000000004">
      <c r="A16" s="149" t="s">
        <v>280</v>
      </c>
      <c r="B16" s="149" t="s">
        <v>52</v>
      </c>
      <c r="C16" s="149"/>
      <c r="D16" s="149"/>
      <c r="E16" s="149"/>
      <c r="F16" s="149">
        <v>3</v>
      </c>
      <c r="G16" s="149">
        <v>1</v>
      </c>
      <c r="H16" s="149"/>
      <c r="I16" s="149"/>
      <c r="J16" s="149"/>
      <c r="K16" s="149">
        <f t="shared" si="0"/>
        <v>4</v>
      </c>
    </row>
    <row r="17" spans="1:11" x14ac:dyDescent="0.55000000000000004">
      <c r="A17" s="149" t="s">
        <v>280</v>
      </c>
      <c r="B17" s="149" t="s">
        <v>53</v>
      </c>
      <c r="C17" s="149"/>
      <c r="D17" s="149"/>
      <c r="E17" s="149"/>
      <c r="F17" s="149">
        <v>3</v>
      </c>
      <c r="G17" s="149"/>
      <c r="H17" s="149"/>
      <c r="I17" s="149"/>
      <c r="J17" s="149"/>
      <c r="K17" s="149">
        <f t="shared" si="0"/>
        <v>3</v>
      </c>
    </row>
    <row r="18" spans="1:11" x14ac:dyDescent="0.55000000000000004">
      <c r="A18" s="149" t="s">
        <v>281</v>
      </c>
      <c r="B18" s="149" t="s">
        <v>55</v>
      </c>
      <c r="C18" s="149"/>
      <c r="D18" s="149"/>
      <c r="E18" s="149">
        <v>3</v>
      </c>
      <c r="F18" s="149">
        <v>5</v>
      </c>
      <c r="G18" s="149">
        <v>1</v>
      </c>
      <c r="H18" s="149"/>
      <c r="I18" s="149"/>
      <c r="J18" s="149"/>
      <c r="K18" s="149">
        <f t="shared" si="0"/>
        <v>9</v>
      </c>
    </row>
    <row r="19" spans="1:11" x14ac:dyDescent="0.55000000000000004">
      <c r="A19" s="149" t="s">
        <v>281</v>
      </c>
      <c r="B19" s="149" t="s">
        <v>61</v>
      </c>
      <c r="C19" s="149"/>
      <c r="D19" s="149">
        <v>2</v>
      </c>
      <c r="E19" s="149">
        <v>7</v>
      </c>
      <c r="F19" s="149">
        <v>7</v>
      </c>
      <c r="G19" s="149">
        <v>3</v>
      </c>
      <c r="H19" s="149"/>
      <c r="I19" s="149"/>
      <c r="J19" s="149"/>
      <c r="K19" s="149">
        <f t="shared" si="0"/>
        <v>19</v>
      </c>
    </row>
    <row r="20" spans="1:11" x14ac:dyDescent="0.55000000000000004">
      <c r="A20" s="149" t="s">
        <v>282</v>
      </c>
      <c r="B20" s="149" t="s">
        <v>64</v>
      </c>
      <c r="C20" s="149"/>
      <c r="D20" s="149">
        <v>1</v>
      </c>
      <c r="E20" s="149">
        <v>2</v>
      </c>
      <c r="F20" s="149">
        <v>26</v>
      </c>
      <c r="G20" s="149">
        <v>20</v>
      </c>
      <c r="H20" s="149">
        <v>2</v>
      </c>
      <c r="I20" s="149"/>
      <c r="J20" s="149"/>
      <c r="K20" s="149">
        <f t="shared" si="0"/>
        <v>51</v>
      </c>
    </row>
    <row r="21" spans="1:11" x14ac:dyDescent="0.55000000000000004">
      <c r="A21" s="149" t="s">
        <v>282</v>
      </c>
      <c r="B21" s="149" t="s">
        <v>44</v>
      </c>
      <c r="C21" s="149"/>
      <c r="D21" s="149"/>
      <c r="E21" s="149">
        <v>2</v>
      </c>
      <c r="F21" s="149">
        <v>8</v>
      </c>
      <c r="G21" s="149">
        <v>7</v>
      </c>
      <c r="H21" s="149"/>
      <c r="I21" s="149"/>
      <c r="J21" s="149"/>
      <c r="K21" s="149">
        <f t="shared" si="0"/>
        <v>17</v>
      </c>
    </row>
    <row r="22" spans="1:11" x14ac:dyDescent="0.55000000000000004">
      <c r="A22" s="149" t="s">
        <v>282</v>
      </c>
      <c r="B22" s="149" t="s">
        <v>39</v>
      </c>
      <c r="C22" s="149"/>
      <c r="D22" s="149"/>
      <c r="E22" s="149">
        <v>4</v>
      </c>
      <c r="F22" s="149">
        <v>8</v>
      </c>
      <c r="G22" s="149">
        <v>1</v>
      </c>
      <c r="H22" s="149">
        <v>1</v>
      </c>
      <c r="I22" s="149"/>
      <c r="J22" s="149"/>
      <c r="K22" s="149">
        <f t="shared" si="0"/>
        <v>14</v>
      </c>
    </row>
    <row r="23" spans="1:11" x14ac:dyDescent="0.55000000000000004">
      <c r="A23" s="149" t="s">
        <v>283</v>
      </c>
      <c r="B23" s="149" t="s">
        <v>63</v>
      </c>
      <c r="C23" s="149"/>
      <c r="D23" s="149"/>
      <c r="E23" s="149">
        <v>3</v>
      </c>
      <c r="F23" s="149">
        <v>10</v>
      </c>
      <c r="G23" s="149">
        <v>1</v>
      </c>
      <c r="H23" s="149"/>
      <c r="I23" s="149"/>
      <c r="J23" s="149"/>
      <c r="K23" s="149">
        <f t="shared" si="0"/>
        <v>14</v>
      </c>
    </row>
    <row r="24" spans="1:11" x14ac:dyDescent="0.55000000000000004">
      <c r="A24" s="149" t="s">
        <v>283</v>
      </c>
      <c r="B24" s="149" t="s">
        <v>48</v>
      </c>
      <c r="C24" s="149"/>
      <c r="D24" s="149"/>
      <c r="E24" s="149">
        <v>1</v>
      </c>
      <c r="F24" s="149">
        <v>6</v>
      </c>
      <c r="G24" s="149">
        <v>7</v>
      </c>
      <c r="H24" s="149">
        <v>1</v>
      </c>
      <c r="I24" s="149"/>
      <c r="J24" s="149"/>
      <c r="K24" s="149">
        <f t="shared" si="0"/>
        <v>15</v>
      </c>
    </row>
    <row r="25" spans="1:11" x14ac:dyDescent="0.55000000000000004">
      <c r="A25" s="149" t="s">
        <v>283</v>
      </c>
      <c r="B25" s="149" t="s">
        <v>66</v>
      </c>
      <c r="C25" s="149"/>
      <c r="D25" s="149"/>
      <c r="E25" s="149">
        <v>2</v>
      </c>
      <c r="F25" s="149">
        <v>3</v>
      </c>
      <c r="G25" s="149">
        <v>2</v>
      </c>
      <c r="H25" s="149"/>
      <c r="I25" s="149"/>
      <c r="J25" s="149"/>
      <c r="K25" s="149">
        <f t="shared" si="0"/>
        <v>7</v>
      </c>
    </row>
    <row r="26" spans="1:11" x14ac:dyDescent="0.55000000000000004">
      <c r="A26" s="149" t="s">
        <v>284</v>
      </c>
      <c r="B26" s="149" t="s">
        <v>41</v>
      </c>
      <c r="C26" s="149"/>
      <c r="D26" s="149"/>
      <c r="E26" s="149">
        <v>1</v>
      </c>
      <c r="F26" s="149">
        <v>5</v>
      </c>
      <c r="G26" s="149">
        <v>3</v>
      </c>
      <c r="H26" s="149">
        <v>4</v>
      </c>
      <c r="I26" s="149">
        <v>2</v>
      </c>
      <c r="J26" s="149"/>
      <c r="K26" s="149">
        <f t="shared" si="0"/>
        <v>15</v>
      </c>
    </row>
    <row r="27" spans="1:11" x14ac:dyDescent="0.55000000000000004">
      <c r="A27" s="149" t="s">
        <v>284</v>
      </c>
      <c r="B27" s="149" t="s">
        <v>56</v>
      </c>
      <c r="C27" s="149"/>
      <c r="D27" s="149">
        <v>1</v>
      </c>
      <c r="E27" s="149">
        <v>4</v>
      </c>
      <c r="F27" s="149">
        <v>5</v>
      </c>
      <c r="G27" s="149">
        <v>10</v>
      </c>
      <c r="H27" s="149">
        <v>9</v>
      </c>
      <c r="I27" s="149"/>
      <c r="J27" s="149"/>
      <c r="K27" s="149">
        <f t="shared" si="0"/>
        <v>29</v>
      </c>
    </row>
    <row r="28" spans="1:11" x14ac:dyDescent="0.55000000000000004">
      <c r="A28" s="149" t="s">
        <v>284</v>
      </c>
      <c r="B28" s="149" t="s">
        <v>60</v>
      </c>
      <c r="C28" s="149"/>
      <c r="D28" s="149"/>
      <c r="E28" s="149">
        <v>3</v>
      </c>
      <c r="F28" s="149">
        <v>9</v>
      </c>
      <c r="G28" s="149">
        <v>14</v>
      </c>
      <c r="H28" s="149">
        <v>3</v>
      </c>
      <c r="I28" s="149">
        <v>1</v>
      </c>
      <c r="J28" s="149"/>
      <c r="K28" s="149">
        <f t="shared" si="0"/>
        <v>30</v>
      </c>
    </row>
    <row r="29" spans="1:11" x14ac:dyDescent="0.55000000000000004">
      <c r="A29" s="149" t="s">
        <v>285</v>
      </c>
      <c r="B29" s="149" t="s">
        <v>47</v>
      </c>
      <c r="C29" s="149"/>
      <c r="D29" s="149"/>
      <c r="E29" s="149">
        <v>2</v>
      </c>
      <c r="F29" s="149">
        <v>3</v>
      </c>
      <c r="G29" s="149">
        <v>6</v>
      </c>
      <c r="H29" s="149">
        <v>5</v>
      </c>
      <c r="I29" s="149">
        <v>2</v>
      </c>
      <c r="J29" s="149">
        <v>1</v>
      </c>
      <c r="K29" s="149">
        <f t="shared" si="0"/>
        <v>19</v>
      </c>
    </row>
    <row r="30" spans="1:11" x14ac:dyDescent="0.55000000000000004">
      <c r="A30" s="149" t="s">
        <v>285</v>
      </c>
      <c r="B30" s="149" t="s">
        <v>35</v>
      </c>
      <c r="C30" s="149"/>
      <c r="D30" s="149"/>
      <c r="E30" s="149">
        <v>1</v>
      </c>
      <c r="F30" s="149">
        <v>14</v>
      </c>
      <c r="G30" s="149">
        <v>7</v>
      </c>
      <c r="H30" s="149"/>
      <c r="I30" s="149"/>
      <c r="J30" s="149"/>
      <c r="K30" s="149">
        <f t="shared" si="0"/>
        <v>22</v>
      </c>
    </row>
    <row r="31" spans="1:11" x14ac:dyDescent="0.55000000000000004">
      <c r="A31" s="149" t="s">
        <v>285</v>
      </c>
      <c r="B31" s="149" t="s">
        <v>62</v>
      </c>
      <c r="C31" s="149"/>
      <c r="D31" s="149"/>
      <c r="E31" s="149"/>
      <c r="F31" s="149">
        <v>8</v>
      </c>
      <c r="G31" s="149">
        <v>12</v>
      </c>
      <c r="H31" s="149">
        <v>5</v>
      </c>
      <c r="I31" s="149">
        <v>2</v>
      </c>
      <c r="J31" s="149"/>
      <c r="K31" s="149">
        <f t="shared" si="0"/>
        <v>27</v>
      </c>
    </row>
  </sheetData>
  <mergeCells count="1">
    <mergeCell ref="C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L26" sqref="L26"/>
    </sheetView>
  </sheetViews>
  <sheetFormatPr defaultColWidth="9.15625" defaultRowHeight="14.4" x14ac:dyDescent="0.55000000000000004"/>
  <cols>
    <col min="1" max="1" width="9.83984375" style="149" bestFit="1" customWidth="1"/>
    <col min="2" max="2" width="11.26171875" style="149" bestFit="1" customWidth="1"/>
    <col min="3" max="16384" width="9.15625" style="149"/>
  </cols>
  <sheetData>
    <row r="1" spans="1:7" x14ac:dyDescent="0.55000000000000004">
      <c r="C1" s="207" t="s">
        <v>292</v>
      </c>
      <c r="D1" s="207"/>
      <c r="E1" s="207"/>
      <c r="F1" s="207"/>
    </row>
    <row r="2" spans="1:7" x14ac:dyDescent="0.55000000000000004">
      <c r="C2" s="149" t="s">
        <v>293</v>
      </c>
      <c r="D2" s="149" t="s">
        <v>294</v>
      </c>
      <c r="E2" s="149" t="s">
        <v>295</v>
      </c>
      <c r="F2" s="149" t="s">
        <v>296</v>
      </c>
    </row>
    <row r="3" spans="1:7" x14ac:dyDescent="0.55000000000000004">
      <c r="A3" s="149" t="s">
        <v>297</v>
      </c>
      <c r="B3" s="149" t="s">
        <v>298</v>
      </c>
      <c r="C3" s="149">
        <v>1</v>
      </c>
      <c r="D3" s="149">
        <v>2</v>
      </c>
      <c r="E3" s="149">
        <v>3</v>
      </c>
      <c r="F3" s="149">
        <v>4</v>
      </c>
      <c r="G3" s="149" t="s">
        <v>270</v>
      </c>
    </row>
    <row r="4" spans="1:7" x14ac:dyDescent="0.55000000000000004">
      <c r="A4" s="149" t="s">
        <v>51</v>
      </c>
      <c r="B4" s="149" t="s">
        <v>273</v>
      </c>
      <c r="C4" s="149">
        <v>80</v>
      </c>
      <c r="D4" s="149">
        <v>26</v>
      </c>
      <c r="E4" s="149">
        <v>2</v>
      </c>
      <c r="F4" s="149">
        <v>0</v>
      </c>
      <c r="G4" s="149">
        <f>SUM(C4:F4)</f>
        <v>108</v>
      </c>
    </row>
    <row r="5" spans="1:7" x14ac:dyDescent="0.55000000000000004">
      <c r="A5" s="149" t="s">
        <v>37</v>
      </c>
      <c r="B5" s="149" t="s">
        <v>273</v>
      </c>
      <c r="C5" s="149">
        <v>44</v>
      </c>
      <c r="D5" s="149">
        <v>18</v>
      </c>
      <c r="E5" s="149">
        <v>2</v>
      </c>
      <c r="F5" s="149">
        <v>0</v>
      </c>
      <c r="G5" s="149">
        <f t="shared" ref="G5:G35" si="0">SUM(C5:F5)</f>
        <v>64</v>
      </c>
    </row>
    <row r="6" spans="1:7" x14ac:dyDescent="0.55000000000000004">
      <c r="A6" s="149" t="s">
        <v>58</v>
      </c>
      <c r="B6" s="149" t="s">
        <v>273</v>
      </c>
      <c r="C6" s="149">
        <v>14</v>
      </c>
      <c r="D6" s="149">
        <v>8</v>
      </c>
      <c r="E6" s="149">
        <v>3</v>
      </c>
      <c r="F6" s="149">
        <v>0</v>
      </c>
      <c r="G6" s="149">
        <f t="shared" si="0"/>
        <v>25</v>
      </c>
    </row>
    <row r="7" spans="1:7" x14ac:dyDescent="0.55000000000000004">
      <c r="A7" s="149" t="s">
        <v>49</v>
      </c>
      <c r="B7" s="149" t="s">
        <v>273</v>
      </c>
      <c r="C7" s="149">
        <v>74</v>
      </c>
      <c r="D7" s="149">
        <v>15</v>
      </c>
      <c r="E7" s="149">
        <v>3</v>
      </c>
      <c r="F7" s="149">
        <v>0</v>
      </c>
      <c r="G7" s="149">
        <f t="shared" si="0"/>
        <v>92</v>
      </c>
    </row>
    <row r="8" spans="1:7" x14ac:dyDescent="0.55000000000000004">
      <c r="A8" s="149" t="s">
        <v>59</v>
      </c>
      <c r="B8" s="149" t="s">
        <v>274</v>
      </c>
      <c r="C8" s="149">
        <v>29</v>
      </c>
      <c r="D8" s="149">
        <v>33</v>
      </c>
      <c r="E8" s="149">
        <v>2</v>
      </c>
      <c r="F8" s="149">
        <v>0</v>
      </c>
      <c r="G8" s="149">
        <f t="shared" si="0"/>
        <v>64</v>
      </c>
    </row>
    <row r="9" spans="1:7" x14ac:dyDescent="0.55000000000000004">
      <c r="A9" s="149" t="s">
        <v>36</v>
      </c>
      <c r="B9" s="149" t="s">
        <v>274</v>
      </c>
      <c r="C9" s="149">
        <v>23</v>
      </c>
      <c r="D9" s="149">
        <v>15</v>
      </c>
      <c r="E9" s="149">
        <v>0</v>
      </c>
      <c r="F9" s="149">
        <v>0</v>
      </c>
      <c r="G9" s="149">
        <f t="shared" si="0"/>
        <v>38</v>
      </c>
    </row>
    <row r="10" spans="1:7" x14ac:dyDescent="0.55000000000000004">
      <c r="A10" s="149" t="s">
        <v>43</v>
      </c>
      <c r="B10" s="149" t="s">
        <v>275</v>
      </c>
      <c r="C10" s="149">
        <v>93</v>
      </c>
      <c r="D10" s="149">
        <v>45</v>
      </c>
      <c r="E10" s="149">
        <v>4</v>
      </c>
      <c r="F10" s="149">
        <v>0</v>
      </c>
      <c r="G10" s="149">
        <f t="shared" si="0"/>
        <v>142</v>
      </c>
    </row>
    <row r="11" spans="1:7" x14ac:dyDescent="0.55000000000000004">
      <c r="A11" s="149" t="s">
        <v>57</v>
      </c>
      <c r="B11" s="149" t="s">
        <v>275</v>
      </c>
      <c r="C11" s="149">
        <v>124</v>
      </c>
      <c r="D11" s="149">
        <v>46</v>
      </c>
      <c r="E11" s="149">
        <v>11</v>
      </c>
      <c r="F11" s="149">
        <v>0</v>
      </c>
      <c r="G11" s="149">
        <f t="shared" si="0"/>
        <v>181</v>
      </c>
    </row>
    <row r="12" spans="1:7" x14ac:dyDescent="0.55000000000000004">
      <c r="A12" s="149" t="s">
        <v>42</v>
      </c>
      <c r="B12" s="149" t="s">
        <v>286</v>
      </c>
      <c r="C12" s="149">
        <v>51</v>
      </c>
      <c r="D12" s="149">
        <v>38</v>
      </c>
      <c r="E12" s="149">
        <v>2</v>
      </c>
      <c r="F12" s="149">
        <v>0</v>
      </c>
      <c r="G12" s="149">
        <f t="shared" si="0"/>
        <v>91</v>
      </c>
    </row>
    <row r="13" spans="1:7" x14ac:dyDescent="0.55000000000000004">
      <c r="A13" s="149" t="s">
        <v>46</v>
      </c>
      <c r="B13" s="149" t="s">
        <v>286</v>
      </c>
      <c r="C13" s="149">
        <v>81</v>
      </c>
      <c r="D13" s="149">
        <v>43</v>
      </c>
      <c r="E13" s="149">
        <v>7</v>
      </c>
      <c r="F13" s="149">
        <v>0</v>
      </c>
      <c r="G13" s="149">
        <f t="shared" si="0"/>
        <v>131</v>
      </c>
    </row>
    <row r="14" spans="1:7" x14ac:dyDescent="0.55000000000000004">
      <c r="A14" s="149" t="s">
        <v>65</v>
      </c>
      <c r="B14" s="149" t="s">
        <v>286</v>
      </c>
      <c r="C14" s="149">
        <v>144</v>
      </c>
      <c r="D14" s="149">
        <v>58</v>
      </c>
      <c r="E14" s="149">
        <v>5</v>
      </c>
      <c r="F14" s="149">
        <v>0</v>
      </c>
      <c r="G14" s="149">
        <f t="shared" si="0"/>
        <v>207</v>
      </c>
    </row>
    <row r="15" spans="1:7" x14ac:dyDescent="0.55000000000000004">
      <c r="A15" s="149" t="s">
        <v>45</v>
      </c>
      <c r="B15" s="149" t="s">
        <v>286</v>
      </c>
      <c r="C15" s="149">
        <v>52</v>
      </c>
      <c r="D15" s="149">
        <v>18</v>
      </c>
      <c r="E15" s="149">
        <v>4</v>
      </c>
      <c r="F15" s="149">
        <v>0</v>
      </c>
      <c r="G15" s="149">
        <f t="shared" si="0"/>
        <v>74</v>
      </c>
    </row>
    <row r="16" spans="1:7" x14ac:dyDescent="0.55000000000000004">
      <c r="A16" s="149" t="s">
        <v>38</v>
      </c>
      <c r="B16" s="149" t="s">
        <v>277</v>
      </c>
      <c r="C16" s="149">
        <v>76</v>
      </c>
      <c r="D16" s="149">
        <v>27</v>
      </c>
      <c r="E16" s="149">
        <v>3</v>
      </c>
      <c r="F16" s="149">
        <v>0</v>
      </c>
      <c r="G16" s="149">
        <f t="shared" si="0"/>
        <v>106</v>
      </c>
    </row>
    <row r="17" spans="1:7" x14ac:dyDescent="0.55000000000000004">
      <c r="A17" s="149" t="s">
        <v>54</v>
      </c>
      <c r="B17" s="149" t="s">
        <v>277</v>
      </c>
      <c r="C17" s="149">
        <v>63</v>
      </c>
      <c r="D17" s="149">
        <v>36</v>
      </c>
      <c r="E17" s="149">
        <v>7</v>
      </c>
      <c r="F17" s="149">
        <v>0</v>
      </c>
      <c r="G17" s="149">
        <f t="shared" si="0"/>
        <v>106</v>
      </c>
    </row>
    <row r="18" spans="1:7" x14ac:dyDescent="0.55000000000000004">
      <c r="A18" s="149" t="s">
        <v>50</v>
      </c>
      <c r="B18" s="149" t="s">
        <v>278</v>
      </c>
      <c r="C18" s="149">
        <v>146</v>
      </c>
      <c r="D18" s="149">
        <v>37</v>
      </c>
      <c r="E18" s="149">
        <v>7</v>
      </c>
      <c r="F18" s="149">
        <v>0</v>
      </c>
      <c r="G18" s="149">
        <f t="shared" si="0"/>
        <v>190</v>
      </c>
    </row>
    <row r="19" spans="1:7" x14ac:dyDescent="0.55000000000000004">
      <c r="A19" s="149" t="s">
        <v>40</v>
      </c>
      <c r="B19" s="149" t="s">
        <v>278</v>
      </c>
      <c r="C19" s="149">
        <v>28</v>
      </c>
      <c r="D19" s="149">
        <v>9</v>
      </c>
      <c r="E19" s="149">
        <v>0</v>
      </c>
      <c r="F19" s="149">
        <v>0</v>
      </c>
      <c r="G19" s="149">
        <f t="shared" si="0"/>
        <v>37</v>
      </c>
    </row>
    <row r="20" spans="1:7" x14ac:dyDescent="0.55000000000000004">
      <c r="A20" s="149" t="s">
        <v>52</v>
      </c>
      <c r="B20" s="149" t="s">
        <v>280</v>
      </c>
      <c r="C20" s="149">
        <v>83</v>
      </c>
      <c r="D20" s="149">
        <v>31</v>
      </c>
      <c r="E20" s="149">
        <v>3</v>
      </c>
      <c r="F20" s="149">
        <v>0</v>
      </c>
      <c r="G20" s="149">
        <f t="shared" si="0"/>
        <v>117</v>
      </c>
    </row>
    <row r="21" spans="1:7" x14ac:dyDescent="0.55000000000000004">
      <c r="A21" s="149" t="s">
        <v>53</v>
      </c>
      <c r="B21" s="149" t="s">
        <v>280</v>
      </c>
      <c r="C21" s="149">
        <v>74</v>
      </c>
      <c r="D21" s="149">
        <v>25</v>
      </c>
      <c r="E21" s="149">
        <v>1</v>
      </c>
      <c r="F21" s="149">
        <v>0</v>
      </c>
      <c r="G21" s="149">
        <f t="shared" si="0"/>
        <v>100</v>
      </c>
    </row>
    <row r="22" spans="1:7" x14ac:dyDescent="0.55000000000000004">
      <c r="A22" s="149" t="s">
        <v>61</v>
      </c>
      <c r="B22" s="149" t="s">
        <v>281</v>
      </c>
      <c r="C22" s="149">
        <v>134</v>
      </c>
      <c r="D22" s="149">
        <v>28</v>
      </c>
      <c r="E22" s="149">
        <v>8</v>
      </c>
      <c r="F22" s="149">
        <v>0</v>
      </c>
      <c r="G22" s="149">
        <f t="shared" si="0"/>
        <v>170</v>
      </c>
    </row>
    <row r="23" spans="1:7" x14ac:dyDescent="0.55000000000000004">
      <c r="A23" s="149" t="s">
        <v>55</v>
      </c>
      <c r="B23" s="149" t="s">
        <v>281</v>
      </c>
      <c r="C23" s="149">
        <v>87</v>
      </c>
      <c r="D23" s="149">
        <v>9</v>
      </c>
      <c r="E23" s="149">
        <v>6</v>
      </c>
      <c r="F23" s="149">
        <v>0</v>
      </c>
      <c r="G23" s="149">
        <f t="shared" si="0"/>
        <v>102</v>
      </c>
    </row>
    <row r="24" spans="1:7" x14ac:dyDescent="0.55000000000000004">
      <c r="A24" s="149" t="s">
        <v>64</v>
      </c>
      <c r="B24" s="149" t="s">
        <v>282</v>
      </c>
      <c r="C24" s="149">
        <v>66</v>
      </c>
      <c r="D24" s="149">
        <v>20</v>
      </c>
      <c r="E24" s="149">
        <v>10</v>
      </c>
      <c r="F24" s="149">
        <v>1</v>
      </c>
      <c r="G24" s="149">
        <f t="shared" si="0"/>
        <v>97</v>
      </c>
    </row>
    <row r="25" spans="1:7" x14ac:dyDescent="0.55000000000000004">
      <c r="A25" s="149" t="s">
        <v>44</v>
      </c>
      <c r="B25" s="149" t="s">
        <v>282</v>
      </c>
      <c r="C25" s="149">
        <v>54</v>
      </c>
      <c r="D25" s="149">
        <v>22</v>
      </c>
      <c r="E25" s="149">
        <v>17</v>
      </c>
      <c r="F25" s="149">
        <v>3</v>
      </c>
      <c r="G25" s="149">
        <f t="shared" si="0"/>
        <v>96</v>
      </c>
    </row>
    <row r="26" spans="1:7" x14ac:dyDescent="0.55000000000000004">
      <c r="A26" s="149" t="s">
        <v>39</v>
      </c>
      <c r="B26" s="149" t="s">
        <v>282</v>
      </c>
      <c r="C26" s="149">
        <v>92</v>
      </c>
      <c r="D26" s="149">
        <v>31</v>
      </c>
      <c r="E26" s="149">
        <v>3</v>
      </c>
      <c r="F26" s="149">
        <v>1</v>
      </c>
      <c r="G26" s="149">
        <f t="shared" si="0"/>
        <v>127</v>
      </c>
    </row>
    <row r="27" spans="1:7" x14ac:dyDescent="0.55000000000000004">
      <c r="A27" s="149" t="s">
        <v>63</v>
      </c>
      <c r="B27" s="149" t="s">
        <v>283</v>
      </c>
      <c r="C27" s="149">
        <v>38</v>
      </c>
      <c r="D27" s="149">
        <v>8</v>
      </c>
      <c r="E27" s="149">
        <v>1</v>
      </c>
      <c r="F27" s="149">
        <v>1</v>
      </c>
      <c r="G27" s="149">
        <f t="shared" si="0"/>
        <v>48</v>
      </c>
    </row>
    <row r="28" spans="1:7" x14ac:dyDescent="0.55000000000000004">
      <c r="A28" s="149" t="s">
        <v>48</v>
      </c>
      <c r="B28" s="149" t="s">
        <v>283</v>
      </c>
      <c r="C28" s="149">
        <v>66</v>
      </c>
      <c r="D28" s="149">
        <v>14</v>
      </c>
      <c r="E28" s="149">
        <v>0</v>
      </c>
      <c r="F28" s="149">
        <v>0</v>
      </c>
      <c r="G28" s="149">
        <f t="shared" si="0"/>
        <v>80</v>
      </c>
    </row>
    <row r="29" spans="1:7" x14ac:dyDescent="0.55000000000000004">
      <c r="A29" s="149" t="s">
        <v>66</v>
      </c>
      <c r="B29" s="149" t="s">
        <v>283</v>
      </c>
      <c r="C29" s="149">
        <v>21</v>
      </c>
      <c r="D29" s="149">
        <v>0</v>
      </c>
      <c r="E29" s="149">
        <v>0</v>
      </c>
      <c r="F29" s="149">
        <v>1</v>
      </c>
      <c r="G29" s="149">
        <f t="shared" si="0"/>
        <v>22</v>
      </c>
    </row>
    <row r="30" spans="1:7" x14ac:dyDescent="0.55000000000000004">
      <c r="A30" s="149" t="s">
        <v>41</v>
      </c>
      <c r="B30" s="149" t="s">
        <v>284</v>
      </c>
      <c r="C30" s="149">
        <v>47</v>
      </c>
      <c r="D30" s="149">
        <v>2</v>
      </c>
      <c r="E30" s="149">
        <v>0</v>
      </c>
      <c r="F30" s="149">
        <v>0</v>
      </c>
      <c r="G30" s="149">
        <f t="shared" si="0"/>
        <v>49</v>
      </c>
    </row>
    <row r="31" spans="1:7" x14ac:dyDescent="0.55000000000000004">
      <c r="A31" s="149" t="s">
        <v>56</v>
      </c>
      <c r="B31" s="149" t="s">
        <v>284</v>
      </c>
      <c r="C31" s="149">
        <v>27</v>
      </c>
      <c r="D31" s="149">
        <v>6</v>
      </c>
      <c r="E31" s="149">
        <v>0</v>
      </c>
      <c r="F31" s="149">
        <v>0</v>
      </c>
      <c r="G31" s="149">
        <f t="shared" si="0"/>
        <v>33</v>
      </c>
    </row>
    <row r="32" spans="1:7" x14ac:dyDescent="0.55000000000000004">
      <c r="A32" s="149" t="s">
        <v>60</v>
      </c>
      <c r="B32" s="149" t="s">
        <v>284</v>
      </c>
      <c r="C32" s="149">
        <v>56</v>
      </c>
      <c r="D32" s="149">
        <v>40</v>
      </c>
      <c r="E32" s="149">
        <v>0</v>
      </c>
      <c r="F32" s="149">
        <v>0</v>
      </c>
      <c r="G32" s="149">
        <f t="shared" si="0"/>
        <v>96</v>
      </c>
    </row>
    <row r="33" spans="1:7" x14ac:dyDescent="0.55000000000000004">
      <c r="A33" s="149" t="s">
        <v>47</v>
      </c>
      <c r="B33" s="149" t="s">
        <v>285</v>
      </c>
      <c r="C33" s="149">
        <v>38</v>
      </c>
      <c r="D33" s="149">
        <v>6</v>
      </c>
      <c r="E33" s="149">
        <v>1</v>
      </c>
      <c r="F33" s="149">
        <v>0</v>
      </c>
      <c r="G33" s="149">
        <f t="shared" si="0"/>
        <v>45</v>
      </c>
    </row>
    <row r="34" spans="1:7" x14ac:dyDescent="0.55000000000000004">
      <c r="A34" s="149" t="s">
        <v>35</v>
      </c>
      <c r="B34" s="149" t="s">
        <v>285</v>
      </c>
      <c r="C34" s="149">
        <v>27</v>
      </c>
      <c r="D34" s="149">
        <v>0</v>
      </c>
      <c r="E34" s="149">
        <v>0</v>
      </c>
      <c r="F34" s="149">
        <v>0</v>
      </c>
      <c r="G34" s="149">
        <f t="shared" si="0"/>
        <v>27</v>
      </c>
    </row>
    <row r="35" spans="1:7" x14ac:dyDescent="0.55000000000000004">
      <c r="A35" s="149" t="s">
        <v>62</v>
      </c>
      <c r="B35" s="149" t="s">
        <v>285</v>
      </c>
      <c r="C35" s="149">
        <v>53</v>
      </c>
      <c r="D35" s="149">
        <v>5</v>
      </c>
      <c r="E35" s="149">
        <v>0</v>
      </c>
      <c r="F35" s="149">
        <v>0</v>
      </c>
      <c r="G35" s="149">
        <f t="shared" si="0"/>
        <v>58</v>
      </c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SI-Data Table 2 Metrics</vt:lpstr>
      <vt:lpstr>SI-Data Table 3 cations, anions</vt:lpstr>
      <vt:lpstr>SI Data Table 4 Daily log</vt:lpstr>
      <vt:lpstr>SI Data Table 5 Emergence</vt:lpstr>
      <vt:lpstr>SI Data Table 6 Larvae</vt:lpstr>
      <vt:lpstr>SI-Data Table 7 Baetidae size</vt:lpstr>
      <vt:lpstr>SI-Data Table 8 Simuliidae_size</vt:lpstr>
      <vt:lpstr>SI-Data Table 9 Baetid Classes</vt:lpstr>
    </vt:vector>
  </TitlesOfParts>
  <Company>US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Janet L.</dc:creator>
  <cp:lastModifiedBy>Schmidt, Travis S.</cp:lastModifiedBy>
  <dcterms:created xsi:type="dcterms:W3CDTF">2015-11-25T21:11:33Z</dcterms:created>
  <dcterms:modified xsi:type="dcterms:W3CDTF">2018-07-17T13:56:16Z</dcterms:modified>
</cp:coreProperties>
</file>