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seanaller/Documents/Publications/2016_Aller_Tyson_Soyer/Submission_Pack_201702/Supplementary Files/"/>
    </mc:Choice>
  </mc:AlternateContent>
  <bookViews>
    <workbookView xWindow="0" yWindow="0" windowWidth="38400" windowHeight="24000" tabRatio="500" activeTab="4"/>
  </bookViews>
  <sheets>
    <sheet name="Summary" sheetId="7" r:id="rId1"/>
    <sheet name="iAB-AMØ-1410" sheetId="6" r:id="rId2"/>
    <sheet name="CHIKV" sheetId="3" r:id="rId3"/>
    <sheet name="DENV" sheetId="4" r:id="rId4"/>
    <sheet name="ZIKV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5" l="1"/>
  <c r="F3" i="5"/>
  <c r="E4" i="5"/>
  <c r="F4" i="5"/>
  <c r="E5" i="5"/>
  <c r="F5" i="5"/>
  <c r="E6" i="5"/>
  <c r="F6" i="5"/>
  <c r="E9" i="5"/>
  <c r="F9" i="5"/>
  <c r="E10" i="5"/>
  <c r="F10" i="5"/>
  <c r="E11" i="5"/>
  <c r="F11" i="5"/>
  <c r="E12" i="5"/>
  <c r="F12" i="5"/>
  <c r="E16" i="5"/>
  <c r="F16" i="5"/>
  <c r="E17" i="5"/>
  <c r="F17" i="5"/>
  <c r="E18" i="5"/>
  <c r="F18" i="5"/>
  <c r="E19" i="5"/>
  <c r="F19" i="5"/>
  <c r="E20" i="5"/>
  <c r="F20" i="5"/>
  <c r="E21" i="5"/>
  <c r="F21" i="5"/>
  <c r="E24" i="5"/>
  <c r="F24" i="5"/>
  <c r="E25" i="5"/>
  <c r="F25" i="5"/>
  <c r="E26" i="5"/>
  <c r="F26" i="5"/>
  <c r="E27" i="5"/>
  <c r="F27" i="5"/>
  <c r="E28" i="5"/>
  <c r="F28" i="5"/>
  <c r="E30" i="5"/>
  <c r="F30" i="5"/>
  <c r="D6" i="7"/>
  <c r="F2" i="5"/>
  <c r="E7" i="5"/>
  <c r="E2" i="5"/>
  <c r="F7" i="5"/>
  <c r="E8" i="5"/>
  <c r="F8" i="5"/>
  <c r="E13" i="5"/>
  <c r="F13" i="5"/>
  <c r="F14" i="5"/>
  <c r="F15" i="5"/>
  <c r="F22" i="5"/>
  <c r="F23" i="5"/>
  <c r="E29" i="5"/>
  <c r="F29" i="5"/>
  <c r="F31" i="5"/>
  <c r="B6" i="7"/>
  <c r="F6" i="7"/>
  <c r="E3" i="4"/>
  <c r="F3" i="4"/>
  <c r="E4" i="4"/>
  <c r="F4" i="4"/>
  <c r="E5" i="4"/>
  <c r="F5" i="4"/>
  <c r="E6" i="4"/>
  <c r="F6" i="4"/>
  <c r="E9" i="4"/>
  <c r="F9" i="4"/>
  <c r="E10" i="4"/>
  <c r="F10" i="4"/>
  <c r="E11" i="4"/>
  <c r="F11" i="4"/>
  <c r="E12" i="4"/>
  <c r="F12" i="4"/>
  <c r="E16" i="4"/>
  <c r="F16" i="4"/>
  <c r="E17" i="4"/>
  <c r="F17" i="4"/>
  <c r="E18" i="4"/>
  <c r="F18" i="4"/>
  <c r="E19" i="4"/>
  <c r="F19" i="4"/>
  <c r="E20" i="4"/>
  <c r="F20" i="4"/>
  <c r="E21" i="4"/>
  <c r="F21" i="4"/>
  <c r="E24" i="4"/>
  <c r="F24" i="4"/>
  <c r="E25" i="4"/>
  <c r="F25" i="4"/>
  <c r="E26" i="4"/>
  <c r="F26" i="4"/>
  <c r="E27" i="4"/>
  <c r="F27" i="4"/>
  <c r="E28" i="4"/>
  <c r="F28" i="4"/>
  <c r="E30" i="4"/>
  <c r="F30" i="4"/>
  <c r="D5" i="7"/>
  <c r="F2" i="4"/>
  <c r="E7" i="4"/>
  <c r="E2" i="4"/>
  <c r="F7" i="4"/>
  <c r="E8" i="4"/>
  <c r="F8" i="4"/>
  <c r="E13" i="4"/>
  <c r="F13" i="4"/>
  <c r="F14" i="4"/>
  <c r="F15" i="4"/>
  <c r="F22" i="4"/>
  <c r="F23" i="4"/>
  <c r="E29" i="4"/>
  <c r="F29" i="4"/>
  <c r="F31" i="4"/>
  <c r="B5" i="7"/>
  <c r="F5" i="7"/>
  <c r="E3" i="3"/>
  <c r="F3" i="3"/>
  <c r="E4" i="3"/>
  <c r="F4" i="3"/>
  <c r="E5" i="3"/>
  <c r="F5" i="3"/>
  <c r="E6" i="3"/>
  <c r="F6" i="3"/>
  <c r="E9" i="3"/>
  <c r="F9" i="3"/>
  <c r="E10" i="3"/>
  <c r="F10" i="3"/>
  <c r="E11" i="3"/>
  <c r="F11" i="3"/>
  <c r="E12" i="3"/>
  <c r="F12" i="3"/>
  <c r="E16" i="3"/>
  <c r="F16" i="3"/>
  <c r="E17" i="3"/>
  <c r="F17" i="3"/>
  <c r="E18" i="3"/>
  <c r="F18" i="3"/>
  <c r="E19" i="3"/>
  <c r="F19" i="3"/>
  <c r="E20" i="3"/>
  <c r="F20" i="3"/>
  <c r="E21" i="3"/>
  <c r="F21" i="3"/>
  <c r="E24" i="3"/>
  <c r="F24" i="3"/>
  <c r="E25" i="3"/>
  <c r="F25" i="3"/>
  <c r="E26" i="3"/>
  <c r="F26" i="3"/>
  <c r="E27" i="3"/>
  <c r="F27" i="3"/>
  <c r="E28" i="3"/>
  <c r="F28" i="3"/>
  <c r="E30" i="3"/>
  <c r="F30" i="3"/>
  <c r="D4" i="7"/>
  <c r="F2" i="3"/>
  <c r="E7" i="3"/>
  <c r="E2" i="3"/>
  <c r="F7" i="3"/>
  <c r="E8" i="3"/>
  <c r="F8" i="3"/>
  <c r="E13" i="3"/>
  <c r="F13" i="3"/>
  <c r="F14" i="3"/>
  <c r="F15" i="3"/>
  <c r="F22" i="3"/>
  <c r="F23" i="3"/>
  <c r="E29" i="3"/>
  <c r="F29" i="3"/>
  <c r="F31" i="3"/>
  <c r="B4" i="7"/>
  <c r="F4" i="7"/>
  <c r="F3" i="6"/>
  <c r="G3" i="6"/>
  <c r="F6" i="6"/>
  <c r="G6" i="6"/>
  <c r="F7" i="6"/>
  <c r="G7" i="6"/>
  <c r="F8" i="6"/>
  <c r="G8" i="6"/>
  <c r="F12" i="6"/>
  <c r="G12" i="6"/>
  <c r="F19" i="6"/>
  <c r="G19" i="6"/>
  <c r="F20" i="6"/>
  <c r="G20" i="6"/>
  <c r="F21" i="6"/>
  <c r="G21" i="6"/>
  <c r="F27" i="6"/>
  <c r="G27" i="6"/>
  <c r="F28" i="6"/>
  <c r="G28" i="6"/>
  <c r="F29" i="6"/>
  <c r="G29" i="6"/>
  <c r="F30" i="6"/>
  <c r="G30" i="6"/>
  <c r="F31" i="6"/>
  <c r="G31" i="6"/>
  <c r="F38" i="6"/>
  <c r="G38" i="6"/>
  <c r="F40" i="6"/>
  <c r="G40" i="6"/>
  <c r="F42" i="6"/>
  <c r="G42" i="6"/>
  <c r="F45" i="6"/>
  <c r="G45" i="6"/>
  <c r="F46" i="6"/>
  <c r="G46" i="6"/>
  <c r="F48" i="6"/>
  <c r="G48" i="6"/>
  <c r="F50" i="6"/>
  <c r="G50" i="6"/>
  <c r="D3" i="7"/>
  <c r="G2" i="6"/>
  <c r="F4" i="6"/>
  <c r="G4" i="6"/>
  <c r="F5" i="6"/>
  <c r="G5" i="6"/>
  <c r="G9" i="6"/>
  <c r="F10" i="6"/>
  <c r="G10" i="6"/>
  <c r="F11" i="6"/>
  <c r="G11" i="6"/>
  <c r="F13" i="6"/>
  <c r="G13" i="6"/>
  <c r="F14" i="6"/>
  <c r="G14" i="6"/>
  <c r="F15" i="6"/>
  <c r="G15" i="6"/>
  <c r="F16" i="6"/>
  <c r="G16" i="6"/>
  <c r="F17" i="6"/>
  <c r="G17" i="6"/>
  <c r="G18" i="6"/>
  <c r="F22" i="6"/>
  <c r="G22" i="6"/>
  <c r="F23" i="6"/>
  <c r="G23" i="6"/>
  <c r="G24" i="6"/>
  <c r="F25" i="6"/>
  <c r="G25" i="6"/>
  <c r="F26" i="6"/>
  <c r="G26" i="6"/>
  <c r="F32" i="6"/>
  <c r="G32" i="6"/>
  <c r="F33" i="6"/>
  <c r="G33" i="6"/>
  <c r="F34" i="6"/>
  <c r="G34" i="6"/>
  <c r="F35" i="6"/>
  <c r="G35" i="6"/>
  <c r="F36" i="6"/>
  <c r="G36" i="6"/>
  <c r="F37" i="6"/>
  <c r="G37" i="6"/>
  <c r="G39" i="6"/>
  <c r="F41" i="6"/>
  <c r="G41" i="6"/>
  <c r="F43" i="6"/>
  <c r="G43" i="6"/>
  <c r="F44" i="6"/>
  <c r="G44" i="6"/>
  <c r="F47" i="6"/>
  <c r="G47" i="6"/>
  <c r="F49" i="6"/>
  <c r="G49" i="6"/>
  <c r="G51" i="6"/>
  <c r="B3" i="7"/>
  <c r="F3" i="7"/>
  <c r="C6" i="7"/>
  <c r="E6" i="7"/>
  <c r="C5" i="7"/>
  <c r="E5" i="7"/>
  <c r="C4" i="7"/>
  <c r="E4" i="7"/>
  <c r="C3" i="7"/>
  <c r="E3" i="7"/>
  <c r="G4" i="7"/>
  <c r="G5" i="7"/>
  <c r="G6" i="7"/>
  <c r="G3" i="7"/>
  <c r="E14" i="5"/>
  <c r="E15" i="5"/>
  <c r="E22" i="5"/>
  <c r="E23" i="5"/>
  <c r="E31" i="5"/>
  <c r="H30" i="5"/>
  <c r="I50" i="6"/>
  <c r="J30" i="5"/>
  <c r="L30" i="5"/>
  <c r="G30" i="5"/>
  <c r="G29" i="5"/>
  <c r="H49" i="6"/>
  <c r="I29" i="5"/>
  <c r="K29" i="5"/>
  <c r="H29" i="5"/>
  <c r="H28" i="5"/>
  <c r="I48" i="6"/>
  <c r="J28" i="5"/>
  <c r="L28" i="5"/>
  <c r="G28" i="5"/>
  <c r="H27" i="5"/>
  <c r="I46" i="6"/>
  <c r="J27" i="5"/>
  <c r="L27" i="5"/>
  <c r="G27" i="5"/>
  <c r="H26" i="5"/>
  <c r="I45" i="6"/>
  <c r="J26" i="5"/>
  <c r="L26" i="5"/>
  <c r="G26" i="5"/>
  <c r="H25" i="5"/>
  <c r="I42" i="6"/>
  <c r="J25" i="5"/>
  <c r="L25" i="5"/>
  <c r="G25" i="5"/>
  <c r="H24" i="5"/>
  <c r="I40" i="6"/>
  <c r="J24" i="5"/>
  <c r="L24" i="5"/>
  <c r="G24" i="5"/>
  <c r="H23" i="5"/>
  <c r="G23" i="5"/>
  <c r="H22" i="5"/>
  <c r="G22" i="5"/>
  <c r="H21" i="5"/>
  <c r="I38" i="6"/>
  <c r="J21" i="5"/>
  <c r="L21" i="5"/>
  <c r="G21" i="5"/>
  <c r="H20" i="5"/>
  <c r="I31" i="6"/>
  <c r="J20" i="5"/>
  <c r="L20" i="5"/>
  <c r="G20" i="5"/>
  <c r="H19" i="5"/>
  <c r="I30" i="6"/>
  <c r="J19" i="5"/>
  <c r="L19" i="5"/>
  <c r="G19" i="5"/>
  <c r="H18" i="5"/>
  <c r="I29" i="6"/>
  <c r="J18" i="5"/>
  <c r="L18" i="5"/>
  <c r="G18" i="5"/>
  <c r="H17" i="5"/>
  <c r="I28" i="6"/>
  <c r="J17" i="5"/>
  <c r="L17" i="5"/>
  <c r="G17" i="5"/>
  <c r="H16" i="5"/>
  <c r="I27" i="6"/>
  <c r="J16" i="5"/>
  <c r="L16" i="5"/>
  <c r="G16" i="5"/>
  <c r="H15" i="5"/>
  <c r="G15" i="5"/>
  <c r="H14" i="5"/>
  <c r="G14" i="5"/>
  <c r="G13" i="5"/>
  <c r="H23" i="6"/>
  <c r="I13" i="5"/>
  <c r="K13" i="5"/>
  <c r="H13" i="5"/>
  <c r="H12" i="5"/>
  <c r="I21" i="6"/>
  <c r="J12" i="5"/>
  <c r="L12" i="5"/>
  <c r="G12" i="5"/>
  <c r="H11" i="5"/>
  <c r="I20" i="6"/>
  <c r="J11" i="5"/>
  <c r="L11" i="5"/>
  <c r="G11" i="5"/>
  <c r="H10" i="5"/>
  <c r="I19" i="6"/>
  <c r="J10" i="5"/>
  <c r="L10" i="5"/>
  <c r="G10" i="5"/>
  <c r="H9" i="5"/>
  <c r="I12" i="6"/>
  <c r="J9" i="5"/>
  <c r="L9" i="5"/>
  <c r="G9" i="5"/>
  <c r="G8" i="5"/>
  <c r="H11" i="6"/>
  <c r="I8" i="5"/>
  <c r="K8" i="5"/>
  <c r="H8" i="5"/>
  <c r="G7" i="5"/>
  <c r="H5" i="6"/>
  <c r="I7" i="5"/>
  <c r="K7" i="5"/>
  <c r="H7" i="5"/>
  <c r="H6" i="5"/>
  <c r="I8" i="6"/>
  <c r="J6" i="5"/>
  <c r="L6" i="5"/>
  <c r="G6" i="5"/>
  <c r="H5" i="5"/>
  <c r="I7" i="6"/>
  <c r="J5" i="5"/>
  <c r="L5" i="5"/>
  <c r="G5" i="5"/>
  <c r="H4" i="5"/>
  <c r="I6" i="6"/>
  <c r="J4" i="5"/>
  <c r="L4" i="5"/>
  <c r="G4" i="5"/>
  <c r="H3" i="5"/>
  <c r="I3" i="6"/>
  <c r="J3" i="5"/>
  <c r="L3" i="5"/>
  <c r="G3" i="5"/>
  <c r="H2" i="5"/>
  <c r="G2" i="5"/>
  <c r="E14" i="4"/>
  <c r="E15" i="4"/>
  <c r="E22" i="4"/>
  <c r="E23" i="4"/>
  <c r="E31" i="4"/>
  <c r="H30" i="4"/>
  <c r="J30" i="4"/>
  <c r="L30" i="4"/>
  <c r="G30" i="4"/>
  <c r="G29" i="4"/>
  <c r="I29" i="4"/>
  <c r="K29" i="4"/>
  <c r="H29" i="4"/>
  <c r="H28" i="4"/>
  <c r="J28" i="4"/>
  <c r="L28" i="4"/>
  <c r="G28" i="4"/>
  <c r="H27" i="4"/>
  <c r="J27" i="4"/>
  <c r="L27" i="4"/>
  <c r="G27" i="4"/>
  <c r="H26" i="4"/>
  <c r="J26" i="4"/>
  <c r="L26" i="4"/>
  <c r="G26" i="4"/>
  <c r="H25" i="4"/>
  <c r="J25" i="4"/>
  <c r="L25" i="4"/>
  <c r="G25" i="4"/>
  <c r="H24" i="4"/>
  <c r="J24" i="4"/>
  <c r="L24" i="4"/>
  <c r="G24" i="4"/>
  <c r="H23" i="4"/>
  <c r="G23" i="4"/>
  <c r="H22" i="4"/>
  <c r="G22" i="4"/>
  <c r="H21" i="4"/>
  <c r="J21" i="4"/>
  <c r="L21" i="4"/>
  <c r="G21" i="4"/>
  <c r="H20" i="4"/>
  <c r="J20" i="4"/>
  <c r="L20" i="4"/>
  <c r="G20" i="4"/>
  <c r="H19" i="4"/>
  <c r="J19" i="4"/>
  <c r="L19" i="4"/>
  <c r="G19" i="4"/>
  <c r="H18" i="4"/>
  <c r="J18" i="4"/>
  <c r="L18" i="4"/>
  <c r="G18" i="4"/>
  <c r="H17" i="4"/>
  <c r="J17" i="4"/>
  <c r="L17" i="4"/>
  <c r="G17" i="4"/>
  <c r="H16" i="4"/>
  <c r="J16" i="4"/>
  <c r="L16" i="4"/>
  <c r="G16" i="4"/>
  <c r="H15" i="4"/>
  <c r="G15" i="4"/>
  <c r="H14" i="4"/>
  <c r="G14" i="4"/>
  <c r="G13" i="4"/>
  <c r="I13" i="4"/>
  <c r="K13" i="4"/>
  <c r="H13" i="4"/>
  <c r="H12" i="4"/>
  <c r="J12" i="4"/>
  <c r="L12" i="4"/>
  <c r="G12" i="4"/>
  <c r="H11" i="4"/>
  <c r="J11" i="4"/>
  <c r="L11" i="4"/>
  <c r="G11" i="4"/>
  <c r="H10" i="4"/>
  <c r="J10" i="4"/>
  <c r="L10" i="4"/>
  <c r="G10" i="4"/>
  <c r="H9" i="4"/>
  <c r="J9" i="4"/>
  <c r="L9" i="4"/>
  <c r="G9" i="4"/>
  <c r="G8" i="4"/>
  <c r="I8" i="4"/>
  <c r="K8" i="4"/>
  <c r="H8" i="4"/>
  <c r="G7" i="4"/>
  <c r="I7" i="4"/>
  <c r="K7" i="4"/>
  <c r="H7" i="4"/>
  <c r="H6" i="4"/>
  <c r="J6" i="4"/>
  <c r="L6" i="4"/>
  <c r="G6" i="4"/>
  <c r="H5" i="4"/>
  <c r="J5" i="4"/>
  <c r="L5" i="4"/>
  <c r="G5" i="4"/>
  <c r="H4" i="4"/>
  <c r="J4" i="4"/>
  <c r="L4" i="4"/>
  <c r="G4" i="4"/>
  <c r="H3" i="4"/>
  <c r="J3" i="4"/>
  <c r="L3" i="4"/>
  <c r="G3" i="4"/>
  <c r="H2" i="4"/>
  <c r="G2" i="4"/>
  <c r="G7" i="3"/>
  <c r="G29" i="3"/>
  <c r="I29" i="3"/>
  <c r="K29" i="3"/>
  <c r="J30" i="3"/>
  <c r="J28" i="3"/>
  <c r="J27" i="3"/>
  <c r="J26" i="3"/>
  <c r="J25" i="3"/>
  <c r="J24" i="3"/>
  <c r="J21" i="3"/>
  <c r="J17" i="3"/>
  <c r="J18" i="3"/>
  <c r="J19" i="3"/>
  <c r="J20" i="3"/>
  <c r="J16" i="3"/>
  <c r="J12" i="3"/>
  <c r="J11" i="3"/>
  <c r="J10" i="3"/>
  <c r="J9" i="3"/>
  <c r="J6" i="3"/>
  <c r="J5" i="3"/>
  <c r="J4" i="3"/>
  <c r="J3" i="3"/>
  <c r="I13" i="3"/>
  <c r="I8" i="3"/>
  <c r="I7" i="3"/>
  <c r="I4" i="6"/>
  <c r="I5" i="6"/>
  <c r="I9" i="6"/>
  <c r="I10" i="6"/>
  <c r="I11" i="6"/>
  <c r="I13" i="6"/>
  <c r="I14" i="6"/>
  <c r="I15" i="6"/>
  <c r="I16" i="6"/>
  <c r="I17" i="6"/>
  <c r="I18" i="6"/>
  <c r="I22" i="6"/>
  <c r="I23" i="6"/>
  <c r="I24" i="6"/>
  <c r="I25" i="6"/>
  <c r="I26" i="6"/>
  <c r="I32" i="6"/>
  <c r="I33" i="6"/>
  <c r="I34" i="6"/>
  <c r="I35" i="6"/>
  <c r="I36" i="6"/>
  <c r="I37" i="6"/>
  <c r="I39" i="6"/>
  <c r="I41" i="6"/>
  <c r="I43" i="6"/>
  <c r="I44" i="6"/>
  <c r="I47" i="6"/>
  <c r="I49" i="6"/>
  <c r="I2" i="6"/>
  <c r="H6" i="6"/>
  <c r="H7" i="6"/>
  <c r="H8" i="6"/>
  <c r="H9" i="6"/>
  <c r="H10" i="6"/>
  <c r="H12" i="6"/>
  <c r="H13" i="6"/>
  <c r="H14" i="6"/>
  <c r="H15" i="6"/>
  <c r="H16" i="6"/>
  <c r="H17" i="6"/>
  <c r="H18" i="6"/>
  <c r="H19" i="6"/>
  <c r="H20" i="6"/>
  <c r="H21" i="6"/>
  <c r="H22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50" i="6"/>
  <c r="F9" i="6"/>
  <c r="F18" i="6"/>
  <c r="F24" i="6"/>
  <c r="F39" i="6"/>
  <c r="F2" i="6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2" i="3"/>
  <c r="G10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8" i="3"/>
  <c r="G3" i="3"/>
  <c r="G4" i="3"/>
  <c r="G5" i="3"/>
  <c r="G6" i="3"/>
  <c r="G2" i="3"/>
  <c r="E14" i="3"/>
  <c r="E15" i="3"/>
  <c r="E22" i="3"/>
  <c r="E23" i="3"/>
  <c r="E31" i="3"/>
  <c r="L30" i="3"/>
  <c r="L28" i="3"/>
  <c r="L27" i="3"/>
  <c r="L26" i="3"/>
  <c r="L25" i="3"/>
  <c r="L24" i="3"/>
  <c r="L21" i="3"/>
  <c r="L20" i="3"/>
  <c r="L19" i="3"/>
  <c r="L18" i="3"/>
  <c r="L17" i="3"/>
  <c r="L16" i="3"/>
  <c r="K13" i="3"/>
  <c r="L12" i="3"/>
  <c r="L11" i="3"/>
  <c r="L10" i="3"/>
  <c r="L9" i="3"/>
  <c r="K8" i="3"/>
  <c r="K7" i="3"/>
  <c r="L6" i="3"/>
  <c r="L5" i="3"/>
  <c r="L4" i="3"/>
  <c r="L3" i="3"/>
  <c r="D31" i="4"/>
  <c r="D31" i="5"/>
  <c r="H3" i="6"/>
  <c r="H4" i="6"/>
  <c r="E51" i="6"/>
  <c r="H2" i="6"/>
  <c r="D31" i="3"/>
</calcChain>
</file>

<file path=xl/sharedStrings.xml><?xml version="1.0" encoding="utf-8"?>
<sst xmlns="http://schemas.openxmlformats.org/spreadsheetml/2006/main" count="591" uniqueCount="149">
  <si>
    <t>Model Metabolite ID</t>
  </si>
  <si>
    <t>Metabolite Name</t>
  </si>
  <si>
    <t>atp[c]</t>
  </si>
  <si>
    <t>h2o[c]</t>
  </si>
  <si>
    <t>leu-L[c]</t>
  </si>
  <si>
    <t>glygn2[c]</t>
  </si>
  <si>
    <t>ser-L[c]</t>
  </si>
  <si>
    <t>glu-L[c]</t>
  </si>
  <si>
    <t>ala-L[c]</t>
  </si>
  <si>
    <t>gly[c]</t>
  </si>
  <si>
    <t>lys-L[c]</t>
  </si>
  <si>
    <t>val-L[c]</t>
  </si>
  <si>
    <t>pro-L[c]</t>
  </si>
  <si>
    <t>arg-L[c]</t>
  </si>
  <si>
    <t>thr-L[c]</t>
  </si>
  <si>
    <t>asp-L[c]</t>
  </si>
  <si>
    <t>gln-L[c]</t>
  </si>
  <si>
    <t>ile-L[c]</t>
  </si>
  <si>
    <t>asn-L[c]</t>
  </si>
  <si>
    <t>phe-L[c]</t>
  </si>
  <si>
    <t>tyr-L[c]</t>
  </si>
  <si>
    <t>his-L[c]</t>
  </si>
  <si>
    <t>cys-L[c]</t>
  </si>
  <si>
    <t>met-L[c]</t>
  </si>
  <si>
    <t>trp-L[c]</t>
  </si>
  <si>
    <t>amp[c]</t>
  </si>
  <si>
    <t>ump[c]</t>
  </si>
  <si>
    <t>gmp[c]</t>
  </si>
  <si>
    <t>cmp[c]</t>
  </si>
  <si>
    <t>pchol_hs[c]</t>
  </si>
  <si>
    <t>damp[c]</t>
  </si>
  <si>
    <t>dtmp[c]</t>
  </si>
  <si>
    <t>pe_hs[c]</t>
  </si>
  <si>
    <t>chsterol[c]</t>
  </si>
  <si>
    <t>dcmp[c]</t>
  </si>
  <si>
    <t>dgmp[c]</t>
  </si>
  <si>
    <t>alpa_hs[c]</t>
  </si>
  <si>
    <t>pglyc_hs[c]</t>
  </si>
  <si>
    <t>sphmyln_hs[c]</t>
  </si>
  <si>
    <t>hdca[c]</t>
  </si>
  <si>
    <t>ocdca[c]</t>
  </si>
  <si>
    <t>ocdcea[c]</t>
  </si>
  <si>
    <t>pail_hs[c]</t>
  </si>
  <si>
    <t>dag_hs[c]</t>
  </si>
  <si>
    <t>tag_hs[c]</t>
  </si>
  <si>
    <t>ttdca[c]</t>
  </si>
  <si>
    <t>hdcea[c]</t>
  </si>
  <si>
    <t>ps_hs[c]</t>
  </si>
  <si>
    <t>adp[c]</t>
  </si>
  <si>
    <t>h[c]</t>
  </si>
  <si>
    <t>pi[c]</t>
  </si>
  <si>
    <t>ctp[c]</t>
  </si>
  <si>
    <t>gtp[c]</t>
  </si>
  <si>
    <t>utp[c]</t>
  </si>
  <si>
    <t>ppi[c]</t>
  </si>
  <si>
    <t>ATP</t>
  </si>
  <si>
    <t>H2O</t>
  </si>
  <si>
    <t>L-Leucine</t>
  </si>
  <si>
    <t>glycogen, structure 2 (glycogenin-1,6-{7[1,4-Glc], 4[1,4-Glc]})</t>
  </si>
  <si>
    <t>L-Serine</t>
  </si>
  <si>
    <t>L-Glutamate</t>
  </si>
  <si>
    <t>L-Alanine</t>
  </si>
  <si>
    <t>Glycine</t>
  </si>
  <si>
    <t>L-Lysine</t>
  </si>
  <si>
    <t>L-Valine</t>
  </si>
  <si>
    <t>L-Proline</t>
  </si>
  <si>
    <t>L-Arginine</t>
  </si>
  <si>
    <t>L-Threonine</t>
  </si>
  <si>
    <t>L-Aspartate</t>
  </si>
  <si>
    <t>L-Glutamine</t>
  </si>
  <si>
    <t>L-Isoleucine</t>
  </si>
  <si>
    <t>L-Asparagine</t>
  </si>
  <si>
    <t>L-Phenylalanine</t>
  </si>
  <si>
    <t>L-Tyrosine</t>
  </si>
  <si>
    <t>L-Histidine</t>
  </si>
  <si>
    <t>L-Cysteine</t>
  </si>
  <si>
    <t>L-Methionine</t>
  </si>
  <si>
    <t>L-Tryptophan</t>
  </si>
  <si>
    <t>AMP</t>
  </si>
  <si>
    <t>UMP</t>
  </si>
  <si>
    <t>GMP</t>
  </si>
  <si>
    <t>CMP</t>
  </si>
  <si>
    <t>Phosphatidylcholine (homo sapiens)</t>
  </si>
  <si>
    <t>dAMP</t>
  </si>
  <si>
    <t>dTMP</t>
  </si>
  <si>
    <t>phosphatidylethanolamine (homo sapiens)</t>
  </si>
  <si>
    <t>Cholesterol</t>
  </si>
  <si>
    <t>dCMP</t>
  </si>
  <si>
    <t>dGMP</t>
  </si>
  <si>
    <t>lysophosphatidic acid (homo sapiens)</t>
  </si>
  <si>
    <t>phosphatidylglycerol (homo sapiens)</t>
  </si>
  <si>
    <t>sphingomyelin (homo sapiens)</t>
  </si>
  <si>
    <t>Hexadecanoate (n-C16:0)</t>
  </si>
  <si>
    <t>octadecanoate (n-C18:0)</t>
  </si>
  <si>
    <t>octadecenoate (n-C18:1)</t>
  </si>
  <si>
    <t>phosphatidylinositol (homo sapiens)</t>
  </si>
  <si>
    <t>diacylglycerol (homo sapiens)</t>
  </si>
  <si>
    <t>triacylglycerol (homo sapiens)</t>
  </si>
  <si>
    <t>tetradecanoate (n-C14:0)</t>
  </si>
  <si>
    <t>Hexadecenoate (n-C16:1)</t>
  </si>
  <si>
    <t>phosphatidylserine (homo sapiens)</t>
  </si>
  <si>
    <t>ADP</t>
  </si>
  <si>
    <t>H+</t>
  </si>
  <si>
    <t>Phosphate</t>
  </si>
  <si>
    <t>CTP</t>
  </si>
  <si>
    <t>GTP</t>
  </si>
  <si>
    <t>Diphosphate</t>
  </si>
  <si>
    <t>UTP</t>
  </si>
  <si>
    <t>Macromolecule</t>
  </si>
  <si>
    <t>Amino Acids</t>
  </si>
  <si>
    <t>Nucleotide</t>
  </si>
  <si>
    <t>Energy Requirement</t>
  </si>
  <si>
    <t>ATP*</t>
  </si>
  <si>
    <t>atp[c]*</t>
  </si>
  <si>
    <t>Normalised_Nucleotides</t>
  </si>
  <si>
    <t>Normalised_Amino Acids</t>
  </si>
  <si>
    <t>RNA Nucleotide</t>
  </si>
  <si>
    <t>DNA Nucleotide</t>
  </si>
  <si>
    <t>Other</t>
  </si>
  <si>
    <t>Normalised_RNA Nucleotides</t>
  </si>
  <si>
    <r>
      <rPr>
        <b/>
        <i/>
        <sz val="12"/>
        <color theme="1"/>
        <rFont val="Calibri"/>
        <scheme val="minor"/>
      </rPr>
      <t>dX</t>
    </r>
    <r>
      <rPr>
        <b/>
        <i/>
        <vertAlign val="superscript"/>
        <sz val="12"/>
        <color theme="1"/>
        <rFont val="Calibri (Body)"/>
      </rPr>
      <t xml:space="preserve"> </t>
    </r>
    <r>
      <rPr>
        <b/>
        <i/>
        <sz val="12"/>
        <color theme="1"/>
        <rFont val="Calibri"/>
        <scheme val="minor"/>
      </rPr>
      <t>(Virus normalised amino acid / Host normalised amino acid - 1</t>
    </r>
  </si>
  <si>
    <r>
      <rPr>
        <b/>
        <i/>
        <sz val="12"/>
        <color theme="1"/>
        <rFont val="Calibri"/>
        <scheme val="minor"/>
      </rPr>
      <t>d</t>
    </r>
    <r>
      <rPr>
        <b/>
        <i/>
        <vertAlign val="superscript"/>
        <sz val="12"/>
        <color theme="1"/>
        <rFont val="Calibri (Body)"/>
      </rPr>
      <t>N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scheme val="minor"/>
      </rPr>
      <t>(Virus normalised nucleotide / Host normalised nucleotide) - 1</t>
    </r>
  </si>
  <si>
    <t>Host (iAB-AMØ-1410) Normalised Nucleotides</t>
  </si>
  <si>
    <t>Host (iAB-AMØ-1410) Normalised Amino Acids</t>
  </si>
  <si>
    <t/>
  </si>
  <si>
    <t>|S|</t>
  </si>
  <si>
    <t>|S| (without energy requirements)</t>
  </si>
  <si>
    <t>Present in virus biomass?</t>
  </si>
  <si>
    <t>Yes</t>
  </si>
  <si>
    <t>No</t>
  </si>
  <si>
    <t>Yes*</t>
  </si>
  <si>
    <t>* RNA nucleotides are "XMP" in macrophage, "XTP" in virus</t>
  </si>
  <si>
    <t>* ATP |S| (without energy requirements) = |S_atp | - |S_adp|</t>
  </si>
  <si>
    <t>This is due to the ATP stochiometry containing both the ATP in the viral genome and the ATP energy requirement terms</t>
  </si>
  <si>
    <t>NTPS %</t>
  </si>
  <si>
    <t>AA %</t>
  </si>
  <si>
    <t>NTPS:AA</t>
  </si>
  <si>
    <t>iAB-AMØ-1410</t>
  </si>
  <si>
    <t>CHIKV</t>
  </si>
  <si>
    <t>DENV</t>
  </si>
  <si>
    <t>ZIKV</t>
  </si>
  <si>
    <t>NTPS Stochiometric Coefficients</t>
  </si>
  <si>
    <t>AA Stochiometric Coefficients</t>
  </si>
  <si>
    <t>Biomass Function Identifier</t>
  </si>
  <si>
    <t>Stochiometric Coefficient Summations</t>
  </si>
  <si>
    <t>Nucleotide (NTPS) and Amino Acid (AA) Stochiometric Comparisons</t>
  </si>
  <si>
    <t>Summation of Stochiometric Coefficients (exc. Energy metabolites)</t>
  </si>
  <si>
    <r>
      <t xml:space="preserve">Stochiometric Coefficients, </t>
    </r>
    <r>
      <rPr>
        <b/>
        <sz val="12"/>
        <color theme="1"/>
        <rFont val="Calibri"/>
        <family val="2"/>
        <scheme val="minor"/>
      </rPr>
      <t>S [mmol/gDW]</t>
    </r>
  </si>
  <si>
    <t>Stochiometric Coefficients, S [mmol/gDW]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</si>
</sst>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vertAlign val="superscript"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lightDown"/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/>
    <xf numFmtId="0" fontId="0" fillId="0" borderId="1" xfId="0" applyFill="1" applyBorder="1"/>
    <xf numFmtId="0" fontId="0" fillId="0" borderId="2" xfId="0" applyBorder="1"/>
    <xf numFmtId="0" fontId="0" fillId="0" borderId="0" xfId="0" applyFill="1" applyBorder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6" xfId="0" applyFill="1" applyBorder="1"/>
    <xf numFmtId="0" fontId="0" fillId="0" borderId="6" xfId="0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Border="1" applyAlignment="1">
      <alignment horizontal="center"/>
    </xf>
    <xf numFmtId="0" fontId="0" fillId="2" borderId="0" xfId="0" applyFill="1" applyBorder="1"/>
    <xf numFmtId="0" fontId="0" fillId="0" borderId="6" xfId="0" applyFill="1" applyBorder="1"/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/>
    <xf numFmtId="0" fontId="2" fillId="0" borderId="4" xfId="0" applyFont="1" applyBorder="1" applyAlignment="1"/>
    <xf numFmtId="0" fontId="0" fillId="0" borderId="5" xfId="0" applyBorder="1"/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2" fillId="0" borderId="3" xfId="0" applyFont="1" applyBorder="1" applyAlignment="1"/>
    <xf numFmtId="0" fontId="0" fillId="0" borderId="2" xfId="0" applyFill="1" applyBorder="1"/>
    <xf numFmtId="0" fontId="0" fillId="0" borderId="4" xfId="0" applyBorder="1"/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61" workbookViewId="0">
      <selection activeCell="E4" sqref="E4"/>
    </sheetView>
  </sheetViews>
  <sheetFormatPr baseColWidth="10" defaultRowHeight="16" x14ac:dyDescent="0.2"/>
  <cols>
    <col min="1" max="1" width="18.83203125" customWidth="1"/>
    <col min="2" max="2" width="37.83203125" customWidth="1"/>
    <col min="3" max="7" width="18.83203125" customWidth="1"/>
  </cols>
  <sheetData>
    <row r="1" spans="1:7" ht="36" customHeight="1" x14ac:dyDescent="0.2">
      <c r="A1" s="51" t="s">
        <v>143</v>
      </c>
      <c r="B1" s="53" t="s">
        <v>144</v>
      </c>
      <c r="C1" s="54"/>
      <c r="D1" s="55"/>
      <c r="E1" s="54" t="s">
        <v>145</v>
      </c>
      <c r="F1" s="54"/>
      <c r="G1" s="55"/>
    </row>
    <row r="2" spans="1:7" ht="44" customHeight="1" thickBot="1" x14ac:dyDescent="0.25">
      <c r="A2" s="52"/>
      <c r="B2" s="45" t="s">
        <v>146</v>
      </c>
      <c r="C2" s="42" t="s">
        <v>141</v>
      </c>
      <c r="D2" s="46" t="s">
        <v>142</v>
      </c>
      <c r="E2" s="35" t="s">
        <v>134</v>
      </c>
      <c r="F2" s="35" t="s">
        <v>135</v>
      </c>
      <c r="G2" s="36" t="s">
        <v>136</v>
      </c>
    </row>
    <row r="3" spans="1:7" s="33" customFormat="1" ht="28" customHeight="1" x14ac:dyDescent="0.2">
      <c r="A3" s="40" t="s">
        <v>137</v>
      </c>
      <c r="B3" s="47">
        <f>'iAB-AMØ-1410'!G51</f>
        <v>6.7160413409999986</v>
      </c>
      <c r="C3" s="34">
        <f>'iAB-AMØ-1410'!G5+'iAB-AMØ-1410'!G11+'iAB-AMØ-1410'!G14+'iAB-AMØ-1410'!G15+'iAB-AMØ-1410'!G16+'iAB-AMØ-1410'!G17+'iAB-AMØ-1410'!G23+'iAB-AMØ-1410'!G49</f>
        <v>0.253638474</v>
      </c>
      <c r="D3" s="48">
        <f>'iAB-AMØ-1410'!G3+'iAB-AMØ-1410'!G6+'iAB-AMØ-1410'!G7+'iAB-AMØ-1410'!G8+'iAB-AMØ-1410'!G12+'iAB-AMØ-1410'!G19+'iAB-AMØ-1410'!G20+'iAB-AMØ-1410'!G21+'iAB-AMØ-1410'!G27+'iAB-AMØ-1410'!G28+'iAB-AMØ-1410'!G29+'iAB-AMØ-1410'!G30+'iAB-AMØ-1410'!G31+'iAB-AMØ-1410'!G38+'iAB-AMØ-1410'!G40+'iAB-AMØ-1410'!G42+'iAB-AMØ-1410'!G45+'iAB-AMØ-1410'!G46+'iAB-AMØ-1410'!G48+'iAB-AMØ-1410'!G50</f>
        <v>5.8061413819999999</v>
      </c>
      <c r="E3" s="43">
        <f>(C3/B3)*100</f>
        <v>3.7766068003719879</v>
      </c>
      <c r="F3" s="43">
        <f>(D3/B3)*100</f>
        <v>86.451841005723807</v>
      </c>
      <c r="G3" s="37">
        <f>E3/F3</f>
        <v>4.3684515638272484E-2</v>
      </c>
    </row>
    <row r="4" spans="1:7" s="33" customFormat="1" ht="28" customHeight="1" x14ac:dyDescent="0.2">
      <c r="A4" s="40" t="s">
        <v>138</v>
      </c>
      <c r="B4" s="47">
        <f>CHIKV!F31</f>
        <v>6.4274603217032409</v>
      </c>
      <c r="C4" s="34">
        <f>CHIKV!F7+CHIKV!F8+CHIKV!F29+CHIKV!F13</f>
        <v>0.46683297669527568</v>
      </c>
      <c r="D4" s="48">
        <f>CHIKV!F3+CHIKV!F4+CHIKV!F5+CHIKV!F6+CHIKV!F9+CHIKV!F10+CHIKV!F11+CHIKV!F12+CHIKV!F16+CHIKV!F17+CHIKV!F18+CHIKV!F19+CHIKV!F20+CHIKV!F21+CHIKV!F24+CHIKV!F25+CHIKV!F26+CHIKV!F27+CHIKV!F28+CHIKV!F30</f>
        <v>5.9606273450079659</v>
      </c>
      <c r="E4" s="43">
        <f>(C4/B4)*100</f>
        <v>7.2631016502575241</v>
      </c>
      <c r="F4" s="43">
        <f>(D4/B4)*100</f>
        <v>92.736898349742475</v>
      </c>
      <c r="G4" s="37">
        <f t="shared" ref="G4:G6" si="0">E4/F4</f>
        <v>7.8319436809994342E-2</v>
      </c>
    </row>
    <row r="5" spans="1:7" s="33" customFormat="1" ht="28" customHeight="1" x14ac:dyDescent="0.2">
      <c r="A5" s="40" t="s">
        <v>139</v>
      </c>
      <c r="B5" s="47">
        <f>DENV!F31</f>
        <v>5.6161474948565751</v>
      </c>
      <c r="C5" s="34">
        <f>DENV!F7+DENV!F8+DENV!F13+DENV!F29</f>
        <v>0.73638069462764943</v>
      </c>
      <c r="D5" s="48">
        <f>SUM(DENV!F3:F6,DENV!F9:F12,DENV!F16:F21,DENV!F24:F28,DENV!F30)</f>
        <v>4.8797668002289267</v>
      </c>
      <c r="E5" s="43">
        <f>(C5/B5)*100</f>
        <v>13.111847495138749</v>
      </c>
      <c r="F5" s="43">
        <f>(D5/B5)*100</f>
        <v>86.888152504861267</v>
      </c>
      <c r="G5" s="37">
        <f t="shared" si="0"/>
        <v>0.15090489459313983</v>
      </c>
    </row>
    <row r="6" spans="1:7" s="33" customFormat="1" ht="28" customHeight="1" thickBot="1" x14ac:dyDescent="0.25">
      <c r="A6" s="41" t="s">
        <v>140</v>
      </c>
      <c r="B6" s="49">
        <f>ZIKV!F31</f>
        <v>5.6850135680229332</v>
      </c>
      <c r="C6" s="38">
        <f>ZIKV!F7+ZIKV!F8+ZIKV!F13+ZIKV!F29</f>
        <v>0.73747317225095088</v>
      </c>
      <c r="D6" s="50">
        <f>SUM(ZIKV!F3:F6,ZIKV!F9:F12,ZIKV!F16:F21,ZIKV!F24:F28,ZIKV!F30)</f>
        <v>4.9475403957719823</v>
      </c>
      <c r="E6" s="44">
        <f>(C6/B6)*100</f>
        <v>12.972232404142186</v>
      </c>
      <c r="F6" s="44">
        <f>(D6/B6)*100</f>
        <v>87.02776759585781</v>
      </c>
      <c r="G6" s="39">
        <f t="shared" si="0"/>
        <v>0.14905854490469103</v>
      </c>
    </row>
  </sheetData>
  <mergeCells count="3">
    <mergeCell ref="A1:A2"/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79" workbookViewId="0">
      <selection activeCell="E1" sqref="E1"/>
    </sheetView>
  </sheetViews>
  <sheetFormatPr baseColWidth="10" defaultRowHeight="16" x14ac:dyDescent="0.2"/>
  <cols>
    <col min="1" max="1" width="20.1640625" customWidth="1"/>
    <col min="2" max="2" width="50.33203125" bestFit="1" customWidth="1"/>
    <col min="3" max="4" width="20.83203125" customWidth="1"/>
    <col min="5" max="7" width="28.1640625" customWidth="1"/>
    <col min="8" max="8" width="27.83203125" customWidth="1"/>
    <col min="9" max="9" width="24.33203125" customWidth="1"/>
  </cols>
  <sheetData>
    <row r="1" spans="1:9" ht="48" customHeight="1" x14ac:dyDescent="0.2">
      <c r="A1" s="21" t="s">
        <v>0</v>
      </c>
      <c r="B1" s="3" t="s">
        <v>1</v>
      </c>
      <c r="C1" s="3" t="s">
        <v>108</v>
      </c>
      <c r="D1" s="25" t="s">
        <v>127</v>
      </c>
      <c r="E1" s="25" t="s">
        <v>147</v>
      </c>
      <c r="F1" s="2" t="s">
        <v>125</v>
      </c>
      <c r="G1" s="2" t="s">
        <v>126</v>
      </c>
      <c r="H1" s="9" t="s">
        <v>119</v>
      </c>
      <c r="I1" s="10" t="s">
        <v>115</v>
      </c>
    </row>
    <row r="2" spans="1:9" x14ac:dyDescent="0.2">
      <c r="A2" t="s">
        <v>48</v>
      </c>
      <c r="B2" t="s">
        <v>101</v>
      </c>
      <c r="C2" t="s">
        <v>111</v>
      </c>
      <c r="D2" s="29" t="s">
        <v>128</v>
      </c>
      <c r="E2" s="29">
        <v>25.173525519999998</v>
      </c>
      <c r="F2" s="22">
        <f>ABS(E2)</f>
        <v>25.173525519999998</v>
      </c>
      <c r="G2" s="17" t="str">
        <f>IF(C2&lt;&gt;"Energy Requirement",F2,"")</f>
        <v/>
      </c>
      <c r="H2" s="11" t="str">
        <f t="shared" ref="H2:H4" si="0">IF(C2="RNA Nucleotide",E2/$E$51,"")</f>
        <v/>
      </c>
      <c r="I2" s="12" t="str">
        <f>IF(C2="Amino Acids",G2/$G$51,"")</f>
        <v/>
      </c>
    </row>
    <row r="3" spans="1:9" x14ac:dyDescent="0.2">
      <c r="A3" t="s">
        <v>8</v>
      </c>
      <c r="B3" t="s">
        <v>61</v>
      </c>
      <c r="C3" t="s">
        <v>109</v>
      </c>
      <c r="D3" s="29" t="s">
        <v>128</v>
      </c>
      <c r="E3" s="29">
        <v>-0.39655945599999998</v>
      </c>
      <c r="F3" s="22">
        <f t="shared" ref="F3:F50" si="1">ABS(E3)</f>
        <v>0.39655945599999998</v>
      </c>
      <c r="G3" s="22">
        <f t="shared" ref="G3:G50" si="2">IF(C3&lt;&gt;"Energy Requirement",F3,"")</f>
        <v>0.39655945599999998</v>
      </c>
      <c r="H3" s="11" t="str">
        <f t="shared" si="0"/>
        <v/>
      </c>
      <c r="I3" s="18">
        <f t="shared" ref="I3:I50" si="3">IF(C3="Amino Acids",G3/$G$51,"")</f>
        <v>5.9046607348750099E-2</v>
      </c>
    </row>
    <row r="4" spans="1:9" x14ac:dyDescent="0.2">
      <c r="A4" t="s">
        <v>36</v>
      </c>
      <c r="B4" t="s">
        <v>89</v>
      </c>
      <c r="C4" t="s">
        <v>118</v>
      </c>
      <c r="D4" s="29" t="s">
        <v>129</v>
      </c>
      <c r="E4" s="29">
        <v>-1.1499127E-2</v>
      </c>
      <c r="F4" s="22">
        <f t="shared" si="1"/>
        <v>1.1499127E-2</v>
      </c>
      <c r="G4" s="22">
        <f t="shared" si="2"/>
        <v>1.1499127E-2</v>
      </c>
      <c r="H4" s="11" t="str">
        <f t="shared" si="0"/>
        <v/>
      </c>
      <c r="I4" s="12" t="str">
        <f t="shared" si="3"/>
        <v/>
      </c>
    </row>
    <row r="5" spans="1:9" x14ac:dyDescent="0.2">
      <c r="A5" t="s">
        <v>25</v>
      </c>
      <c r="B5" t="s">
        <v>78</v>
      </c>
      <c r="C5" t="s">
        <v>116</v>
      </c>
      <c r="D5" s="29" t="s">
        <v>130</v>
      </c>
      <c r="E5" s="29">
        <v>-4.8664064E-2</v>
      </c>
      <c r="F5" s="22">
        <f t="shared" si="1"/>
        <v>4.8664064E-2</v>
      </c>
      <c r="G5" s="22">
        <f t="shared" si="2"/>
        <v>4.8664064E-2</v>
      </c>
      <c r="H5" s="31">
        <f>IF(C5="RNA Nucleotide",G5/$G$51,"")</f>
        <v>7.2459446762062462E-3</v>
      </c>
      <c r="I5" s="12" t="str">
        <f t="shared" si="3"/>
        <v/>
      </c>
    </row>
    <row r="6" spans="1:9" x14ac:dyDescent="0.2">
      <c r="A6" t="s">
        <v>13</v>
      </c>
      <c r="B6" t="s">
        <v>66</v>
      </c>
      <c r="C6" t="s">
        <v>109</v>
      </c>
      <c r="D6" s="29" t="s">
        <v>128</v>
      </c>
      <c r="E6" s="29">
        <v>-0.32572453200000001</v>
      </c>
      <c r="F6" s="22">
        <f t="shared" si="1"/>
        <v>0.32572453200000001</v>
      </c>
      <c r="G6" s="22">
        <f t="shared" si="2"/>
        <v>0.32572453200000001</v>
      </c>
      <c r="H6" s="11" t="str">
        <f t="shared" ref="H6:H50" si="4">IF(C6="RNA Nucleotide",G6/$G$51,"")</f>
        <v/>
      </c>
      <c r="I6" s="18">
        <f t="shared" si="3"/>
        <v>4.8499482874162982E-2</v>
      </c>
    </row>
    <row r="7" spans="1:9" x14ac:dyDescent="0.2">
      <c r="A7" t="s">
        <v>18</v>
      </c>
      <c r="B7" t="s">
        <v>71</v>
      </c>
      <c r="C7" t="s">
        <v>109</v>
      </c>
      <c r="D7" s="29" t="s">
        <v>128</v>
      </c>
      <c r="E7" s="29">
        <v>-0.21540784499999999</v>
      </c>
      <c r="F7" s="22">
        <f t="shared" si="1"/>
        <v>0.21540784499999999</v>
      </c>
      <c r="G7" s="22">
        <f t="shared" si="2"/>
        <v>0.21540784499999999</v>
      </c>
      <c r="H7" s="11" t="str">
        <f t="shared" si="4"/>
        <v/>
      </c>
      <c r="I7" s="18">
        <f t="shared" si="3"/>
        <v>3.2073632972593705E-2</v>
      </c>
    </row>
    <row r="8" spans="1:9" x14ac:dyDescent="0.2">
      <c r="A8" t="s">
        <v>15</v>
      </c>
      <c r="B8" t="s">
        <v>68</v>
      </c>
      <c r="C8" t="s">
        <v>109</v>
      </c>
      <c r="D8" s="29" t="s">
        <v>128</v>
      </c>
      <c r="E8" s="29">
        <v>-0.28275908500000002</v>
      </c>
      <c r="F8" s="22">
        <f t="shared" si="1"/>
        <v>0.28275908500000002</v>
      </c>
      <c r="G8" s="22">
        <f t="shared" si="2"/>
        <v>0.28275908500000002</v>
      </c>
      <c r="H8" s="11" t="str">
        <f t="shared" si="4"/>
        <v/>
      </c>
      <c r="I8" s="18">
        <f t="shared" si="3"/>
        <v>4.2102046524612073E-2</v>
      </c>
    </row>
    <row r="9" spans="1:9" x14ac:dyDescent="0.2">
      <c r="A9" t="s">
        <v>2</v>
      </c>
      <c r="B9" t="s">
        <v>55</v>
      </c>
      <c r="C9" t="s">
        <v>111</v>
      </c>
      <c r="D9" s="29" t="s">
        <v>128</v>
      </c>
      <c r="E9" s="29">
        <v>-25.173525519999998</v>
      </c>
      <c r="F9" s="22">
        <f t="shared" si="1"/>
        <v>25.173525519999998</v>
      </c>
      <c r="G9" s="17" t="str">
        <f t="shared" si="2"/>
        <v/>
      </c>
      <c r="H9" s="11" t="str">
        <f t="shared" si="4"/>
        <v/>
      </c>
      <c r="I9" s="12" t="str">
        <f t="shared" si="3"/>
        <v/>
      </c>
    </row>
    <row r="10" spans="1:9" x14ac:dyDescent="0.2">
      <c r="A10" t="s">
        <v>33</v>
      </c>
      <c r="B10" t="s">
        <v>86</v>
      </c>
      <c r="C10" t="s">
        <v>118</v>
      </c>
      <c r="D10" s="29" t="s">
        <v>129</v>
      </c>
      <c r="E10" s="29">
        <v>-2.0930954000000002E-2</v>
      </c>
      <c r="F10" s="22">
        <f t="shared" si="1"/>
        <v>2.0930954000000002E-2</v>
      </c>
      <c r="G10" s="22">
        <f t="shared" si="2"/>
        <v>2.0930954000000002E-2</v>
      </c>
      <c r="H10" s="11" t="str">
        <f t="shared" si="4"/>
        <v/>
      </c>
      <c r="I10" s="12" t="str">
        <f t="shared" si="3"/>
        <v/>
      </c>
    </row>
    <row r="11" spans="1:9" x14ac:dyDescent="0.2">
      <c r="A11" t="s">
        <v>28</v>
      </c>
      <c r="B11" t="s">
        <v>81</v>
      </c>
      <c r="C11" t="s">
        <v>116</v>
      </c>
      <c r="D11" s="29" t="s">
        <v>130</v>
      </c>
      <c r="E11" s="29">
        <v>-4.2373167000000003E-2</v>
      </c>
      <c r="F11" s="22">
        <f t="shared" si="1"/>
        <v>4.2373167000000003E-2</v>
      </c>
      <c r="G11" s="22">
        <f t="shared" si="2"/>
        <v>4.2373167000000003E-2</v>
      </c>
      <c r="H11" s="31">
        <f t="shared" si="4"/>
        <v>6.3092474939546407E-3</v>
      </c>
      <c r="I11" s="12" t="str">
        <f t="shared" si="3"/>
        <v/>
      </c>
    </row>
    <row r="12" spans="1:9" x14ac:dyDescent="0.2">
      <c r="A12" t="s">
        <v>22</v>
      </c>
      <c r="B12" t="s">
        <v>75</v>
      </c>
      <c r="C12" t="s">
        <v>109</v>
      </c>
      <c r="D12" s="29" t="s">
        <v>128</v>
      </c>
      <c r="E12" s="29">
        <v>-0.12715449600000001</v>
      </c>
      <c r="F12" s="22">
        <f t="shared" si="1"/>
        <v>0.12715449600000001</v>
      </c>
      <c r="G12" s="22">
        <f t="shared" si="2"/>
        <v>0.12715449600000001</v>
      </c>
      <c r="H12" s="11" t="str">
        <f t="shared" si="4"/>
        <v/>
      </c>
      <c r="I12" s="18">
        <f t="shared" si="3"/>
        <v>1.8932953140676629E-2</v>
      </c>
    </row>
    <row r="13" spans="1:9" x14ac:dyDescent="0.2">
      <c r="A13" t="s">
        <v>43</v>
      </c>
      <c r="B13" t="s">
        <v>96</v>
      </c>
      <c r="C13" t="s">
        <v>118</v>
      </c>
      <c r="D13" s="29" t="s">
        <v>129</v>
      </c>
      <c r="E13" s="29">
        <v>-3.6681999999999999E-3</v>
      </c>
      <c r="F13" s="22">
        <f t="shared" si="1"/>
        <v>3.6681999999999999E-3</v>
      </c>
      <c r="G13" s="22">
        <f t="shared" si="2"/>
        <v>3.6681999999999999E-3</v>
      </c>
      <c r="H13" s="11" t="str">
        <f t="shared" si="4"/>
        <v/>
      </c>
      <c r="I13" s="12" t="str">
        <f t="shared" si="3"/>
        <v/>
      </c>
    </row>
    <row r="14" spans="1:9" x14ac:dyDescent="0.2">
      <c r="A14" t="s">
        <v>30</v>
      </c>
      <c r="B14" t="s">
        <v>83</v>
      </c>
      <c r="C14" t="s">
        <v>117</v>
      </c>
      <c r="D14" s="29" t="s">
        <v>129</v>
      </c>
      <c r="E14" s="29">
        <v>-2.1495344999999999E-2</v>
      </c>
      <c r="F14" s="22">
        <f t="shared" si="1"/>
        <v>2.1495344999999999E-2</v>
      </c>
      <c r="G14" s="22">
        <f t="shared" si="2"/>
        <v>2.1495344999999999E-2</v>
      </c>
      <c r="H14" s="11" t="str">
        <f t="shared" si="4"/>
        <v/>
      </c>
      <c r="I14" s="12" t="str">
        <f t="shared" si="3"/>
        <v/>
      </c>
    </row>
    <row r="15" spans="1:9" x14ac:dyDescent="0.2">
      <c r="A15" t="s">
        <v>34</v>
      </c>
      <c r="B15" t="s">
        <v>87</v>
      </c>
      <c r="C15" t="s">
        <v>117</v>
      </c>
      <c r="D15" s="29" t="s">
        <v>129</v>
      </c>
      <c r="E15" s="29">
        <v>-1.4937443E-2</v>
      </c>
      <c r="F15" s="22">
        <f t="shared" si="1"/>
        <v>1.4937443E-2</v>
      </c>
      <c r="G15" s="22">
        <f t="shared" si="2"/>
        <v>1.4937443E-2</v>
      </c>
      <c r="H15" s="11" t="str">
        <f t="shared" si="4"/>
        <v/>
      </c>
      <c r="I15" s="12" t="str">
        <f t="shared" si="3"/>
        <v/>
      </c>
    </row>
    <row r="16" spans="1:9" x14ac:dyDescent="0.2">
      <c r="A16" t="s">
        <v>35</v>
      </c>
      <c r="B16" t="s">
        <v>88</v>
      </c>
      <c r="C16" t="s">
        <v>117</v>
      </c>
      <c r="D16" s="29" t="s">
        <v>129</v>
      </c>
      <c r="E16" s="29">
        <v>-1.4937443E-2</v>
      </c>
      <c r="F16" s="22">
        <f t="shared" si="1"/>
        <v>1.4937443E-2</v>
      </c>
      <c r="G16" s="22">
        <f t="shared" si="2"/>
        <v>1.4937443E-2</v>
      </c>
      <c r="H16" s="11" t="str">
        <f t="shared" si="4"/>
        <v/>
      </c>
      <c r="I16" s="12" t="str">
        <f t="shared" si="3"/>
        <v/>
      </c>
    </row>
    <row r="17" spans="1:9" x14ac:dyDescent="0.2">
      <c r="A17" t="s">
        <v>31</v>
      </c>
      <c r="B17" t="s">
        <v>84</v>
      </c>
      <c r="C17" t="s">
        <v>117</v>
      </c>
      <c r="D17" s="29" t="s">
        <v>129</v>
      </c>
      <c r="E17" s="29">
        <v>-2.1495344999999999E-2</v>
      </c>
      <c r="F17" s="22">
        <f t="shared" si="1"/>
        <v>2.1495344999999999E-2</v>
      </c>
      <c r="G17" s="22">
        <f t="shared" si="2"/>
        <v>2.1495344999999999E-2</v>
      </c>
      <c r="H17" s="11" t="str">
        <f t="shared" si="4"/>
        <v/>
      </c>
      <c r="I17" s="12" t="str">
        <f t="shared" si="3"/>
        <v/>
      </c>
    </row>
    <row r="18" spans="1:9" x14ac:dyDescent="0.2">
      <c r="A18" t="s">
        <v>3</v>
      </c>
      <c r="B18" t="s">
        <v>56</v>
      </c>
      <c r="C18" t="s">
        <v>111</v>
      </c>
      <c r="D18" s="29" t="s">
        <v>128</v>
      </c>
      <c r="E18" s="29">
        <v>-25.173525519999998</v>
      </c>
      <c r="F18" s="22">
        <f t="shared" si="1"/>
        <v>25.173525519999998</v>
      </c>
      <c r="G18" s="17" t="str">
        <f t="shared" si="2"/>
        <v/>
      </c>
      <c r="H18" s="11" t="str">
        <f t="shared" si="4"/>
        <v/>
      </c>
      <c r="I18" s="12" t="str">
        <f t="shared" si="3"/>
        <v/>
      </c>
    </row>
    <row r="19" spans="1:9" x14ac:dyDescent="0.2">
      <c r="A19" t="s">
        <v>16</v>
      </c>
      <c r="B19" t="s">
        <v>69</v>
      </c>
      <c r="C19" t="s">
        <v>109</v>
      </c>
      <c r="D19" s="29" t="s">
        <v>128</v>
      </c>
      <c r="E19" s="29">
        <v>-0.28043662899999999</v>
      </c>
      <c r="F19" s="22">
        <f t="shared" si="1"/>
        <v>0.28043662899999999</v>
      </c>
      <c r="G19" s="22">
        <f t="shared" si="2"/>
        <v>0.28043662899999999</v>
      </c>
      <c r="H19" s="11" t="str">
        <f t="shared" si="4"/>
        <v/>
      </c>
      <c r="I19" s="18">
        <f t="shared" si="3"/>
        <v>4.1756239242899569E-2</v>
      </c>
    </row>
    <row r="20" spans="1:9" x14ac:dyDescent="0.2">
      <c r="A20" t="s">
        <v>7</v>
      </c>
      <c r="B20" t="s">
        <v>60</v>
      </c>
      <c r="C20" t="s">
        <v>109</v>
      </c>
      <c r="D20" s="29" t="s">
        <v>128</v>
      </c>
      <c r="E20" s="29">
        <v>-0.42442893500000001</v>
      </c>
      <c r="F20" s="22">
        <f t="shared" si="1"/>
        <v>0.42442893500000001</v>
      </c>
      <c r="G20" s="22">
        <f t="shared" si="2"/>
        <v>0.42442893500000001</v>
      </c>
      <c r="H20" s="11" t="str">
        <f t="shared" si="4"/>
        <v/>
      </c>
      <c r="I20" s="18">
        <f t="shared" si="3"/>
        <v>6.3196295771580799E-2</v>
      </c>
    </row>
    <row r="21" spans="1:9" x14ac:dyDescent="0.2">
      <c r="A21" t="s">
        <v>9</v>
      </c>
      <c r="B21" t="s">
        <v>62</v>
      </c>
      <c r="C21" t="s">
        <v>109</v>
      </c>
      <c r="D21" s="29" t="s">
        <v>128</v>
      </c>
      <c r="E21" s="29">
        <v>-0.36694813500000001</v>
      </c>
      <c r="F21" s="22">
        <f t="shared" si="1"/>
        <v>0.36694813500000001</v>
      </c>
      <c r="G21" s="22">
        <f t="shared" si="2"/>
        <v>0.36694813500000001</v>
      </c>
      <c r="H21" s="11" t="str">
        <f t="shared" si="4"/>
        <v/>
      </c>
      <c r="I21" s="18">
        <f t="shared" si="3"/>
        <v>5.4637563464635032E-2</v>
      </c>
    </row>
    <row r="22" spans="1:9" x14ac:dyDescent="0.2">
      <c r="A22" t="s">
        <v>5</v>
      </c>
      <c r="B22" t="s">
        <v>58</v>
      </c>
      <c r="C22" t="s">
        <v>118</v>
      </c>
      <c r="D22" s="29" t="s">
        <v>129</v>
      </c>
      <c r="E22" s="29">
        <v>-0.52802789400000005</v>
      </c>
      <c r="F22" s="22">
        <f t="shared" si="1"/>
        <v>0.52802789400000005</v>
      </c>
      <c r="G22" s="22">
        <f t="shared" si="2"/>
        <v>0.52802789400000005</v>
      </c>
      <c r="H22" s="11" t="str">
        <f t="shared" si="4"/>
        <v/>
      </c>
      <c r="I22" s="12" t="str">
        <f t="shared" si="3"/>
        <v/>
      </c>
    </row>
    <row r="23" spans="1:9" x14ac:dyDescent="0.2">
      <c r="A23" t="s">
        <v>27</v>
      </c>
      <c r="B23" t="s">
        <v>80</v>
      </c>
      <c r="C23" t="s">
        <v>116</v>
      </c>
      <c r="D23" s="29" t="s">
        <v>130</v>
      </c>
      <c r="E23" s="29">
        <v>-4.3710886999999997E-2</v>
      </c>
      <c r="F23" s="22">
        <f t="shared" si="1"/>
        <v>4.3710886999999997E-2</v>
      </c>
      <c r="G23" s="22">
        <f t="shared" si="2"/>
        <v>4.3710886999999997E-2</v>
      </c>
      <c r="H23" s="31">
        <f t="shared" si="4"/>
        <v>6.5084303059831337E-3</v>
      </c>
      <c r="I23" s="12" t="str">
        <f t="shared" si="3"/>
        <v/>
      </c>
    </row>
    <row r="24" spans="1:9" x14ac:dyDescent="0.2">
      <c r="A24" t="s">
        <v>49</v>
      </c>
      <c r="B24" t="s">
        <v>102</v>
      </c>
      <c r="C24" t="s">
        <v>111</v>
      </c>
      <c r="D24" s="29" t="s">
        <v>128</v>
      </c>
      <c r="E24" s="29">
        <v>25.173525519999998</v>
      </c>
      <c r="F24" s="22">
        <f t="shared" si="1"/>
        <v>25.173525519999998</v>
      </c>
      <c r="G24" s="17" t="str">
        <f t="shared" si="2"/>
        <v/>
      </c>
      <c r="H24" s="11" t="str">
        <f t="shared" si="4"/>
        <v/>
      </c>
      <c r="I24" s="12" t="str">
        <f t="shared" si="3"/>
        <v/>
      </c>
    </row>
    <row r="25" spans="1:9" x14ac:dyDescent="0.2">
      <c r="A25" t="s">
        <v>39</v>
      </c>
      <c r="B25" t="s">
        <v>92</v>
      </c>
      <c r="C25" t="s">
        <v>118</v>
      </c>
      <c r="D25" s="29" t="s">
        <v>129</v>
      </c>
      <c r="E25" s="29">
        <v>-4.8507769999999997E-3</v>
      </c>
      <c r="F25" s="22">
        <f t="shared" si="1"/>
        <v>4.8507769999999997E-3</v>
      </c>
      <c r="G25" s="22">
        <f t="shared" si="2"/>
        <v>4.8507769999999997E-3</v>
      </c>
      <c r="H25" s="11" t="str">
        <f t="shared" si="4"/>
        <v/>
      </c>
      <c r="I25" s="12" t="str">
        <f t="shared" si="3"/>
        <v/>
      </c>
    </row>
    <row r="26" spans="1:9" x14ac:dyDescent="0.2">
      <c r="A26" t="s">
        <v>46</v>
      </c>
      <c r="B26" t="s">
        <v>99</v>
      </c>
      <c r="C26" t="s">
        <v>118</v>
      </c>
      <c r="D26" s="29" t="s">
        <v>129</v>
      </c>
      <c r="E26" s="29">
        <v>-1.222285E-3</v>
      </c>
      <c r="F26" s="22">
        <f t="shared" si="1"/>
        <v>1.222285E-3</v>
      </c>
      <c r="G26" s="22">
        <f t="shared" si="2"/>
        <v>1.222285E-3</v>
      </c>
      <c r="H26" s="11" t="str">
        <f t="shared" si="4"/>
        <v/>
      </c>
      <c r="I26" s="12" t="str">
        <f t="shared" si="3"/>
        <v/>
      </c>
    </row>
    <row r="27" spans="1:9" x14ac:dyDescent="0.2">
      <c r="A27" t="s">
        <v>21</v>
      </c>
      <c r="B27" t="s">
        <v>74</v>
      </c>
      <c r="C27" t="s">
        <v>109</v>
      </c>
      <c r="D27" s="29" t="s">
        <v>128</v>
      </c>
      <c r="E27" s="29">
        <v>-0.15386274699999999</v>
      </c>
      <c r="F27" s="22">
        <f t="shared" si="1"/>
        <v>0.15386274699999999</v>
      </c>
      <c r="G27" s="22">
        <f t="shared" si="2"/>
        <v>0.15386274699999999</v>
      </c>
      <c r="H27" s="11" t="str">
        <f t="shared" si="4"/>
        <v/>
      </c>
      <c r="I27" s="18">
        <f t="shared" si="3"/>
        <v>2.2909737922651066E-2</v>
      </c>
    </row>
    <row r="28" spans="1:9" x14ac:dyDescent="0.2">
      <c r="A28" t="s">
        <v>17</v>
      </c>
      <c r="B28" t="s">
        <v>70</v>
      </c>
      <c r="C28" t="s">
        <v>109</v>
      </c>
      <c r="D28" s="29" t="s">
        <v>128</v>
      </c>
      <c r="E28" s="29">
        <v>-0.25953451999999999</v>
      </c>
      <c r="F28" s="22">
        <f t="shared" si="1"/>
        <v>0.25953451999999999</v>
      </c>
      <c r="G28" s="22">
        <f t="shared" si="2"/>
        <v>0.25953451999999999</v>
      </c>
      <c r="H28" s="11" t="str">
        <f t="shared" si="4"/>
        <v/>
      </c>
      <c r="I28" s="18">
        <f t="shared" si="3"/>
        <v>3.8643972963000858E-2</v>
      </c>
    </row>
    <row r="29" spans="1:9" x14ac:dyDescent="0.2">
      <c r="A29" t="s">
        <v>4</v>
      </c>
      <c r="B29" t="s">
        <v>57</v>
      </c>
      <c r="C29" t="s">
        <v>109</v>
      </c>
      <c r="D29" s="29" t="s">
        <v>128</v>
      </c>
      <c r="E29" s="29">
        <v>-0.58061413799999995</v>
      </c>
      <c r="F29" s="22">
        <f t="shared" si="1"/>
        <v>0.58061413799999995</v>
      </c>
      <c r="G29" s="22">
        <f t="shared" si="2"/>
        <v>0.58061413799999995</v>
      </c>
      <c r="H29" s="11" t="str">
        <f t="shared" si="4"/>
        <v/>
      </c>
      <c r="I29" s="18">
        <f t="shared" si="3"/>
        <v>8.6451840975944355E-2</v>
      </c>
    </row>
    <row r="30" spans="1:9" x14ac:dyDescent="0.2">
      <c r="A30" t="s">
        <v>10</v>
      </c>
      <c r="B30" t="s">
        <v>63</v>
      </c>
      <c r="C30" t="s">
        <v>109</v>
      </c>
      <c r="D30" s="29" t="s">
        <v>128</v>
      </c>
      <c r="E30" s="29">
        <v>-0.35185216800000002</v>
      </c>
      <c r="F30" s="22">
        <f t="shared" si="1"/>
        <v>0.35185216800000002</v>
      </c>
      <c r="G30" s="22">
        <f t="shared" si="2"/>
        <v>0.35185216800000002</v>
      </c>
      <c r="H30" s="11" t="str">
        <f t="shared" si="4"/>
        <v/>
      </c>
      <c r="I30" s="18">
        <f t="shared" si="3"/>
        <v>5.2389815686812058E-2</v>
      </c>
    </row>
    <row r="31" spans="1:9" x14ac:dyDescent="0.2">
      <c r="A31" t="s">
        <v>23</v>
      </c>
      <c r="B31" t="s">
        <v>76</v>
      </c>
      <c r="C31" t="s">
        <v>109</v>
      </c>
      <c r="D31" s="29" t="s">
        <v>128</v>
      </c>
      <c r="E31" s="29">
        <v>-0.126573882</v>
      </c>
      <c r="F31" s="22">
        <f t="shared" si="1"/>
        <v>0.126573882</v>
      </c>
      <c r="G31" s="22">
        <f t="shared" si="2"/>
        <v>0.126573882</v>
      </c>
      <c r="H31" s="11" t="str">
        <f t="shared" si="4"/>
        <v/>
      </c>
      <c r="I31" s="18">
        <f t="shared" si="3"/>
        <v>1.8846501320248503E-2</v>
      </c>
    </row>
    <row r="32" spans="1:9" x14ac:dyDescent="0.2">
      <c r="A32" t="s">
        <v>40</v>
      </c>
      <c r="B32" t="s">
        <v>93</v>
      </c>
      <c r="C32" t="s">
        <v>118</v>
      </c>
      <c r="D32" s="29" t="s">
        <v>129</v>
      </c>
      <c r="E32" s="29">
        <v>-4.7367080000000001E-3</v>
      </c>
      <c r="F32" s="22">
        <f t="shared" si="1"/>
        <v>4.7367080000000001E-3</v>
      </c>
      <c r="G32" s="22">
        <f t="shared" si="2"/>
        <v>4.7367080000000001E-3</v>
      </c>
      <c r="H32" s="11" t="str">
        <f t="shared" si="4"/>
        <v/>
      </c>
      <c r="I32" s="12" t="str">
        <f t="shared" si="3"/>
        <v/>
      </c>
    </row>
    <row r="33" spans="1:9" x14ac:dyDescent="0.2">
      <c r="A33" t="s">
        <v>41</v>
      </c>
      <c r="B33" t="s">
        <v>94</v>
      </c>
      <c r="C33" t="s">
        <v>118</v>
      </c>
      <c r="D33" s="29" t="s">
        <v>129</v>
      </c>
      <c r="E33" s="29">
        <v>-3.8531160000000002E-3</v>
      </c>
      <c r="F33" s="22">
        <f t="shared" si="1"/>
        <v>3.8531160000000002E-3</v>
      </c>
      <c r="G33" s="22">
        <f t="shared" si="2"/>
        <v>3.8531160000000002E-3</v>
      </c>
      <c r="H33" s="11" t="str">
        <f t="shared" si="4"/>
        <v/>
      </c>
      <c r="I33" s="12" t="str">
        <f t="shared" si="3"/>
        <v/>
      </c>
    </row>
    <row r="34" spans="1:9" x14ac:dyDescent="0.2">
      <c r="A34" t="s">
        <v>42</v>
      </c>
      <c r="B34" t="s">
        <v>95</v>
      </c>
      <c r="C34" t="s">
        <v>118</v>
      </c>
      <c r="D34" s="29" t="s">
        <v>129</v>
      </c>
      <c r="E34" s="29">
        <v>-3.7416860000000001E-3</v>
      </c>
      <c r="F34" s="22">
        <f t="shared" si="1"/>
        <v>3.7416860000000001E-3</v>
      </c>
      <c r="G34" s="22">
        <f t="shared" si="2"/>
        <v>3.7416860000000001E-3</v>
      </c>
      <c r="H34" s="11" t="str">
        <f t="shared" si="4"/>
        <v/>
      </c>
      <c r="I34" s="12" t="str">
        <f t="shared" si="3"/>
        <v/>
      </c>
    </row>
    <row r="35" spans="1:9" x14ac:dyDescent="0.2">
      <c r="A35" t="s">
        <v>29</v>
      </c>
      <c r="B35" t="s">
        <v>82</v>
      </c>
      <c r="C35" t="s">
        <v>118</v>
      </c>
      <c r="D35" s="29" t="s">
        <v>129</v>
      </c>
      <c r="E35" s="29">
        <v>-3.1527145999999999E-2</v>
      </c>
      <c r="F35" s="22">
        <f t="shared" si="1"/>
        <v>3.1527145999999999E-2</v>
      </c>
      <c r="G35" s="22">
        <f t="shared" si="2"/>
        <v>3.1527145999999999E-2</v>
      </c>
      <c r="H35" s="11" t="str">
        <f t="shared" si="4"/>
        <v/>
      </c>
      <c r="I35" s="12" t="str">
        <f t="shared" si="3"/>
        <v/>
      </c>
    </row>
    <row r="36" spans="1:9" x14ac:dyDescent="0.2">
      <c r="A36" t="s">
        <v>32</v>
      </c>
      <c r="B36" t="s">
        <v>85</v>
      </c>
      <c r="C36" t="s">
        <v>118</v>
      </c>
      <c r="D36" s="29" t="s">
        <v>129</v>
      </c>
      <c r="E36" s="29">
        <v>-2.1107134999999999E-2</v>
      </c>
      <c r="F36" s="22">
        <f t="shared" si="1"/>
        <v>2.1107134999999999E-2</v>
      </c>
      <c r="G36" s="22">
        <f t="shared" si="2"/>
        <v>2.1107134999999999E-2</v>
      </c>
      <c r="H36" s="11" t="str">
        <f t="shared" si="4"/>
        <v/>
      </c>
      <c r="I36" s="12" t="str">
        <f t="shared" si="3"/>
        <v/>
      </c>
    </row>
    <row r="37" spans="1:9" x14ac:dyDescent="0.2">
      <c r="A37" t="s">
        <v>37</v>
      </c>
      <c r="B37" t="s">
        <v>90</v>
      </c>
      <c r="C37" t="s">
        <v>118</v>
      </c>
      <c r="D37" s="29" t="s">
        <v>129</v>
      </c>
      <c r="E37" s="29">
        <v>-8.9180170000000003E-3</v>
      </c>
      <c r="F37" s="22">
        <f t="shared" si="1"/>
        <v>8.9180170000000003E-3</v>
      </c>
      <c r="G37" s="22">
        <f t="shared" si="2"/>
        <v>8.9180170000000003E-3</v>
      </c>
      <c r="H37" s="11" t="str">
        <f t="shared" si="4"/>
        <v/>
      </c>
      <c r="I37" s="12" t="str">
        <f t="shared" si="3"/>
        <v/>
      </c>
    </row>
    <row r="38" spans="1:9" x14ac:dyDescent="0.2">
      <c r="A38" t="s">
        <v>19</v>
      </c>
      <c r="B38" t="s">
        <v>72</v>
      </c>
      <c r="C38" t="s">
        <v>109</v>
      </c>
      <c r="D38" s="29" t="s">
        <v>128</v>
      </c>
      <c r="E38" s="29">
        <v>-0.214246617</v>
      </c>
      <c r="F38" s="22">
        <f t="shared" si="1"/>
        <v>0.214246617</v>
      </c>
      <c r="G38" s="22">
        <f t="shared" si="2"/>
        <v>0.214246617</v>
      </c>
      <c r="H38" s="11" t="str">
        <f t="shared" si="4"/>
        <v/>
      </c>
      <c r="I38" s="18">
        <f t="shared" si="3"/>
        <v>3.1900729331737453E-2</v>
      </c>
    </row>
    <row r="39" spans="1:9" x14ac:dyDescent="0.2">
      <c r="A39" t="s">
        <v>50</v>
      </c>
      <c r="B39" t="s">
        <v>103</v>
      </c>
      <c r="C39" t="s">
        <v>111</v>
      </c>
      <c r="D39" s="29" t="s">
        <v>128</v>
      </c>
      <c r="E39" s="29">
        <v>25.173525519999998</v>
      </c>
      <c r="F39" s="22">
        <f t="shared" si="1"/>
        <v>25.173525519999998</v>
      </c>
      <c r="G39" s="17" t="str">
        <f t="shared" si="2"/>
        <v/>
      </c>
      <c r="H39" s="11" t="str">
        <f t="shared" si="4"/>
        <v/>
      </c>
      <c r="I39" s="12" t="str">
        <f t="shared" si="3"/>
        <v/>
      </c>
    </row>
    <row r="40" spans="1:9" x14ac:dyDescent="0.2">
      <c r="A40" t="s">
        <v>12</v>
      </c>
      <c r="B40" t="s">
        <v>65</v>
      </c>
      <c r="C40" t="s">
        <v>109</v>
      </c>
      <c r="D40" s="29" t="s">
        <v>128</v>
      </c>
      <c r="E40" s="29">
        <v>-0.34662664100000001</v>
      </c>
      <c r="F40" s="22">
        <f t="shared" si="1"/>
        <v>0.34662664100000001</v>
      </c>
      <c r="G40" s="22">
        <f t="shared" si="2"/>
        <v>0.34662664100000001</v>
      </c>
      <c r="H40" s="11" t="str">
        <f t="shared" si="4"/>
        <v/>
      </c>
      <c r="I40" s="18">
        <f t="shared" si="3"/>
        <v>5.1611749154061692E-2</v>
      </c>
    </row>
    <row r="41" spans="1:9" x14ac:dyDescent="0.2">
      <c r="A41" t="s">
        <v>47</v>
      </c>
      <c r="B41" t="s">
        <v>100</v>
      </c>
      <c r="C41" t="s">
        <v>118</v>
      </c>
      <c r="D41" s="29" t="s">
        <v>129</v>
      </c>
      <c r="E41" s="29">
        <v>-1.024655E-3</v>
      </c>
      <c r="F41" s="22">
        <f t="shared" si="1"/>
        <v>1.024655E-3</v>
      </c>
      <c r="G41" s="22">
        <f t="shared" si="2"/>
        <v>1.024655E-3</v>
      </c>
      <c r="H41" s="11" t="str">
        <f t="shared" si="4"/>
        <v/>
      </c>
      <c r="I41" s="12" t="str">
        <f t="shared" si="3"/>
        <v/>
      </c>
    </row>
    <row r="42" spans="1:9" x14ac:dyDescent="0.2">
      <c r="A42" t="s">
        <v>6</v>
      </c>
      <c r="B42" t="s">
        <v>59</v>
      </c>
      <c r="C42" t="s">
        <v>109</v>
      </c>
      <c r="D42" s="29" t="s">
        <v>128</v>
      </c>
      <c r="E42" s="29">
        <v>-0.47668420700000003</v>
      </c>
      <c r="F42" s="22">
        <f t="shared" si="1"/>
        <v>0.47668420700000003</v>
      </c>
      <c r="G42" s="22">
        <f t="shared" si="2"/>
        <v>0.47668420700000003</v>
      </c>
      <c r="H42" s="11" t="str">
        <f t="shared" si="4"/>
        <v/>
      </c>
      <c r="I42" s="18">
        <f t="shared" si="3"/>
        <v>7.0976961396878951E-2</v>
      </c>
    </row>
    <row r="43" spans="1:9" x14ac:dyDescent="0.2">
      <c r="A43" t="s">
        <v>38</v>
      </c>
      <c r="B43" t="s">
        <v>91</v>
      </c>
      <c r="C43" t="s">
        <v>118</v>
      </c>
      <c r="D43" s="29" t="s">
        <v>129</v>
      </c>
      <c r="E43" s="29">
        <v>-7.0497060000000002E-3</v>
      </c>
      <c r="F43" s="22">
        <f t="shared" si="1"/>
        <v>7.0497060000000002E-3</v>
      </c>
      <c r="G43" s="22">
        <f t="shared" si="2"/>
        <v>7.0497060000000002E-3</v>
      </c>
      <c r="H43" s="11" t="str">
        <f t="shared" si="4"/>
        <v/>
      </c>
      <c r="I43" s="12" t="str">
        <f t="shared" si="3"/>
        <v/>
      </c>
    </row>
    <row r="44" spans="1:9" x14ac:dyDescent="0.2">
      <c r="A44" t="s">
        <v>44</v>
      </c>
      <c r="B44" t="s">
        <v>97</v>
      </c>
      <c r="C44" t="s">
        <v>118</v>
      </c>
      <c r="D44" s="29" t="s">
        <v>129</v>
      </c>
      <c r="E44" s="29">
        <v>-2.7424390000000002E-3</v>
      </c>
      <c r="F44" s="22">
        <f t="shared" si="1"/>
        <v>2.7424390000000002E-3</v>
      </c>
      <c r="G44" s="22">
        <f t="shared" si="2"/>
        <v>2.7424390000000002E-3</v>
      </c>
      <c r="H44" s="11" t="str">
        <f t="shared" si="4"/>
        <v/>
      </c>
      <c r="I44" s="12" t="str">
        <f t="shared" si="3"/>
        <v/>
      </c>
    </row>
    <row r="45" spans="1:9" x14ac:dyDescent="0.2">
      <c r="A45" t="s">
        <v>14</v>
      </c>
      <c r="B45" t="s">
        <v>67</v>
      </c>
      <c r="C45" t="s">
        <v>109</v>
      </c>
      <c r="D45" s="29" t="s">
        <v>128</v>
      </c>
      <c r="E45" s="29">
        <v>-0.30366119400000002</v>
      </c>
      <c r="F45" s="22">
        <f t="shared" si="1"/>
        <v>0.30366119400000002</v>
      </c>
      <c r="G45" s="22">
        <f t="shared" si="2"/>
        <v>0.30366119400000002</v>
      </c>
      <c r="H45" s="11" t="str">
        <f t="shared" si="4"/>
        <v/>
      </c>
      <c r="I45" s="18">
        <f t="shared" si="3"/>
        <v>4.5214312804510784E-2</v>
      </c>
    </row>
    <row r="46" spans="1:9" x14ac:dyDescent="0.2">
      <c r="A46" t="s">
        <v>24</v>
      </c>
      <c r="B46" t="s">
        <v>77</v>
      </c>
      <c r="C46" t="s">
        <v>109</v>
      </c>
      <c r="D46" s="29" t="s">
        <v>128</v>
      </c>
      <c r="E46" s="29">
        <v>-6.9673697000000007E-2</v>
      </c>
      <c r="F46" s="22">
        <f t="shared" si="1"/>
        <v>6.9673697000000007E-2</v>
      </c>
      <c r="G46" s="22">
        <f t="shared" si="2"/>
        <v>6.9673697000000007E-2</v>
      </c>
      <c r="H46" s="11" t="str">
        <f t="shared" si="4"/>
        <v/>
      </c>
      <c r="I46" s="18">
        <f t="shared" si="3"/>
        <v>1.0374220982628109E-2</v>
      </c>
    </row>
    <row r="47" spans="1:9" x14ac:dyDescent="0.2">
      <c r="A47" t="s">
        <v>45</v>
      </c>
      <c r="B47" t="s">
        <v>98</v>
      </c>
      <c r="C47" t="s">
        <v>118</v>
      </c>
      <c r="D47" s="29" t="s">
        <v>129</v>
      </c>
      <c r="E47" s="29">
        <v>-1.3616399999999999E-3</v>
      </c>
      <c r="F47" s="22">
        <f t="shared" si="1"/>
        <v>1.3616399999999999E-3</v>
      </c>
      <c r="G47" s="22">
        <f t="shared" si="2"/>
        <v>1.3616399999999999E-3</v>
      </c>
      <c r="H47" s="11" t="str">
        <f t="shared" si="4"/>
        <v/>
      </c>
      <c r="I47" s="12" t="str">
        <f t="shared" si="3"/>
        <v/>
      </c>
    </row>
    <row r="48" spans="1:9" x14ac:dyDescent="0.2">
      <c r="A48" t="s">
        <v>20</v>
      </c>
      <c r="B48" t="s">
        <v>73</v>
      </c>
      <c r="C48" t="s">
        <v>109</v>
      </c>
      <c r="D48" s="29" t="s">
        <v>128</v>
      </c>
      <c r="E48" s="29">
        <v>-0.15618520299999999</v>
      </c>
      <c r="F48" s="22">
        <f t="shared" si="1"/>
        <v>0.15618520299999999</v>
      </c>
      <c r="G48" s="22">
        <f t="shared" si="2"/>
        <v>0.15618520299999999</v>
      </c>
      <c r="H48" s="11" t="str">
        <f t="shared" si="4"/>
        <v/>
      </c>
      <c r="I48" s="18">
        <f t="shared" si="3"/>
        <v>2.325554520436357E-2</v>
      </c>
    </row>
    <row r="49" spans="1:9" x14ac:dyDescent="0.2">
      <c r="A49" t="s">
        <v>26</v>
      </c>
      <c r="B49" t="s">
        <v>79</v>
      </c>
      <c r="C49" t="s">
        <v>116</v>
      </c>
      <c r="D49" s="29" t="s">
        <v>130</v>
      </c>
      <c r="E49" s="29">
        <v>-4.6024780000000001E-2</v>
      </c>
      <c r="F49" s="22">
        <f t="shared" si="1"/>
        <v>4.6024780000000001E-2</v>
      </c>
      <c r="G49" s="22">
        <f t="shared" si="2"/>
        <v>4.6024780000000001E-2</v>
      </c>
      <c r="H49" s="31">
        <f t="shared" si="4"/>
        <v>6.8529625806542527E-3</v>
      </c>
      <c r="I49" s="12" t="str">
        <f t="shared" si="3"/>
        <v/>
      </c>
    </row>
    <row r="50" spans="1:9" x14ac:dyDescent="0.2">
      <c r="A50" t="s">
        <v>11</v>
      </c>
      <c r="B50" t="s">
        <v>64</v>
      </c>
      <c r="C50" t="s">
        <v>109</v>
      </c>
      <c r="D50" s="29" t="s">
        <v>128</v>
      </c>
      <c r="E50" s="29">
        <v>-0.34720725499999999</v>
      </c>
      <c r="F50" s="22">
        <f t="shared" si="1"/>
        <v>0.34720725499999999</v>
      </c>
      <c r="G50" s="22">
        <f t="shared" si="2"/>
        <v>0.34720725499999999</v>
      </c>
      <c r="H50" s="11" t="str">
        <f t="shared" si="4"/>
        <v/>
      </c>
      <c r="I50" s="18">
        <f t="shared" si="3"/>
        <v>5.1698200974489815E-2</v>
      </c>
    </row>
    <row r="51" spans="1:9" x14ac:dyDescent="0.2">
      <c r="A51" s="23"/>
      <c r="B51" s="4"/>
      <c r="C51" s="4"/>
      <c r="D51" s="30"/>
      <c r="E51" s="26">
        <f>SUM(E2:E50)</f>
        <v>18.457484179000001</v>
      </c>
      <c r="F51" s="1"/>
      <c r="G51" s="1">
        <f>SUM(G2:G50)</f>
        <v>6.7160413409999986</v>
      </c>
      <c r="H51" s="32"/>
      <c r="I51" s="24"/>
    </row>
    <row r="53" spans="1:9" x14ac:dyDescent="0.2">
      <c r="A5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2" sqref="D2"/>
    </sheetView>
  </sheetViews>
  <sheetFormatPr baseColWidth="10" defaultRowHeight="16" x14ac:dyDescent="0.2"/>
  <cols>
    <col min="1" max="1" width="20.1640625" customWidth="1"/>
    <col min="2" max="2" width="18" customWidth="1"/>
    <col min="3" max="3" width="20.83203125" customWidth="1"/>
    <col min="4" max="6" width="28.1640625" customWidth="1"/>
    <col min="7" max="7" width="23" customWidth="1"/>
    <col min="8" max="8" width="24.33203125" customWidth="1"/>
    <col min="9" max="10" width="27" customWidth="1"/>
    <col min="11" max="12" width="30.1640625" customWidth="1"/>
  </cols>
  <sheetData>
    <row r="1" spans="1:12" ht="35" x14ac:dyDescent="0.2">
      <c r="A1" s="2" t="s">
        <v>0</v>
      </c>
      <c r="B1" s="2" t="s">
        <v>1</v>
      </c>
      <c r="C1" s="2" t="s">
        <v>108</v>
      </c>
      <c r="D1" s="9" t="s">
        <v>148</v>
      </c>
      <c r="E1" s="2" t="s">
        <v>125</v>
      </c>
      <c r="F1" s="2" t="s">
        <v>126</v>
      </c>
      <c r="G1" s="2" t="s">
        <v>114</v>
      </c>
      <c r="H1" s="10" t="s">
        <v>115</v>
      </c>
      <c r="I1" s="9" t="s">
        <v>122</v>
      </c>
      <c r="J1" s="10" t="s">
        <v>123</v>
      </c>
      <c r="K1" s="9" t="s">
        <v>121</v>
      </c>
      <c r="L1" s="20" t="s">
        <v>120</v>
      </c>
    </row>
    <row r="2" spans="1:12" x14ac:dyDescent="0.2">
      <c r="A2" t="s">
        <v>48</v>
      </c>
      <c r="B2" t="s">
        <v>101</v>
      </c>
      <c r="C2" t="s">
        <v>111</v>
      </c>
      <c r="D2" s="16">
        <v>23.8234823637316</v>
      </c>
      <c r="E2" s="27">
        <f>ABS(D2)</f>
        <v>23.8234823637316</v>
      </c>
      <c r="F2" s="27" t="str">
        <f>IF(C2&lt;&gt;"Energy Requirement",E2,"")</f>
        <v/>
      </c>
      <c r="G2" s="17" t="str">
        <f>IF(C2="Nucleotide",F2/$F$31,"")</f>
        <v/>
      </c>
      <c r="H2" s="12" t="str">
        <f>IF(C2="Amino Acids",F2/$F$31,"")</f>
        <v/>
      </c>
      <c r="I2" s="11"/>
      <c r="J2" s="12"/>
      <c r="K2" s="11"/>
      <c r="L2" s="12"/>
    </row>
    <row r="3" spans="1:12" x14ac:dyDescent="0.2">
      <c r="A3" t="s">
        <v>8</v>
      </c>
      <c r="B3" t="s">
        <v>61</v>
      </c>
      <c r="C3" t="s">
        <v>109</v>
      </c>
      <c r="D3" s="16">
        <v>-0.49195890174746398</v>
      </c>
      <c r="E3" s="27">
        <f t="shared" ref="E3:E30" si="0">ABS(D3)</f>
        <v>0.49195890174746398</v>
      </c>
      <c r="F3" s="27">
        <f t="shared" ref="F3:F30" si="1">IF(C3&lt;&gt;"Energy Requirement",E3,"")</f>
        <v>0.49195890174746398</v>
      </c>
      <c r="G3" s="17" t="str">
        <f t="shared" ref="G3:G6" si="2">IF(C3="Nucleotide",F3/$F$31,"")</f>
        <v/>
      </c>
      <c r="H3" s="18">
        <f t="shared" ref="H3:H30" si="3">IF(C3="Amino Acids",F3/$F$31,"")</f>
        <v>7.6540169386389564E-2</v>
      </c>
      <c r="I3" s="11" t="s">
        <v>124</v>
      </c>
      <c r="J3" s="13">
        <f>'iAB-AMØ-1410'!I3</f>
        <v>5.9046607348750099E-2</v>
      </c>
      <c r="K3" s="11"/>
      <c r="L3" s="13">
        <f t="shared" ref="L3:L28" si="4">(H3/J3)-1</f>
        <v>0.29626701385765175</v>
      </c>
    </row>
    <row r="4" spans="1:12" x14ac:dyDescent="0.2">
      <c r="A4" t="s">
        <v>13</v>
      </c>
      <c r="B4" t="s">
        <v>66</v>
      </c>
      <c r="C4" t="s">
        <v>109</v>
      </c>
      <c r="D4" s="16">
        <v>-0.27299031374399901</v>
      </c>
      <c r="E4" s="27">
        <f t="shared" si="0"/>
        <v>0.27299031374399901</v>
      </c>
      <c r="F4" s="27">
        <f t="shared" si="1"/>
        <v>0.27299031374399901</v>
      </c>
      <c r="G4" s="17" t="str">
        <f t="shared" si="2"/>
        <v/>
      </c>
      <c r="H4" s="18">
        <f t="shared" si="3"/>
        <v>4.2472500813767466E-2</v>
      </c>
      <c r="I4" s="11"/>
      <c r="J4" s="13">
        <f>'iAB-AMØ-1410'!I6</f>
        <v>4.8499482874162982E-2</v>
      </c>
      <c r="K4" s="11"/>
      <c r="L4" s="13">
        <f t="shared" si="4"/>
        <v>-0.12426899635266531</v>
      </c>
    </row>
    <row r="5" spans="1:12" x14ac:dyDescent="0.2">
      <c r="A5" t="s">
        <v>18</v>
      </c>
      <c r="B5" t="s">
        <v>71</v>
      </c>
      <c r="C5" t="s">
        <v>109</v>
      </c>
      <c r="D5" s="16">
        <v>-0.25761474766731801</v>
      </c>
      <c r="E5" s="27">
        <f t="shared" si="0"/>
        <v>0.25761474766731801</v>
      </c>
      <c r="F5" s="27">
        <f t="shared" si="1"/>
        <v>0.25761474766731801</v>
      </c>
      <c r="G5" s="17" t="str">
        <f t="shared" si="2"/>
        <v/>
      </c>
      <c r="H5" s="18">
        <f t="shared" si="3"/>
        <v>4.0080332631139692E-2</v>
      </c>
      <c r="I5" s="11" t="s">
        <v>124</v>
      </c>
      <c r="J5" s="13">
        <f>'iAB-AMØ-1410'!I7</f>
        <v>3.2073632972593705E-2</v>
      </c>
      <c r="K5" s="11"/>
      <c r="L5" s="13">
        <f t="shared" si="4"/>
        <v>0.24963494672984377</v>
      </c>
    </row>
    <row r="6" spans="1:12" x14ac:dyDescent="0.2">
      <c r="A6" t="s">
        <v>15</v>
      </c>
      <c r="B6" t="s">
        <v>68</v>
      </c>
      <c r="C6" t="s">
        <v>109</v>
      </c>
      <c r="D6" s="16">
        <v>-0.21119198590563101</v>
      </c>
      <c r="E6" s="27">
        <f t="shared" si="0"/>
        <v>0.21119198590563101</v>
      </c>
      <c r="F6" s="27">
        <f t="shared" si="1"/>
        <v>0.21119198590563101</v>
      </c>
      <c r="G6" s="17" t="str">
        <f t="shared" si="2"/>
        <v/>
      </c>
      <c r="H6" s="18">
        <f t="shared" si="3"/>
        <v>3.2857765794758936E-2</v>
      </c>
      <c r="I6" s="11" t="s">
        <v>124</v>
      </c>
      <c r="J6" s="13">
        <f>'iAB-AMØ-1410'!I8</f>
        <v>4.2102046524612073E-2</v>
      </c>
      <c r="K6" s="11"/>
      <c r="L6" s="13">
        <f t="shared" si="4"/>
        <v>-0.21956844127396757</v>
      </c>
    </row>
    <row r="7" spans="1:12" x14ac:dyDescent="0.2">
      <c r="A7" t="s">
        <v>113</v>
      </c>
      <c r="B7" t="s">
        <v>112</v>
      </c>
      <c r="C7" t="s">
        <v>110</v>
      </c>
      <c r="D7" s="16">
        <v>-23.940091920061501</v>
      </c>
      <c r="E7" s="27">
        <f t="shared" si="0"/>
        <v>23.940091920061501</v>
      </c>
      <c r="F7" s="27">
        <f>IF(C7&lt;&gt;"Energy Requirement",E7-E2,"")</f>
        <v>0.11660955632990166</v>
      </c>
      <c r="G7" s="7">
        <f>IF(C7="Nucleotide",F7/$F$31,"")</f>
        <v>1.8142400029472417E-2</v>
      </c>
      <c r="H7" s="12" t="str">
        <f t="shared" si="3"/>
        <v/>
      </c>
      <c r="I7" s="6">
        <f>'iAB-AMØ-1410'!H5</f>
        <v>7.2459446762062462E-3</v>
      </c>
      <c r="J7" s="12" t="s">
        <v>124</v>
      </c>
      <c r="K7" s="6">
        <f t="shared" ref="K7:K13" si="5">(G7/I7)-1</f>
        <v>1.5038005174186924</v>
      </c>
      <c r="L7" s="12"/>
    </row>
    <row r="8" spans="1:12" x14ac:dyDescent="0.2">
      <c r="A8" t="s">
        <v>51</v>
      </c>
      <c r="B8" t="s">
        <v>104</v>
      </c>
      <c r="C8" t="s">
        <v>110</v>
      </c>
      <c r="D8" s="16">
        <v>-0.116806932017712</v>
      </c>
      <c r="E8" s="27">
        <f t="shared" si="0"/>
        <v>0.116806932017712</v>
      </c>
      <c r="F8" s="27">
        <f t="shared" si="1"/>
        <v>0.116806932017712</v>
      </c>
      <c r="G8" s="7">
        <f>IF(C8="Nucleotide",F8/$F$31,"")</f>
        <v>1.8173108221811445E-2</v>
      </c>
      <c r="H8" s="12" t="str">
        <f t="shared" si="3"/>
        <v/>
      </c>
      <c r="I8" s="6">
        <f>'iAB-AMØ-1410'!H11</f>
        <v>6.3092474939546407E-3</v>
      </c>
      <c r="J8" s="12" t="s">
        <v>124</v>
      </c>
      <c r="K8" s="6">
        <f t="shared" si="5"/>
        <v>1.8803923509458857</v>
      </c>
      <c r="L8" s="12"/>
    </row>
    <row r="9" spans="1:12" x14ac:dyDescent="0.2">
      <c r="A9" t="s">
        <v>22</v>
      </c>
      <c r="B9" t="s">
        <v>75</v>
      </c>
      <c r="C9" t="s">
        <v>109</v>
      </c>
      <c r="D9" s="16">
        <v>-0.23337701321011101</v>
      </c>
      <c r="E9" s="27">
        <f t="shared" si="0"/>
        <v>0.23337701321011101</v>
      </c>
      <c r="F9" s="27">
        <f t="shared" si="1"/>
        <v>0.23337701321011101</v>
      </c>
      <c r="G9" s="7" t="str">
        <f t="shared" ref="G9:G30" si="6">IF(C9="Nucleotide",F9/$F$31,"")</f>
        <v/>
      </c>
      <c r="H9" s="18">
        <f t="shared" si="3"/>
        <v>3.63093666128253E-2</v>
      </c>
      <c r="I9" s="11" t="s">
        <v>124</v>
      </c>
      <c r="J9" s="13">
        <f>'iAB-AMØ-1410'!I12</f>
        <v>1.8932953140676629E-2</v>
      </c>
      <c r="K9" s="11"/>
      <c r="L9" s="13">
        <f t="shared" si="4"/>
        <v>0.91778674689772521</v>
      </c>
    </row>
    <row r="10" spans="1:12" x14ac:dyDescent="0.2">
      <c r="A10" t="s">
        <v>16</v>
      </c>
      <c r="B10" t="s">
        <v>69</v>
      </c>
      <c r="C10" t="s">
        <v>109</v>
      </c>
      <c r="D10" s="16">
        <v>-0.25747658468588402</v>
      </c>
      <c r="E10" s="27">
        <f t="shared" si="0"/>
        <v>0.25747658468588402</v>
      </c>
      <c r="F10" s="27">
        <f t="shared" si="1"/>
        <v>0.25747658468588402</v>
      </c>
      <c r="G10" s="7" t="str">
        <f>IF(C10="Nucleotide",F10/$F$31,"")</f>
        <v/>
      </c>
      <c r="H10" s="18">
        <f t="shared" si="3"/>
        <v>4.0058836896507542E-2</v>
      </c>
      <c r="I10" s="11" t="s">
        <v>124</v>
      </c>
      <c r="J10" s="13">
        <f>'iAB-AMØ-1410'!I19</f>
        <v>4.1756239242899569E-2</v>
      </c>
      <c r="K10" s="11"/>
      <c r="L10" s="13">
        <f t="shared" si="4"/>
        <v>-4.0650268730334949E-2</v>
      </c>
    </row>
    <row r="11" spans="1:12" x14ac:dyDescent="0.2">
      <c r="A11" t="s">
        <v>7</v>
      </c>
      <c r="B11" t="s">
        <v>60</v>
      </c>
      <c r="C11" t="s">
        <v>109</v>
      </c>
      <c r="D11" s="16">
        <v>-0.29201733004428199</v>
      </c>
      <c r="E11" s="27">
        <f t="shared" si="0"/>
        <v>0.29201733004428199</v>
      </c>
      <c r="F11" s="27">
        <f t="shared" si="1"/>
        <v>0.29201733004428199</v>
      </c>
      <c r="G11" s="7" t="str">
        <f t="shared" si="6"/>
        <v/>
      </c>
      <c r="H11" s="18">
        <f t="shared" si="3"/>
        <v>4.543277055452892E-2</v>
      </c>
      <c r="I11" s="11" t="s">
        <v>124</v>
      </c>
      <c r="J11" s="13">
        <f>'iAB-AMØ-1410'!I20</f>
        <v>6.3196295771580799E-2</v>
      </c>
      <c r="K11" s="11"/>
      <c r="L11" s="13">
        <f t="shared" si="4"/>
        <v>-0.28108491170522187</v>
      </c>
    </row>
    <row r="12" spans="1:12" x14ac:dyDescent="0.2">
      <c r="A12" t="s">
        <v>9</v>
      </c>
      <c r="B12" t="s">
        <v>62</v>
      </c>
      <c r="C12" t="s">
        <v>109</v>
      </c>
      <c r="D12" s="16">
        <v>-0.36267782626317502</v>
      </c>
      <c r="E12" s="27">
        <f t="shared" si="0"/>
        <v>0.36267782626317502</v>
      </c>
      <c r="F12" s="27">
        <f t="shared" si="1"/>
        <v>0.36267782626317502</v>
      </c>
      <c r="G12" s="7" t="str">
        <f t="shared" si="6"/>
        <v/>
      </c>
      <c r="H12" s="18">
        <f t="shared" si="3"/>
        <v>5.6426303409223916E-2</v>
      </c>
      <c r="I12" s="11" t="s">
        <v>124</v>
      </c>
      <c r="J12" s="13">
        <f>'iAB-AMØ-1410'!I21</f>
        <v>5.4637563464635032E-2</v>
      </c>
      <c r="K12" s="11"/>
      <c r="L12" s="13">
        <f t="shared" si="4"/>
        <v>3.2738281708822425E-2</v>
      </c>
    </row>
    <row r="13" spans="1:12" x14ac:dyDescent="0.2">
      <c r="A13" t="s">
        <v>52</v>
      </c>
      <c r="B13" t="s">
        <v>105</v>
      </c>
      <c r="C13" t="s">
        <v>110</v>
      </c>
      <c r="D13" s="16">
        <v>-0.116806932017712</v>
      </c>
      <c r="E13" s="27">
        <f t="shared" si="0"/>
        <v>0.116806932017712</v>
      </c>
      <c r="F13" s="27">
        <f t="shared" si="1"/>
        <v>0.116806932017712</v>
      </c>
      <c r="G13" s="7">
        <f t="shared" si="6"/>
        <v>1.8173108221811445E-2</v>
      </c>
      <c r="H13" s="12" t="str">
        <f t="shared" si="3"/>
        <v/>
      </c>
      <c r="I13" s="6">
        <f>'iAB-AMØ-1410'!H23</f>
        <v>6.5084303059831337E-3</v>
      </c>
      <c r="J13" s="12" t="s">
        <v>124</v>
      </c>
      <c r="K13" s="6">
        <f t="shared" si="5"/>
        <v>1.7922413496699949</v>
      </c>
      <c r="L13" s="12"/>
    </row>
    <row r="14" spans="1:12" x14ac:dyDescent="0.2">
      <c r="A14" t="s">
        <v>49</v>
      </c>
      <c r="B14" t="s">
        <v>102</v>
      </c>
      <c r="C14" t="s">
        <v>111</v>
      </c>
      <c r="D14" s="16">
        <v>23.8234823637316</v>
      </c>
      <c r="E14" s="27">
        <f t="shared" si="0"/>
        <v>23.8234823637316</v>
      </c>
      <c r="F14" s="27" t="str">
        <f t="shared" si="1"/>
        <v/>
      </c>
      <c r="G14" s="7" t="str">
        <f t="shared" si="6"/>
        <v/>
      </c>
      <c r="H14" s="12" t="str">
        <f t="shared" si="3"/>
        <v/>
      </c>
      <c r="I14" s="11"/>
      <c r="J14" s="12"/>
      <c r="K14" s="11"/>
      <c r="L14" s="12"/>
    </row>
    <row r="15" spans="1:12" x14ac:dyDescent="0.2">
      <c r="A15" t="s">
        <v>3</v>
      </c>
      <c r="B15" t="s">
        <v>56</v>
      </c>
      <c r="C15" t="s">
        <v>111</v>
      </c>
      <c r="D15" s="16">
        <v>-23.8234823637316</v>
      </c>
      <c r="E15" s="27">
        <f t="shared" si="0"/>
        <v>23.8234823637316</v>
      </c>
      <c r="F15" s="27" t="str">
        <f t="shared" si="1"/>
        <v/>
      </c>
      <c r="G15" s="7" t="str">
        <f t="shared" si="6"/>
        <v/>
      </c>
      <c r="H15" s="12" t="str">
        <f t="shared" si="3"/>
        <v/>
      </c>
      <c r="I15" s="11"/>
      <c r="J15" s="12"/>
      <c r="K15" s="11"/>
      <c r="L15" s="12"/>
    </row>
    <row r="16" spans="1:12" x14ac:dyDescent="0.2">
      <c r="A16" t="s">
        <v>21</v>
      </c>
      <c r="B16" t="s">
        <v>74</v>
      </c>
      <c r="C16" t="s">
        <v>109</v>
      </c>
      <c r="D16" s="16">
        <v>-0.20013894739094401</v>
      </c>
      <c r="E16" s="27">
        <f t="shared" si="0"/>
        <v>0.20013894739094401</v>
      </c>
      <c r="F16" s="27">
        <f t="shared" si="1"/>
        <v>0.20013894739094401</v>
      </c>
      <c r="G16" s="7" t="str">
        <f t="shared" si="6"/>
        <v/>
      </c>
      <c r="H16" s="18">
        <f t="shared" si="3"/>
        <v>3.113810702419215E-2</v>
      </c>
      <c r="I16" s="11" t="s">
        <v>124</v>
      </c>
      <c r="J16" s="13">
        <f>'iAB-AMØ-1410'!I27</f>
        <v>2.2909737922651066E-2</v>
      </c>
      <c r="K16" s="11"/>
      <c r="L16" s="13">
        <f t="shared" si="4"/>
        <v>0.3591646979691383</v>
      </c>
    </row>
    <row r="17" spans="1:12" x14ac:dyDescent="0.2">
      <c r="A17" t="s">
        <v>17</v>
      </c>
      <c r="B17" t="s">
        <v>70</v>
      </c>
      <c r="C17" t="s">
        <v>109</v>
      </c>
      <c r="D17" s="16">
        <v>-0.29106992674302301</v>
      </c>
      <c r="E17" s="27">
        <f t="shared" si="0"/>
        <v>0.29106992674302301</v>
      </c>
      <c r="F17" s="27">
        <f t="shared" si="1"/>
        <v>0.29106992674302301</v>
      </c>
      <c r="G17" s="7" t="str">
        <f t="shared" si="6"/>
        <v/>
      </c>
      <c r="H17" s="18">
        <f t="shared" si="3"/>
        <v>4.5285371231337468E-2</v>
      </c>
      <c r="I17" s="11" t="s">
        <v>124</v>
      </c>
      <c r="J17" s="13">
        <f>'iAB-AMØ-1410'!I28</f>
        <v>3.8643972963000858E-2</v>
      </c>
      <c r="K17" s="11"/>
      <c r="L17" s="13">
        <f t="shared" si="4"/>
        <v>0.17186116641514393</v>
      </c>
    </row>
    <row r="18" spans="1:12" x14ac:dyDescent="0.2">
      <c r="A18" t="s">
        <v>4</v>
      </c>
      <c r="B18" t="s">
        <v>57</v>
      </c>
      <c r="C18" t="s">
        <v>109</v>
      </c>
      <c r="D18" s="16">
        <v>-0.392678930803041</v>
      </c>
      <c r="E18" s="27">
        <f t="shared" si="0"/>
        <v>0.392678930803041</v>
      </c>
      <c r="F18" s="27">
        <f t="shared" si="1"/>
        <v>0.392678930803041</v>
      </c>
      <c r="G18" s="7" t="str">
        <f t="shared" si="6"/>
        <v/>
      </c>
      <c r="H18" s="18">
        <f t="shared" si="3"/>
        <v>6.1093948643619674E-2</v>
      </c>
      <c r="I18" s="11" t="s">
        <v>124</v>
      </c>
      <c r="J18" s="13">
        <f>'iAB-AMØ-1410'!I29</f>
        <v>8.6451840975944355E-2</v>
      </c>
      <c r="K18" s="11"/>
      <c r="L18" s="13">
        <f t="shared" si="4"/>
        <v>-0.29331813002548601</v>
      </c>
    </row>
    <row r="19" spans="1:12" x14ac:dyDescent="0.2">
      <c r="A19" t="s">
        <v>10</v>
      </c>
      <c r="B19" t="s">
        <v>63</v>
      </c>
      <c r="C19" t="s">
        <v>109</v>
      </c>
      <c r="D19" s="16">
        <v>-0.37694808848838801</v>
      </c>
      <c r="E19" s="27">
        <f t="shared" si="0"/>
        <v>0.37694808848838801</v>
      </c>
      <c r="F19" s="27">
        <f t="shared" si="1"/>
        <v>0.37694808848838801</v>
      </c>
      <c r="G19" s="7" t="str">
        <f t="shared" si="6"/>
        <v/>
      </c>
      <c r="H19" s="18">
        <f t="shared" si="3"/>
        <v>5.864650571479512E-2</v>
      </c>
      <c r="I19" s="11" t="s">
        <v>124</v>
      </c>
      <c r="J19" s="13">
        <f>'iAB-AMØ-1410'!I30</f>
        <v>5.2389815686812058E-2</v>
      </c>
      <c r="K19" s="11"/>
      <c r="L19" s="13">
        <f t="shared" si="4"/>
        <v>0.1194256926839703</v>
      </c>
    </row>
    <row r="20" spans="1:12" x14ac:dyDescent="0.2">
      <c r="A20" t="s">
        <v>23</v>
      </c>
      <c r="B20" t="s">
        <v>76</v>
      </c>
      <c r="C20" t="s">
        <v>109</v>
      </c>
      <c r="D20" s="16">
        <v>-0.14805150339048001</v>
      </c>
      <c r="E20" s="27">
        <f t="shared" si="0"/>
        <v>0.14805150339048001</v>
      </c>
      <c r="F20" s="27">
        <f t="shared" si="1"/>
        <v>0.14805150339048001</v>
      </c>
      <c r="G20" s="7" t="str">
        <f t="shared" si="6"/>
        <v/>
      </c>
      <c r="H20" s="18">
        <f t="shared" si="3"/>
        <v>2.3034215067895929E-2</v>
      </c>
      <c r="I20" s="11" t="s">
        <v>124</v>
      </c>
      <c r="J20" s="13">
        <f>'iAB-AMØ-1410'!I31</f>
        <v>1.8846501320248503E-2</v>
      </c>
      <c r="K20" s="11"/>
      <c r="L20" s="13">
        <f t="shared" si="4"/>
        <v>0.2222011224517404</v>
      </c>
    </row>
    <row r="21" spans="1:12" x14ac:dyDescent="0.2">
      <c r="A21" t="s">
        <v>19</v>
      </c>
      <c r="B21" t="s">
        <v>72</v>
      </c>
      <c r="C21" t="s">
        <v>109</v>
      </c>
      <c r="D21" s="16">
        <v>-0.16263756671611199</v>
      </c>
      <c r="E21" s="27">
        <f t="shared" si="0"/>
        <v>0.16263756671611199</v>
      </c>
      <c r="F21" s="27">
        <f t="shared" si="1"/>
        <v>0.16263756671611199</v>
      </c>
      <c r="G21" s="7" t="str">
        <f t="shared" si="6"/>
        <v/>
      </c>
      <c r="H21" s="18">
        <f t="shared" si="3"/>
        <v>2.5303550481197517E-2</v>
      </c>
      <c r="I21" s="11" t="s">
        <v>124</v>
      </c>
      <c r="J21" s="13">
        <f>'iAB-AMØ-1410'!I38</f>
        <v>3.1900729331737453E-2</v>
      </c>
      <c r="K21" s="11"/>
      <c r="L21" s="13">
        <f t="shared" si="4"/>
        <v>-0.20680338627795958</v>
      </c>
    </row>
    <row r="22" spans="1:12" x14ac:dyDescent="0.2">
      <c r="A22" t="s">
        <v>50</v>
      </c>
      <c r="B22" t="s">
        <v>103</v>
      </c>
      <c r="C22" t="s">
        <v>111</v>
      </c>
      <c r="D22" s="16">
        <v>23.8234823637316</v>
      </c>
      <c r="E22" s="27">
        <f t="shared" si="0"/>
        <v>23.8234823637316</v>
      </c>
      <c r="F22" s="27" t="str">
        <f t="shared" si="1"/>
        <v/>
      </c>
      <c r="G22" s="7" t="str">
        <f t="shared" si="6"/>
        <v/>
      </c>
      <c r="H22" s="12" t="str">
        <f t="shared" si="3"/>
        <v/>
      </c>
      <c r="I22" s="11"/>
      <c r="J22" s="12"/>
      <c r="K22" s="11"/>
      <c r="L22" s="12"/>
    </row>
    <row r="23" spans="1:12" x14ac:dyDescent="0.2">
      <c r="A23" t="s">
        <v>54</v>
      </c>
      <c r="B23" t="s">
        <v>106</v>
      </c>
      <c r="C23" t="s">
        <v>111</v>
      </c>
      <c r="D23" s="16">
        <v>0.46679350155777399</v>
      </c>
      <c r="E23" s="27">
        <f t="shared" si="0"/>
        <v>0.46679350155777399</v>
      </c>
      <c r="F23" s="27" t="str">
        <f t="shared" si="1"/>
        <v/>
      </c>
      <c r="G23" s="7" t="str">
        <f t="shared" si="6"/>
        <v/>
      </c>
      <c r="H23" s="12" t="str">
        <f t="shared" si="3"/>
        <v/>
      </c>
      <c r="I23" s="11"/>
      <c r="J23" s="12"/>
      <c r="K23" s="11"/>
      <c r="L23" s="12"/>
    </row>
    <row r="24" spans="1:12" x14ac:dyDescent="0.2">
      <c r="A24" t="s">
        <v>12</v>
      </c>
      <c r="B24" t="s">
        <v>65</v>
      </c>
      <c r="C24" t="s">
        <v>109</v>
      </c>
      <c r="D24" s="16">
        <v>-0.43375281142637001</v>
      </c>
      <c r="E24" s="27">
        <f t="shared" si="0"/>
        <v>0.43375281142637001</v>
      </c>
      <c r="F24" s="27">
        <f t="shared" si="1"/>
        <v>0.43375281142637001</v>
      </c>
      <c r="G24" s="7" t="str">
        <f t="shared" si="6"/>
        <v/>
      </c>
      <c r="H24" s="18">
        <f t="shared" si="3"/>
        <v>6.7484323467815355E-2</v>
      </c>
      <c r="I24" s="11" t="s">
        <v>124</v>
      </c>
      <c r="J24" s="13">
        <f>'iAB-AMØ-1410'!I40</f>
        <v>5.1611749154061692E-2</v>
      </c>
      <c r="K24" s="11"/>
      <c r="L24" s="13">
        <f t="shared" si="4"/>
        <v>0.30753800392181696</v>
      </c>
    </row>
    <row r="25" spans="1:12" x14ac:dyDescent="0.2">
      <c r="A25" t="s">
        <v>6</v>
      </c>
      <c r="B25" t="s">
        <v>59</v>
      </c>
      <c r="C25" t="s">
        <v>109</v>
      </c>
      <c r="D25" s="16">
        <v>-0.34909837894513102</v>
      </c>
      <c r="E25" s="27">
        <f t="shared" si="0"/>
        <v>0.34909837894513102</v>
      </c>
      <c r="F25" s="27">
        <f t="shared" si="1"/>
        <v>0.34909837894513102</v>
      </c>
      <c r="G25" s="7" t="str">
        <f t="shared" si="6"/>
        <v/>
      </c>
      <c r="H25" s="18">
        <f t="shared" si="3"/>
        <v>5.4313579776813295E-2</v>
      </c>
      <c r="I25" s="11" t="s">
        <v>124</v>
      </c>
      <c r="J25" s="13">
        <f>'iAB-AMØ-1410'!I42</f>
        <v>7.0976961396878951E-2</v>
      </c>
      <c r="K25" s="11"/>
      <c r="L25" s="13">
        <f t="shared" si="4"/>
        <v>-0.23477169622533867</v>
      </c>
    </row>
    <row r="26" spans="1:12" x14ac:dyDescent="0.2">
      <c r="A26" t="s">
        <v>14</v>
      </c>
      <c r="B26" t="s">
        <v>67</v>
      </c>
      <c r="C26" t="s">
        <v>109</v>
      </c>
      <c r="D26" s="16">
        <v>-0.43923985554616102</v>
      </c>
      <c r="E26" s="27">
        <f t="shared" si="0"/>
        <v>0.43923985554616102</v>
      </c>
      <c r="F26" s="27">
        <f t="shared" si="1"/>
        <v>0.43923985554616102</v>
      </c>
      <c r="G26" s="7" t="str">
        <f t="shared" si="6"/>
        <v/>
      </c>
      <c r="H26" s="18">
        <f t="shared" si="3"/>
        <v>6.8338011214632427E-2</v>
      </c>
      <c r="I26" s="11" t="s">
        <v>124</v>
      </c>
      <c r="J26" s="13">
        <f>'iAB-AMØ-1410'!I45</f>
        <v>4.5214312804510784E-2</v>
      </c>
      <c r="K26" s="11"/>
      <c r="L26" s="13">
        <f t="shared" si="4"/>
        <v>0.51142430296573527</v>
      </c>
    </row>
    <row r="27" spans="1:12" x14ac:dyDescent="0.2">
      <c r="A27" t="s">
        <v>24</v>
      </c>
      <c r="B27" t="s">
        <v>77</v>
      </c>
      <c r="C27" t="s">
        <v>109</v>
      </c>
      <c r="D27" s="16">
        <v>-7.15486868138238E-2</v>
      </c>
      <c r="E27" s="27">
        <f t="shared" si="0"/>
        <v>7.15486868138238E-2</v>
      </c>
      <c r="F27" s="27">
        <f t="shared" si="1"/>
        <v>7.15486868138238E-2</v>
      </c>
      <c r="G27" s="7" t="str">
        <f t="shared" si="6"/>
        <v/>
      </c>
      <c r="H27" s="18">
        <f t="shared" si="3"/>
        <v>1.1131719720187056E-2</v>
      </c>
      <c r="I27" s="11" t="s">
        <v>124</v>
      </c>
      <c r="J27" s="13">
        <f>'iAB-AMØ-1410'!I46</f>
        <v>1.0374220982628109E-2</v>
      </c>
      <c r="K27" s="11"/>
      <c r="L27" s="13">
        <f t="shared" si="4"/>
        <v>7.3017409097743124E-2</v>
      </c>
    </row>
    <row r="28" spans="1:12" x14ac:dyDescent="0.2">
      <c r="A28" t="s">
        <v>20</v>
      </c>
      <c r="B28" t="s">
        <v>73</v>
      </c>
      <c r="C28" t="s">
        <v>109</v>
      </c>
      <c r="D28" s="16">
        <v>-0.23377176458563501</v>
      </c>
      <c r="E28" s="27">
        <f t="shared" si="0"/>
        <v>0.23377176458563501</v>
      </c>
      <c r="F28" s="27">
        <f t="shared" si="1"/>
        <v>0.23377176458563501</v>
      </c>
      <c r="G28" s="7" t="str">
        <f t="shared" si="6"/>
        <v/>
      </c>
      <c r="H28" s="18">
        <f t="shared" si="3"/>
        <v>3.6370782997488312E-2</v>
      </c>
      <c r="I28" s="11" t="s">
        <v>124</v>
      </c>
      <c r="J28" s="13">
        <f>'iAB-AMØ-1410'!I48</f>
        <v>2.325554520436357E-2</v>
      </c>
      <c r="K28" s="11"/>
      <c r="L28" s="13">
        <f t="shared" si="4"/>
        <v>0.56396174236602525</v>
      </c>
    </row>
    <row r="29" spans="1:12" x14ac:dyDescent="0.2">
      <c r="A29" t="s">
        <v>53</v>
      </c>
      <c r="B29" t="s">
        <v>107</v>
      </c>
      <c r="C29" t="s">
        <v>110</v>
      </c>
      <c r="D29" s="16">
        <v>-0.11660955632995</v>
      </c>
      <c r="E29" s="27">
        <f t="shared" si="0"/>
        <v>0.11660955632995</v>
      </c>
      <c r="F29" s="27">
        <f t="shared" si="1"/>
        <v>0.11660955632995</v>
      </c>
      <c r="G29" s="7">
        <f t="shared" si="6"/>
        <v>1.8142400029479935E-2</v>
      </c>
      <c r="H29" s="12" t="str">
        <f t="shared" si="3"/>
        <v/>
      </c>
      <c r="I29" s="6">
        <f>'iAB-AMØ-1410'!H49</f>
        <v>6.8529625806542527E-3</v>
      </c>
      <c r="J29" s="12" t="s">
        <v>124</v>
      </c>
      <c r="K29" s="6">
        <f>(G29/I29)-1</f>
        <v>1.6473805767881311</v>
      </c>
      <c r="L29" s="12"/>
    </row>
    <row r="30" spans="1:12" x14ac:dyDescent="0.2">
      <c r="A30" t="s">
        <v>11</v>
      </c>
      <c r="B30" t="s">
        <v>64</v>
      </c>
      <c r="C30" t="s">
        <v>109</v>
      </c>
      <c r="D30" s="16">
        <v>-0.482386180890994</v>
      </c>
      <c r="E30" s="27">
        <f t="shared" si="0"/>
        <v>0.482386180890994</v>
      </c>
      <c r="F30" s="27">
        <f t="shared" si="1"/>
        <v>0.482386180890994</v>
      </c>
      <c r="G30" s="7" t="str">
        <f t="shared" si="6"/>
        <v/>
      </c>
      <c r="H30" s="18">
        <f t="shared" si="3"/>
        <v>7.5050822058309402E-2</v>
      </c>
      <c r="I30" s="11" t="s">
        <v>124</v>
      </c>
      <c r="J30" s="13">
        <f>'iAB-AMØ-1410'!I50</f>
        <v>5.1698200974489815E-2</v>
      </c>
      <c r="K30" s="11"/>
      <c r="L30" s="13">
        <f>(H30/J30)-1</f>
        <v>0.45171051687742114</v>
      </c>
    </row>
    <row r="31" spans="1:12" ht="23" customHeight="1" x14ac:dyDescent="0.2">
      <c r="A31" s="8"/>
      <c r="B31" s="8"/>
      <c r="C31" s="8"/>
      <c r="D31" s="19">
        <f>SUM(D2:D30)</f>
        <v>17.862815543586123</v>
      </c>
      <c r="E31" s="28">
        <f>SUM(E2:E30)</f>
        <v>126.01166564191902</v>
      </c>
      <c r="F31" s="28">
        <f>SUM(F2:F30)</f>
        <v>6.4274603217032409</v>
      </c>
      <c r="G31" s="5"/>
      <c r="H31" s="15"/>
      <c r="I31" s="14"/>
      <c r="J31" s="15"/>
      <c r="K31" s="14"/>
      <c r="L31" s="15"/>
    </row>
    <row r="33" spans="1:1" x14ac:dyDescent="0.2">
      <c r="A33" t="s">
        <v>132</v>
      </c>
    </row>
    <row r="34" spans="1:1" x14ac:dyDescent="0.2">
      <c r="A3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D1" workbookViewId="0">
      <selection activeCell="D2" sqref="D2"/>
    </sheetView>
  </sheetViews>
  <sheetFormatPr baseColWidth="10" defaultRowHeight="16" x14ac:dyDescent="0.2"/>
  <cols>
    <col min="1" max="1" width="20.1640625" customWidth="1"/>
    <col min="2" max="2" width="18" customWidth="1"/>
    <col min="3" max="3" width="20.83203125" customWidth="1"/>
    <col min="4" max="6" width="28.1640625" customWidth="1"/>
    <col min="7" max="7" width="23" customWidth="1"/>
    <col min="8" max="8" width="24.33203125" customWidth="1"/>
    <col min="9" max="10" width="27" customWidth="1"/>
    <col min="11" max="12" width="30.1640625" customWidth="1"/>
  </cols>
  <sheetData>
    <row r="1" spans="1:12" ht="35" x14ac:dyDescent="0.2">
      <c r="A1" s="2" t="s">
        <v>0</v>
      </c>
      <c r="B1" s="2" t="s">
        <v>1</v>
      </c>
      <c r="C1" s="2" t="s">
        <v>108</v>
      </c>
      <c r="D1" s="9" t="s">
        <v>148</v>
      </c>
      <c r="E1" s="2" t="s">
        <v>125</v>
      </c>
      <c r="F1" s="2" t="s">
        <v>126</v>
      </c>
      <c r="G1" s="2" t="s">
        <v>114</v>
      </c>
      <c r="H1" s="10" t="s">
        <v>115</v>
      </c>
      <c r="I1" s="9" t="s">
        <v>122</v>
      </c>
      <c r="J1" s="10" t="s">
        <v>123</v>
      </c>
      <c r="K1" s="9" t="s">
        <v>121</v>
      </c>
      <c r="L1" s="20" t="s">
        <v>120</v>
      </c>
    </row>
    <row r="2" spans="1:12" x14ac:dyDescent="0.2">
      <c r="A2" t="s">
        <v>48</v>
      </c>
      <c r="B2" t="s">
        <v>101</v>
      </c>
      <c r="C2" t="s">
        <v>111</v>
      </c>
      <c r="D2" s="16">
        <v>19.4942075710122</v>
      </c>
      <c r="E2" s="27">
        <f>ABS(D2)</f>
        <v>19.4942075710122</v>
      </c>
      <c r="F2" s="27" t="str">
        <f>IF(C2&lt;&gt;"Energy Requirement",E2,"")</f>
        <v/>
      </c>
      <c r="G2" s="17" t="str">
        <f>IF(C2="Nucleotide",F2/$F$31,"")</f>
        <v/>
      </c>
      <c r="H2" s="12" t="str">
        <f>IF(C2="Amino Acids",F2/$F$31,"")</f>
        <v/>
      </c>
      <c r="I2" s="11"/>
      <c r="J2" s="12"/>
      <c r="K2" s="11"/>
      <c r="L2" s="12"/>
    </row>
    <row r="3" spans="1:12" x14ac:dyDescent="0.2">
      <c r="A3" t="s">
        <v>8</v>
      </c>
      <c r="B3" t="s">
        <v>61</v>
      </c>
      <c r="C3" t="s">
        <v>109</v>
      </c>
      <c r="D3" s="16">
        <v>-0.24124828688119901</v>
      </c>
      <c r="E3" s="27">
        <f t="shared" ref="E3:E30" si="0">ABS(D3)</f>
        <v>0.24124828688119901</v>
      </c>
      <c r="F3" s="27">
        <f t="shared" ref="F3:F30" si="1">IF(C3&lt;&gt;"Energy Requirement",E3,"")</f>
        <v>0.24124828688119901</v>
      </c>
      <c r="G3" s="17" t="str">
        <f t="shared" ref="G3:G6" si="2">IF(C3="Nucleotide",F3/$F$31,"")</f>
        <v/>
      </c>
      <c r="H3" s="18">
        <f t="shared" ref="H3:H30" si="3">IF(C3="Amino Acids",F3/$F$31,"")</f>
        <v>4.2956187867598014E-2</v>
      </c>
      <c r="I3" s="11" t="s">
        <v>124</v>
      </c>
      <c r="J3" s="13">
        <f>'iAB-AMØ-1410'!I3</f>
        <v>5.9046607348750099E-2</v>
      </c>
      <c r="K3" s="11"/>
      <c r="L3" s="13">
        <f t="shared" ref="L3:L28" si="4">(H3/J3)-1</f>
        <v>-0.27250370857238904</v>
      </c>
    </row>
    <row r="4" spans="1:12" x14ac:dyDescent="0.2">
      <c r="A4" t="s">
        <v>13</v>
      </c>
      <c r="B4" t="s">
        <v>66</v>
      </c>
      <c r="C4" t="s">
        <v>109</v>
      </c>
      <c r="D4" s="16">
        <v>-0.26483746608521003</v>
      </c>
      <c r="E4" s="27">
        <f t="shared" si="0"/>
        <v>0.26483746608521003</v>
      </c>
      <c r="F4" s="27">
        <f t="shared" si="1"/>
        <v>0.26483746608521003</v>
      </c>
      <c r="G4" s="17" t="str">
        <f t="shared" si="2"/>
        <v/>
      </c>
      <c r="H4" s="18">
        <f t="shared" si="3"/>
        <v>4.7156429977623558E-2</v>
      </c>
      <c r="I4" s="11"/>
      <c r="J4" s="13">
        <f>'iAB-AMØ-1410'!I6</f>
        <v>4.8499482874162982E-2</v>
      </c>
      <c r="K4" s="11"/>
      <c r="L4" s="13">
        <f t="shared" si="4"/>
        <v>-2.7692107563788149E-2</v>
      </c>
    </row>
    <row r="5" spans="1:12" x14ac:dyDescent="0.2">
      <c r="A5" t="s">
        <v>18</v>
      </c>
      <c r="B5" t="s">
        <v>71</v>
      </c>
      <c r="C5" t="s">
        <v>109</v>
      </c>
      <c r="D5" s="16">
        <v>-0.18294490072630601</v>
      </c>
      <c r="E5" s="27">
        <f t="shared" si="0"/>
        <v>0.18294490072630601</v>
      </c>
      <c r="F5" s="27">
        <f t="shared" si="1"/>
        <v>0.18294490072630601</v>
      </c>
      <c r="G5" s="17" t="str">
        <f t="shared" si="2"/>
        <v/>
      </c>
      <c r="H5" s="18">
        <f t="shared" si="3"/>
        <v>3.2574803438451726E-2</v>
      </c>
      <c r="I5" s="11" t="s">
        <v>124</v>
      </c>
      <c r="J5" s="13">
        <f>'iAB-AMØ-1410'!I7</f>
        <v>3.2073632972593705E-2</v>
      </c>
      <c r="K5" s="11"/>
      <c r="L5" s="13">
        <f t="shared" si="4"/>
        <v>1.562562202686113E-2</v>
      </c>
    </row>
    <row r="6" spans="1:12" x14ac:dyDescent="0.2">
      <c r="A6" t="s">
        <v>15</v>
      </c>
      <c r="B6" t="s">
        <v>68</v>
      </c>
      <c r="C6" t="s">
        <v>109</v>
      </c>
      <c r="D6" s="16">
        <v>-0.13978391344909699</v>
      </c>
      <c r="E6" s="27">
        <f t="shared" si="0"/>
        <v>0.13978391344909699</v>
      </c>
      <c r="F6" s="27">
        <f t="shared" si="1"/>
        <v>0.13978391344909699</v>
      </c>
      <c r="G6" s="17" t="str">
        <f t="shared" si="2"/>
        <v/>
      </c>
      <c r="H6" s="18">
        <f t="shared" si="3"/>
        <v>2.4889644293906991E-2</v>
      </c>
      <c r="I6" s="11" t="s">
        <v>124</v>
      </c>
      <c r="J6" s="13">
        <f>'iAB-AMØ-1410'!I8</f>
        <v>4.2102046524612073E-2</v>
      </c>
      <c r="K6" s="11"/>
      <c r="L6" s="13">
        <f t="shared" si="4"/>
        <v>-0.4088257852416517</v>
      </c>
    </row>
    <row r="7" spans="1:12" x14ac:dyDescent="0.2">
      <c r="A7" t="s">
        <v>113</v>
      </c>
      <c r="B7" t="s">
        <v>112</v>
      </c>
      <c r="C7" t="s">
        <v>110</v>
      </c>
      <c r="D7" s="16">
        <v>-19.693702667337199</v>
      </c>
      <c r="E7" s="27">
        <f t="shared" si="0"/>
        <v>19.693702667337199</v>
      </c>
      <c r="F7" s="27">
        <f>IF(C7&lt;&gt;"Energy Requirement",E7-E2,"")</f>
        <v>0.1994950963249984</v>
      </c>
      <c r="G7" s="7">
        <f>IF(C7="Nucleotide",F7/$F$31,"")</f>
        <v>3.5521698193949069E-2</v>
      </c>
      <c r="H7" s="12" t="str">
        <f t="shared" si="3"/>
        <v/>
      </c>
      <c r="I7" s="6">
        <f>'iAB-AMØ-1410'!H5</f>
        <v>7.2459446762062462E-3</v>
      </c>
      <c r="J7" s="12" t="s">
        <v>124</v>
      </c>
      <c r="K7" s="6">
        <f t="shared" ref="K7:K13" si="5">(G7/I7)-1</f>
        <v>3.9022866970807648</v>
      </c>
      <c r="L7" s="12"/>
    </row>
    <row r="8" spans="1:12" x14ac:dyDescent="0.2">
      <c r="A8" t="s">
        <v>51</v>
      </c>
      <c r="B8" t="s">
        <v>104</v>
      </c>
      <c r="C8" t="s">
        <v>110</v>
      </c>
      <c r="D8" s="16">
        <v>-0.168695250988803</v>
      </c>
      <c r="E8" s="27">
        <f t="shared" si="0"/>
        <v>0.168695250988803</v>
      </c>
      <c r="F8" s="27">
        <f t="shared" si="1"/>
        <v>0.168695250988803</v>
      </c>
      <c r="G8" s="7">
        <f>IF(C8="Nucleotide",F8/$F$31,"")</f>
        <v>3.0037539281740522E-2</v>
      </c>
      <c r="H8" s="12" t="str">
        <f t="shared" si="3"/>
        <v/>
      </c>
      <c r="I8" s="6">
        <f>'iAB-AMØ-1410'!H11</f>
        <v>6.3092474939546407E-3</v>
      </c>
      <c r="J8" s="12" t="s">
        <v>124</v>
      </c>
      <c r="K8" s="6">
        <f t="shared" si="5"/>
        <v>3.7608750981034937</v>
      </c>
      <c r="L8" s="12"/>
    </row>
    <row r="9" spans="1:12" x14ac:dyDescent="0.2">
      <c r="A9" t="s">
        <v>22</v>
      </c>
      <c r="B9" t="s">
        <v>75</v>
      </c>
      <c r="C9" t="s">
        <v>109</v>
      </c>
      <c r="D9" s="16">
        <v>-0.112589401178971</v>
      </c>
      <c r="E9" s="27">
        <f t="shared" si="0"/>
        <v>0.112589401178971</v>
      </c>
      <c r="F9" s="27">
        <f t="shared" si="1"/>
        <v>0.112589401178971</v>
      </c>
      <c r="G9" s="7" t="str">
        <f t="shared" ref="G9:G30" si="6">IF(C9="Nucleotide",F9/$F$31,"")</f>
        <v/>
      </c>
      <c r="H9" s="18">
        <f t="shared" si="3"/>
        <v>2.004744378278589E-2</v>
      </c>
      <c r="I9" s="11" t="s">
        <v>124</v>
      </c>
      <c r="J9" s="13">
        <f>'iAB-AMØ-1410'!I12</f>
        <v>1.8932953140676629E-2</v>
      </c>
      <c r="K9" s="11"/>
      <c r="L9" s="13">
        <f t="shared" si="4"/>
        <v>5.8865124411829228E-2</v>
      </c>
    </row>
    <row r="10" spans="1:12" x14ac:dyDescent="0.2">
      <c r="A10" t="s">
        <v>16</v>
      </c>
      <c r="B10" t="s">
        <v>69</v>
      </c>
      <c r="C10" t="s">
        <v>109</v>
      </c>
      <c r="D10" s="16">
        <v>-0.169450654107417</v>
      </c>
      <c r="E10" s="27">
        <f t="shared" si="0"/>
        <v>0.169450654107417</v>
      </c>
      <c r="F10" s="27">
        <f t="shared" si="1"/>
        <v>0.169450654107417</v>
      </c>
      <c r="G10" s="7" t="str">
        <f>IF(C10="Nucleotide",F10/$F$31,"")</f>
        <v/>
      </c>
      <c r="H10" s="18">
        <f t="shared" si="3"/>
        <v>3.0172044851493777E-2</v>
      </c>
      <c r="I10" s="11" t="s">
        <v>124</v>
      </c>
      <c r="J10" s="13">
        <f>'iAB-AMØ-1410'!I19</f>
        <v>4.1756239242899569E-2</v>
      </c>
      <c r="K10" s="11"/>
      <c r="L10" s="13">
        <f t="shared" si="4"/>
        <v>-0.27742427482560283</v>
      </c>
    </row>
    <row r="11" spans="1:12" x14ac:dyDescent="0.2">
      <c r="A11" t="s">
        <v>7</v>
      </c>
      <c r="B11" t="s">
        <v>60</v>
      </c>
      <c r="C11" t="s">
        <v>109</v>
      </c>
      <c r="D11" s="16">
        <v>-0.30329435212377298</v>
      </c>
      <c r="E11" s="27">
        <f t="shared" si="0"/>
        <v>0.30329435212377298</v>
      </c>
      <c r="F11" s="27">
        <f t="shared" si="1"/>
        <v>0.30329435212377298</v>
      </c>
      <c r="G11" s="7" t="str">
        <f t="shared" si="6"/>
        <v/>
      </c>
      <c r="H11" s="18">
        <f t="shared" si="3"/>
        <v>5.4003986255976792E-2</v>
      </c>
      <c r="I11" s="11" t="s">
        <v>124</v>
      </c>
      <c r="J11" s="13">
        <f>'iAB-AMØ-1410'!I20</f>
        <v>6.3196295771580799E-2</v>
      </c>
      <c r="K11" s="11"/>
      <c r="L11" s="13">
        <f t="shared" si="4"/>
        <v>-0.14545646075252661</v>
      </c>
    </row>
    <row r="12" spans="1:12" x14ac:dyDescent="0.2">
      <c r="A12" t="s">
        <v>9</v>
      </c>
      <c r="B12" t="s">
        <v>62</v>
      </c>
      <c r="C12" t="s">
        <v>109</v>
      </c>
      <c r="D12" s="16">
        <v>-0.44579084949880499</v>
      </c>
      <c r="E12" s="27">
        <f t="shared" si="0"/>
        <v>0.44579084949880499</v>
      </c>
      <c r="F12" s="27">
        <f t="shared" si="1"/>
        <v>0.44579084949880499</v>
      </c>
      <c r="G12" s="7" t="str">
        <f t="shared" si="6"/>
        <v/>
      </c>
      <c r="H12" s="18">
        <f t="shared" si="3"/>
        <v>7.9376627823089171E-2</v>
      </c>
      <c r="I12" s="11" t="s">
        <v>124</v>
      </c>
      <c r="J12" s="13">
        <f>'iAB-AMØ-1410'!I21</f>
        <v>5.4637563464635032E-2</v>
      </c>
      <c r="K12" s="11"/>
      <c r="L12" s="13">
        <f t="shared" si="4"/>
        <v>0.45278491187600012</v>
      </c>
    </row>
    <row r="13" spans="1:12" x14ac:dyDescent="0.2">
      <c r="A13" t="s">
        <v>52</v>
      </c>
      <c r="B13" t="s">
        <v>105</v>
      </c>
      <c r="C13" t="s">
        <v>110</v>
      </c>
      <c r="D13" s="16">
        <v>-0.168695250988803</v>
      </c>
      <c r="E13" s="27">
        <f t="shared" si="0"/>
        <v>0.168695250988803</v>
      </c>
      <c r="F13" s="27">
        <f t="shared" si="1"/>
        <v>0.168695250988803</v>
      </c>
      <c r="G13" s="7">
        <f t="shared" si="6"/>
        <v>3.0037539281740522E-2</v>
      </c>
      <c r="H13" s="12" t="str">
        <f t="shared" si="3"/>
        <v/>
      </c>
      <c r="I13" s="6">
        <f>'iAB-AMØ-1410'!H23</f>
        <v>6.5084303059831337E-3</v>
      </c>
      <c r="J13" s="12" t="s">
        <v>124</v>
      </c>
      <c r="K13" s="6">
        <f t="shared" si="5"/>
        <v>3.61517414638785</v>
      </c>
      <c r="L13" s="12"/>
    </row>
    <row r="14" spans="1:12" x14ac:dyDescent="0.2">
      <c r="A14" t="s">
        <v>49</v>
      </c>
      <c r="B14" t="s">
        <v>102</v>
      </c>
      <c r="C14" t="s">
        <v>111</v>
      </c>
      <c r="D14" s="16">
        <v>19.4942075710122</v>
      </c>
      <c r="E14" s="27">
        <f t="shared" si="0"/>
        <v>19.4942075710122</v>
      </c>
      <c r="F14" s="27" t="str">
        <f t="shared" si="1"/>
        <v/>
      </c>
      <c r="G14" s="7" t="str">
        <f t="shared" si="6"/>
        <v/>
      </c>
      <c r="H14" s="12" t="str">
        <f t="shared" si="3"/>
        <v/>
      </c>
      <c r="I14" s="11"/>
      <c r="J14" s="12"/>
      <c r="K14" s="11"/>
      <c r="L14" s="12"/>
    </row>
    <row r="15" spans="1:12" x14ac:dyDescent="0.2">
      <c r="A15" t="s">
        <v>3</v>
      </c>
      <c r="B15" t="s">
        <v>56</v>
      </c>
      <c r="C15" t="s">
        <v>111</v>
      </c>
      <c r="D15" s="16">
        <v>-19.4942075710122</v>
      </c>
      <c r="E15" s="27">
        <f t="shared" si="0"/>
        <v>19.4942075710122</v>
      </c>
      <c r="F15" s="27" t="str">
        <f t="shared" si="1"/>
        <v/>
      </c>
      <c r="G15" s="7" t="str">
        <f t="shared" si="6"/>
        <v/>
      </c>
      <c r="H15" s="12" t="str">
        <f t="shared" si="3"/>
        <v/>
      </c>
      <c r="I15" s="11"/>
      <c r="J15" s="12"/>
      <c r="K15" s="11"/>
      <c r="L15" s="12"/>
    </row>
    <row r="16" spans="1:12" x14ac:dyDescent="0.2">
      <c r="A16" t="s">
        <v>21</v>
      </c>
      <c r="B16" t="s">
        <v>74</v>
      </c>
      <c r="C16" t="s">
        <v>109</v>
      </c>
      <c r="D16" s="16">
        <v>-0.119079000697978</v>
      </c>
      <c r="E16" s="27">
        <f t="shared" si="0"/>
        <v>0.119079000697978</v>
      </c>
      <c r="F16" s="27">
        <f t="shared" si="1"/>
        <v>0.119079000697978</v>
      </c>
      <c r="G16" s="7" t="str">
        <f t="shared" si="6"/>
        <v/>
      </c>
      <c r="H16" s="18">
        <f t="shared" si="3"/>
        <v>2.120296890475791E-2</v>
      </c>
      <c r="I16" s="11" t="s">
        <v>124</v>
      </c>
      <c r="J16" s="13">
        <f>'iAB-AMØ-1410'!I27</f>
        <v>2.2909737922651066E-2</v>
      </c>
      <c r="K16" s="11"/>
      <c r="L16" s="13">
        <f t="shared" si="4"/>
        <v>-7.4499718139754756E-2</v>
      </c>
    </row>
    <row r="17" spans="1:12" x14ac:dyDescent="0.2">
      <c r="A17" t="s">
        <v>17</v>
      </c>
      <c r="B17" t="s">
        <v>70</v>
      </c>
      <c r="C17" t="s">
        <v>109</v>
      </c>
      <c r="D17" s="16">
        <v>-0.321011988905825</v>
      </c>
      <c r="E17" s="27">
        <f t="shared" si="0"/>
        <v>0.321011988905825</v>
      </c>
      <c r="F17" s="27">
        <f t="shared" si="1"/>
        <v>0.321011988905825</v>
      </c>
      <c r="G17" s="7" t="str">
        <f t="shared" si="6"/>
        <v/>
      </c>
      <c r="H17" s="18">
        <f t="shared" si="3"/>
        <v>5.7158753255646642E-2</v>
      </c>
      <c r="I17" s="11" t="s">
        <v>124</v>
      </c>
      <c r="J17" s="13">
        <f>'iAB-AMØ-1410'!I28</f>
        <v>3.8643972963000858E-2</v>
      </c>
      <c r="K17" s="11"/>
      <c r="L17" s="13">
        <f t="shared" si="4"/>
        <v>0.47911171841395572</v>
      </c>
    </row>
    <row r="18" spans="1:12" x14ac:dyDescent="0.2">
      <c r="A18" t="s">
        <v>4</v>
      </c>
      <c r="B18" t="s">
        <v>57</v>
      </c>
      <c r="C18" t="s">
        <v>109</v>
      </c>
      <c r="D18" s="16">
        <v>-0.43487184078428498</v>
      </c>
      <c r="E18" s="27">
        <f t="shared" si="0"/>
        <v>0.43487184078428498</v>
      </c>
      <c r="F18" s="27">
        <f t="shared" si="1"/>
        <v>0.43487184078428498</v>
      </c>
      <c r="G18" s="7" t="str">
        <f t="shared" si="6"/>
        <v/>
      </c>
      <c r="H18" s="18">
        <f t="shared" si="3"/>
        <v>7.7432410951199696E-2</v>
      </c>
      <c r="I18" s="11" t="s">
        <v>124</v>
      </c>
      <c r="J18" s="13">
        <f>'iAB-AMØ-1410'!I29</f>
        <v>8.6451840975944355E-2</v>
      </c>
      <c r="K18" s="11"/>
      <c r="L18" s="13">
        <f t="shared" si="4"/>
        <v>-0.1043289526622615</v>
      </c>
    </row>
    <row r="19" spans="1:12" x14ac:dyDescent="0.2">
      <c r="A19" t="s">
        <v>10</v>
      </c>
      <c r="B19" t="s">
        <v>63</v>
      </c>
      <c r="C19" t="s">
        <v>109</v>
      </c>
      <c r="D19" s="16">
        <v>-0.32705521385474201</v>
      </c>
      <c r="E19" s="27">
        <f t="shared" si="0"/>
        <v>0.32705521385474201</v>
      </c>
      <c r="F19" s="27">
        <f t="shared" si="1"/>
        <v>0.32705521385474201</v>
      </c>
      <c r="G19" s="7" t="str">
        <f t="shared" si="6"/>
        <v/>
      </c>
      <c r="H19" s="18">
        <f t="shared" si="3"/>
        <v>5.8234797813673578E-2</v>
      </c>
      <c r="I19" s="11" t="s">
        <v>124</v>
      </c>
      <c r="J19" s="13">
        <f>'iAB-AMØ-1410'!I30</f>
        <v>5.2389815686812058E-2</v>
      </c>
      <c r="K19" s="11"/>
      <c r="L19" s="13">
        <f t="shared" si="4"/>
        <v>0.11156714430535519</v>
      </c>
    </row>
    <row r="20" spans="1:12" x14ac:dyDescent="0.2">
      <c r="A20" t="s">
        <v>23</v>
      </c>
      <c r="B20" t="s">
        <v>76</v>
      </c>
      <c r="C20" t="s">
        <v>109</v>
      </c>
      <c r="D20" s="16">
        <v>-0.24423556285026601</v>
      </c>
      <c r="E20" s="27">
        <f t="shared" si="0"/>
        <v>0.24423556285026601</v>
      </c>
      <c r="F20" s="27">
        <f t="shared" si="1"/>
        <v>0.24423556285026601</v>
      </c>
      <c r="G20" s="7" t="str">
        <f t="shared" si="6"/>
        <v/>
      </c>
      <c r="H20" s="18">
        <f t="shared" si="3"/>
        <v>4.3488096257077252E-2</v>
      </c>
      <c r="I20" s="11" t="s">
        <v>124</v>
      </c>
      <c r="J20" s="13">
        <f>'iAB-AMØ-1410'!I31</f>
        <v>1.8846501320248503E-2</v>
      </c>
      <c r="K20" s="11"/>
      <c r="L20" s="13">
        <f t="shared" si="4"/>
        <v>1.307489094029036</v>
      </c>
    </row>
    <row r="21" spans="1:12" x14ac:dyDescent="0.2">
      <c r="A21" t="s">
        <v>19</v>
      </c>
      <c r="B21" t="s">
        <v>72</v>
      </c>
      <c r="C21" t="s">
        <v>109</v>
      </c>
      <c r="D21" s="16">
        <v>-0.18167445002681801</v>
      </c>
      <c r="E21" s="27">
        <f t="shared" si="0"/>
        <v>0.18167445002681801</v>
      </c>
      <c r="F21" s="27">
        <f t="shared" si="1"/>
        <v>0.18167445002681801</v>
      </c>
      <c r="G21" s="7" t="str">
        <f t="shared" si="6"/>
        <v/>
      </c>
      <c r="H21" s="18">
        <f t="shared" si="3"/>
        <v>3.2348589525684743E-2</v>
      </c>
      <c r="I21" s="11" t="s">
        <v>124</v>
      </c>
      <c r="J21" s="13">
        <f>'iAB-AMØ-1410'!I38</f>
        <v>3.1900729331737453E-2</v>
      </c>
      <c r="K21" s="11"/>
      <c r="L21" s="13">
        <f t="shared" si="4"/>
        <v>1.4039183533704369E-2</v>
      </c>
    </row>
    <row r="22" spans="1:12" x14ac:dyDescent="0.2">
      <c r="A22" t="s">
        <v>50</v>
      </c>
      <c r="B22" t="s">
        <v>103</v>
      </c>
      <c r="C22" t="s">
        <v>111</v>
      </c>
      <c r="D22" s="16">
        <v>19.4942075710122</v>
      </c>
      <c r="E22" s="27">
        <f t="shared" si="0"/>
        <v>19.4942075710122</v>
      </c>
      <c r="F22" s="27" t="str">
        <f t="shared" si="1"/>
        <v/>
      </c>
      <c r="G22" s="7" t="str">
        <f t="shared" si="6"/>
        <v/>
      </c>
      <c r="H22" s="12" t="str">
        <f t="shared" si="3"/>
        <v/>
      </c>
      <c r="I22" s="11"/>
      <c r="J22" s="12"/>
      <c r="K22" s="11"/>
      <c r="L22" s="12"/>
    </row>
    <row r="23" spans="1:12" x14ac:dyDescent="0.2">
      <c r="A23" t="s">
        <v>54</v>
      </c>
      <c r="B23" t="s">
        <v>106</v>
      </c>
      <c r="C23" t="s">
        <v>111</v>
      </c>
      <c r="D23" s="16">
        <v>0.736312021616913</v>
      </c>
      <c r="E23" s="27">
        <f t="shared" si="0"/>
        <v>0.736312021616913</v>
      </c>
      <c r="F23" s="27" t="str">
        <f t="shared" si="1"/>
        <v/>
      </c>
      <c r="G23" s="7" t="str">
        <f t="shared" si="6"/>
        <v/>
      </c>
      <c r="H23" s="12" t="str">
        <f t="shared" si="3"/>
        <v/>
      </c>
      <c r="I23" s="11"/>
      <c r="J23" s="12"/>
      <c r="K23" s="11"/>
      <c r="L23" s="12"/>
    </row>
    <row r="24" spans="1:12" x14ac:dyDescent="0.2">
      <c r="A24" t="s">
        <v>12</v>
      </c>
      <c r="B24" t="s">
        <v>65</v>
      </c>
      <c r="C24" t="s">
        <v>109</v>
      </c>
      <c r="D24" s="16">
        <v>-0.189400163739922</v>
      </c>
      <c r="E24" s="27">
        <f t="shared" si="0"/>
        <v>0.189400163739922</v>
      </c>
      <c r="F24" s="27">
        <f t="shared" si="1"/>
        <v>0.189400163739922</v>
      </c>
      <c r="G24" s="7" t="str">
        <f t="shared" si="6"/>
        <v/>
      </c>
      <c r="H24" s="18">
        <f t="shared" si="3"/>
        <v>3.3724214670889603E-2</v>
      </c>
      <c r="I24" s="11" t="s">
        <v>124</v>
      </c>
      <c r="J24" s="13">
        <f>'iAB-AMØ-1410'!I40</f>
        <v>5.1611749154061692E-2</v>
      </c>
      <c r="K24" s="11"/>
      <c r="L24" s="13">
        <f t="shared" si="4"/>
        <v>-0.34657873016040563</v>
      </c>
    </row>
    <row r="25" spans="1:12" x14ac:dyDescent="0.2">
      <c r="A25" t="s">
        <v>6</v>
      </c>
      <c r="B25" t="s">
        <v>59</v>
      </c>
      <c r="C25" t="s">
        <v>109</v>
      </c>
      <c r="D25" s="16">
        <v>-0.26473445656903499</v>
      </c>
      <c r="E25" s="27">
        <f t="shared" si="0"/>
        <v>0.26473445656903499</v>
      </c>
      <c r="F25" s="27">
        <f t="shared" si="1"/>
        <v>0.26473445656903499</v>
      </c>
      <c r="G25" s="7" t="str">
        <f t="shared" si="6"/>
        <v/>
      </c>
      <c r="H25" s="18">
        <f t="shared" si="3"/>
        <v>4.7138088309020769E-2</v>
      </c>
      <c r="I25" s="11" t="s">
        <v>124</v>
      </c>
      <c r="J25" s="13">
        <f>'iAB-AMØ-1410'!I42</f>
        <v>7.0976961396878951E-2</v>
      </c>
      <c r="K25" s="11"/>
      <c r="L25" s="13">
        <f t="shared" si="4"/>
        <v>-0.33586776073096924</v>
      </c>
    </row>
    <row r="26" spans="1:12" x14ac:dyDescent="0.2">
      <c r="A26" t="s">
        <v>14</v>
      </c>
      <c r="B26" t="s">
        <v>67</v>
      </c>
      <c r="C26" t="s">
        <v>109</v>
      </c>
      <c r="D26" s="16">
        <v>-0.44534447492871498</v>
      </c>
      <c r="E26" s="27">
        <f t="shared" si="0"/>
        <v>0.44534447492871498</v>
      </c>
      <c r="F26" s="27">
        <f t="shared" si="1"/>
        <v>0.44534447492871498</v>
      </c>
      <c r="G26" s="7" t="str">
        <f t="shared" si="6"/>
        <v/>
      </c>
      <c r="H26" s="18">
        <f t="shared" si="3"/>
        <v>7.929714725914408E-2</v>
      </c>
      <c r="I26" s="11" t="s">
        <v>124</v>
      </c>
      <c r="J26" s="13">
        <f>'iAB-AMØ-1410'!I45</f>
        <v>4.5214312804510784E-2</v>
      </c>
      <c r="K26" s="11"/>
      <c r="L26" s="13">
        <f t="shared" si="4"/>
        <v>0.75380631354487915</v>
      </c>
    </row>
    <row r="27" spans="1:12" x14ac:dyDescent="0.2">
      <c r="A27" t="s">
        <v>24</v>
      </c>
      <c r="B27" t="s">
        <v>77</v>
      </c>
      <c r="C27" t="s">
        <v>109</v>
      </c>
      <c r="D27" s="16">
        <v>-0.101430036926709</v>
      </c>
      <c r="E27" s="27">
        <f t="shared" si="0"/>
        <v>0.101430036926709</v>
      </c>
      <c r="F27" s="27">
        <f t="shared" si="1"/>
        <v>0.101430036926709</v>
      </c>
      <c r="G27" s="7" t="str">
        <f t="shared" si="6"/>
        <v/>
      </c>
      <c r="H27" s="18">
        <f t="shared" si="3"/>
        <v>1.8060429684156526E-2</v>
      </c>
      <c r="I27" s="11" t="s">
        <v>124</v>
      </c>
      <c r="J27" s="13">
        <f>'iAB-AMØ-1410'!I46</f>
        <v>1.0374220982628109E-2</v>
      </c>
      <c r="K27" s="11"/>
      <c r="L27" s="13">
        <f t="shared" si="4"/>
        <v>0.74089502377086092</v>
      </c>
    </row>
    <row r="28" spans="1:12" x14ac:dyDescent="0.2">
      <c r="A28" t="s">
        <v>20</v>
      </c>
      <c r="B28" t="s">
        <v>73</v>
      </c>
      <c r="C28" t="s">
        <v>109</v>
      </c>
      <c r="D28" s="16">
        <v>-7.0080807504202494E-2</v>
      </c>
      <c r="E28" s="27">
        <f t="shared" si="0"/>
        <v>7.0080807504202494E-2</v>
      </c>
      <c r="F28" s="27">
        <f t="shared" si="1"/>
        <v>7.0080807504202494E-2</v>
      </c>
      <c r="G28" s="7" t="str">
        <f t="shared" si="6"/>
        <v/>
      </c>
      <c r="H28" s="18">
        <f t="shared" si="3"/>
        <v>1.2478448539391897E-2</v>
      </c>
      <c r="I28" s="11" t="s">
        <v>124</v>
      </c>
      <c r="J28" s="13">
        <f>'iAB-AMØ-1410'!I48</f>
        <v>2.325554520436357E-2</v>
      </c>
      <c r="K28" s="11"/>
      <c r="L28" s="13">
        <f t="shared" si="4"/>
        <v>-0.46342051197963341</v>
      </c>
    </row>
    <row r="29" spans="1:12" x14ac:dyDescent="0.2">
      <c r="A29" t="s">
        <v>53</v>
      </c>
      <c r="B29" t="s">
        <v>107</v>
      </c>
      <c r="C29" t="s">
        <v>110</v>
      </c>
      <c r="D29" s="16">
        <v>-0.199495096325045</v>
      </c>
      <c r="E29" s="27">
        <f t="shared" si="0"/>
        <v>0.199495096325045</v>
      </c>
      <c r="F29" s="27">
        <f t="shared" si="1"/>
        <v>0.199495096325045</v>
      </c>
      <c r="G29" s="7">
        <f t="shared" si="6"/>
        <v>3.5521698193957368E-2</v>
      </c>
      <c r="H29" s="12" t="str">
        <f t="shared" si="3"/>
        <v/>
      </c>
      <c r="I29" s="6">
        <f>'iAB-AMØ-1410'!H49</f>
        <v>6.8529625806542527E-3</v>
      </c>
      <c r="J29" s="12" t="s">
        <v>124</v>
      </c>
      <c r="K29" s="6">
        <f>(G29/I29)-1</f>
        <v>4.1834075811582956</v>
      </c>
      <c r="L29" s="12"/>
    </row>
    <row r="30" spans="1:12" x14ac:dyDescent="0.2">
      <c r="A30" t="s">
        <v>11</v>
      </c>
      <c r="B30" t="s">
        <v>64</v>
      </c>
      <c r="C30" t="s">
        <v>109</v>
      </c>
      <c r="D30" s="16">
        <v>-0.32090897938965002</v>
      </c>
      <c r="E30" s="27">
        <f t="shared" si="0"/>
        <v>0.32090897938965002</v>
      </c>
      <c r="F30" s="27">
        <f t="shared" si="1"/>
        <v>0.32090897938965002</v>
      </c>
      <c r="G30" s="7" t="str">
        <f t="shared" si="6"/>
        <v/>
      </c>
      <c r="H30" s="18">
        <f t="shared" si="3"/>
        <v>5.7140411587043867E-2</v>
      </c>
      <c r="I30" s="11" t="s">
        <v>124</v>
      </c>
      <c r="J30" s="13">
        <f>'iAB-AMØ-1410'!I50</f>
        <v>5.1698200974489815E-2</v>
      </c>
      <c r="K30" s="11"/>
      <c r="L30" s="13">
        <f>(H30/J30)-1</f>
        <v>0.10526885868309965</v>
      </c>
    </row>
    <row r="31" spans="1:12" ht="23" customHeight="1" x14ac:dyDescent="0.2">
      <c r="A31" s="8"/>
      <c r="B31" s="8"/>
      <c r="C31" s="8"/>
      <c r="D31" s="19">
        <f>SUM(D2:D30)</f>
        <v>14.614372097772538</v>
      </c>
      <c r="E31" s="28">
        <f>SUM(E2:E30)</f>
        <v>103.82349737153449</v>
      </c>
      <c r="F31" s="28">
        <f>SUM(F2:F30)</f>
        <v>5.6161474948565751</v>
      </c>
      <c r="G31" s="5"/>
      <c r="H31" s="15"/>
      <c r="I31" s="14"/>
      <c r="J31" s="15"/>
      <c r="K31" s="14"/>
      <c r="L31" s="15"/>
    </row>
    <row r="33" spans="1:1" x14ac:dyDescent="0.2">
      <c r="A33" t="s">
        <v>132</v>
      </c>
    </row>
    <row r="34" spans="1:1" x14ac:dyDescent="0.2">
      <c r="A3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D2" sqref="D2"/>
    </sheetView>
  </sheetViews>
  <sheetFormatPr baseColWidth="10" defaultRowHeight="16" x14ac:dyDescent="0.2"/>
  <cols>
    <col min="1" max="1" width="20.1640625" customWidth="1"/>
    <col min="2" max="2" width="18" customWidth="1"/>
    <col min="3" max="3" width="20.83203125" customWidth="1"/>
    <col min="4" max="6" width="28.1640625" customWidth="1"/>
    <col min="7" max="7" width="23" customWidth="1"/>
    <col min="8" max="8" width="24.33203125" customWidth="1"/>
    <col min="9" max="10" width="27" customWidth="1"/>
    <col min="11" max="12" width="30.1640625" customWidth="1"/>
  </cols>
  <sheetData>
    <row r="1" spans="1:12" ht="35" x14ac:dyDescent="0.2">
      <c r="A1" s="2" t="s">
        <v>0</v>
      </c>
      <c r="B1" s="2" t="s">
        <v>1</v>
      </c>
      <c r="C1" s="2" t="s">
        <v>108</v>
      </c>
      <c r="D1" s="9" t="s">
        <v>148</v>
      </c>
      <c r="E1" s="2" t="s">
        <v>125</v>
      </c>
      <c r="F1" s="2" t="s">
        <v>126</v>
      </c>
      <c r="G1" s="2" t="s">
        <v>114</v>
      </c>
      <c r="H1" s="10" t="s">
        <v>115</v>
      </c>
      <c r="I1" s="9" t="s">
        <v>122</v>
      </c>
      <c r="J1" s="10" t="s">
        <v>123</v>
      </c>
      <c r="K1" s="9" t="s">
        <v>121</v>
      </c>
      <c r="L1" s="20" t="s">
        <v>120</v>
      </c>
    </row>
    <row r="2" spans="1:12" x14ac:dyDescent="0.2">
      <c r="A2" t="s">
        <v>48</v>
      </c>
      <c r="B2" t="s">
        <v>101</v>
      </c>
      <c r="C2" t="s">
        <v>111</v>
      </c>
      <c r="D2" s="16">
        <v>19.765428834491001</v>
      </c>
      <c r="E2" s="27">
        <f>ABS(D2)</f>
        <v>19.765428834491001</v>
      </c>
      <c r="F2" s="27" t="str">
        <f>IF(C2&lt;&gt;"Energy Requirement",E2,"")</f>
        <v/>
      </c>
      <c r="G2" s="17" t="str">
        <f>IF(C2="Nucleotide",F2/$F$31,"")</f>
        <v/>
      </c>
      <c r="H2" s="12" t="str">
        <f>IF(C2="Amino Acids",F2/$F$31,"")</f>
        <v/>
      </c>
      <c r="I2" s="11"/>
      <c r="J2" s="12"/>
      <c r="K2" s="11"/>
      <c r="L2" s="12"/>
    </row>
    <row r="3" spans="1:12" x14ac:dyDescent="0.2">
      <c r="A3" t="s">
        <v>8</v>
      </c>
      <c r="B3" t="s">
        <v>61</v>
      </c>
      <c r="C3" t="s">
        <v>109</v>
      </c>
      <c r="D3" s="16">
        <v>-0.38878924279171301</v>
      </c>
      <c r="E3" s="27">
        <f t="shared" ref="E3:E30" si="0">ABS(D3)</f>
        <v>0.38878924279171301</v>
      </c>
      <c r="F3" s="27">
        <f t="shared" ref="F3:F30" si="1">IF(C3&lt;&gt;"Energy Requirement",E3,"")</f>
        <v>0.38878924279171301</v>
      </c>
      <c r="G3" s="17" t="str">
        <f t="shared" ref="G3:G6" si="2">IF(C3="Nucleotide",F3/$F$31,"")</f>
        <v/>
      </c>
      <c r="H3" s="18">
        <f t="shared" ref="H3:H30" si="3">IF(C3="Amino Acids",F3/$F$31,"")</f>
        <v>6.8388445891945607E-2</v>
      </c>
      <c r="I3" s="11" t="s">
        <v>124</v>
      </c>
      <c r="J3" s="13">
        <f>'iAB-AMØ-1410'!I3</f>
        <v>5.9046607348750099E-2</v>
      </c>
      <c r="K3" s="11"/>
      <c r="L3" s="13">
        <f t="shared" ref="L3:L28" si="4">(H3/J3)-1</f>
        <v>0.1582112667035942</v>
      </c>
    </row>
    <row r="4" spans="1:12" x14ac:dyDescent="0.2">
      <c r="A4" t="s">
        <v>13</v>
      </c>
      <c r="B4" t="s">
        <v>66</v>
      </c>
      <c r="C4" t="s">
        <v>109</v>
      </c>
      <c r="D4" s="16">
        <v>-0.27045465558228499</v>
      </c>
      <c r="E4" s="27">
        <f t="shared" si="0"/>
        <v>0.27045465558228499</v>
      </c>
      <c r="F4" s="27">
        <f t="shared" si="1"/>
        <v>0.27045465558228499</v>
      </c>
      <c r="G4" s="17" t="str">
        <f t="shared" si="2"/>
        <v/>
      </c>
      <c r="H4" s="18">
        <f t="shared" si="3"/>
        <v>4.757326475059593E-2</v>
      </c>
      <c r="I4" s="11"/>
      <c r="J4" s="13">
        <f>'iAB-AMØ-1410'!I6</f>
        <v>4.8499482874162982E-2</v>
      </c>
      <c r="K4" s="11"/>
      <c r="L4" s="13">
        <f t="shared" si="4"/>
        <v>-1.9097484523087016E-2</v>
      </c>
    </row>
    <row r="5" spans="1:12" x14ac:dyDescent="0.2">
      <c r="A5" t="s">
        <v>18</v>
      </c>
      <c r="B5" t="s">
        <v>71</v>
      </c>
      <c r="C5" t="s">
        <v>109</v>
      </c>
      <c r="D5" s="16">
        <v>-0.14419465722026301</v>
      </c>
      <c r="E5" s="27">
        <f t="shared" si="0"/>
        <v>0.14419465722026301</v>
      </c>
      <c r="F5" s="27">
        <f t="shared" si="1"/>
        <v>0.14419465722026301</v>
      </c>
      <c r="G5" s="17" t="str">
        <f t="shared" si="2"/>
        <v/>
      </c>
      <c r="H5" s="18">
        <f t="shared" si="3"/>
        <v>2.5363995264906521E-2</v>
      </c>
      <c r="I5" s="11" t="s">
        <v>124</v>
      </c>
      <c r="J5" s="13">
        <f>'iAB-AMØ-1410'!I7</f>
        <v>3.2073632972593705E-2</v>
      </c>
      <c r="K5" s="11"/>
      <c r="L5" s="13">
        <f t="shared" si="4"/>
        <v>-0.20919481473833779</v>
      </c>
    </row>
    <row r="6" spans="1:12" x14ac:dyDescent="0.2">
      <c r="A6" t="s">
        <v>15</v>
      </c>
      <c r="B6" t="s">
        <v>68</v>
      </c>
      <c r="C6" t="s">
        <v>109</v>
      </c>
      <c r="D6" s="16">
        <v>-0.22539596027938799</v>
      </c>
      <c r="E6" s="27">
        <f t="shared" si="0"/>
        <v>0.22539596027938799</v>
      </c>
      <c r="F6" s="27">
        <f t="shared" si="1"/>
        <v>0.22539596027938799</v>
      </c>
      <c r="G6" s="17" t="str">
        <f t="shared" si="2"/>
        <v/>
      </c>
      <c r="H6" s="18">
        <f t="shared" si="3"/>
        <v>3.964739179290535E-2</v>
      </c>
      <c r="I6" s="11" t="s">
        <v>124</v>
      </c>
      <c r="J6" s="13">
        <f>'iAB-AMØ-1410'!I8</f>
        <v>4.2102046524612073E-2</v>
      </c>
      <c r="K6" s="11"/>
      <c r="L6" s="13">
        <f t="shared" si="4"/>
        <v>-5.8302503900179214E-2</v>
      </c>
    </row>
    <row r="7" spans="1:12" x14ac:dyDescent="0.2">
      <c r="A7" t="s">
        <v>113</v>
      </c>
      <c r="B7" t="s">
        <v>112</v>
      </c>
      <c r="C7" t="s">
        <v>110</v>
      </c>
      <c r="D7" s="16">
        <v>-19.946346840802001</v>
      </c>
      <c r="E7" s="27">
        <f t="shared" si="0"/>
        <v>19.946346840802001</v>
      </c>
      <c r="F7" s="27">
        <f>IF(C7&lt;&gt;"Energy Requirement",E7-E2,"")</f>
        <v>0.18091800631099986</v>
      </c>
      <c r="G7" s="7">
        <f>IF(C7="Nucleotide",F7/$F$31,"")</f>
        <v>3.1823671860455628E-2</v>
      </c>
      <c r="H7" s="12" t="str">
        <f t="shared" si="3"/>
        <v/>
      </c>
      <c r="I7" s="6">
        <f>'iAB-AMØ-1410'!H5</f>
        <v>7.2459446762062462E-3</v>
      </c>
      <c r="J7" s="12" t="s">
        <v>124</v>
      </c>
      <c r="K7" s="6">
        <f t="shared" ref="K7:K13" si="5">(G7/I7)-1</f>
        <v>3.3919286280167302</v>
      </c>
      <c r="L7" s="12"/>
    </row>
    <row r="8" spans="1:12" x14ac:dyDescent="0.2">
      <c r="A8" t="s">
        <v>51</v>
      </c>
      <c r="B8" t="s">
        <v>104</v>
      </c>
      <c r="C8" t="s">
        <v>110</v>
      </c>
      <c r="D8" s="16">
        <v>-0.18781857981450101</v>
      </c>
      <c r="E8" s="27">
        <f t="shared" si="0"/>
        <v>0.18781857981450101</v>
      </c>
      <c r="F8" s="27">
        <f t="shared" si="1"/>
        <v>0.18781857981450101</v>
      </c>
      <c r="G8" s="7">
        <f>IF(C8="Nucleotide",F8/$F$31,"")</f>
        <v>3.303749016025978E-2</v>
      </c>
      <c r="H8" s="12" t="str">
        <f t="shared" si="3"/>
        <v/>
      </c>
      <c r="I8" s="6">
        <f>'iAB-AMØ-1410'!H11</f>
        <v>6.3092474939546407E-3</v>
      </c>
      <c r="J8" s="12" t="s">
        <v>124</v>
      </c>
      <c r="K8" s="6">
        <f t="shared" si="5"/>
        <v>4.2363598340238608</v>
      </c>
      <c r="L8" s="12"/>
    </row>
    <row r="9" spans="1:12" x14ac:dyDescent="0.2">
      <c r="A9" t="s">
        <v>22</v>
      </c>
      <c r="B9" t="s">
        <v>75</v>
      </c>
      <c r="C9" t="s">
        <v>109</v>
      </c>
      <c r="D9" s="16">
        <v>-0.118368748464395</v>
      </c>
      <c r="E9" s="27">
        <f t="shared" si="0"/>
        <v>0.118368748464395</v>
      </c>
      <c r="F9" s="27">
        <f t="shared" si="1"/>
        <v>0.118368748464395</v>
      </c>
      <c r="G9" s="7" t="str">
        <f t="shared" ref="G9:G30" si="6">IF(C9="Nucleotide",F9/$F$31,"")</f>
        <v/>
      </c>
      <c r="H9" s="18">
        <f t="shared" si="3"/>
        <v>2.082119014283371E-2</v>
      </c>
      <c r="I9" s="11" t="s">
        <v>124</v>
      </c>
      <c r="J9" s="13">
        <f>'iAB-AMØ-1410'!I12</f>
        <v>1.8932953140676629E-2</v>
      </c>
      <c r="K9" s="11"/>
      <c r="L9" s="13">
        <f t="shared" si="4"/>
        <v>9.9732830273597806E-2</v>
      </c>
    </row>
    <row r="10" spans="1:12" x14ac:dyDescent="0.2">
      <c r="A10" t="s">
        <v>16</v>
      </c>
      <c r="B10" t="s">
        <v>69</v>
      </c>
      <c r="C10" t="s">
        <v>109</v>
      </c>
      <c r="D10" s="16">
        <v>-0.10654895424544</v>
      </c>
      <c r="E10" s="27">
        <f t="shared" si="0"/>
        <v>0.10654895424544</v>
      </c>
      <c r="F10" s="27">
        <f t="shared" si="1"/>
        <v>0.10654895424544</v>
      </c>
      <c r="G10" s="7" t="str">
        <f>IF(C10="Nucleotide",F10/$F$31,"")</f>
        <v/>
      </c>
      <c r="H10" s="18">
        <f t="shared" si="3"/>
        <v>1.8742075629292532E-2</v>
      </c>
      <c r="I10" s="11" t="s">
        <v>124</v>
      </c>
      <c r="J10" s="13">
        <f>'iAB-AMØ-1410'!I19</f>
        <v>4.1756239242899569E-2</v>
      </c>
      <c r="K10" s="11"/>
      <c r="L10" s="13">
        <f t="shared" si="4"/>
        <v>-0.55115508558449688</v>
      </c>
    </row>
    <row r="11" spans="1:12" x14ac:dyDescent="0.2">
      <c r="A11" t="s">
        <v>7</v>
      </c>
      <c r="B11" t="s">
        <v>60</v>
      </c>
      <c r="C11" t="s">
        <v>109</v>
      </c>
      <c r="D11" s="16">
        <v>-0.23994865489579001</v>
      </c>
      <c r="E11" s="27">
        <f t="shared" si="0"/>
        <v>0.23994865489579001</v>
      </c>
      <c r="F11" s="27">
        <f t="shared" si="1"/>
        <v>0.23994865489579001</v>
      </c>
      <c r="G11" s="7" t="str">
        <f t="shared" si="6"/>
        <v/>
      </c>
      <c r="H11" s="18">
        <f t="shared" si="3"/>
        <v>4.2207226425184506E-2</v>
      </c>
      <c r="I11" s="11" t="s">
        <v>124</v>
      </c>
      <c r="J11" s="13">
        <f>'iAB-AMØ-1410'!I20</f>
        <v>6.3196295771580799E-2</v>
      </c>
      <c r="K11" s="11"/>
      <c r="L11" s="13">
        <f t="shared" si="4"/>
        <v>-0.33212499388033778</v>
      </c>
    </row>
    <row r="12" spans="1:12" x14ac:dyDescent="0.2">
      <c r="A12" t="s">
        <v>9</v>
      </c>
      <c r="B12" t="s">
        <v>62</v>
      </c>
      <c r="C12" t="s">
        <v>109</v>
      </c>
      <c r="D12" s="16">
        <v>-0.47525137911592202</v>
      </c>
      <c r="E12" s="27">
        <f t="shared" si="0"/>
        <v>0.47525137911592202</v>
      </c>
      <c r="F12" s="27">
        <f t="shared" si="1"/>
        <v>0.47525137911592202</v>
      </c>
      <c r="G12" s="7" t="str">
        <f t="shared" si="6"/>
        <v/>
      </c>
      <c r="H12" s="18">
        <f t="shared" si="3"/>
        <v>8.3597228648514793E-2</v>
      </c>
      <c r="I12" s="11" t="s">
        <v>124</v>
      </c>
      <c r="J12" s="13">
        <f>'iAB-AMØ-1410'!I21</f>
        <v>5.4637563464635032E-2</v>
      </c>
      <c r="K12" s="11"/>
      <c r="L12" s="13">
        <f t="shared" si="4"/>
        <v>0.53003214908410645</v>
      </c>
    </row>
    <row r="13" spans="1:12" x14ac:dyDescent="0.2">
      <c r="A13" t="s">
        <v>52</v>
      </c>
      <c r="B13" t="s">
        <v>105</v>
      </c>
      <c r="C13" t="s">
        <v>110</v>
      </c>
      <c r="D13" s="16">
        <v>-0.18781857981450101</v>
      </c>
      <c r="E13" s="27">
        <f t="shared" si="0"/>
        <v>0.18781857981450101</v>
      </c>
      <c r="F13" s="27">
        <f t="shared" si="1"/>
        <v>0.18781857981450101</v>
      </c>
      <c r="G13" s="7">
        <f t="shared" si="6"/>
        <v>3.303749016025978E-2</v>
      </c>
      <c r="H13" s="12" t="str">
        <f t="shared" si="3"/>
        <v/>
      </c>
      <c r="I13" s="6">
        <f>'iAB-AMØ-1410'!H23</f>
        <v>6.5084303059831337E-3</v>
      </c>
      <c r="J13" s="12" t="s">
        <v>124</v>
      </c>
      <c r="K13" s="6">
        <f t="shared" si="5"/>
        <v>4.0761072343186582</v>
      </c>
      <c r="L13" s="12"/>
    </row>
    <row r="14" spans="1:12" x14ac:dyDescent="0.2">
      <c r="A14" t="s">
        <v>49</v>
      </c>
      <c r="B14" t="s">
        <v>102</v>
      </c>
      <c r="C14" t="s">
        <v>111</v>
      </c>
      <c r="D14" s="16">
        <v>19.765428834491001</v>
      </c>
      <c r="E14" s="27">
        <f t="shared" si="0"/>
        <v>19.765428834491001</v>
      </c>
      <c r="F14" s="27" t="str">
        <f t="shared" si="1"/>
        <v/>
      </c>
      <c r="G14" s="7" t="str">
        <f t="shared" si="6"/>
        <v/>
      </c>
      <c r="H14" s="12" t="str">
        <f t="shared" si="3"/>
        <v/>
      </c>
      <c r="I14" s="11"/>
      <c r="J14" s="12"/>
      <c r="K14" s="11"/>
      <c r="L14" s="12"/>
    </row>
    <row r="15" spans="1:12" x14ac:dyDescent="0.2">
      <c r="A15" t="s">
        <v>3</v>
      </c>
      <c r="B15" t="s">
        <v>56</v>
      </c>
      <c r="C15" t="s">
        <v>111</v>
      </c>
      <c r="D15" s="16">
        <v>-19.765428834491001</v>
      </c>
      <c r="E15" s="27">
        <f t="shared" si="0"/>
        <v>19.765428834491001</v>
      </c>
      <c r="F15" s="27" t="str">
        <f t="shared" si="1"/>
        <v/>
      </c>
      <c r="G15" s="7" t="str">
        <f t="shared" si="6"/>
        <v/>
      </c>
      <c r="H15" s="12" t="str">
        <f t="shared" si="3"/>
        <v/>
      </c>
      <c r="I15" s="11"/>
      <c r="J15" s="12"/>
      <c r="K15" s="11"/>
      <c r="L15" s="12"/>
    </row>
    <row r="16" spans="1:12" x14ac:dyDescent="0.2">
      <c r="A16" t="s">
        <v>21</v>
      </c>
      <c r="B16" t="s">
        <v>74</v>
      </c>
      <c r="C16" t="s">
        <v>109</v>
      </c>
      <c r="D16" s="16">
        <v>-0.14316981957122099</v>
      </c>
      <c r="E16" s="27">
        <f t="shared" si="0"/>
        <v>0.14316981957122099</v>
      </c>
      <c r="F16" s="27">
        <f t="shared" si="1"/>
        <v>0.14316981957122099</v>
      </c>
      <c r="G16" s="7" t="str">
        <f t="shared" si="6"/>
        <v/>
      </c>
      <c r="H16" s="18">
        <f t="shared" si="3"/>
        <v>2.5183725220379889E-2</v>
      </c>
      <c r="I16" s="11" t="s">
        <v>124</v>
      </c>
      <c r="J16" s="13">
        <f>'iAB-AMØ-1410'!I27</f>
        <v>2.2909737922651066E-2</v>
      </c>
      <c r="K16" s="11"/>
      <c r="L16" s="13">
        <f t="shared" si="4"/>
        <v>9.9258546972748718E-2</v>
      </c>
    </row>
    <row r="17" spans="1:12" x14ac:dyDescent="0.2">
      <c r="A17" t="s">
        <v>17</v>
      </c>
      <c r="B17" t="s">
        <v>70</v>
      </c>
      <c r="C17" t="s">
        <v>109</v>
      </c>
      <c r="D17" s="16">
        <v>-0.27503226374800799</v>
      </c>
      <c r="E17" s="27">
        <f t="shared" si="0"/>
        <v>0.27503226374800799</v>
      </c>
      <c r="F17" s="27">
        <f t="shared" si="1"/>
        <v>0.27503226374800799</v>
      </c>
      <c r="G17" s="7" t="str">
        <f t="shared" si="6"/>
        <v/>
      </c>
      <c r="H17" s="18">
        <f t="shared" si="3"/>
        <v>4.837847094948191E-2</v>
      </c>
      <c r="I17" s="11" t="s">
        <v>124</v>
      </c>
      <c r="J17" s="13">
        <f>'iAB-AMØ-1410'!I28</f>
        <v>3.8643972963000858E-2</v>
      </c>
      <c r="K17" s="11"/>
      <c r="L17" s="13">
        <f t="shared" si="4"/>
        <v>0.2519021011582121</v>
      </c>
    </row>
    <row r="18" spans="1:12" x14ac:dyDescent="0.2">
      <c r="A18" t="s">
        <v>4</v>
      </c>
      <c r="B18" t="s">
        <v>57</v>
      </c>
      <c r="C18" t="s">
        <v>109</v>
      </c>
      <c r="D18" s="16">
        <v>-0.46319245611219001</v>
      </c>
      <c r="E18" s="27">
        <f t="shared" si="0"/>
        <v>0.46319245611219001</v>
      </c>
      <c r="F18" s="27">
        <f t="shared" si="1"/>
        <v>0.46319245611219001</v>
      </c>
      <c r="G18" s="7" t="str">
        <f t="shared" si="6"/>
        <v/>
      </c>
      <c r="H18" s="18">
        <f t="shared" si="3"/>
        <v>8.1476051124583962E-2</v>
      </c>
      <c r="I18" s="11" t="s">
        <v>124</v>
      </c>
      <c r="J18" s="13">
        <f>'iAB-AMØ-1410'!I29</f>
        <v>8.6451840975944355E-2</v>
      </c>
      <c r="K18" s="11"/>
      <c r="L18" s="13">
        <f t="shared" si="4"/>
        <v>-5.755562629076838E-2</v>
      </c>
    </row>
    <row r="19" spans="1:12" x14ac:dyDescent="0.2">
      <c r="A19" t="s">
        <v>10</v>
      </c>
      <c r="B19" t="s">
        <v>63</v>
      </c>
      <c r="C19" t="s">
        <v>109</v>
      </c>
      <c r="D19" s="16">
        <v>-0.31216554789831003</v>
      </c>
      <c r="E19" s="27">
        <f t="shared" si="0"/>
        <v>0.31216554789831003</v>
      </c>
      <c r="F19" s="27">
        <f t="shared" si="1"/>
        <v>0.31216554789831003</v>
      </c>
      <c r="G19" s="7" t="str">
        <f t="shared" si="6"/>
        <v/>
      </c>
      <c r="H19" s="18">
        <f t="shared" si="3"/>
        <v>5.4910255562832591E-2</v>
      </c>
      <c r="I19" s="11" t="s">
        <v>124</v>
      </c>
      <c r="J19" s="13">
        <f>'iAB-AMØ-1410'!I30</f>
        <v>5.2389815686812058E-2</v>
      </c>
      <c r="K19" s="11"/>
      <c r="L19" s="13">
        <f t="shared" si="4"/>
        <v>4.8109348028399168E-2</v>
      </c>
    </row>
    <row r="20" spans="1:12" x14ac:dyDescent="0.2">
      <c r="A20" t="s">
        <v>23</v>
      </c>
      <c r="B20" t="s">
        <v>76</v>
      </c>
      <c r="C20" t="s">
        <v>109</v>
      </c>
      <c r="D20" s="16">
        <v>-0.18177203768515099</v>
      </c>
      <c r="E20" s="27">
        <f t="shared" si="0"/>
        <v>0.18177203768515099</v>
      </c>
      <c r="F20" s="27">
        <f t="shared" si="1"/>
        <v>0.18177203768515099</v>
      </c>
      <c r="G20" s="7" t="str">
        <f t="shared" si="6"/>
        <v/>
      </c>
      <c r="H20" s="18">
        <f t="shared" si="3"/>
        <v>3.1973896897552263E-2</v>
      </c>
      <c r="I20" s="11" t="s">
        <v>124</v>
      </c>
      <c r="J20" s="13">
        <f>'iAB-AMØ-1410'!I31</f>
        <v>1.8846501320248503E-2</v>
      </c>
      <c r="K20" s="11"/>
      <c r="L20" s="13">
        <f t="shared" si="4"/>
        <v>0.69654284125403221</v>
      </c>
    </row>
    <row r="21" spans="1:12" x14ac:dyDescent="0.2">
      <c r="A21" t="s">
        <v>19</v>
      </c>
      <c r="B21" t="s">
        <v>72</v>
      </c>
      <c r="C21" t="s">
        <v>109</v>
      </c>
      <c r="D21" s="16">
        <v>-0.155980290184251</v>
      </c>
      <c r="E21" s="27">
        <f t="shared" si="0"/>
        <v>0.155980290184251</v>
      </c>
      <c r="F21" s="27">
        <f t="shared" si="1"/>
        <v>0.155980290184251</v>
      </c>
      <c r="G21" s="7" t="str">
        <f t="shared" si="6"/>
        <v/>
      </c>
      <c r="H21" s="18">
        <f t="shared" si="3"/>
        <v>2.7437100776963666E-2</v>
      </c>
      <c r="I21" s="11" t="s">
        <v>124</v>
      </c>
      <c r="J21" s="13">
        <f>'iAB-AMØ-1410'!I38</f>
        <v>3.1900729331737453E-2</v>
      </c>
      <c r="K21" s="11"/>
      <c r="L21" s="13">
        <f t="shared" si="4"/>
        <v>-0.13992246096809469</v>
      </c>
    </row>
    <row r="22" spans="1:12" x14ac:dyDescent="0.2">
      <c r="A22" t="s">
        <v>50</v>
      </c>
      <c r="B22" t="s">
        <v>103</v>
      </c>
      <c r="C22" t="s">
        <v>111</v>
      </c>
      <c r="D22" s="16">
        <v>19.765428834491001</v>
      </c>
      <c r="E22" s="27">
        <f t="shared" si="0"/>
        <v>19.765428834491001</v>
      </c>
      <c r="F22" s="27" t="str">
        <f t="shared" si="1"/>
        <v/>
      </c>
      <c r="G22" s="7" t="str">
        <f t="shared" si="6"/>
        <v/>
      </c>
      <c r="H22" s="12" t="str">
        <f t="shared" si="3"/>
        <v/>
      </c>
      <c r="I22" s="11"/>
      <c r="J22" s="12"/>
      <c r="K22" s="11"/>
      <c r="L22" s="12"/>
    </row>
    <row r="23" spans="1:12" x14ac:dyDescent="0.2">
      <c r="A23" t="s">
        <v>54</v>
      </c>
      <c r="B23" t="s">
        <v>106</v>
      </c>
      <c r="C23" t="s">
        <v>111</v>
      </c>
      <c r="D23" s="16">
        <v>0.73740484974096399</v>
      </c>
      <c r="E23" s="27">
        <f t="shared" si="0"/>
        <v>0.73740484974096399</v>
      </c>
      <c r="F23" s="27" t="str">
        <f t="shared" si="1"/>
        <v/>
      </c>
      <c r="G23" s="7" t="str">
        <f t="shared" si="6"/>
        <v/>
      </c>
      <c r="H23" s="12" t="str">
        <f t="shared" si="3"/>
        <v/>
      </c>
      <c r="I23" s="11"/>
      <c r="J23" s="12"/>
      <c r="K23" s="11"/>
      <c r="L23" s="12"/>
    </row>
    <row r="24" spans="1:12" x14ac:dyDescent="0.2">
      <c r="A24" t="s">
        <v>12</v>
      </c>
      <c r="B24" t="s">
        <v>65</v>
      </c>
      <c r="C24" t="s">
        <v>109</v>
      </c>
      <c r="D24" s="16">
        <v>-0.16383737882690899</v>
      </c>
      <c r="E24" s="27">
        <f t="shared" si="0"/>
        <v>0.16383737882690899</v>
      </c>
      <c r="F24" s="27">
        <f t="shared" si="1"/>
        <v>0.16383737882690899</v>
      </c>
      <c r="G24" s="7" t="str">
        <f t="shared" si="6"/>
        <v/>
      </c>
      <c r="H24" s="18">
        <f t="shared" si="3"/>
        <v>2.8819171118334975E-2</v>
      </c>
      <c r="I24" s="11" t="s">
        <v>124</v>
      </c>
      <c r="J24" s="13">
        <f>'iAB-AMØ-1410'!I40</f>
        <v>5.1611749154061692E-2</v>
      </c>
      <c r="K24" s="11"/>
      <c r="L24" s="13">
        <f t="shared" si="4"/>
        <v>-0.44161607403947112</v>
      </c>
    </row>
    <row r="25" spans="1:12" x14ac:dyDescent="0.2">
      <c r="A25" t="s">
        <v>6</v>
      </c>
      <c r="B25" t="s">
        <v>59</v>
      </c>
      <c r="C25" t="s">
        <v>109</v>
      </c>
      <c r="D25" s="16">
        <v>-0.33088591562081798</v>
      </c>
      <c r="E25" s="27">
        <f t="shared" si="0"/>
        <v>0.33088591562081798</v>
      </c>
      <c r="F25" s="27">
        <f t="shared" si="1"/>
        <v>0.33088591562081798</v>
      </c>
      <c r="G25" s="7" t="str">
        <f t="shared" si="6"/>
        <v/>
      </c>
      <c r="H25" s="18">
        <f t="shared" si="3"/>
        <v>5.8203188376187036E-2</v>
      </c>
      <c r="I25" s="11" t="s">
        <v>124</v>
      </c>
      <c r="J25" s="13">
        <f>'iAB-AMØ-1410'!I42</f>
        <v>7.0976961396878951E-2</v>
      </c>
      <c r="K25" s="11"/>
      <c r="L25" s="13">
        <f t="shared" si="4"/>
        <v>-0.17997069428297074</v>
      </c>
    </row>
    <row r="26" spans="1:12" x14ac:dyDescent="0.2">
      <c r="A26" t="s">
        <v>14</v>
      </c>
      <c r="B26" t="s">
        <v>67</v>
      </c>
      <c r="C26" t="s">
        <v>109</v>
      </c>
      <c r="D26" s="16">
        <v>-0.36849745734067302</v>
      </c>
      <c r="E26" s="27">
        <f t="shared" si="0"/>
        <v>0.36849745734067302</v>
      </c>
      <c r="F26" s="27">
        <f t="shared" si="1"/>
        <v>0.36849745734067302</v>
      </c>
      <c r="G26" s="7" t="str">
        <f t="shared" si="6"/>
        <v/>
      </c>
      <c r="H26" s="18">
        <f t="shared" si="3"/>
        <v>6.4819099010316822E-2</v>
      </c>
      <c r="I26" s="11" t="s">
        <v>124</v>
      </c>
      <c r="J26" s="13">
        <f>'iAB-AMØ-1410'!I45</f>
        <v>4.5214312804510784E-2</v>
      </c>
      <c r="K26" s="11"/>
      <c r="L26" s="13">
        <f t="shared" si="4"/>
        <v>0.43359690747860213</v>
      </c>
    </row>
    <row r="27" spans="1:12" x14ac:dyDescent="0.2">
      <c r="A27" t="s">
        <v>24</v>
      </c>
      <c r="B27" t="s">
        <v>77</v>
      </c>
      <c r="C27" t="s">
        <v>109</v>
      </c>
      <c r="D27" s="16">
        <v>-0.100980669685643</v>
      </c>
      <c r="E27" s="27">
        <f t="shared" si="0"/>
        <v>0.100980669685643</v>
      </c>
      <c r="F27" s="27">
        <f t="shared" si="1"/>
        <v>0.100980669685643</v>
      </c>
      <c r="G27" s="7" t="str">
        <f t="shared" si="6"/>
        <v/>
      </c>
      <c r="H27" s="18">
        <f t="shared" si="3"/>
        <v>1.7762608387364123E-2</v>
      </c>
      <c r="I27" s="11" t="s">
        <v>124</v>
      </c>
      <c r="J27" s="13">
        <f>'iAB-AMØ-1410'!I46</f>
        <v>1.0374220982628109E-2</v>
      </c>
      <c r="K27" s="11"/>
      <c r="L27" s="13">
        <f t="shared" si="4"/>
        <v>0.71218720105423361</v>
      </c>
    </row>
    <row r="28" spans="1:12" x14ac:dyDescent="0.2">
      <c r="A28" t="s">
        <v>20</v>
      </c>
      <c r="B28" t="s">
        <v>73</v>
      </c>
      <c r="C28" t="s">
        <v>109</v>
      </c>
      <c r="D28" s="16">
        <v>-0.11915445732866101</v>
      </c>
      <c r="E28" s="27">
        <f t="shared" si="0"/>
        <v>0.11915445732866101</v>
      </c>
      <c r="F28" s="27">
        <f t="shared" si="1"/>
        <v>0.11915445732866101</v>
      </c>
      <c r="G28" s="7" t="str">
        <f t="shared" si="6"/>
        <v/>
      </c>
      <c r="H28" s="18">
        <f t="shared" si="3"/>
        <v>2.0959397176970877E-2</v>
      </c>
      <c r="I28" s="11" t="s">
        <v>124</v>
      </c>
      <c r="J28" s="13">
        <f>'iAB-AMØ-1410'!I48</f>
        <v>2.325554520436357E-2</v>
      </c>
      <c r="K28" s="11"/>
      <c r="L28" s="13">
        <f t="shared" si="4"/>
        <v>-9.8735506186363398E-2</v>
      </c>
    </row>
    <row r="29" spans="1:12" x14ac:dyDescent="0.2">
      <c r="A29" t="s">
        <v>53</v>
      </c>
      <c r="B29" t="s">
        <v>107</v>
      </c>
      <c r="C29" t="s">
        <v>110</v>
      </c>
      <c r="D29" s="16">
        <v>-0.18091800631094901</v>
      </c>
      <c r="E29" s="27">
        <f t="shared" si="0"/>
        <v>0.18091800631094901</v>
      </c>
      <c r="F29" s="27">
        <f t="shared" si="1"/>
        <v>0.18091800631094901</v>
      </c>
      <c r="G29" s="7">
        <f t="shared" si="6"/>
        <v>3.1823671860446684E-2</v>
      </c>
      <c r="H29" s="12" t="str">
        <f t="shared" si="3"/>
        <v/>
      </c>
      <c r="I29" s="6">
        <f>'iAB-AMØ-1410'!H49</f>
        <v>6.8529625806542527E-3</v>
      </c>
      <c r="J29" s="12" t="s">
        <v>124</v>
      </c>
      <c r="K29" s="6">
        <f>(G29/I29)-1</f>
        <v>3.6437831063435455</v>
      </c>
      <c r="L29" s="12"/>
    </row>
    <row r="30" spans="1:12" x14ac:dyDescent="0.2">
      <c r="A30" t="s">
        <v>11</v>
      </c>
      <c r="B30" t="s">
        <v>64</v>
      </c>
      <c r="C30" t="s">
        <v>109</v>
      </c>
      <c r="D30" s="16">
        <v>-0.36391984917495102</v>
      </c>
      <c r="E30" s="27">
        <f t="shared" si="0"/>
        <v>0.36391984917495102</v>
      </c>
      <c r="F30" s="27">
        <f t="shared" si="1"/>
        <v>0.36391984917495102</v>
      </c>
      <c r="G30" s="7" t="str">
        <f t="shared" si="6"/>
        <v/>
      </c>
      <c r="H30" s="18">
        <f t="shared" si="3"/>
        <v>6.4013892811431009E-2</v>
      </c>
      <c r="I30" s="11" t="s">
        <v>124</v>
      </c>
      <c r="J30" s="13">
        <f>'iAB-AMØ-1410'!I50</f>
        <v>5.1698200974489815E-2</v>
      </c>
      <c r="K30" s="11"/>
      <c r="L30" s="13">
        <f>(H30/J30)-1</f>
        <v>0.23822283183545023</v>
      </c>
    </row>
    <row r="31" spans="1:12" ht="23" customHeight="1" x14ac:dyDescent="0.2">
      <c r="A31" s="8"/>
      <c r="B31" s="8"/>
      <c r="C31" s="8"/>
      <c r="D31" s="19">
        <f>SUM(D2:D30)</f>
        <v>14.817820116209031</v>
      </c>
      <c r="E31" s="28">
        <f>SUM(E2:E30)</f>
        <v>105.2495625902189</v>
      </c>
      <c r="F31" s="28">
        <f>SUM(F2:F30)</f>
        <v>5.6850135680229332</v>
      </c>
      <c r="G31" s="5"/>
      <c r="H31" s="15"/>
      <c r="I31" s="14"/>
      <c r="J31" s="15"/>
      <c r="K31" s="14"/>
      <c r="L31" s="15"/>
    </row>
    <row r="33" spans="1:1" x14ac:dyDescent="0.2">
      <c r="A33" t="s">
        <v>132</v>
      </c>
    </row>
    <row r="34" spans="1:1" x14ac:dyDescent="0.2">
      <c r="A34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iAB-AMØ-1410</vt:lpstr>
      <vt:lpstr>CHIKV</vt:lpstr>
      <vt:lpstr>DENV</vt:lpstr>
      <vt:lpstr>ZIKV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2016-07-07T14:45:33Z</dcterms:created>
  <dcterms:modified xsi:type="dcterms:W3CDTF">2017-03-07T14:24:17Z</dcterms:modified>
</cp:coreProperties>
</file>