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lshtm-my.sharepoint.com/personal/phpulcha_lshtm_ac_uk/Documents/DataPaper/8401_18256080_Production_Proof_to_PLOS/"/>
    </mc:Choice>
  </mc:AlternateContent>
  <xr:revisionPtr revIDLastSave="1" documentId="8_{DD3DA0A3-72F1-B148-AE2B-4D907EB512B6}" xr6:coauthVersionLast="37" xr6:coauthVersionMax="37" xr10:uidLastSave="{00EE7C40-B772-F940-838F-2E79E46687AF}"/>
  <bookViews>
    <workbookView xWindow="0" yWindow="460" windowWidth="25600" windowHeight="14600" tabRatio="500" xr2:uid="{00000000-000D-0000-FFFF-FFFF00000000}"/>
  </bookViews>
  <sheets>
    <sheet name="StudyDetails" sheetId="3" r:id="rId1"/>
    <sheet name="ORsForVLandInfection" sheetId="2" r:id="rId2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3" l="1"/>
  <c r="I4" i="3"/>
  <c r="I3" i="3"/>
  <c r="AE18" i="2" l="1"/>
  <c r="J24" i="2" l="1"/>
  <c r="J28" i="2"/>
  <c r="J26" i="2"/>
  <c r="J22" i="2"/>
  <c r="AH14" i="2"/>
  <c r="AE30" i="2"/>
  <c r="AE14" i="2"/>
  <c r="P16" i="2"/>
  <c r="Y18" i="2"/>
  <c r="AE16" i="2"/>
  <c r="D18" i="2"/>
</calcChain>
</file>

<file path=xl/sharedStrings.xml><?xml version="1.0" encoding="utf-8"?>
<sst xmlns="http://schemas.openxmlformats.org/spreadsheetml/2006/main" count="312" uniqueCount="162">
  <si>
    <t>Title</t>
  </si>
  <si>
    <t>Country</t>
  </si>
  <si>
    <t>State</t>
  </si>
  <si>
    <t>District(s)</t>
  </si>
  <si>
    <t>Sub-district(s)</t>
  </si>
  <si>
    <t>Distance from closest previous VL case</t>
  </si>
  <si>
    <t>95% CI</t>
  </si>
  <si>
    <t>p-value</t>
  </si>
  <si>
    <t>Same HH</t>
  </si>
  <si>
    <t>&lt;50m</t>
  </si>
  <si>
    <t>Bern et al, 2005</t>
  </si>
  <si>
    <t>Risk Factors for Kala-Azar in Bangladesh</t>
  </si>
  <si>
    <t>Bangladesh</t>
  </si>
  <si>
    <t>Mymensingh</t>
  </si>
  <si>
    <t>Fulbaria</t>
  </si>
  <si>
    <t>1999-2004</t>
  </si>
  <si>
    <t>-</t>
  </si>
  <si>
    <t>15.0-43.7</t>
  </si>
  <si>
    <t>&lt;0.0001</t>
  </si>
  <si>
    <t>1.6-5.4</t>
  </si>
  <si>
    <t>Bern et al, 2007</t>
  </si>
  <si>
    <t>The Epidemiology of Visceral Leishmaniasis and Asymptomatic Leishmanial Infection in a Highly Endemic Bangladeshi village</t>
  </si>
  <si>
    <t>2001-2002</t>
  </si>
  <si>
    <t>3.30–12.28</t>
  </si>
  <si>
    <t>0.95–3.60</t>
  </si>
  <si>
    <t>1.09-3.16</t>
  </si>
  <si>
    <t>0.88-2.11</t>
  </si>
  <si>
    <t>1.98-4.14</t>
  </si>
  <si>
    <t>1.24-2.39</t>
  </si>
  <si>
    <t>1.45-5.61</t>
  </si>
  <si>
    <t>Gidwani et al, 2009</t>
  </si>
  <si>
    <t>Longitudinal Seroepidemiologic Study of Visceral Leishmaniasis in Hyperendemic Regions of Bihar, India</t>
  </si>
  <si>
    <t>India</t>
  </si>
  <si>
    <t>Bihar</t>
  </si>
  <si>
    <t>Muzaffarpur</t>
  </si>
  <si>
    <t>Sahebganj</t>
  </si>
  <si>
    <t>Rijal et al, 2010</t>
  </si>
  <si>
    <t>Epidemiology of Leishmania donovani infection in high-transmission foci in Nepal</t>
  </si>
  <si>
    <t>Nepal</t>
  </si>
  <si>
    <t>Morang, Sapatri, Sunsari</t>
  </si>
  <si>
    <t>Jul-Oct, Nov-Dec 2006</t>
  </si>
  <si>
    <t>&lt;0.001</t>
  </si>
  <si>
    <t>Khanal et al, 2010</t>
  </si>
  <si>
    <t>Spatial analysis of Leishmania donovani exposure in humans and domestic animals in a recent kala azar focus in Nepal</t>
  </si>
  <si>
    <t>Sunsari</t>
  </si>
  <si>
    <t>Dharan</t>
  </si>
  <si>
    <t>Dharan-17</t>
  </si>
  <si>
    <t>IRR: 2.62</t>
  </si>
  <si>
    <t>1.46-4.70</t>
  </si>
  <si>
    <t>Picado et al, 2014</t>
  </si>
  <si>
    <t>Risk Factors for Visceral Leishmaniasis and Asymptomatic Leishmania donovani Infection in India and Nepal</t>
  </si>
  <si>
    <t>India, Nepal</t>
  </si>
  <si>
    <t>Muzaffarpur (India); Saptari, Sunsari, Morang (Nepal)</t>
  </si>
  <si>
    <t>14 clusters in India, 6 clusters in Nepal</t>
  </si>
  <si>
    <t>Nov 2006 - May 2009</t>
  </si>
  <si>
    <t>1.16-2.36</t>
  </si>
  <si>
    <t>1.12-1.67</t>
  </si>
  <si>
    <t>1.79-2.75</t>
  </si>
  <si>
    <t>1.55-3.79</t>
  </si>
  <si>
    <t>1.68-5.48</t>
  </si>
  <si>
    <t>1.38-3.58</t>
  </si>
  <si>
    <t>2.59-29.41</t>
  </si>
  <si>
    <t>0.86-1.68</t>
  </si>
  <si>
    <t>Bhattarai et al, 2009</t>
  </si>
  <si>
    <t xml:space="preserve">PCR and direct agglutination as Leishmania infection markers among healthy Nepalese subjects living in areas endemic for Kala-Azar </t>
  </si>
  <si>
    <t>Sunsari, Morang, Sapatri (Nepal)</t>
  </si>
  <si>
    <t>Nov-Dec 2006</t>
  </si>
  <si>
    <t>0.75-15.01</t>
  </si>
  <si>
    <t>Topno et al, 2010</t>
  </si>
  <si>
    <t>Asymptomatic infection with visceral leishmaniasis in a disease-endemic area in Bihar, India</t>
  </si>
  <si>
    <t>Patna</t>
  </si>
  <si>
    <t>&gt;2005</t>
  </si>
  <si>
    <t>Bhakhra (Masauri Primary Health Center)</t>
  </si>
  <si>
    <t xml:space="preserve">Usefulness of the direct agglutination test in the early detection of subclinical Leishmania donovani infection: a community-based study </t>
  </si>
  <si>
    <t>Karja public-health centre</t>
  </si>
  <si>
    <t>Bimal et al, 2005</t>
  </si>
  <si>
    <t>Ref</t>
  </si>
  <si>
    <t>History of VL in HH</t>
  </si>
  <si>
    <t>&gt;50m</t>
  </si>
  <si>
    <t>Factor</t>
  </si>
  <si>
    <t>Presence of other DAT+ves in HH at baseline (Nov 2006)</t>
  </si>
  <si>
    <t>Presence of other DAT seroconvertors in HH (Nov 2006 - Nov 2008)</t>
  </si>
  <si>
    <t>No other DAT+ves in HH</t>
  </si>
  <si>
    <t>No other DAT seroconvertors in HH</t>
  </si>
  <si>
    <t>Presence of other DAT seroconvertors &lt;50m from HH (Nov 2006 - Nov 2008)</t>
  </si>
  <si>
    <t>IRR: 3.36</t>
  </si>
  <si>
    <t>OR for VL</t>
  </si>
  <si>
    <t>Study</t>
  </si>
  <si>
    <t>Group</t>
  </si>
  <si>
    <t>Outside HH</t>
  </si>
  <si>
    <t>OR for LST positivity</t>
  </si>
  <si>
    <t>No known VL cases in HH</t>
  </si>
  <si>
    <t>OR for VL vs rK39 ELISA seropositivity</t>
  </si>
  <si>
    <t>OR for DAT seropositivity</t>
  </si>
  <si>
    <t>No h/o VL in HH</t>
  </si>
  <si>
    <t>HH contact of current/past VL case</t>
  </si>
  <si>
    <t>HH with active/cured VL case</t>
  </si>
  <si>
    <t>OR for VL progression from DAT seropositivity</t>
  </si>
  <si>
    <t>Past VL cases in HH</t>
  </si>
  <si>
    <t>Other DAT+ves in HH</t>
  </si>
  <si>
    <t>Other DAT seroconvertors in HH</t>
  </si>
  <si>
    <t>No DAT seroconvertors around HH</t>
  </si>
  <si>
    <t>DAT seroconvertors around HH</t>
  </si>
  <si>
    <t>OR for DAT seroconversion</t>
  </si>
  <si>
    <t>OR for VL vs remaining DAT-</t>
  </si>
  <si>
    <t>Presence of other VL cases in HH Nov 2006-May 2009</t>
  </si>
  <si>
    <t>Other VL cases in HH</t>
  </si>
  <si>
    <t>No other VL cases in HH</t>
  </si>
  <si>
    <t>History of VL in HH since Nov 2004</t>
  </si>
  <si>
    <t>No past VL cases in HH</t>
  </si>
  <si>
    <t>Current/previous VL in HH</t>
  </si>
  <si>
    <t>Proximity to VL cases</t>
  </si>
  <si>
    <t>Neighbours</t>
  </si>
  <si>
    <t>OR for rK39 positivity</t>
  </si>
  <si>
    <t>OR for VL progression from rK39 RDT/DAT/PCR positivity</t>
  </si>
  <si>
    <t>OR for PCR seropositivity</t>
  </si>
  <si>
    <t>Provinces No. 1 and No. 2</t>
  </si>
  <si>
    <t>Province No. 1</t>
  </si>
  <si>
    <t>Bihar; Provinces No. 1 and No. 2</t>
  </si>
  <si>
    <t>10 study clusters of ~500 individuals within 10 wards with highest incidence in previous 3 years (Morang: Pathari, Sanischare; Sunsari: Dharan-17, Dharan-14, Bhokraha, Aurabani, Duhabi, Tanmuna, Amahibelha; Sapatri: Joganiya)</t>
  </si>
  <si>
    <t>Study period</t>
  </si>
  <si>
    <t>Case contacts (HH with VL case in past 2 yrs?)</t>
  </si>
  <si>
    <t>Unadjusted OR for VL vs DAT seroconversion</t>
  </si>
  <si>
    <t>Villages/Wards</t>
  </si>
  <si>
    <t>Barnett et al, 2005</t>
  </si>
  <si>
    <t>Virgin Soil: The Spread of Visceral Leishmaniasis into Uttar Pradesh, India</t>
  </si>
  <si>
    <t>Uttar Pradesh</t>
  </si>
  <si>
    <t>Varanasi, Allahabad</t>
  </si>
  <si>
    <t>Distance from closest VL case</t>
  </si>
  <si>
    <t>&gt;10m</t>
  </si>
  <si>
    <t>19.8 (village 1)
72.1 (village 2)</t>
  </si>
  <si>
    <t>&lt;0.0005</t>
  </si>
  <si>
    <t>≤10m</t>
  </si>
  <si>
    <t>0.11 (village 1)
0.056 (village 2)</t>
  </si>
  <si>
    <t>1.77 (village 1)
4.11 (village 2)</t>
  </si>
  <si>
    <t>0.88-3.60 (village 1)
0.97-17.5 (village 2)</t>
  </si>
  <si>
    <t>9.55-40.9 (village 1)
29.3-177 (village 2)</t>
  </si>
  <si>
    <t>1.73-95.6</t>
  </si>
  <si>
    <t>0.68-53.7</t>
  </si>
  <si>
    <t>0.72-1.63</t>
  </si>
  <si>
    <t>1.40-14.6</t>
  </si>
  <si>
    <t>2.09-7.76</t>
  </si>
  <si>
    <t>0.98-1.88</t>
  </si>
  <si>
    <t>0.19-2.38</t>
  </si>
  <si>
    <t>1.35-4.25</t>
  </si>
  <si>
    <t>1.09-2.67</t>
  </si>
  <si>
    <t>0.70-1.73</t>
  </si>
  <si>
    <t>1.08-8.56</t>
  </si>
  <si>
    <t>1999-2003</t>
  </si>
  <si>
    <t>https://doi.org/10.4269/ajtmh.2005.73.720</t>
  </si>
  <si>
    <t>https://doi.org/10.3201/eid1105.040718</t>
  </si>
  <si>
    <t>https://doi.org/10.4269/ajtmh.2007.76.909</t>
  </si>
  <si>
    <t>https://doi.org/10.1111/j.1365-3156.2009.02242.x</t>
  </si>
  <si>
    <t>https://doi.org/10.1179/136485905X65107</t>
  </si>
  <si>
    <t>https://doi.org/10.4269/ajtmh.2009.80.345</t>
  </si>
  <si>
    <t>https://doi.org/10.1017/S0031182010000521</t>
  </si>
  <si>
    <t>https://doi.org/10.1371/journal.pone.0087641</t>
  </si>
  <si>
    <t>https://doi.org/10.1111/j.1365-3156.2010.02518.x</t>
  </si>
  <si>
    <t>https://doi.org/10.4269/ajtmh.2010.09-0345</t>
  </si>
  <si>
    <t>DOI</t>
  </si>
  <si>
    <t>3 paras (hamlets) with highest reported pre-2002 incidence out of 9 paras in 1 highly endemic village</t>
  </si>
  <si>
    <t>Sample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</si>
</sst>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color rgb="FF272425"/>
      <name val="Arial"/>
    </font>
    <font>
      <sz val="10"/>
      <color rgb="FF231F2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rgb="FF000000"/>
      <name val="Arial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6" fillId="0" borderId="0" xfId="0" applyFont="1" applyAlignment="1"/>
    <xf numFmtId="0" fontId="9" fillId="0" borderId="0" xfId="0" applyFont="1" applyAlignment="1"/>
    <xf numFmtId="17" fontId="0" fillId="0" borderId="0" xfId="0" applyNumberFormat="1" applyFont="1" applyAlignment="1"/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17" fontId="12" fillId="0" borderId="0" xfId="0" quotePrefix="1" applyNumberFormat="1" applyFont="1" applyAlignment="1"/>
    <xf numFmtId="0" fontId="1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9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4" fillId="0" borderId="0" xfId="269" applyAlignment="1"/>
  </cellXfs>
  <cellStyles count="27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371/journal.pone.0087641" TargetMode="External"/><Relationship Id="rId3" Type="http://schemas.openxmlformats.org/officeDocument/2006/relationships/hyperlink" Target="https://doi.org/10.4269/ajtmh.2007.76.909" TargetMode="External"/><Relationship Id="rId7" Type="http://schemas.openxmlformats.org/officeDocument/2006/relationships/hyperlink" Target="https://doi.org/10.1017/S0031182010000521" TargetMode="External"/><Relationship Id="rId2" Type="http://schemas.openxmlformats.org/officeDocument/2006/relationships/hyperlink" Target="https://doi.org/10.3201/eid1105.040718" TargetMode="External"/><Relationship Id="rId1" Type="http://schemas.openxmlformats.org/officeDocument/2006/relationships/hyperlink" Target="https://doi.org/10.4269/ajtmh.2005.73.720" TargetMode="External"/><Relationship Id="rId6" Type="http://schemas.openxmlformats.org/officeDocument/2006/relationships/hyperlink" Target="https://doi.org/10.4269/ajtmh.2009.80.345" TargetMode="External"/><Relationship Id="rId5" Type="http://schemas.openxmlformats.org/officeDocument/2006/relationships/hyperlink" Target="https://doi.org/10.1179/136485905X65107" TargetMode="External"/><Relationship Id="rId10" Type="http://schemas.openxmlformats.org/officeDocument/2006/relationships/hyperlink" Target="https://doi.org/10.4269/ajtmh.2010.09-0345" TargetMode="External"/><Relationship Id="rId4" Type="http://schemas.openxmlformats.org/officeDocument/2006/relationships/hyperlink" Target="https://doi.org/10.1111/j.1365-3156.2009.02242.x" TargetMode="External"/><Relationship Id="rId9" Type="http://schemas.openxmlformats.org/officeDocument/2006/relationships/hyperlink" Target="https://doi.org/10.1111/j.1365-3156.2010.02518.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I14" sqref="I14"/>
    </sheetView>
  </sheetViews>
  <sheetFormatPr baseColWidth="10" defaultRowHeight="13" x14ac:dyDescent="0.15"/>
  <cols>
    <col min="1" max="1" width="17.5" customWidth="1"/>
  </cols>
  <sheetData>
    <row r="1" spans="1:10" x14ac:dyDescent="0.15">
      <c r="A1" s="4" t="s">
        <v>87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123</v>
      </c>
      <c r="H1" s="1" t="s">
        <v>120</v>
      </c>
      <c r="I1" s="1" t="s">
        <v>161</v>
      </c>
      <c r="J1" s="15" t="s">
        <v>159</v>
      </c>
    </row>
    <row r="2" spans="1:10" x14ac:dyDescent="0.15">
      <c r="A2" s="4" t="s">
        <v>124</v>
      </c>
      <c r="B2" s="14" t="s">
        <v>125</v>
      </c>
      <c r="C2" s="16" t="s">
        <v>32</v>
      </c>
      <c r="D2" s="16" t="s">
        <v>126</v>
      </c>
      <c r="E2" s="16" t="s">
        <v>127</v>
      </c>
      <c r="F2" s="16"/>
      <c r="G2" s="16"/>
      <c r="H2" s="17" t="s">
        <v>15</v>
      </c>
      <c r="I2" s="16">
        <v>2203</v>
      </c>
      <c r="J2" s="33" t="s">
        <v>149</v>
      </c>
    </row>
    <row r="3" spans="1:10" x14ac:dyDescent="0.15">
      <c r="A3" s="4" t="s">
        <v>10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160</v>
      </c>
      <c r="H3" s="16" t="s">
        <v>148</v>
      </c>
      <c r="I3" s="2">
        <f>2356-58</f>
        <v>2298</v>
      </c>
      <c r="J3" s="33" t="s">
        <v>150</v>
      </c>
    </row>
    <row r="4" spans="1:10" x14ac:dyDescent="0.15">
      <c r="A4" s="4" t="s">
        <v>20</v>
      </c>
      <c r="B4" s="2" t="s">
        <v>21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160</v>
      </c>
      <c r="H4" s="2" t="s">
        <v>22</v>
      </c>
      <c r="I4" s="2">
        <f>1379+151+16</f>
        <v>1546</v>
      </c>
      <c r="J4" s="33" t="s">
        <v>151</v>
      </c>
    </row>
    <row r="5" spans="1:10" x14ac:dyDescent="0.15">
      <c r="A5" s="4" t="s">
        <v>63</v>
      </c>
      <c r="B5" t="s">
        <v>64</v>
      </c>
      <c r="C5" t="s">
        <v>38</v>
      </c>
      <c r="D5" t="s">
        <v>116</v>
      </c>
      <c r="E5" t="s">
        <v>65</v>
      </c>
      <c r="G5" s="2" t="s">
        <v>119</v>
      </c>
      <c r="H5" t="s">
        <v>66</v>
      </c>
      <c r="I5" s="2">
        <f>182+24</f>
        <v>206</v>
      </c>
      <c r="J5" s="33" t="s">
        <v>152</v>
      </c>
    </row>
    <row r="6" spans="1:10" x14ac:dyDescent="0.15">
      <c r="A6" s="4" t="s">
        <v>75</v>
      </c>
      <c r="B6" t="s">
        <v>73</v>
      </c>
      <c r="C6" t="s">
        <v>32</v>
      </c>
      <c r="D6" t="s">
        <v>33</v>
      </c>
      <c r="E6" t="s">
        <v>34</v>
      </c>
      <c r="G6" t="s">
        <v>74</v>
      </c>
      <c r="I6" s="2">
        <v>234</v>
      </c>
      <c r="J6" s="33" t="s">
        <v>153</v>
      </c>
    </row>
    <row r="7" spans="1:10" x14ac:dyDescent="0.15">
      <c r="A7" s="4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I7" s="2">
        <v>870</v>
      </c>
      <c r="J7" s="33" t="s">
        <v>154</v>
      </c>
    </row>
    <row r="8" spans="1:10" x14ac:dyDescent="0.15">
      <c r="A8" s="4" t="s">
        <v>42</v>
      </c>
      <c r="B8" s="3" t="s">
        <v>43</v>
      </c>
      <c r="C8" s="2" t="s">
        <v>38</v>
      </c>
      <c r="D8" t="s">
        <v>117</v>
      </c>
      <c r="E8" s="2" t="s">
        <v>44</v>
      </c>
      <c r="F8" s="2" t="s">
        <v>45</v>
      </c>
      <c r="G8" s="2" t="s">
        <v>46</v>
      </c>
      <c r="H8" s="5">
        <v>39387</v>
      </c>
      <c r="I8" s="2">
        <v>328</v>
      </c>
      <c r="J8" s="33" t="s">
        <v>155</v>
      </c>
    </row>
    <row r="9" spans="1:10" x14ac:dyDescent="0.15">
      <c r="A9" s="4" t="s">
        <v>49</v>
      </c>
      <c r="B9" s="2" t="s">
        <v>50</v>
      </c>
      <c r="C9" s="2" t="s">
        <v>51</v>
      </c>
      <c r="D9" t="s">
        <v>118</v>
      </c>
      <c r="E9" s="2" t="s">
        <v>52</v>
      </c>
      <c r="G9" s="2" t="s">
        <v>53</v>
      </c>
      <c r="H9" s="2" t="s">
        <v>54</v>
      </c>
      <c r="I9" s="2">
        <v>7538</v>
      </c>
      <c r="J9" s="33" t="s">
        <v>156</v>
      </c>
    </row>
    <row r="10" spans="1:10" x14ac:dyDescent="0.15">
      <c r="A10" s="4" t="s">
        <v>36</v>
      </c>
      <c r="B10" s="2" t="s">
        <v>37</v>
      </c>
      <c r="C10" s="2" t="s">
        <v>38</v>
      </c>
      <c r="D10" t="s">
        <v>116</v>
      </c>
      <c r="E10" s="2" t="s">
        <v>39</v>
      </c>
      <c r="G10" s="2" t="s">
        <v>119</v>
      </c>
      <c r="H10" s="2" t="s">
        <v>40</v>
      </c>
      <c r="I10" s="2">
        <v>5397</v>
      </c>
      <c r="J10" s="33" t="s">
        <v>157</v>
      </c>
    </row>
    <row r="11" spans="1:10" x14ac:dyDescent="0.15">
      <c r="A11" s="4" t="s">
        <v>68</v>
      </c>
      <c r="B11" t="s">
        <v>69</v>
      </c>
      <c r="C11" t="s">
        <v>32</v>
      </c>
      <c r="D11" t="s">
        <v>33</v>
      </c>
      <c r="E11" t="s">
        <v>70</v>
      </c>
      <c r="G11" t="s">
        <v>72</v>
      </c>
      <c r="H11" t="s">
        <v>71</v>
      </c>
      <c r="I11" s="2">
        <v>355</v>
      </c>
      <c r="J11" s="33" t="s">
        <v>158</v>
      </c>
    </row>
  </sheetData>
  <hyperlinks>
    <hyperlink ref="J2" r:id="rId1" xr:uid="{EA1BCD4D-BF44-BB42-B427-43D1BCD9716D}"/>
    <hyperlink ref="J3" r:id="rId2" xr:uid="{6935C8CD-5F01-4946-AC27-6B5CA8412CBB}"/>
    <hyperlink ref="J4" r:id="rId3" xr:uid="{41CD5B39-08AB-2445-AAF3-652EB2F98038}"/>
    <hyperlink ref="J5" r:id="rId4" xr:uid="{79C339F2-1646-8145-B15A-3079E0D4BF63}"/>
    <hyperlink ref="J6" r:id="rId5" xr:uid="{7CEC91E8-A87D-3042-9F12-B8925AAC20E0}"/>
    <hyperlink ref="J7" r:id="rId6" xr:uid="{59F304E9-6249-314D-A3C7-E33C11A48121}"/>
    <hyperlink ref="J8" r:id="rId7" xr:uid="{4B18834D-E6F5-8147-8FAC-2908739BC555}"/>
    <hyperlink ref="J9" r:id="rId8" xr:uid="{324F0739-A25A-F949-B9F3-B15B8E724577}"/>
    <hyperlink ref="J10" r:id="rId9" xr:uid="{1A98C7FD-4908-064C-A9A2-FD39D43D7245}"/>
    <hyperlink ref="J11" r:id="rId10" xr:uid="{7FD19E47-D7C2-EE48-92AC-22B09B43AC20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74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E30" sqref="AE30"/>
    </sheetView>
  </sheetViews>
  <sheetFormatPr baseColWidth="10" defaultRowHeight="13" x14ac:dyDescent="0.15"/>
  <cols>
    <col min="1" max="1" width="16.6640625" style="8" bestFit="1" customWidth="1"/>
    <col min="2" max="2" width="18.33203125" style="8" bestFit="1" customWidth="1"/>
    <col min="3" max="3" width="21.5" style="32" bestFit="1" customWidth="1"/>
    <col min="4" max="4" width="12.5" style="8" customWidth="1"/>
    <col min="5" max="5" width="16.83203125" style="8" customWidth="1"/>
    <col min="6" max="6" width="13.83203125" style="8" customWidth="1"/>
    <col min="7" max="7" width="9" style="8" bestFit="1" customWidth="1"/>
    <col min="8" max="8" width="9.83203125" style="8" customWidth="1"/>
    <col min="9" max="9" width="7" style="8" bestFit="1" customWidth="1"/>
    <col min="10" max="10" width="14.1640625" style="8" customWidth="1"/>
    <col min="11" max="11" width="9.1640625" style="8" customWidth="1"/>
    <col min="12" max="12" width="7" style="8" bestFit="1" customWidth="1"/>
    <col min="13" max="13" width="12.1640625" style="8" customWidth="1"/>
    <col min="14" max="14" width="9.33203125" style="8" customWidth="1"/>
    <col min="15" max="15" width="7" style="8" bestFit="1" customWidth="1"/>
    <col min="16" max="16" width="12" style="8" customWidth="1"/>
    <col min="17" max="17" width="8.5" style="8" customWidth="1"/>
    <col min="18" max="18" width="7" style="8" bestFit="1" customWidth="1"/>
    <col min="19" max="19" width="12.33203125" style="8" customWidth="1"/>
    <col min="20" max="20" width="9.83203125" style="8" customWidth="1"/>
    <col min="21" max="21" width="7" style="8" bestFit="1" customWidth="1"/>
    <col min="22" max="22" width="14.1640625" style="8" customWidth="1"/>
    <col min="23" max="23" width="9" style="8" customWidth="1"/>
    <col min="24" max="24" width="7" style="8" bestFit="1" customWidth="1"/>
    <col min="25" max="25" width="10.83203125" style="8"/>
    <col min="26" max="26" width="8.83203125" style="8" customWidth="1"/>
    <col min="27" max="27" width="7" style="8" bestFit="1" customWidth="1"/>
    <col min="28" max="28" width="10" style="8" bestFit="1" customWidth="1"/>
    <col min="29" max="29" width="8.6640625" style="8" customWidth="1"/>
    <col min="30" max="30" width="7.33203125" style="8" customWidth="1"/>
    <col min="31" max="31" width="12.33203125" style="8" customWidth="1"/>
    <col min="32" max="32" width="9.5" style="8" customWidth="1"/>
    <col min="33" max="33" width="7.5" style="8" customWidth="1"/>
    <col min="34" max="34" width="12" style="8" customWidth="1"/>
    <col min="35" max="35" width="8.33203125" style="8" customWidth="1"/>
    <col min="36" max="36" width="7" style="8" bestFit="1" customWidth="1"/>
    <col min="37" max="16384" width="10.83203125" style="8"/>
  </cols>
  <sheetData>
    <row r="1" spans="1:45" s="27" customFormat="1" ht="70" x14ac:dyDescent="0.15">
      <c r="A1" s="25" t="s">
        <v>87</v>
      </c>
      <c r="B1" s="26" t="s">
        <v>79</v>
      </c>
      <c r="C1" s="28" t="s">
        <v>88</v>
      </c>
      <c r="D1" s="26" t="s">
        <v>86</v>
      </c>
      <c r="E1" s="25" t="s">
        <v>6</v>
      </c>
      <c r="F1" s="25" t="s">
        <v>7</v>
      </c>
      <c r="G1" s="26" t="s">
        <v>104</v>
      </c>
      <c r="H1" s="25" t="s">
        <v>6</v>
      </c>
      <c r="I1" s="25" t="s">
        <v>7</v>
      </c>
      <c r="J1" s="26" t="s">
        <v>122</v>
      </c>
      <c r="K1" s="25" t="s">
        <v>6</v>
      </c>
      <c r="L1" s="25" t="s">
        <v>7</v>
      </c>
      <c r="M1" s="26" t="s">
        <v>92</v>
      </c>
      <c r="N1" s="25" t="s">
        <v>6</v>
      </c>
      <c r="O1" s="25" t="s">
        <v>7</v>
      </c>
      <c r="P1" s="26" t="s">
        <v>97</v>
      </c>
      <c r="Q1" s="25" t="s">
        <v>6</v>
      </c>
      <c r="R1" s="25" t="s">
        <v>7</v>
      </c>
      <c r="S1" s="26" t="s">
        <v>114</v>
      </c>
      <c r="T1" s="25" t="s">
        <v>6</v>
      </c>
      <c r="U1" s="25" t="s">
        <v>7</v>
      </c>
      <c r="V1" s="25" t="s">
        <v>103</v>
      </c>
      <c r="W1" s="25" t="s">
        <v>6</v>
      </c>
      <c r="X1" s="25" t="s">
        <v>7</v>
      </c>
      <c r="Y1" s="26" t="s">
        <v>113</v>
      </c>
      <c r="Z1" s="25" t="s">
        <v>6</v>
      </c>
      <c r="AA1" s="25" t="s">
        <v>7</v>
      </c>
      <c r="AB1" s="26" t="s">
        <v>90</v>
      </c>
      <c r="AC1" s="25" t="s">
        <v>6</v>
      </c>
      <c r="AD1" s="25" t="s">
        <v>7</v>
      </c>
      <c r="AE1" s="26" t="s">
        <v>93</v>
      </c>
      <c r="AF1" s="25" t="s">
        <v>6</v>
      </c>
      <c r="AG1" s="25" t="s">
        <v>7</v>
      </c>
      <c r="AH1" s="26" t="s">
        <v>115</v>
      </c>
      <c r="AI1" s="25" t="s">
        <v>6</v>
      </c>
      <c r="AJ1" s="25" t="s">
        <v>7</v>
      </c>
      <c r="AK1" s="26"/>
      <c r="AL1" s="25"/>
      <c r="AM1" s="25"/>
      <c r="AN1" s="25"/>
      <c r="AO1" s="25"/>
      <c r="AP1" s="25"/>
      <c r="AQ1" s="25"/>
      <c r="AR1" s="25"/>
      <c r="AS1" s="25"/>
    </row>
    <row r="2" spans="1:45" s="21" customFormat="1" ht="28" x14ac:dyDescent="0.15">
      <c r="A2" s="18" t="s">
        <v>124</v>
      </c>
      <c r="B2" s="18" t="s">
        <v>128</v>
      </c>
      <c r="C2" s="29" t="s">
        <v>129</v>
      </c>
      <c r="D2" s="21" t="s">
        <v>76</v>
      </c>
      <c r="E2" s="21" t="s">
        <v>16</v>
      </c>
      <c r="F2" s="21" t="s">
        <v>16</v>
      </c>
      <c r="G2" s="20"/>
      <c r="J2" s="20"/>
      <c r="M2" s="20"/>
      <c r="P2" s="20"/>
      <c r="S2" s="20"/>
      <c r="Y2" s="20"/>
      <c r="AB2" s="20"/>
      <c r="AE2" s="20"/>
      <c r="AH2" s="20"/>
      <c r="AK2" s="20"/>
    </row>
    <row r="3" spans="1:45" s="21" customFormat="1" ht="28" x14ac:dyDescent="0.15">
      <c r="A3" s="18"/>
      <c r="B3" s="19"/>
      <c r="C3" s="29" t="s">
        <v>132</v>
      </c>
      <c r="D3" s="20" t="s">
        <v>134</v>
      </c>
      <c r="E3" s="21" t="s">
        <v>135</v>
      </c>
      <c r="F3" s="21" t="s">
        <v>133</v>
      </c>
      <c r="G3" s="20"/>
      <c r="J3" s="20"/>
      <c r="M3" s="20"/>
      <c r="P3" s="20"/>
      <c r="S3" s="20"/>
      <c r="Y3" s="20"/>
      <c r="AB3" s="20"/>
      <c r="AE3" s="20"/>
      <c r="AH3" s="20"/>
      <c r="AK3" s="20"/>
    </row>
    <row r="4" spans="1:45" s="21" customFormat="1" ht="28" x14ac:dyDescent="0.15">
      <c r="A4" s="18"/>
      <c r="B4" s="19"/>
      <c r="C4" s="29" t="s">
        <v>8</v>
      </c>
      <c r="D4" s="20" t="s">
        <v>130</v>
      </c>
      <c r="E4" s="21" t="s">
        <v>136</v>
      </c>
      <c r="F4" s="21" t="s">
        <v>131</v>
      </c>
      <c r="G4" s="20"/>
      <c r="J4" s="20"/>
      <c r="M4" s="20"/>
      <c r="P4" s="20"/>
      <c r="S4" s="20"/>
      <c r="Y4" s="20"/>
      <c r="AB4" s="20"/>
      <c r="AE4" s="20"/>
      <c r="AH4" s="20"/>
      <c r="AK4" s="20"/>
    </row>
    <row r="5" spans="1:45" ht="42" x14ac:dyDescent="0.15">
      <c r="A5" s="6" t="s">
        <v>10</v>
      </c>
      <c r="B5" s="6" t="s">
        <v>5</v>
      </c>
      <c r="C5" s="30" t="s">
        <v>78</v>
      </c>
      <c r="D5" s="9" t="s">
        <v>76</v>
      </c>
      <c r="E5" s="8" t="s">
        <v>16</v>
      </c>
      <c r="F5" s="8" t="s">
        <v>16</v>
      </c>
      <c r="M5" s="9"/>
      <c r="N5" s="9"/>
      <c r="O5" s="9"/>
    </row>
    <row r="6" spans="1:45" ht="14" x14ac:dyDescent="0.15">
      <c r="A6" s="6"/>
      <c r="B6" s="6"/>
      <c r="C6" s="31" t="s">
        <v>9</v>
      </c>
      <c r="D6" s="10">
        <v>2.9</v>
      </c>
      <c r="E6" s="9" t="s">
        <v>17</v>
      </c>
      <c r="F6" s="9" t="s">
        <v>18</v>
      </c>
      <c r="G6" s="9"/>
      <c r="H6" s="9"/>
      <c r="I6" s="9"/>
      <c r="J6" s="9"/>
      <c r="K6" s="9"/>
      <c r="L6" s="9"/>
      <c r="M6" s="10"/>
      <c r="N6" s="10"/>
      <c r="O6" s="10"/>
      <c r="P6" s="9"/>
      <c r="Q6" s="9"/>
      <c r="R6" s="9"/>
      <c r="S6" s="9"/>
      <c r="T6" s="9"/>
      <c r="U6" s="9"/>
      <c r="V6" s="9"/>
      <c r="W6" s="9"/>
      <c r="X6" s="9"/>
      <c r="AE6" s="9"/>
      <c r="AF6" s="9"/>
      <c r="AG6" s="9"/>
      <c r="AH6" s="9"/>
      <c r="AI6" s="9"/>
      <c r="AJ6" s="9"/>
    </row>
    <row r="7" spans="1:45" ht="14" x14ac:dyDescent="0.15">
      <c r="A7" s="6"/>
      <c r="B7" s="6"/>
      <c r="C7" s="31" t="s">
        <v>8</v>
      </c>
      <c r="D7" s="10">
        <v>25.6</v>
      </c>
      <c r="E7" s="9" t="s">
        <v>19</v>
      </c>
      <c r="F7" s="10">
        <v>5.9999999999999995E-4</v>
      </c>
      <c r="G7" s="9"/>
      <c r="H7" s="9"/>
      <c r="I7" s="9"/>
      <c r="J7" s="9"/>
      <c r="K7" s="9"/>
      <c r="L7" s="9"/>
      <c r="M7" s="10"/>
      <c r="N7" s="10"/>
      <c r="O7" s="10"/>
      <c r="P7" s="9"/>
      <c r="Q7" s="9"/>
      <c r="R7" s="9"/>
      <c r="S7" s="9"/>
      <c r="T7" s="9"/>
      <c r="U7" s="9"/>
      <c r="V7" s="9"/>
      <c r="W7" s="9"/>
      <c r="X7" s="9"/>
      <c r="AE7" s="9"/>
      <c r="AF7" s="9"/>
      <c r="AG7" s="9"/>
      <c r="AH7" s="9"/>
      <c r="AI7" s="9"/>
      <c r="AJ7" s="9"/>
    </row>
    <row r="8" spans="1:45" ht="42" x14ac:dyDescent="0.15">
      <c r="A8" s="6" t="s">
        <v>20</v>
      </c>
      <c r="B8" s="6" t="s">
        <v>5</v>
      </c>
      <c r="C8" s="30" t="s">
        <v>78</v>
      </c>
      <c r="D8" s="9" t="s">
        <v>76</v>
      </c>
      <c r="E8" s="8" t="s">
        <v>16</v>
      </c>
      <c r="F8" s="8" t="s">
        <v>16</v>
      </c>
      <c r="G8" s="9"/>
      <c r="H8" s="9"/>
      <c r="I8" s="9"/>
      <c r="J8" s="9"/>
      <c r="K8" s="9"/>
      <c r="L8" s="9"/>
      <c r="M8" s="11"/>
      <c r="N8" s="11"/>
      <c r="O8" s="11"/>
      <c r="P8" s="9"/>
      <c r="Q8" s="9"/>
      <c r="R8" s="9"/>
      <c r="S8" s="9"/>
      <c r="T8" s="9"/>
      <c r="U8" s="9"/>
      <c r="V8" s="9"/>
      <c r="W8" s="9"/>
      <c r="X8" s="9"/>
      <c r="Y8" s="9" t="s">
        <v>76</v>
      </c>
      <c r="Z8" s="9" t="s">
        <v>16</v>
      </c>
      <c r="AA8" s="9" t="s">
        <v>16</v>
      </c>
      <c r="AB8" s="8" t="s">
        <v>76</v>
      </c>
      <c r="AC8" s="9" t="s">
        <v>16</v>
      </c>
      <c r="AD8" s="9" t="s">
        <v>16</v>
      </c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1:45" ht="14" x14ac:dyDescent="0.15">
      <c r="A9" s="6"/>
      <c r="B9" s="6"/>
      <c r="C9" s="31" t="s">
        <v>9</v>
      </c>
      <c r="D9" s="12">
        <v>1.85</v>
      </c>
      <c r="E9" s="11" t="s">
        <v>24</v>
      </c>
      <c r="F9" s="12">
        <v>7.0000000000000007E-2</v>
      </c>
      <c r="G9" s="9"/>
      <c r="H9" s="9"/>
      <c r="I9" s="9"/>
      <c r="J9" s="9"/>
      <c r="K9" s="9"/>
      <c r="L9" s="9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11">
        <v>1.37</v>
      </c>
      <c r="Z9" s="9" t="s">
        <v>25</v>
      </c>
      <c r="AA9" s="9">
        <v>0.03</v>
      </c>
      <c r="AB9" s="11">
        <v>1.72</v>
      </c>
      <c r="AC9" s="11" t="s">
        <v>28</v>
      </c>
      <c r="AD9" s="11">
        <v>2E-3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</row>
    <row r="10" spans="1:45" ht="28" x14ac:dyDescent="0.15">
      <c r="A10" s="6"/>
      <c r="B10" s="6"/>
      <c r="C10" s="31" t="s">
        <v>8</v>
      </c>
      <c r="D10" s="12">
        <v>6.37</v>
      </c>
      <c r="E10" s="11" t="s">
        <v>23</v>
      </c>
      <c r="F10" s="11" t="s">
        <v>18</v>
      </c>
      <c r="G10" s="9"/>
      <c r="H10" s="9"/>
      <c r="I10" s="9"/>
      <c r="J10" s="9"/>
      <c r="K10" s="9"/>
      <c r="L10" s="9"/>
      <c r="M10" s="11"/>
      <c r="N10" s="11"/>
      <c r="O10" s="11"/>
      <c r="P10" s="9"/>
      <c r="Q10" s="9"/>
      <c r="R10" s="9"/>
      <c r="S10" s="9"/>
      <c r="T10" s="9"/>
      <c r="U10" s="9"/>
      <c r="V10" s="9"/>
      <c r="W10" s="9"/>
      <c r="X10" s="9"/>
      <c r="Y10" s="9">
        <v>1.85</v>
      </c>
      <c r="Z10" s="11" t="s">
        <v>26</v>
      </c>
      <c r="AA10" s="11">
        <v>0.16</v>
      </c>
      <c r="AB10" s="11">
        <v>2.86</v>
      </c>
      <c r="AC10" s="11" t="s">
        <v>27</v>
      </c>
      <c r="AD10" s="11" t="s">
        <v>18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1:45" ht="42" x14ac:dyDescent="0.15">
      <c r="A11" s="6"/>
      <c r="B11" s="6" t="s">
        <v>5</v>
      </c>
      <c r="C11" s="30" t="s">
        <v>89</v>
      </c>
      <c r="G11" s="9"/>
      <c r="H11" s="9"/>
      <c r="I11" s="9"/>
      <c r="J11" s="9"/>
      <c r="K11" s="9"/>
      <c r="L11" s="9"/>
      <c r="M11" s="9" t="s">
        <v>76</v>
      </c>
      <c r="N11" s="9" t="s">
        <v>16</v>
      </c>
      <c r="O11" s="9" t="s">
        <v>16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1:45" ht="14" x14ac:dyDescent="0.15">
      <c r="A12" s="6"/>
      <c r="B12" s="6"/>
      <c r="C12" s="30" t="s">
        <v>8</v>
      </c>
      <c r="G12" s="9"/>
      <c r="H12" s="9"/>
      <c r="I12" s="9"/>
      <c r="J12" s="9"/>
      <c r="K12" s="9"/>
      <c r="L12" s="9"/>
      <c r="M12" s="11">
        <v>2.85</v>
      </c>
      <c r="N12" s="11" t="s">
        <v>29</v>
      </c>
      <c r="O12" s="11">
        <v>3.0000000000000001E-3</v>
      </c>
      <c r="P12" s="9"/>
      <c r="Q12" s="9"/>
      <c r="R12" s="9"/>
      <c r="S12" s="9"/>
      <c r="T12" s="9"/>
      <c r="U12" s="9"/>
      <c r="V12" s="9"/>
      <c r="W12" s="9"/>
      <c r="X12" s="9"/>
      <c r="Y12" s="11"/>
      <c r="Z12" s="11"/>
      <c r="AA12" s="11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28" x14ac:dyDescent="0.15">
      <c r="A13" s="6" t="s">
        <v>63</v>
      </c>
      <c r="B13" s="6" t="s">
        <v>77</v>
      </c>
      <c r="C13" s="30" t="s">
        <v>91</v>
      </c>
      <c r="G13" s="9"/>
      <c r="H13" s="9"/>
      <c r="I13" s="9"/>
      <c r="J13" s="9"/>
      <c r="K13" s="9"/>
      <c r="L13" s="9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11"/>
      <c r="Z13" s="11"/>
      <c r="AA13" s="11"/>
      <c r="AE13" s="8" t="s">
        <v>76</v>
      </c>
      <c r="AF13" s="9" t="s">
        <v>16</v>
      </c>
      <c r="AG13" s="9" t="s">
        <v>16</v>
      </c>
      <c r="AH13" s="9" t="s">
        <v>76</v>
      </c>
      <c r="AI13" s="9" t="s">
        <v>16</v>
      </c>
      <c r="AJ13" s="9" t="s">
        <v>16</v>
      </c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28" x14ac:dyDescent="0.15">
      <c r="C14" s="30" t="s">
        <v>95</v>
      </c>
      <c r="G14" s="9"/>
      <c r="H14" s="9"/>
      <c r="I14" s="9"/>
      <c r="J14" s="9"/>
      <c r="K14" s="9"/>
      <c r="L14" s="9"/>
      <c r="M14" s="11"/>
      <c r="N14" s="11"/>
      <c r="O14" s="11"/>
      <c r="P14" s="9"/>
      <c r="Q14" s="9"/>
      <c r="R14" s="9"/>
      <c r="S14" s="9"/>
      <c r="T14" s="9"/>
      <c r="U14" s="9"/>
      <c r="V14" s="9"/>
      <c r="W14" s="9"/>
      <c r="X14" s="9"/>
      <c r="Y14" s="11"/>
      <c r="Z14" s="11"/>
      <c r="AA14" s="11"/>
      <c r="AE14" s="24">
        <f>5/(24-5)/(10/(182-10))</f>
        <v>4.5263157894736841</v>
      </c>
      <c r="AF14" s="20" t="s">
        <v>140</v>
      </c>
      <c r="AG14" s="9">
        <v>1.17E-2</v>
      </c>
      <c r="AH14" s="24">
        <f>3/(24-3)/(32/(182-32))</f>
        <v>0.6696428571428571</v>
      </c>
      <c r="AI14" s="20" t="s">
        <v>143</v>
      </c>
      <c r="AJ14" s="9">
        <v>0.53600000000000003</v>
      </c>
      <c r="AK14" s="9"/>
      <c r="AL14" s="9"/>
      <c r="AM14" s="9"/>
      <c r="AN14" s="9"/>
      <c r="AO14" s="9"/>
      <c r="AP14" s="9"/>
      <c r="AQ14" s="9"/>
      <c r="AR14" s="9"/>
      <c r="AS14" s="9"/>
    </row>
    <row r="15" spans="1:45" ht="14" x14ac:dyDescent="0.15">
      <c r="A15" s="6" t="s">
        <v>75</v>
      </c>
      <c r="B15" s="6" t="s">
        <v>77</v>
      </c>
      <c r="C15" s="30" t="s">
        <v>94</v>
      </c>
      <c r="G15" s="9"/>
      <c r="H15" s="9"/>
      <c r="I15" s="9"/>
      <c r="J15" s="9"/>
      <c r="K15" s="9"/>
      <c r="L15" s="9"/>
      <c r="M15" s="11"/>
      <c r="N15" s="11"/>
      <c r="O15" s="11"/>
      <c r="P15" s="9" t="s">
        <v>76</v>
      </c>
      <c r="Q15" s="9" t="s">
        <v>16</v>
      </c>
      <c r="R15" s="9" t="s">
        <v>16</v>
      </c>
      <c r="V15" s="9"/>
      <c r="W15" s="9"/>
      <c r="X15" s="9"/>
      <c r="Y15" s="11"/>
      <c r="Z15" s="11"/>
      <c r="AA15" s="11"/>
      <c r="AE15" s="9" t="s">
        <v>76</v>
      </c>
      <c r="AF15" s="9" t="s">
        <v>16</v>
      </c>
      <c r="AG15" s="9" t="s">
        <v>16</v>
      </c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ht="28" x14ac:dyDescent="0.15">
      <c r="C16" s="30" t="s">
        <v>96</v>
      </c>
      <c r="G16" s="9"/>
      <c r="H16" s="9"/>
      <c r="I16" s="9"/>
      <c r="J16" s="9"/>
      <c r="K16" s="9"/>
      <c r="L16" s="9"/>
      <c r="M16" s="11"/>
      <c r="N16" s="11"/>
      <c r="O16" s="11"/>
      <c r="P16" s="24">
        <f>7/(29-7)/(1/(20-1))</f>
        <v>6.0454545454545459</v>
      </c>
      <c r="Q16" s="20" t="s">
        <v>138</v>
      </c>
      <c r="R16" s="9">
        <v>0.106</v>
      </c>
      <c r="V16" s="9"/>
      <c r="W16" s="9"/>
      <c r="X16" s="9"/>
      <c r="Y16" s="11"/>
      <c r="Z16" s="11"/>
      <c r="AA16" s="11"/>
      <c r="AE16" s="24">
        <f>(29/(78-29))/(20/(156-20))</f>
        <v>4.0244897959183668</v>
      </c>
      <c r="AF16" s="20" t="s">
        <v>141</v>
      </c>
      <c r="AG16" s="20" t="s">
        <v>18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ht="28" x14ac:dyDescent="0.15">
      <c r="A17" s="6" t="s">
        <v>30</v>
      </c>
      <c r="B17" s="6" t="s">
        <v>77</v>
      </c>
      <c r="C17" s="31" t="s">
        <v>94</v>
      </c>
      <c r="D17" s="9" t="s">
        <v>76</v>
      </c>
      <c r="E17" s="8" t="s">
        <v>16</v>
      </c>
      <c r="F17" s="8" t="s">
        <v>16</v>
      </c>
      <c r="G17" s="9"/>
      <c r="H17" s="9"/>
      <c r="I17" s="9"/>
      <c r="J17" s="9"/>
      <c r="K17" s="9"/>
      <c r="L17" s="9"/>
      <c r="M17" s="11"/>
      <c r="N17" s="11"/>
      <c r="O17" s="11"/>
      <c r="P17" s="9"/>
      <c r="Q17" s="9"/>
      <c r="R17" s="9"/>
      <c r="S17" s="9"/>
      <c r="T17" s="9"/>
      <c r="U17" s="9"/>
      <c r="V17" s="9"/>
      <c r="W17" s="9"/>
      <c r="X17" s="9"/>
      <c r="Y17" s="9" t="s">
        <v>76</v>
      </c>
      <c r="Z17" s="9" t="s">
        <v>16</v>
      </c>
      <c r="AA17" s="9" t="s">
        <v>16</v>
      </c>
      <c r="AE17" s="9" t="s">
        <v>76</v>
      </c>
      <c r="AF17" s="9" t="s">
        <v>16</v>
      </c>
      <c r="AG17" s="9" t="s">
        <v>16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45" ht="28" x14ac:dyDescent="0.15">
      <c r="C18" s="30" t="s">
        <v>110</v>
      </c>
      <c r="D18" s="22">
        <f>(24/(574-24))/(1/(296-1))</f>
        <v>12.872727272727275</v>
      </c>
      <c r="E18" s="21" t="s">
        <v>137</v>
      </c>
      <c r="F18" s="13">
        <v>1.2500000000000001E-2</v>
      </c>
      <c r="G18" s="9"/>
      <c r="H18" s="9"/>
      <c r="I18" s="9"/>
      <c r="J18" s="9"/>
      <c r="K18" s="9"/>
      <c r="L18" s="9"/>
      <c r="M18" s="11"/>
      <c r="N18" s="11"/>
      <c r="O18" s="11"/>
      <c r="P18" s="9"/>
      <c r="Q18" s="9"/>
      <c r="R18" s="9"/>
      <c r="S18" s="9"/>
      <c r="T18" s="9"/>
      <c r="U18" s="9"/>
      <c r="V18" s="9"/>
      <c r="W18" s="9"/>
      <c r="X18" s="9"/>
      <c r="Y18" s="24">
        <f>((44+37)/(574-(44+37)))/((19+20)/(296-(19+20)))</f>
        <v>1.0826962084568577</v>
      </c>
      <c r="Z18" s="20" t="s">
        <v>139</v>
      </c>
      <c r="AA18" s="11">
        <v>0.70499999999999996</v>
      </c>
      <c r="AE18" s="24">
        <f>((119+44)/(574-(119+44)))/((19+48)/(296-(19+48)))</f>
        <v>1.3555216617641719</v>
      </c>
      <c r="AF18" s="21" t="s">
        <v>142</v>
      </c>
      <c r="AG18" s="8">
        <v>6.8000000000000005E-2</v>
      </c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1:45" ht="14" x14ac:dyDescent="0.15">
      <c r="A19" s="6" t="s">
        <v>42</v>
      </c>
      <c r="B19" s="6" t="s">
        <v>77</v>
      </c>
      <c r="C19" s="30" t="s">
        <v>94</v>
      </c>
      <c r="G19" s="9"/>
      <c r="H19" s="9"/>
      <c r="I19" s="9"/>
      <c r="J19" s="9"/>
      <c r="K19" s="9"/>
      <c r="L19" s="9"/>
      <c r="M19" s="11"/>
      <c r="N19" s="11"/>
      <c r="O19" s="11"/>
      <c r="P19" s="9"/>
      <c r="Q19" s="9"/>
      <c r="R19" s="9"/>
      <c r="S19" s="9"/>
      <c r="T19" s="9"/>
      <c r="U19" s="9"/>
      <c r="V19" s="9"/>
      <c r="W19" s="9"/>
      <c r="X19" s="9"/>
      <c r="Y19" s="11"/>
      <c r="Z19" s="11"/>
      <c r="AA19" s="11"/>
      <c r="AE19" s="8" t="s">
        <v>76</v>
      </c>
      <c r="AF19" s="8" t="s">
        <v>16</v>
      </c>
      <c r="AG19" s="9" t="s">
        <v>16</v>
      </c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45" ht="14" x14ac:dyDescent="0.15">
      <c r="C20" s="30" t="s">
        <v>98</v>
      </c>
      <c r="G20" s="9"/>
      <c r="H20" s="9"/>
      <c r="I20" s="9"/>
      <c r="J20" s="9"/>
      <c r="K20" s="9"/>
      <c r="L20" s="9"/>
      <c r="M20" s="11"/>
      <c r="N20" s="11"/>
      <c r="O20" s="11"/>
      <c r="P20" s="9"/>
      <c r="Q20" s="9"/>
      <c r="R20" s="9"/>
      <c r="S20" s="9"/>
      <c r="T20" s="9"/>
      <c r="U20" s="9"/>
      <c r="V20" s="9"/>
      <c r="W20" s="9"/>
      <c r="X20" s="9"/>
      <c r="Y20" s="11"/>
      <c r="Z20" s="11"/>
      <c r="AA20" s="11"/>
      <c r="AE20" s="13" t="s">
        <v>47</v>
      </c>
      <c r="AF20" s="13" t="s">
        <v>48</v>
      </c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ht="42" x14ac:dyDescent="0.15">
      <c r="A21" s="6" t="s">
        <v>49</v>
      </c>
      <c r="B21" s="6" t="s">
        <v>105</v>
      </c>
      <c r="C21" s="30" t="s">
        <v>107</v>
      </c>
      <c r="G21" s="8" t="s">
        <v>76</v>
      </c>
      <c r="H21" s="8" t="s">
        <v>16</v>
      </c>
      <c r="I21" s="8" t="s">
        <v>16</v>
      </c>
      <c r="J21" s="8" t="s">
        <v>76</v>
      </c>
      <c r="K21" s="8" t="s">
        <v>16</v>
      </c>
      <c r="L21" s="8" t="s">
        <v>16</v>
      </c>
      <c r="V21" s="8" t="s">
        <v>76</v>
      </c>
      <c r="W21" s="8" t="s">
        <v>16</v>
      </c>
      <c r="X21" s="8" t="s">
        <v>16</v>
      </c>
    </row>
    <row r="22" spans="1:45" ht="14" x14ac:dyDescent="0.15">
      <c r="C22" s="30" t="s">
        <v>106</v>
      </c>
      <c r="G22" s="9">
        <v>3.03</v>
      </c>
      <c r="H22" s="8" t="s">
        <v>59</v>
      </c>
      <c r="I22" s="8" t="s">
        <v>41</v>
      </c>
      <c r="J22" s="24">
        <f>20/(95-20)/(51/(510-51))</f>
        <v>2.4</v>
      </c>
      <c r="K22" s="21" t="s">
        <v>144</v>
      </c>
      <c r="L22" s="8">
        <v>2.7000000000000001E-3</v>
      </c>
      <c r="V22" s="8">
        <v>1.66</v>
      </c>
      <c r="W22" s="8" t="s">
        <v>55</v>
      </c>
      <c r="X22" s="8">
        <v>5.0000000000000001E-3</v>
      </c>
    </row>
    <row r="23" spans="1:45" ht="42" x14ac:dyDescent="0.15">
      <c r="B23" s="7" t="s">
        <v>80</v>
      </c>
      <c r="C23" s="31" t="s">
        <v>82</v>
      </c>
      <c r="G23" s="8" t="s">
        <v>76</v>
      </c>
      <c r="H23" s="8" t="s">
        <v>16</v>
      </c>
      <c r="I23" s="8" t="s">
        <v>16</v>
      </c>
      <c r="J23" s="8" t="s">
        <v>76</v>
      </c>
      <c r="K23" s="8" t="s">
        <v>16</v>
      </c>
      <c r="L23" s="8" t="s">
        <v>16</v>
      </c>
      <c r="M23" s="9"/>
      <c r="N23" s="9"/>
      <c r="O23" s="9"/>
      <c r="V23" s="8" t="s">
        <v>76</v>
      </c>
      <c r="W23" s="8" t="s">
        <v>16</v>
      </c>
      <c r="X23" s="8" t="s">
        <v>16</v>
      </c>
      <c r="Y23" s="9"/>
      <c r="Z23" s="9"/>
      <c r="AA23" s="9"/>
    </row>
    <row r="24" spans="1:45" ht="14" x14ac:dyDescent="0.15">
      <c r="C24" s="30" t="s">
        <v>99</v>
      </c>
      <c r="G24" s="8">
        <v>2.4300000000000002</v>
      </c>
      <c r="H24" s="8" t="s">
        <v>58</v>
      </c>
      <c r="I24" s="8" t="s">
        <v>41</v>
      </c>
      <c r="J24" s="24">
        <f>59/(95-59)/(250/(510-250))</f>
        <v>1.7044444444444444</v>
      </c>
      <c r="K24" s="21" t="s">
        <v>145</v>
      </c>
      <c r="L24" s="23">
        <v>0.02</v>
      </c>
      <c r="M24" s="9"/>
      <c r="N24" s="9"/>
      <c r="O24" s="9"/>
      <c r="V24" s="13">
        <v>1.37</v>
      </c>
      <c r="W24" s="13" t="s">
        <v>56</v>
      </c>
      <c r="X24" s="13">
        <v>2E-3</v>
      </c>
      <c r="Y24" s="9"/>
      <c r="Z24" s="9"/>
      <c r="AA24" s="9"/>
    </row>
    <row r="25" spans="1:45" ht="56" x14ac:dyDescent="0.15">
      <c r="B25" s="6" t="s">
        <v>81</v>
      </c>
      <c r="C25" s="31" t="s">
        <v>83</v>
      </c>
      <c r="G25" s="8" t="s">
        <v>76</v>
      </c>
      <c r="H25" s="8" t="s">
        <v>16</v>
      </c>
      <c r="I25" s="8" t="s">
        <v>16</v>
      </c>
      <c r="J25" s="8" t="s">
        <v>76</v>
      </c>
      <c r="K25" s="8" t="s">
        <v>16</v>
      </c>
      <c r="L25" s="8" t="s">
        <v>16</v>
      </c>
      <c r="M25" s="13"/>
      <c r="N25" s="13"/>
      <c r="O25" s="13"/>
      <c r="V25" s="8" t="s">
        <v>76</v>
      </c>
      <c r="W25" s="8" t="s">
        <v>16</v>
      </c>
      <c r="X25" s="8" t="s">
        <v>16</v>
      </c>
      <c r="Y25" s="13"/>
      <c r="Z25" s="13"/>
      <c r="AA25" s="13"/>
    </row>
    <row r="26" spans="1:45" ht="28" x14ac:dyDescent="0.15">
      <c r="C26" s="30" t="s">
        <v>100</v>
      </c>
      <c r="G26" s="8">
        <v>2.2200000000000002</v>
      </c>
      <c r="H26" s="8" t="s">
        <v>60</v>
      </c>
      <c r="I26" s="8">
        <v>1E-3</v>
      </c>
      <c r="J26" s="24">
        <f>36/(95-36)/(182/(510-182))</f>
        <v>1.0996461165952691</v>
      </c>
      <c r="K26" s="21" t="s">
        <v>146</v>
      </c>
      <c r="L26" s="8">
        <v>0.68100000000000005</v>
      </c>
      <c r="V26" s="13">
        <v>2.2200000000000002</v>
      </c>
      <c r="W26" s="9" t="s">
        <v>57</v>
      </c>
      <c r="X26" s="9" t="s">
        <v>41</v>
      </c>
    </row>
    <row r="27" spans="1:45" ht="56" x14ac:dyDescent="0.15">
      <c r="B27" s="6" t="s">
        <v>84</v>
      </c>
      <c r="C27" s="30" t="s">
        <v>101</v>
      </c>
      <c r="G27" s="8" t="s">
        <v>76</v>
      </c>
      <c r="H27" s="8" t="s">
        <v>16</v>
      </c>
      <c r="I27" s="8" t="s">
        <v>16</v>
      </c>
      <c r="J27" s="8" t="s">
        <v>76</v>
      </c>
      <c r="K27" s="8" t="s">
        <v>16</v>
      </c>
      <c r="L27" s="8" t="s">
        <v>16</v>
      </c>
      <c r="V27" s="8" t="s">
        <v>76</v>
      </c>
      <c r="W27" s="8" t="s">
        <v>16</v>
      </c>
      <c r="X27" s="8" t="s">
        <v>16</v>
      </c>
    </row>
    <row r="28" spans="1:45" ht="28" x14ac:dyDescent="0.15">
      <c r="C28" s="30" t="s">
        <v>102</v>
      </c>
      <c r="G28" s="9">
        <v>8.73</v>
      </c>
      <c r="H28" s="8" t="s">
        <v>61</v>
      </c>
      <c r="I28" s="8" t="s">
        <v>41</v>
      </c>
      <c r="J28" s="24">
        <f>91/(95-91)/(450/(510-450))</f>
        <v>3.0333333333333332</v>
      </c>
      <c r="K28" s="21" t="s">
        <v>147</v>
      </c>
      <c r="L28" s="8">
        <v>3.5999999999999997E-2</v>
      </c>
      <c r="V28" s="8">
        <v>1.2</v>
      </c>
      <c r="W28" s="8" t="s">
        <v>62</v>
      </c>
      <c r="X28" s="8">
        <v>0.27300000000000002</v>
      </c>
      <c r="AH28" s="9"/>
    </row>
    <row r="29" spans="1:45" ht="28" x14ac:dyDescent="0.15">
      <c r="A29" s="6" t="s">
        <v>36</v>
      </c>
      <c r="B29" s="6" t="s">
        <v>108</v>
      </c>
      <c r="C29" s="30" t="s">
        <v>109</v>
      </c>
      <c r="AE29" s="8" t="s">
        <v>76</v>
      </c>
      <c r="AF29" s="8" t="s">
        <v>16</v>
      </c>
      <c r="AG29" s="8" t="s">
        <v>16</v>
      </c>
    </row>
    <row r="30" spans="1:45" ht="14" x14ac:dyDescent="0.15">
      <c r="C30" s="30" t="s">
        <v>98</v>
      </c>
      <c r="F30" s="9"/>
      <c r="M30" s="6"/>
      <c r="N30" s="6"/>
      <c r="R30" s="9"/>
      <c r="S30" s="9"/>
      <c r="T30" s="9"/>
      <c r="U30" s="9"/>
      <c r="V30" s="9"/>
      <c r="W30" s="9"/>
      <c r="X30" s="9"/>
      <c r="AA30" s="9"/>
      <c r="AB30" s="6"/>
      <c r="AC30" s="6"/>
      <c r="AD30" s="9"/>
      <c r="AE30" s="24">
        <f>ROUND(0.39*439,0)/(439-ROUND(0.39*439,0))/(ROUND(0.071*5058,0)/(5058-ROUND(0.071*5058,0)))</f>
        <v>8.3516505217644372</v>
      </c>
      <c r="AF30" s="21" t="s">
        <v>16</v>
      </c>
      <c r="AG30" s="8" t="s">
        <v>41</v>
      </c>
    </row>
    <row r="31" spans="1:45" ht="28" x14ac:dyDescent="0.15">
      <c r="A31" s="6" t="s">
        <v>68</v>
      </c>
      <c r="B31" s="6" t="s">
        <v>111</v>
      </c>
      <c r="C31" s="30" t="s">
        <v>121</v>
      </c>
      <c r="F31" s="9"/>
      <c r="R31" s="9"/>
      <c r="S31" s="9" t="s">
        <v>76</v>
      </c>
      <c r="T31" s="9" t="s">
        <v>16</v>
      </c>
      <c r="U31" s="9" t="s">
        <v>16</v>
      </c>
      <c r="V31" s="9"/>
      <c r="W31" s="9"/>
      <c r="X31" s="9"/>
      <c r="AA31" s="9"/>
      <c r="AD31" s="9"/>
      <c r="AG31" s="9"/>
    </row>
    <row r="32" spans="1:45" ht="14" x14ac:dyDescent="0.15">
      <c r="C32" s="30" t="s">
        <v>112</v>
      </c>
      <c r="F32" s="9"/>
      <c r="M32" s="9"/>
      <c r="N32" s="9"/>
      <c r="S32" s="9" t="s">
        <v>85</v>
      </c>
      <c r="T32" s="9" t="s">
        <v>67</v>
      </c>
      <c r="U32" s="9">
        <v>0.09</v>
      </c>
      <c r="AA32" s="13"/>
      <c r="AD32" s="13"/>
    </row>
    <row r="33" spans="6:33" x14ac:dyDescent="0.15">
      <c r="F33" s="9"/>
      <c r="V33" s="9"/>
      <c r="W33" s="9"/>
      <c r="X33" s="9"/>
      <c r="AG33" s="9"/>
    </row>
    <row r="34" spans="6:33" x14ac:dyDescent="0.15">
      <c r="F34" s="9"/>
    </row>
    <row r="35" spans="6:33" x14ac:dyDescent="0.15">
      <c r="F35" s="9"/>
      <c r="V35" s="13"/>
      <c r="W35" s="13"/>
      <c r="X35" s="13"/>
      <c r="AG35" s="13"/>
    </row>
    <row r="36" spans="6:33" x14ac:dyDescent="0.15">
      <c r="F36" s="9"/>
      <c r="V36" s="9"/>
      <c r="W36" s="9"/>
      <c r="X36" s="9"/>
      <c r="AG36" s="9"/>
    </row>
    <row r="37" spans="6:33" x14ac:dyDescent="0.15">
      <c r="F37" s="9"/>
    </row>
    <row r="38" spans="6:33" x14ac:dyDescent="0.15">
      <c r="F38" s="9"/>
      <c r="V38" s="13"/>
      <c r="W38" s="13"/>
      <c r="X38" s="13"/>
    </row>
    <row r="39" spans="6:33" x14ac:dyDescent="0.15">
      <c r="F39" s="9"/>
    </row>
    <row r="40" spans="6:33" x14ac:dyDescent="0.15">
      <c r="F40" s="9"/>
    </row>
    <row r="41" spans="6:33" x14ac:dyDescent="0.15">
      <c r="F41" s="9"/>
    </row>
    <row r="63" spans="2:42" x14ac:dyDescent="0.15">
      <c r="B63" s="7"/>
    </row>
    <row r="64" spans="2:42" x14ac:dyDescent="0.15">
      <c r="B64" s="7"/>
      <c r="D64" s="9"/>
      <c r="E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N64" s="9"/>
      <c r="AO64" s="9"/>
      <c r="AP64" s="9"/>
    </row>
    <row r="65" spans="2:42" x14ac:dyDescent="0.15">
      <c r="B65" s="7"/>
      <c r="D65" s="9"/>
      <c r="M65" s="9"/>
      <c r="N65" s="9"/>
      <c r="O65" s="9"/>
      <c r="Y65" s="9"/>
      <c r="Z65" s="9"/>
      <c r="AA65" s="9"/>
      <c r="AB65" s="9"/>
    </row>
    <row r="66" spans="2:42" x14ac:dyDescent="0.15">
      <c r="B66" s="7"/>
      <c r="D66" s="9"/>
      <c r="M66" s="9"/>
      <c r="N66" s="9"/>
      <c r="O66" s="9"/>
      <c r="Y66" s="9"/>
      <c r="Z66" s="9"/>
      <c r="AA66" s="9"/>
      <c r="AB66" s="11"/>
      <c r="AH66" s="13"/>
      <c r="AI66" s="9"/>
      <c r="AJ66" s="9"/>
    </row>
    <row r="67" spans="2:42" x14ac:dyDescent="0.15">
      <c r="B67" s="7"/>
      <c r="D67" s="9"/>
      <c r="M67" s="9"/>
      <c r="N67" s="9"/>
      <c r="O67" s="9"/>
      <c r="Y67" s="9"/>
      <c r="Z67" s="9"/>
      <c r="AA67" s="9"/>
      <c r="AB67" s="9"/>
      <c r="AH67" s="9"/>
    </row>
    <row r="68" spans="2:42" x14ac:dyDescent="0.15">
      <c r="B68" s="7"/>
      <c r="D68" s="9"/>
      <c r="M68" s="9"/>
      <c r="N68" s="9"/>
      <c r="O68" s="9"/>
      <c r="Y68" s="9"/>
      <c r="Z68" s="9"/>
      <c r="AA68" s="9"/>
      <c r="AB68" s="9"/>
      <c r="AH68" s="9"/>
    </row>
    <row r="69" spans="2:42" x14ac:dyDescent="0.15">
      <c r="B69" s="7"/>
      <c r="D69" s="9"/>
      <c r="M69" s="9"/>
      <c r="N69" s="9"/>
      <c r="O69" s="9"/>
      <c r="Y69" s="9"/>
      <c r="Z69" s="9"/>
      <c r="AA69" s="9"/>
      <c r="AB69" s="9"/>
      <c r="AH69" s="9"/>
    </row>
    <row r="70" spans="2:42" x14ac:dyDescent="0.15">
      <c r="B70" s="7"/>
      <c r="D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2:42" x14ac:dyDescent="0.15">
      <c r="B71" s="7"/>
      <c r="C71" s="31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E71" s="9"/>
      <c r="AF71" s="9"/>
      <c r="AG71" s="9"/>
      <c r="AH71" s="9"/>
      <c r="AI71" s="9"/>
      <c r="AJ71" s="9"/>
    </row>
    <row r="72" spans="2:42" x14ac:dyDescent="0.15">
      <c r="C72" s="31"/>
      <c r="D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E72" s="9"/>
      <c r="AF72" s="9"/>
      <c r="AG72" s="9"/>
      <c r="AH72" s="9"/>
      <c r="AI72" s="9"/>
      <c r="AJ72" s="9"/>
    </row>
    <row r="73" spans="2:42" x14ac:dyDescent="0.15">
      <c r="B73" s="7"/>
      <c r="C73" s="31"/>
      <c r="D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E73" s="9"/>
      <c r="AF73" s="9"/>
      <c r="AG73" s="9"/>
      <c r="AH73" s="9"/>
      <c r="AI73" s="9"/>
      <c r="AJ73" s="9"/>
    </row>
    <row r="74" spans="2:42" x14ac:dyDescent="0.15">
      <c r="C74" s="31"/>
      <c r="D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E74" s="9"/>
      <c r="AF74" s="9"/>
      <c r="AG74" s="9"/>
      <c r="AH74" s="9"/>
      <c r="AI74" s="9"/>
      <c r="AJ74" s="9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StudyDetails</vt:lpstr>
      <vt:lpstr>ORsForVLandInfection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Chapman, Lloyd</cp:lastModifiedBy>
  <dcterms:created xsi:type="dcterms:W3CDTF">2017-05-19T14:29:58Z</dcterms:created>
  <dcterms:modified xsi:type="dcterms:W3CDTF">2018-09-24T13:31:57Z</dcterms:modified>
</cp:coreProperties>
</file>