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athi.s\Desktop\21\"/>
    </mc:Choice>
  </mc:AlternateContent>
  <bookViews>
    <workbookView xWindow="0" yWindow="0" windowWidth="20490" windowHeight="7755" tabRatio="912" activeTab="16"/>
  </bookViews>
  <sheets>
    <sheet name="Infos patient" sheetId="27" r:id="rId1"/>
    <sheet name="50-60" sheetId="4" state="hidden" r:id="rId2"/>
    <sheet name="61-65" sheetId="5" state="hidden" r:id="rId3"/>
    <sheet name="66-70" sheetId="6" state="hidden" r:id="rId4"/>
    <sheet name="71-75" sheetId="7" state="hidden" r:id="rId5"/>
    <sheet name="76-85" sheetId="8" state="hidden" r:id="rId6"/>
    <sheet name="Pedraza_66" sheetId="9" state="hidden" r:id="rId7"/>
    <sheet name="Pedraza_67-69" sheetId="10" state="hidden" r:id="rId8"/>
    <sheet name="Pedraza_70-72" sheetId="11" state="hidden" r:id="rId9"/>
    <sheet name="Pedraza_73-75" sheetId="12" state="hidden" r:id="rId10"/>
    <sheet name="Pedraza_76-78" sheetId="13" state="hidden" r:id="rId11"/>
    <sheet name="Pedraza_79-81" sheetId="14" state="hidden" r:id="rId12"/>
    <sheet name="Pedraza_82-84" sheetId="15" state="hidden" r:id="rId13"/>
    <sheet name="Pedraza_85-87" sheetId="16" state="hidden" r:id="rId14"/>
    <sheet name="Pedraza_88-90" sheetId="17" state="hidden" r:id="rId15"/>
    <sheet name="Pedraza_91" sheetId="18" state="hidden" r:id="rId16"/>
    <sheet name="RAVLT" sheetId="31" r:id="rId1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1" l="1"/>
  <c r="C9" i="31"/>
  <c r="C7" i="31"/>
  <c r="D18" i="31" l="1"/>
  <c r="E18" i="31" s="1"/>
  <c r="D17" i="31"/>
  <c r="E17" i="31" s="1"/>
  <c r="D16" i="31"/>
  <c r="E16" i="31" s="1"/>
  <c r="D15" i="31"/>
  <c r="E15" i="31" s="1"/>
  <c r="D14" i="31"/>
  <c r="E14" i="31" s="1"/>
  <c r="B15" i="4" l="1"/>
  <c r="B5" i="4"/>
  <c r="C5" i="4" s="1"/>
  <c r="F5" i="4"/>
  <c r="G5" i="4" s="1"/>
  <c r="B6" i="4"/>
  <c r="C6" i="4" s="1"/>
  <c r="F6" i="4"/>
  <c r="G6" i="4" s="1"/>
  <c r="B7" i="4"/>
  <c r="C7" i="4" s="1"/>
  <c r="F7" i="4"/>
  <c r="G7" i="4" s="1"/>
  <c r="B8" i="4"/>
  <c r="C8" i="4" s="1"/>
  <c r="F8" i="4"/>
  <c r="G8" i="4" s="1"/>
  <c r="B9" i="4"/>
  <c r="C9" i="4" s="1"/>
  <c r="F9" i="4"/>
  <c r="G9" i="4" s="1"/>
  <c r="B10" i="4"/>
  <c r="C10" i="4" s="1"/>
  <c r="B16" i="4"/>
  <c r="B5" i="5"/>
  <c r="C5" i="5" s="1"/>
  <c r="F5" i="5"/>
  <c r="G5" i="5" s="1"/>
  <c r="B6" i="5"/>
  <c r="C6" i="5" s="1"/>
  <c r="F6" i="5"/>
  <c r="G6" i="5" s="1"/>
  <c r="B7" i="5"/>
  <c r="C7" i="5" s="1"/>
  <c r="F7" i="5"/>
  <c r="G7" i="5" s="1"/>
  <c r="B8" i="5"/>
  <c r="C8" i="5" s="1"/>
  <c r="F8" i="5"/>
  <c r="G8" i="5" s="1"/>
  <c r="B9" i="5"/>
  <c r="C9" i="5" s="1"/>
  <c r="F9" i="5"/>
  <c r="G9" i="5" s="1"/>
  <c r="B15" i="5"/>
  <c r="B16" i="5"/>
  <c r="B5" i="6"/>
  <c r="C5" i="6" s="1"/>
  <c r="F5" i="6"/>
  <c r="G5" i="6" s="1"/>
  <c r="B6" i="6"/>
  <c r="C6" i="6" s="1"/>
  <c r="F6" i="6"/>
  <c r="G6" i="6" s="1"/>
  <c r="B7" i="6"/>
  <c r="C7" i="6" s="1"/>
  <c r="F7" i="6"/>
  <c r="G7" i="6" s="1"/>
  <c r="B8" i="6"/>
  <c r="C8" i="6" s="1"/>
  <c r="F8" i="6"/>
  <c r="G8" i="6" s="1"/>
  <c r="B9" i="6"/>
  <c r="C9" i="6" s="1"/>
  <c r="F9" i="6"/>
  <c r="G9" i="6" s="1"/>
  <c r="F10" i="6"/>
  <c r="G10" i="6" s="1"/>
  <c r="B16" i="6"/>
  <c r="B5" i="7"/>
  <c r="C5" i="7" s="1"/>
  <c r="F5" i="7"/>
  <c r="G5" i="7" s="1"/>
  <c r="B6" i="7"/>
  <c r="C6" i="7" s="1"/>
  <c r="F6" i="7"/>
  <c r="G6" i="7" s="1"/>
  <c r="B7" i="7"/>
  <c r="C7" i="7" s="1"/>
  <c r="F7" i="7"/>
  <c r="G7" i="7" s="1"/>
  <c r="B8" i="7"/>
  <c r="C8" i="7" s="1"/>
  <c r="F8" i="7"/>
  <c r="G8" i="7" s="1"/>
  <c r="B9" i="7"/>
  <c r="C9" i="7" s="1"/>
  <c r="F9" i="7"/>
  <c r="G9" i="7" s="1"/>
  <c r="B10" i="7"/>
  <c r="C10" i="7" s="1"/>
  <c r="B16" i="7"/>
  <c r="B5" i="8"/>
  <c r="C5" i="8" s="1"/>
  <c r="F5" i="8"/>
  <c r="G5" i="8" s="1"/>
  <c r="B6" i="8"/>
  <c r="C6" i="8" s="1"/>
  <c r="F6" i="8"/>
  <c r="G6" i="8" s="1"/>
  <c r="B7" i="8"/>
  <c r="C7" i="8" s="1"/>
  <c r="F7" i="8"/>
  <c r="G7" i="8" s="1"/>
  <c r="B8" i="8"/>
  <c r="C8" i="8" s="1"/>
  <c r="F8" i="8"/>
  <c r="G8" i="8" s="1"/>
  <c r="B9" i="8"/>
  <c r="C9" i="8" s="1"/>
  <c r="F9" i="8"/>
  <c r="G9" i="8" s="1"/>
  <c r="F10" i="8"/>
  <c r="G10" i="8" s="1"/>
  <c r="B16" i="8"/>
  <c r="B5" i="11"/>
  <c r="C5" i="11" s="1"/>
  <c r="B5" i="9"/>
  <c r="C5" i="9" s="1"/>
  <c r="B5" i="18"/>
  <c r="C5" i="18" s="1"/>
  <c r="B6" i="11"/>
  <c r="D6" i="11" s="1"/>
  <c r="E6" i="11" s="1"/>
  <c r="F6" i="11" s="1"/>
  <c r="B6" i="9"/>
  <c r="C6" i="9" s="1"/>
  <c r="B6" i="18"/>
  <c r="C6" i="18" s="1"/>
  <c r="B7" i="11"/>
  <c r="C7" i="11" s="1"/>
  <c r="B7" i="9"/>
  <c r="C7" i="9" s="1"/>
  <c r="B7" i="18"/>
  <c r="C7" i="18" s="1"/>
  <c r="B8" i="11"/>
  <c r="B8" i="9"/>
  <c r="C8" i="9" s="1"/>
  <c r="B8" i="18"/>
  <c r="B9" i="11"/>
  <c r="C9" i="11" s="1"/>
  <c r="B9" i="9"/>
  <c r="C9" i="9" s="1"/>
  <c r="B9" i="18"/>
  <c r="C9" i="18" s="1"/>
  <c r="B10" i="11"/>
  <c r="B10" i="9"/>
  <c r="C10" i="9" s="1"/>
  <c r="B10" i="18"/>
  <c r="B5" i="10"/>
  <c r="B6" i="10"/>
  <c r="C6" i="10" s="1"/>
  <c r="B7" i="10"/>
  <c r="D7" i="10" s="1"/>
  <c r="E7" i="10" s="1"/>
  <c r="F7" i="10" s="1"/>
  <c r="B8" i="10"/>
  <c r="D8" i="10" s="1"/>
  <c r="E8" i="10" s="1"/>
  <c r="F8" i="10" s="1"/>
  <c r="B9" i="10"/>
  <c r="B10" i="10"/>
  <c r="C10" i="10" s="1"/>
  <c r="B5" i="12"/>
  <c r="C5" i="12" s="1"/>
  <c r="B6" i="12"/>
  <c r="D6" i="12" s="1"/>
  <c r="E6" i="12" s="1"/>
  <c r="F6" i="12" s="1"/>
  <c r="B7" i="12"/>
  <c r="B8" i="12"/>
  <c r="C8" i="12" s="1"/>
  <c r="B9" i="12"/>
  <c r="D9" i="12" s="1"/>
  <c r="E9" i="12" s="1"/>
  <c r="F9" i="12" s="1"/>
  <c r="B10" i="12"/>
  <c r="D10" i="12" s="1"/>
  <c r="E10" i="12" s="1"/>
  <c r="F10" i="12" s="1"/>
  <c r="B5" i="13"/>
  <c r="B6" i="13"/>
  <c r="C6" i="13" s="1"/>
  <c r="B7" i="13"/>
  <c r="C7" i="13" s="1"/>
  <c r="B8" i="13"/>
  <c r="D8" i="13" s="1"/>
  <c r="E8" i="13" s="1"/>
  <c r="F8" i="13" s="1"/>
  <c r="B9" i="13"/>
  <c r="B10" i="13"/>
  <c r="C10" i="13" s="1"/>
  <c r="B5" i="14"/>
  <c r="D5" i="14" s="1"/>
  <c r="E5" i="14" s="1"/>
  <c r="F5" i="14" s="1"/>
  <c r="B6" i="14"/>
  <c r="D6" i="14" s="1"/>
  <c r="E6" i="14" s="1"/>
  <c r="F6" i="14" s="1"/>
  <c r="B7" i="14"/>
  <c r="B8" i="14"/>
  <c r="C8" i="14" s="1"/>
  <c r="B9" i="14"/>
  <c r="C9" i="14" s="1"/>
  <c r="B10" i="14"/>
  <c r="C10" i="14" s="1"/>
  <c r="B5" i="15"/>
  <c r="D5" i="15" s="1"/>
  <c r="E5" i="15" s="1"/>
  <c r="F5" i="15" s="1"/>
  <c r="B6" i="15"/>
  <c r="C6" i="15" s="1"/>
  <c r="B7" i="15"/>
  <c r="C7" i="15" s="1"/>
  <c r="B8" i="15"/>
  <c r="C8" i="15" s="1"/>
  <c r="B9" i="15"/>
  <c r="D9" i="15" s="1"/>
  <c r="E9" i="15" s="1"/>
  <c r="F9" i="15" s="1"/>
  <c r="B10" i="15"/>
  <c r="C10" i="15" s="1"/>
  <c r="B5" i="16"/>
  <c r="C5" i="16" s="1"/>
  <c r="B6" i="16"/>
  <c r="C6" i="16" s="1"/>
  <c r="B7" i="16"/>
  <c r="D7" i="16" s="1"/>
  <c r="E7" i="16" s="1"/>
  <c r="F7" i="16" s="1"/>
  <c r="B8" i="16"/>
  <c r="C8" i="16" s="1"/>
  <c r="B9" i="16"/>
  <c r="C9" i="16" s="1"/>
  <c r="B10" i="16"/>
  <c r="C10" i="16" s="1"/>
  <c r="B5" i="17"/>
  <c r="D5" i="17" s="1"/>
  <c r="E5" i="17" s="1"/>
  <c r="F5" i="17" s="1"/>
  <c r="B6" i="17"/>
  <c r="C6" i="17" s="1"/>
  <c r="B7" i="17"/>
  <c r="C7" i="17" s="1"/>
  <c r="B8" i="17"/>
  <c r="C8" i="17" s="1"/>
  <c r="B9" i="17"/>
  <c r="D9" i="17" s="1"/>
  <c r="E9" i="17" s="1"/>
  <c r="F9" i="17" s="1"/>
  <c r="B10" i="17"/>
  <c r="D10" i="17" s="1"/>
  <c r="E10" i="17" s="1"/>
  <c r="F10" i="17" s="1"/>
  <c r="D8" i="17" l="1"/>
  <c r="E8" i="17" s="1"/>
  <c r="F8" i="17" s="1"/>
  <c r="D9" i="11"/>
  <c r="E9" i="11" s="1"/>
  <c r="F9" i="11" s="1"/>
  <c r="D8" i="15"/>
  <c r="E8" i="15" s="1"/>
  <c r="F8" i="15" s="1"/>
  <c r="D10" i="14"/>
  <c r="E10" i="14" s="1"/>
  <c r="F10" i="14" s="1"/>
  <c r="D10" i="16"/>
  <c r="E10" i="16" s="1"/>
  <c r="F10" i="16" s="1"/>
  <c r="D6" i="16"/>
  <c r="E6" i="16" s="1"/>
  <c r="F6" i="16" s="1"/>
  <c r="C5" i="14"/>
  <c r="C10" i="17"/>
  <c r="D6" i="17"/>
  <c r="E6" i="17" s="1"/>
  <c r="F6" i="17" s="1"/>
  <c r="D8" i="16"/>
  <c r="E8" i="16" s="1"/>
  <c r="F8" i="16" s="1"/>
  <c r="D10" i="15"/>
  <c r="E10" i="15" s="1"/>
  <c r="F10" i="15" s="1"/>
  <c r="D6" i="15"/>
  <c r="E6" i="15" s="1"/>
  <c r="F6" i="15" s="1"/>
  <c r="C9" i="12"/>
  <c r="D6" i="10"/>
  <c r="E6" i="10" s="1"/>
  <c r="F6" i="10" s="1"/>
  <c r="D7" i="17"/>
  <c r="E7" i="17" s="1"/>
  <c r="F7" i="17" s="1"/>
  <c r="D9" i="16"/>
  <c r="E9" i="16" s="1"/>
  <c r="F9" i="16" s="1"/>
  <c r="D5" i="16"/>
  <c r="E5" i="16" s="1"/>
  <c r="F5" i="16" s="1"/>
  <c r="D7" i="15"/>
  <c r="E7" i="15" s="1"/>
  <c r="F7" i="15" s="1"/>
  <c r="D9" i="14"/>
  <c r="E9" i="14" s="1"/>
  <c r="F9" i="14" s="1"/>
  <c r="D8" i="12"/>
  <c r="E8" i="12" s="1"/>
  <c r="F8" i="12" s="1"/>
  <c r="D5" i="12"/>
  <c r="E5" i="12" s="1"/>
  <c r="F5" i="12" s="1"/>
  <c r="D10" i="13"/>
  <c r="E10" i="13" s="1"/>
  <c r="F10" i="13" s="1"/>
  <c r="C7" i="10"/>
  <c r="D9" i="9"/>
  <c r="E9" i="9" s="1"/>
  <c r="F9" i="9" s="1"/>
  <c r="D7" i="9"/>
  <c r="E7" i="9" s="1"/>
  <c r="F7" i="9" s="1"/>
  <c r="D6" i="9"/>
  <c r="E6" i="9" s="1"/>
  <c r="F6" i="9" s="1"/>
  <c r="D5" i="9"/>
  <c r="E5" i="9" s="1"/>
  <c r="F5" i="9" s="1"/>
  <c r="D6" i="13"/>
  <c r="E6" i="13" s="1"/>
  <c r="F6" i="13" s="1"/>
  <c r="D5" i="11"/>
  <c r="E5" i="11" s="1"/>
  <c r="F5" i="11" s="1"/>
  <c r="D7" i="13"/>
  <c r="E7" i="13" s="1"/>
  <c r="F7" i="13" s="1"/>
  <c r="D8" i="9"/>
  <c r="E8" i="9" s="1"/>
  <c r="F8" i="9" s="1"/>
  <c r="C9" i="17"/>
  <c r="C5" i="17"/>
  <c r="C7" i="16"/>
  <c r="C9" i="15"/>
  <c r="C5" i="15"/>
  <c r="D8" i="14"/>
  <c r="E8" i="14" s="1"/>
  <c r="F8" i="14" s="1"/>
  <c r="D10" i="10"/>
  <c r="E10" i="10" s="1"/>
  <c r="F10" i="10" s="1"/>
  <c r="D10" i="9"/>
  <c r="E10" i="9" s="1"/>
  <c r="F10" i="9" s="1"/>
  <c r="D7" i="11"/>
  <c r="E7" i="11" s="1"/>
  <c r="F7" i="11" s="1"/>
  <c r="B10" i="5"/>
  <c r="C10" i="5" s="1"/>
  <c r="F10" i="4"/>
  <c r="G10" i="4" s="1"/>
  <c r="B15" i="7"/>
  <c r="D9" i="13"/>
  <c r="E9" i="13" s="1"/>
  <c r="F9" i="13" s="1"/>
  <c r="C9" i="13"/>
  <c r="C6" i="14"/>
  <c r="C8" i="13"/>
  <c r="C10" i="12"/>
  <c r="C6" i="12"/>
  <c r="C8" i="10"/>
  <c r="D10" i="11"/>
  <c r="E10" i="11" s="1"/>
  <c r="F10" i="11" s="1"/>
  <c r="C10" i="11"/>
  <c r="D8" i="11"/>
  <c r="E8" i="11" s="1"/>
  <c r="F8" i="11" s="1"/>
  <c r="C8" i="11"/>
  <c r="D7" i="14"/>
  <c r="E7" i="14" s="1"/>
  <c r="F7" i="14" s="1"/>
  <c r="C7" i="14"/>
  <c r="D5" i="13"/>
  <c r="E5" i="13" s="1"/>
  <c r="F5" i="13" s="1"/>
  <c r="C5" i="13"/>
  <c r="D7" i="12"/>
  <c r="E7" i="12" s="1"/>
  <c r="F7" i="12" s="1"/>
  <c r="C7" i="12"/>
  <c r="D9" i="10"/>
  <c r="E9" i="10" s="1"/>
  <c r="F9" i="10" s="1"/>
  <c r="C9" i="10"/>
  <c r="D5" i="10"/>
  <c r="E5" i="10" s="1"/>
  <c r="F5" i="10" s="1"/>
  <c r="C5" i="10"/>
  <c r="C10" i="18"/>
  <c r="D10" i="18"/>
  <c r="E10" i="18" s="1"/>
  <c r="F10" i="18" s="1"/>
  <c r="C8" i="18"/>
  <c r="D8" i="18"/>
  <c r="E8" i="18" s="1"/>
  <c r="F8" i="18" s="1"/>
  <c r="D6" i="18"/>
  <c r="E6" i="18" s="1"/>
  <c r="F6" i="18" s="1"/>
  <c r="C6" i="11"/>
  <c r="D9" i="18"/>
  <c r="E9" i="18" s="1"/>
  <c r="F9" i="18" s="1"/>
  <c r="D7" i="18"/>
  <c r="E7" i="18" s="1"/>
  <c r="F7" i="18" s="1"/>
  <c r="D5" i="18"/>
  <c r="E5" i="18" s="1"/>
  <c r="F5" i="18" s="1"/>
  <c r="B15" i="8"/>
  <c r="B10" i="8"/>
  <c r="C10" i="8" s="1"/>
  <c r="F10" i="7"/>
  <c r="G10" i="7" s="1"/>
  <c r="B15" i="6"/>
  <c r="B10" i="6"/>
  <c r="C10" i="6" s="1"/>
  <c r="F10" i="5"/>
  <c r="G10" i="5" s="1"/>
</calcChain>
</file>

<file path=xl/sharedStrings.xml><?xml version="1.0" encoding="utf-8"?>
<sst xmlns="http://schemas.openxmlformats.org/spreadsheetml/2006/main" count="313" uniqueCount="63">
  <si>
    <t>Subtest</t>
  </si>
  <si>
    <t>Score</t>
  </si>
  <si>
    <t>Centiles</t>
  </si>
  <si>
    <t>Attention</t>
  </si>
  <si>
    <t>Initiation</t>
  </si>
  <si>
    <t>Construction</t>
  </si>
  <si>
    <t>Concepts</t>
  </si>
  <si>
    <t>Mémoire</t>
  </si>
  <si>
    <t>Total</t>
  </si>
  <si>
    <t>Centiles pour les personnes de 50-60 ans</t>
  </si>
  <si>
    <t>0-12 ans d'éducation</t>
  </si>
  <si>
    <t>plus de 12 ans d'éducation</t>
  </si>
  <si>
    <t>Centile</t>
  </si>
  <si>
    <t>N=</t>
  </si>
  <si>
    <t>Score Z</t>
  </si>
  <si>
    <t>Age</t>
  </si>
  <si>
    <t>Education</t>
  </si>
  <si>
    <t>Centiles pour les personnes de 61-65 ans</t>
  </si>
  <si>
    <t>Centiles pour les personnes de 66-70 ans</t>
  </si>
  <si>
    <t>Centiles pour les personnes de 71-75 ans</t>
  </si>
  <si>
    <t>Centiles pour les personnes de 76-85 ans</t>
  </si>
  <si>
    <t>Centiles pour les personnes de moins de 67 ans – PEDRAZA 2010</t>
  </si>
  <si>
    <t>Edu</t>
  </si>
  <si>
    <t>Z Edu</t>
  </si>
  <si>
    <t>Centiles pour les personnes de 67-69 ans – PEDRAZA 2010</t>
  </si>
  <si>
    <t>Scaled scores</t>
  </si>
  <si>
    <t>Centiles pour les personnes de 70-72 ans – PEDRAZA 2010</t>
  </si>
  <si>
    <t>Centiles pour les personnes de 73-75 ans – PEDRAZA 2010</t>
  </si>
  <si>
    <t>Centiles pour les personnes de 76-78 ans – PEDRAZA 2010</t>
  </si>
  <si>
    <t>Centiles pour les personnes de 79-81 ans – PEDRAZA 2010</t>
  </si>
  <si>
    <t>Centiles pour les personnes de 82-84 ans – PEDRAZA 2010</t>
  </si>
  <si>
    <t>Centiles pour les personnes de 85-87 ans – PEDRAZA 2010</t>
  </si>
  <si>
    <t>Centiles pour les personnes de 88-90 ans – PEDRAZA 2010</t>
  </si>
  <si>
    <t>Centiles pour les personnes de plus de 90 ans – PEDRAZA 2010</t>
  </si>
  <si>
    <t>Participant's caracteristics</t>
  </si>
  <si>
    <t>Sex</t>
  </si>
  <si>
    <t>W=0 M=1</t>
  </si>
  <si>
    <t>Variable</t>
  </si>
  <si>
    <t>Expected score</t>
  </si>
  <si>
    <t>Z Score</t>
  </si>
  <si>
    <t xml:space="preserve"> </t>
  </si>
  <si>
    <t>Percentiles</t>
  </si>
  <si>
    <t>years</t>
  </si>
  <si>
    <t>Immediate recall</t>
  </si>
  <si>
    <t>Delayed recall</t>
  </si>
  <si>
    <t>Référence</t>
  </si>
  <si>
    <t>Données  socio-démographiques</t>
  </si>
  <si>
    <t>Equations to calculate Z scores on the RAVLT</t>
  </si>
  <si>
    <t>Test results (n=432)</t>
  </si>
  <si>
    <t>Years (55-93)</t>
  </si>
  <si>
    <t>Years (4-23)</t>
  </si>
  <si>
    <t>Trial 1</t>
  </si>
  <si>
    <t>Trials 1-5</t>
  </si>
  <si>
    <t>Interference list</t>
  </si>
  <si>
    <t>Women 
(n=268)</t>
  </si>
  <si>
    <t>Men 
(n=125)</t>
  </si>
  <si>
    <t>&lt;10</t>
  </si>
  <si>
    <t>&lt;8</t>
  </si>
  <si>
    <t>http://dx.doi.org/10.1080/13854046.2018.1429670</t>
  </si>
  <si>
    <t xml:space="preserve">Lavoie, M., Bherer, L., Joubert, S., Gagnon, J.F., Rouleau, I., Blanchet, S., Hudon, C., &amp; Macoir, J. (2018). Normative data for the Rey Auditory Verbal Learning Test in the French-Quebec population. The Clinical Neuropsychologist. </t>
  </si>
  <si>
    <t>Please enter here the sociodemographic information of the patient and this information will be automatically
copied in the "RAVLT" sheet.</t>
  </si>
  <si>
    <t>0 = Woman
1 = Man</t>
  </si>
  <si>
    <r>
      <t xml:space="preserve">RAVLT
</t>
    </r>
    <r>
      <rPr>
        <b/>
        <sz val="12"/>
        <color theme="0"/>
        <rFont val="Calibri (Body)"/>
      </rPr>
      <t>(Lavoie et al.,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</si>
</sst>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name val="Arial"/>
      <family val="2"/>
      <charset val="204"/>
    </font>
    <font>
      <sz val="11"/>
      <color indexed="8"/>
      <name val="Calibri"/>
      <family val="2"/>
    </font>
    <font>
      <sz val="13"/>
      <color indexed="8"/>
      <name val="DejaVu Serif Condensed"/>
      <family val="1"/>
    </font>
    <font>
      <sz val="13"/>
      <name val="DejaVu Serif Condensed"/>
      <family val="1"/>
    </font>
    <font>
      <b/>
      <sz val="11"/>
      <color indexed="8"/>
      <name val="Calibri"/>
      <family val="2"/>
    </font>
    <font>
      <sz val="11"/>
      <color indexed="8"/>
      <name val="Arial"/>
      <family val="2"/>
      <charset val="204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u/>
      <sz val="10"/>
      <color theme="10"/>
      <name val="Arial"/>
      <family val="2"/>
      <charset val="204"/>
    </font>
    <font>
      <b/>
      <sz val="16"/>
      <color theme="0"/>
      <name val="Calibri"/>
      <family val="2"/>
      <scheme val="minor"/>
    </font>
    <font>
      <b/>
      <sz val="12"/>
      <color theme="0"/>
      <name val="Calibri (Body)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sz val="10"/>
      <name val="Times New Roman"/>
      <family val="1"/>
    </font>
    <font>
      <sz val="12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44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3" fillId="2" borderId="0" applyNumberFormat="0" applyBorder="0" applyAlignment="0" applyProtection="0"/>
    <xf numFmtId="0" fontId="3" fillId="0" borderId="0" applyNumberFormat="0" applyFill="0" applyBorder="0" applyProtection="0">
      <alignment horizontal="center" textRotation="90"/>
    </xf>
    <xf numFmtId="0" fontId="4" fillId="0" borderId="0"/>
    <xf numFmtId="0" fontId="15" fillId="0" borderId="0"/>
    <xf numFmtId="0" fontId="4" fillId="0" borderId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3"/>
    <xf numFmtId="0" fontId="4" fillId="0" borderId="0" xfId="3" applyBorder="1"/>
    <xf numFmtId="0" fontId="4" fillId="0" borderId="0" xfId="3" applyBorder="1" applyAlignment="1">
      <alignment horizontal="center"/>
    </xf>
    <xf numFmtId="0" fontId="4" fillId="0" borderId="0" xfId="3" applyAlignment="1">
      <alignment horizontal="center"/>
    </xf>
    <xf numFmtId="0" fontId="4" fillId="0" borderId="1" xfId="3" applyFont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3" borderId="6" xfId="3" applyFill="1" applyBorder="1" applyAlignment="1">
      <alignment horizontal="center"/>
    </xf>
    <xf numFmtId="0" fontId="8" fillId="0" borderId="4" xfId="1" applyNumberFormat="1" applyFont="1" applyFill="1" applyBorder="1" applyAlignment="1" applyProtection="1">
      <alignment horizontal="center"/>
    </xf>
    <xf numFmtId="0" fontId="9" fillId="0" borderId="4" xfId="3" applyFont="1" applyBorder="1" applyAlignment="1">
      <alignment horizontal="center"/>
    </xf>
    <xf numFmtId="0" fontId="7" fillId="0" borderId="4" xfId="3" applyFont="1" applyBorder="1" applyAlignment="1">
      <alignment horizontal="center"/>
    </xf>
    <xf numFmtId="0" fontId="4" fillId="3" borderId="2" xfId="3" applyFill="1" applyBorder="1"/>
    <xf numFmtId="0" fontId="4" fillId="0" borderId="0" xfId="3" applyFont="1" applyAlignment="1">
      <alignment horizontal="right"/>
    </xf>
    <xf numFmtId="0" fontId="4" fillId="3" borderId="3" xfId="3" applyFont="1" applyFill="1" applyBorder="1" applyAlignment="1">
      <alignment horizontal="center"/>
    </xf>
    <xf numFmtId="0" fontId="10" fillId="0" borderId="0" xfId="3" applyFont="1" applyAlignment="1">
      <alignment horizontal="right"/>
    </xf>
    <xf numFmtId="0" fontId="4" fillId="0" borderId="1" xfId="3" applyFont="1" applyBorder="1"/>
    <xf numFmtId="2" fontId="4" fillId="0" borderId="1" xfId="3" applyNumberForma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0" xfId="0" applyFill="1"/>
    <xf numFmtId="0" fontId="20" fillId="9" borderId="0" xfId="4" applyFont="1" applyFill="1" applyProtection="1">
      <protection locked="0"/>
    </xf>
    <xf numFmtId="0" fontId="15" fillId="9" borderId="0" xfId="4" applyFont="1" applyFill="1" applyAlignment="1" applyProtection="1">
      <alignment horizontal="center"/>
      <protection locked="0"/>
    </xf>
    <xf numFmtId="0" fontId="18" fillId="9" borderId="0" xfId="4" applyFont="1" applyFill="1" applyProtection="1">
      <protection locked="0"/>
    </xf>
    <xf numFmtId="0" fontId="25" fillId="9" borderId="0" xfId="6" applyFont="1" applyFill="1" applyAlignment="1" applyProtection="1">
      <alignment vertical="center"/>
      <protection locked="0"/>
    </xf>
    <xf numFmtId="0" fontId="15" fillId="9" borderId="0" xfId="4" applyFill="1" applyAlignment="1" applyProtection="1">
      <alignment horizontal="center"/>
      <protection locked="0"/>
    </xf>
    <xf numFmtId="0" fontId="15" fillId="4" borderId="0" xfId="4" applyFill="1" applyProtection="1">
      <protection locked="0"/>
    </xf>
    <xf numFmtId="0" fontId="15" fillId="0" borderId="0" xfId="4" applyProtection="1">
      <protection locked="0"/>
    </xf>
    <xf numFmtId="0" fontId="15" fillId="4" borderId="0" xfId="4" applyFill="1" applyAlignment="1" applyProtection="1">
      <alignment horizontal="center"/>
      <protection locked="0"/>
    </xf>
    <xf numFmtId="0" fontId="15" fillId="4" borderId="0" xfId="4" applyFill="1" applyAlignment="1" applyProtection="1">
      <alignment vertical="center"/>
      <protection locked="0"/>
    </xf>
    <xf numFmtId="0" fontId="16" fillId="4" borderId="0" xfId="4" applyFont="1" applyFill="1" applyAlignment="1" applyProtection="1">
      <alignment horizontal="center"/>
      <protection locked="0"/>
    </xf>
    <xf numFmtId="0" fontId="16" fillId="4" borderId="0" xfId="4" applyFont="1" applyFill="1" applyAlignment="1" applyProtection="1">
      <alignment vertical="center"/>
      <protection locked="0"/>
    </xf>
    <xf numFmtId="0" fontId="14" fillId="4" borderId="0" xfId="4" applyFont="1" applyFill="1" applyAlignment="1" applyProtection="1">
      <alignment horizontal="center" vertical="center"/>
      <protection locked="0"/>
    </xf>
    <xf numFmtId="0" fontId="16" fillId="4" borderId="0" xfId="4" applyFont="1" applyFill="1" applyBorder="1" applyAlignment="1" applyProtection="1">
      <alignment horizontal="center" vertical="center"/>
      <protection locked="0"/>
    </xf>
    <xf numFmtId="0" fontId="14" fillId="6" borderId="10" xfId="4" applyFont="1" applyFill="1" applyBorder="1" applyAlignment="1" applyProtection="1">
      <alignment horizontal="center" vertical="center"/>
      <protection locked="0"/>
    </xf>
    <xf numFmtId="0" fontId="14" fillId="4" borderId="10" xfId="4" applyFont="1" applyFill="1" applyBorder="1" applyAlignment="1" applyProtection="1">
      <alignment horizontal="center" vertical="center"/>
      <protection locked="0"/>
    </xf>
    <xf numFmtId="2" fontId="2" fillId="4" borderId="10" xfId="4" applyNumberFormat="1" applyFont="1" applyFill="1" applyBorder="1" applyAlignment="1" applyProtection="1">
      <alignment horizontal="center" vertical="center"/>
      <protection locked="0"/>
    </xf>
    <xf numFmtId="2" fontId="2" fillId="4" borderId="0" xfId="4" applyNumberFormat="1" applyFont="1" applyFill="1" applyBorder="1" applyAlignment="1" applyProtection="1">
      <alignment horizontal="center" vertical="center"/>
      <protection locked="0"/>
    </xf>
    <xf numFmtId="1" fontId="14" fillId="4" borderId="10" xfId="4" applyNumberFormat="1" applyFont="1" applyFill="1" applyBorder="1" applyAlignment="1" applyProtection="1">
      <alignment horizontal="center" vertical="center"/>
      <protection locked="0"/>
    </xf>
    <xf numFmtId="2" fontId="14" fillId="4" borderId="0" xfId="4" applyNumberFormat="1" applyFont="1" applyFill="1" applyBorder="1" applyAlignment="1" applyProtection="1">
      <alignment horizontal="center" vertical="center"/>
      <protection locked="0"/>
    </xf>
    <xf numFmtId="2" fontId="15" fillId="4" borderId="0" xfId="4" applyNumberFormat="1" applyFill="1" applyProtection="1">
      <protection locked="0"/>
    </xf>
    <xf numFmtId="0" fontId="2" fillId="4" borderId="0" xfId="4" applyFont="1" applyFill="1" applyBorder="1" applyAlignment="1" applyProtection="1">
      <alignment horizontal="center" vertical="center"/>
      <protection locked="0"/>
    </xf>
    <xf numFmtId="0" fontId="14" fillId="4" borderId="0" xfId="4" applyFont="1" applyFill="1" applyBorder="1" applyAlignment="1" applyProtection="1">
      <alignment horizontal="center" vertical="center"/>
      <protection locked="0"/>
    </xf>
    <xf numFmtId="0" fontId="2" fillId="4" borderId="0" xfId="4" applyFont="1" applyFill="1" applyAlignment="1" applyProtection="1">
      <alignment vertical="center"/>
      <protection locked="0"/>
    </xf>
    <xf numFmtId="0" fontId="2" fillId="4" borderId="0" xfId="4" applyFont="1" applyFill="1" applyAlignment="1" applyProtection="1">
      <alignment horizontal="center" vertical="center"/>
      <protection locked="0"/>
    </xf>
    <xf numFmtId="0" fontId="14" fillId="4" borderId="0" xfId="4" applyFont="1" applyFill="1" applyBorder="1" applyAlignment="1" applyProtection="1">
      <alignment vertical="center"/>
      <protection locked="0"/>
    </xf>
    <xf numFmtId="2" fontId="2" fillId="4" borderId="0" xfId="4" applyNumberFormat="1" applyFont="1" applyFill="1" applyAlignment="1" applyProtection="1">
      <alignment horizontal="center" vertical="center"/>
      <protection locked="0"/>
    </xf>
    <xf numFmtId="1" fontId="14" fillId="5" borderId="10" xfId="4" applyNumberFormat="1" applyFont="1" applyFill="1" applyBorder="1" applyAlignment="1" applyProtection="1">
      <alignment horizontal="center" vertical="center"/>
      <protection locked="0"/>
    </xf>
    <xf numFmtId="1" fontId="14" fillId="5" borderId="9" xfId="4" applyNumberFormat="1" applyFont="1" applyFill="1" applyBorder="1" applyAlignment="1" applyProtection="1">
      <alignment horizontal="center" vertical="center"/>
      <protection locked="0"/>
    </xf>
    <xf numFmtId="0" fontId="14" fillId="4" borderId="0" xfId="4" applyFont="1" applyFill="1" applyAlignment="1" applyProtection="1">
      <alignment horizontal="left" vertical="center"/>
      <protection locked="0"/>
    </xf>
    <xf numFmtId="0" fontId="14" fillId="4" borderId="0" xfId="4" applyFont="1" applyFill="1" applyProtection="1">
      <protection locked="0"/>
    </xf>
    <xf numFmtId="0" fontId="15" fillId="4" borderId="0" xfId="4" applyFill="1" applyAlignment="1" applyProtection="1">
      <alignment horizontal="center" vertical="center"/>
      <protection locked="0"/>
    </xf>
    <xf numFmtId="2" fontId="14" fillId="7" borderId="10" xfId="4" applyNumberFormat="1" applyFont="1" applyFill="1" applyBorder="1" applyAlignment="1" applyProtection="1">
      <alignment horizontal="center" vertical="center"/>
    </xf>
    <xf numFmtId="2" fontId="14" fillId="7" borderId="10" xfId="4" quotePrefix="1" applyNumberFormat="1" applyFont="1" applyFill="1" applyBorder="1" applyAlignment="1" applyProtection="1">
      <alignment horizontal="center" vertical="center"/>
    </xf>
    <xf numFmtId="0" fontId="27" fillId="12" borderId="10" xfId="0" applyFont="1" applyFill="1" applyBorder="1" applyAlignment="1">
      <alignment vertical="center"/>
    </xf>
    <xf numFmtId="0" fontId="27" fillId="13" borderId="10" xfId="0" applyFont="1" applyFill="1" applyBorder="1" applyAlignment="1">
      <alignment horizontal="center" vertical="center"/>
    </xf>
    <xf numFmtId="0" fontId="27" fillId="12" borderId="10" xfId="0" applyFont="1" applyFill="1" applyBorder="1" applyAlignment="1">
      <alignment vertical="center" wrapText="1"/>
    </xf>
    <xf numFmtId="0" fontId="1" fillId="4" borderId="10" xfId="4" applyFont="1" applyFill="1" applyBorder="1" applyAlignment="1" applyProtection="1">
      <alignment horizontal="center" vertical="center"/>
      <protection locked="0"/>
    </xf>
    <xf numFmtId="2" fontId="1" fillId="4" borderId="10" xfId="4" applyNumberFormat="1" applyFont="1" applyFill="1" applyBorder="1" applyAlignment="1" applyProtection="1">
      <alignment horizontal="center" vertical="center"/>
      <protection locked="0"/>
    </xf>
    <xf numFmtId="0" fontId="14" fillId="4" borderId="12" xfId="4" applyFont="1" applyFill="1" applyBorder="1" applyAlignment="1" applyProtection="1">
      <alignment horizontal="center" vertical="center"/>
      <protection locked="0"/>
    </xf>
    <xf numFmtId="0" fontId="30" fillId="4" borderId="0" xfId="4" applyFont="1" applyFill="1" applyBorder="1" applyAlignment="1" applyProtection="1">
      <alignment vertical="top" wrapText="1"/>
      <protection locked="0"/>
    </xf>
    <xf numFmtId="0" fontId="19" fillId="4" borderId="0" xfId="4" applyFont="1" applyFill="1" applyBorder="1" applyProtection="1">
      <protection locked="0"/>
    </xf>
    <xf numFmtId="0" fontId="21" fillId="4" borderId="0" xfId="4" applyFont="1" applyFill="1" applyBorder="1" applyAlignment="1" applyProtection="1">
      <alignment horizontal="center" vertical="top" wrapText="1"/>
      <protection locked="0"/>
    </xf>
    <xf numFmtId="0" fontId="31" fillId="4" borderId="0" xfId="4" applyFont="1" applyFill="1" applyBorder="1" applyAlignment="1" applyProtection="1">
      <alignment horizontal="center" vertical="top" wrapText="1"/>
      <protection locked="0"/>
    </xf>
    <xf numFmtId="0" fontId="29" fillId="5" borderId="11" xfId="4" applyFont="1" applyFill="1" applyBorder="1" applyProtection="1">
      <protection locked="0"/>
    </xf>
    <xf numFmtId="0" fontId="17" fillId="5" borderId="11" xfId="4" applyFont="1" applyFill="1" applyBorder="1" applyAlignment="1" applyProtection="1">
      <alignment horizontal="center" wrapText="1"/>
      <protection locked="0"/>
    </xf>
    <xf numFmtId="0" fontId="17" fillId="8" borderId="12" xfId="4" applyFont="1" applyFill="1" applyBorder="1" applyAlignment="1" applyProtection="1">
      <alignment horizontal="right" vertical="top" wrapText="1"/>
      <protection locked="0"/>
    </xf>
    <xf numFmtId="0" fontId="17" fillId="8" borderId="12" xfId="4" applyFont="1" applyFill="1" applyBorder="1" applyAlignment="1" applyProtection="1">
      <alignment vertical="top" wrapText="1"/>
      <protection locked="0"/>
    </xf>
    <xf numFmtId="0" fontId="17" fillId="4" borderId="12" xfId="4" applyFont="1" applyFill="1" applyBorder="1" applyAlignment="1" applyProtection="1">
      <alignment horizontal="center" vertical="top" wrapText="1"/>
      <protection locked="0"/>
    </xf>
    <xf numFmtId="0" fontId="17" fillId="4" borderId="12" xfId="4" applyFont="1" applyFill="1" applyBorder="1" applyAlignment="1" applyProtection="1">
      <alignment horizontal="center"/>
      <protection locked="0"/>
    </xf>
    <xf numFmtId="0" fontId="17" fillId="4" borderId="13" xfId="4" applyFont="1" applyFill="1" applyBorder="1" applyAlignment="1" applyProtection="1">
      <alignment vertical="top" wrapText="1"/>
      <protection locked="0"/>
    </xf>
    <xf numFmtId="0" fontId="17" fillId="4" borderId="14" xfId="4" applyFont="1" applyFill="1" applyBorder="1" applyAlignment="1" applyProtection="1">
      <alignment vertical="top" wrapText="1"/>
      <protection locked="0"/>
    </xf>
    <xf numFmtId="0" fontId="23" fillId="11" borderId="0" xfId="4" applyFont="1" applyFill="1" applyAlignment="1">
      <alignment horizontal="center" vertical="center" wrapText="1"/>
    </xf>
    <xf numFmtId="0" fontId="26" fillId="4" borderId="0" xfId="0" applyFont="1" applyFill="1" applyAlignment="1">
      <alignment horizontal="left" wrapText="1"/>
    </xf>
    <xf numFmtId="0" fontId="5" fillId="0" borderId="0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14" fillId="6" borderId="7" xfId="4" applyFont="1" applyFill="1" applyBorder="1" applyAlignment="1" applyProtection="1">
      <alignment horizontal="left" vertical="center"/>
      <protection locked="0"/>
    </xf>
    <xf numFmtId="0" fontId="14" fillId="6" borderId="9" xfId="4" applyFont="1" applyFill="1" applyBorder="1" applyAlignment="1" applyProtection="1">
      <alignment horizontal="left" vertical="center"/>
      <protection locked="0"/>
    </xf>
    <xf numFmtId="0" fontId="23" fillId="10" borderId="0" xfId="4" applyFont="1" applyFill="1" applyAlignment="1" applyProtection="1">
      <alignment horizontal="center" vertical="center" wrapText="1"/>
      <protection locked="0"/>
    </xf>
    <xf numFmtId="0" fontId="23" fillId="10" borderId="0" xfId="4" applyFont="1" applyFill="1" applyAlignment="1" applyProtection="1">
      <alignment horizontal="center" vertical="center"/>
      <protection locked="0"/>
    </xf>
    <xf numFmtId="0" fontId="16" fillId="4" borderId="0" xfId="4" applyFont="1" applyFill="1" applyAlignment="1" applyProtection="1">
      <alignment horizontal="center" vertical="center"/>
      <protection locked="0"/>
    </xf>
    <xf numFmtId="0" fontId="16" fillId="5" borderId="7" xfId="4" applyFont="1" applyFill="1" applyBorder="1" applyAlignment="1" applyProtection="1">
      <alignment horizontal="center" vertical="center"/>
      <protection locked="0"/>
    </xf>
    <xf numFmtId="0" fontId="16" fillId="5" borderId="8" xfId="4" applyFont="1" applyFill="1" applyBorder="1" applyAlignment="1" applyProtection="1">
      <alignment horizontal="center" vertical="center"/>
      <protection locked="0"/>
    </xf>
    <xf numFmtId="0" fontId="16" fillId="5" borderId="9" xfId="4" applyFont="1" applyFill="1" applyBorder="1" applyAlignment="1" applyProtection="1">
      <alignment horizontal="center" vertical="center"/>
      <protection locked="0"/>
    </xf>
    <xf numFmtId="0" fontId="14" fillId="6" borderId="12" xfId="4" applyFont="1" applyFill="1" applyBorder="1" applyAlignment="1" applyProtection="1">
      <alignment horizontal="left" vertical="center"/>
      <protection locked="0"/>
    </xf>
    <xf numFmtId="0" fontId="14" fillId="6" borderId="13" xfId="4" applyFont="1" applyFill="1" applyBorder="1" applyAlignment="1" applyProtection="1">
      <alignment horizontal="left" vertical="center"/>
      <protection locked="0"/>
    </xf>
    <xf numFmtId="0" fontId="14" fillId="6" borderId="14" xfId="4" applyFont="1" applyFill="1" applyBorder="1" applyAlignment="1" applyProtection="1">
      <alignment horizontal="left" vertical="center"/>
      <protection locked="0"/>
    </xf>
    <xf numFmtId="0" fontId="21" fillId="4" borderId="0" xfId="4" applyFont="1" applyFill="1" applyBorder="1" applyAlignment="1" applyProtection="1">
      <alignment horizontal="center" vertical="top" wrapText="1"/>
      <protection locked="0"/>
    </xf>
    <xf numFmtId="0" fontId="28" fillId="9" borderId="0" xfId="0" applyFont="1" applyFill="1" applyAlignment="1" applyProtection="1">
      <alignment horizontal="left" vertical="center" wrapText="1"/>
      <protection locked="0"/>
    </xf>
    <xf numFmtId="0" fontId="17" fillId="9" borderId="0" xfId="0" applyFont="1" applyFill="1" applyAlignment="1" applyProtection="1">
      <alignment horizontal="left" vertical="center" wrapText="1"/>
      <protection locked="0"/>
    </xf>
  </cellXfs>
  <cellStyles count="7">
    <cellStyle name="Cotation" xfId="1"/>
    <cellStyle name="Excel Built-in Normal" xfId="3"/>
    <cellStyle name="Hyperlink" xfId="6" builtinId="8"/>
    <cellStyle name="Normal" xfId="0" builtinId="0"/>
    <cellStyle name="Normal 2" xfId="4"/>
    <cellStyle name="Normal 3" xfId="5"/>
    <cellStyle name="Titre1 1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opLeftCell="A16" zoomScale="115" zoomScaleNormal="115" zoomScalePageLayoutView="140" workbookViewId="0"/>
  </sheetViews>
  <sheetFormatPr defaultColWidth="10.85546875" defaultRowHeight="12.75"/>
  <cols>
    <col min="1" max="1" width="5.7109375" style="25" customWidth="1"/>
    <col min="2" max="2" width="19.7109375" style="25" customWidth="1"/>
    <col min="3" max="3" width="7.7109375" style="25" customWidth="1"/>
    <col min="4" max="6" width="10.85546875" style="25"/>
    <col min="7" max="7" width="13.28515625" style="25" customWidth="1"/>
    <col min="8" max="16384" width="10.85546875" style="25"/>
  </cols>
  <sheetData>
    <row r="1" spans="2:11" ht="30" customHeight="1"/>
    <row r="2" spans="2:11" ht="36" customHeight="1">
      <c r="B2" s="77" t="s">
        <v>46</v>
      </c>
      <c r="C2" s="77"/>
      <c r="D2" s="77"/>
      <c r="E2" s="77"/>
      <c r="F2" s="77"/>
      <c r="G2" s="77"/>
      <c r="H2" s="77"/>
      <c r="I2" s="77"/>
      <c r="J2" s="77"/>
      <c r="K2" s="77"/>
    </row>
    <row r="4" spans="2:11" ht="30.95" customHeight="1">
      <c r="B4" s="78" t="s">
        <v>60</v>
      </c>
      <c r="C4" s="78"/>
      <c r="D4" s="78"/>
      <c r="E4" s="78"/>
      <c r="F4" s="78"/>
      <c r="G4" s="78"/>
      <c r="H4" s="78"/>
      <c r="I4" s="78"/>
      <c r="J4" s="78"/>
      <c r="K4" s="78"/>
    </row>
    <row r="7" spans="2:11" ht="21.95" customHeight="1">
      <c r="B7" s="59" t="s">
        <v>15</v>
      </c>
      <c r="C7" s="60"/>
      <c r="D7" s="59" t="s">
        <v>42</v>
      </c>
    </row>
    <row r="8" spans="2:11" ht="38.25">
      <c r="B8" s="59" t="s">
        <v>35</v>
      </c>
      <c r="C8" s="60"/>
      <c r="D8" s="61" t="s">
        <v>61</v>
      </c>
    </row>
    <row r="9" spans="2:11" ht="21" customHeight="1">
      <c r="B9" s="59" t="s">
        <v>16</v>
      </c>
      <c r="C9" s="60"/>
      <c r="D9" s="59" t="s">
        <v>42</v>
      </c>
    </row>
  </sheetData>
  <mergeCells count="2">
    <mergeCell ref="B2:K2"/>
    <mergeCell ref="B4:K4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5" sqref="B15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27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IF(B5=37,"82-89",IF(B5=36,"60-71",IF(B5=35,"41-59",IF(B5=34,"19-28",IF(B5=33,"11-18",IF(B5=32,"6-10",IF(B5=31,"3-5",IF(OR(B5=30,B5=29),"1",IF(B5&lt;29,"&lt;1")))))))))</f>
        <v>#REF!</v>
      </c>
      <c r="D5" s="22" t="e">
        <f>IF(B5=37,"13",IF(B5=36,"11",IF(B5=35,"10",IF(B5=34,"8",IF(B5=33,"7",IF(B5=32,"6",IF(B5=31,"5",IF(OR(B5=30,B5=29),"3",IF(B5&lt;29,"2")))))))))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IF(B6=37,"60-71",IF(B6=36,"19-28",IF(OR(B6=35,B6=34),"11-18",IF(OR(B6=33,B6=32),"6-10",IF(B6=31,"3-5",IF(B6=30,"2",IF(AND(B6&lt;=29,B6&gt;=27),"1",IF(B6&lt;27,"&lt;1"))))))))</f>
        <v>#REF!</v>
      </c>
      <c r="D6" s="22" t="e">
        <f>IF(B6=37,"11",IF(B6=36,"8",IF(OR(B6=35,B6=34),"7",IF(OR(B6=33,B6=32),"6",IF(B6=31,"5",IF(B6=30,"4",IF(AND(B6&lt;=29,B6&gt;=27),"3",IF(B6&lt;27,"2"))))))))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IF(B8=39,"82-89",IF(B8=38,"41-59",IF(B8=37,"29-40",IF(B8=36,"19-28",IF(B8=35,"11-18",IF(B8=34,"6-10",IF(OR(B8=33,B8=32),"3-5",IF(B8=31,"2",IF(AND(B8&lt;=30,B8&gt;=28),"1",IF(B8&lt;28,"&lt;1"))))))))))</f>
        <v>#REF!</v>
      </c>
      <c r="D8" s="22" t="e">
        <f>IF(B8=39,"13",IF(B8=38,"10",IF(B8=37,"9",IF(B8=36,"8",IF(B8=35,"7",IF(B8=34,"6",IF(OR(B8=33,B8=32),"5",IF(B8=31,"4",IF(AND(B8&lt;=30,B8&gt;=28),"3",IF(B8&lt;28,"2"))))))))))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IF(B9=25,"82-89",IF(B9=24,"60-71",IF(B9=23,"29-40",IF(B9=22,"11-18",IF(B9=21,"3-5",IF(B9=20,"2",IF(B9=19,"1",IF(B9&lt;19,"&lt;1"))))))))</f>
        <v>#REF!</v>
      </c>
      <c r="D9" s="22" t="e">
        <f>IF(B9=25,"13",IF(B9=24,"11",IF(B9=23,"9",IF(B9=22,"7",IF(B9=21,"5",IF(B9=20,"4",IF(B9=19,"3",IF(B9&lt;19,"2"))))))))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98",IF(B10=143,"90-94",IF(B10=142,"82-89",IF(B10=141,"72-81",IF(B10=140,"60-71",IF(OR(B10=139,B10=138),"41-59",IF(OR(B10=137,B10=136),"29-40",IF(B10=135,"19-28",IF(AND(B10&lt;=134,B10&gt;=132),"11-18",IF(OR(B10=131,B10=130),"6-10",IF(OR(B10=129,B10=128),"3-5",IF(OR(B10=127,B10=126),"2",IF(AND(B10&lt;=125,B10&gt;=121),"1",IF(B10&lt;121,"&lt;1"))))))))))))))</f>
        <v>#REF!</v>
      </c>
      <c r="D10" s="24" t="e">
        <f>IF(B10=144,"16",IF(B10=143,"14",IF(B10=142,"13",IF(B10=141,"12",IF(B10=140,"11",IF(OR(B10=139,B10=138),"10",IF(OR(B10=137,B10=136),"9",IF(B10=135,"8",IF(AND(B10&lt;=134,B10&gt;=132),"7",IF(OR(B10=131,B10=130),"6",IF(OR(B10=129,B10=128),"5",IF(OR(B10=127,B10=126),"4",IF(AND(B10&lt;=125,B10&gt;=121),"3",IF(B10&lt;121,"2"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460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5" sqref="B15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28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IF(B5=37,"90-94",IF(B5=36,"60-71",IF(B5=35,"41-59",IF(B5=34,"19-28",IF(B5=33,"11-18",IF(B5=32,"6-10",IF(B5=31,"3-5",IF(B5=30,"2",IF(OR(B5=29,B5=28),"1",IF(B5&lt;28,"&lt;1"))))))))))</f>
        <v>#REF!</v>
      </c>
      <c r="D5" s="22" t="e">
        <f>IF(B5=37,"14",IF(B5=36,"11",IF(B5=35,"10",IF(B5=34,"8",IF(B5=33,"7",IF(B5=32,"6",IF(B5=31,"5",IF(B5=30,"4",IF(OR(B5=29,B5=28),"3",IF(B5&lt;28,"2"))))))))))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IF(B6=37,"60-71",IF(B6=36,"19-28",IF(OR(B6=35,B6=34),"11-18",IF(OR(B6=33,B6=32),"6-10",IF(B6=31,"3-5",IF(B6=30,"2",IF(AND(B6&lt;=29,B6&gt;=27),"1",IF(B6&lt;27,"&lt;1"))))))))</f>
        <v>#REF!</v>
      </c>
      <c r="D6" s="22" t="e">
        <f>IF(B6=37,"11",IF(B6=36,"8",IF(OR(B6=35,B6=34),"7",IF(OR(B6=33,B6=32),"6",IF(B6=31,"5",IF(B6=30,"4",IF(AND(B6&lt;=29,B6&gt;=27),"3",IF(B6&lt;27,"2"))))))))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IF(B8=39,"82-89",IF(B8=38,"60-71",IF(B8=37,"41-59",IF(B8=36,"19-28",IF(OR(B8=35,B8=34),"11-18",IF(B8=33,"6-10",IF(OR(B8=32,B8=31),"3-5",IF(B8=30,"2",IF(OR(B8=29,B8=28),"1",IF(B8&lt;28,"&lt;1"))))))))))</f>
        <v>#REF!</v>
      </c>
      <c r="D8" s="22" t="e">
        <f>IF(B8=39,"13",IF(B8=38,"11",IF(B8=37,"10",IF(B8=36,"8",IF(OR(B8=35,B8=34),"7",IF(B8=33,"6",IF(OR(B8=32,B8=31),"5",IF(B8=30,"4",IF(OR(B8=29,B8=28),"3",IF(B8&lt;28,"2"))))))))))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IF(B9=25,"82-89",IF(B9=24,"60-71",IF(B9=23,"29-40",IF(B9=22,"11-18",IF(B9=21,"6-10",IF(B9=20,"2",IF(B9=19,"1",IF(B9&lt;19,"&lt;1"))))))))</f>
        <v>#REF!</v>
      </c>
      <c r="D9" s="22" t="e">
        <f>IF(B9=25,"13",IF(B9=24,"11",IF(B9=23,"9",IF(B9=22,"7",IF(B9=21,"6",IF(B9=20,"4",IF(B9=19,"3",IF(B9&lt;19,"2"))))))))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98",IF(B10=143,"90-94",IF(B10=142,"82-89",IF(B10=141,"72-81",IF(OR(B10=140,B10=139),"60-71",IF(OR(B10=138,B10=137),"41-59",IF(OR(B10=136,B10=135),"29-40",IF(B10=134,"19-28",IF(AND(B10&lt;=133,B10&gt;=131),"11-18",IF(OR(B10=130,B10=129),"6-10",IF(AND(B10&lt;=128,B10&gt;=125),"3-5",IF(OR(B10=124,B10=123),"2",IF(AND(B10&lt;=122,B10&gt;=120),"1",IF(B10&lt;120,"&lt;1"))))))))))))))</f>
        <v>#REF!</v>
      </c>
      <c r="D10" s="24" t="e">
        <f>IF(B10=144,"16",IF(B10=143,"14",IF(B10=142,"13",IF(B10=141,"12",IF(OR(B10=140,B10=139),"11",IF(OR(B10=138,B10=137),"10",IF(OR(B10=136,B10=135),"9",IF(B10=134,"8",IF(AND(B10&lt;=133,B10&gt;=131),"7",IF(OR(B10=130,B10=129),"6",IF(AND(B10&lt;=128,B10&gt;=125),"5",IF(OR(B10=124,B10=123),"4",IF(AND(B10&lt;=122,B10&gt;=120),"3",IF(B10&lt;120,"2"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488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5" sqref="B15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29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IF(B5=37,"90-94",IF(B5=36,"60-71",IF(B5=35,"41-59",IF(B5=34,"29-40",IF(B5=33,"19-28",IF(B5=32,"11-18",IF(B5=31,"6-10",IF(B5=30,"3-5",IF(OR(B5=29,B5=28),"1",IF(B5&lt;28,"&lt;1"))))))))))</f>
        <v>#REF!</v>
      </c>
      <c r="D5" s="22" t="e">
        <f>IF(B5=37,"14",IF(B5=36,"11",IF(B5=35,"10",IF(B5=34,"9",IF(B5=33,"8",IF(B5=32,"7",IF(B5=31,"6",IF(B5=30,"5",IF(OR(B5=29,B5=28),"3",IF(B5&lt;28,"2"))))))))))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IF(B6=37,"60-71",IF(B6=36,"29-40",IF(B6=35,"19-28",IF(OR(B6=34,B6=33),"11-18",IF(B6=32,"6-10",IF(OR(B6=31,B6=30),"3-5",IF(B6=29,"2",IF(OR(B6=28,B6=27),"1",IF(B6&lt;27,"&lt;1")))))))))</f>
        <v>#REF!</v>
      </c>
      <c r="D6" s="22" t="e">
        <f>IF(B6=37,"11",IF(B6=36,"9",IF(B6=35,"8",IF(OR(B6=34,B6=33),"7",IF(B6=32,"6",IF(OR(B6=31,B6=30),"5",IF(B6=29,"4",IF(OR(B6=28,B6=27),"3",IF(B6&lt;27,"2")))))))))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IF(B8=39,"82-89",IF(B8=38,"60-71",IF(B8=37,"41-59",IF(B8=36,"29-40",IF(B8=35,"19-28",IF(B8=34,"11-18",IF(OR(B8=33,B8=32),"6-10",IF(OR(B8=31,B8=30),"3-5",IF(B8=29,"2",IF(B8=28,"1",IF(B8&lt;28,"&lt;1")))))))))))</f>
        <v>#REF!</v>
      </c>
      <c r="D8" s="22" t="e">
        <f>IF(B8=39,"13",IF(B8=38,"11",IF(B8=37,"10",IF(B8=36,"9",IF(B8=35,"8",IF(B8=34,"7",IF(OR(B8=33,B8=32),"6",IF(OR(B8=31,B8=30),"5",IF(B8=29,"4",IF(B8=28,"3",IF(B8&lt;28,"2")))))))))))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IF(B9=25,"82-89",IF(B9=24,"60-71",IF(B9=23,"29-40",IF(B9=22,"19-28",IF(B9=21,"6-10",IF(B9=20,"3-5",IF(B9=19,"2",IF(AND(B9&lt;=18,B9&gt;=16),"1",IF(B9&lt;16,"&lt;1")))))))))</f>
        <v>#REF!</v>
      </c>
      <c r="D9" s="22" t="e">
        <f>IF(B9=25,"13",IF(B9=24,"11",IF(B9=23,"9",IF(B9=22,"8",IF(B9=21,"6",IF(B9=20,"5",IF(B9=19,"4",IF(AND(B9&lt;=18,B9&gt;=16),"3",IF(B9&lt;16,"2")))))))))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98",IF(B10=143,"90-94",IF(B10=142,"82-89",IF(OR(B10=141,B10=140),"72-81",IF(B10=139,"60-71",IF(AND(B10&lt;=138,B10&gt;=136),"41-59",IF(B10=135,"29-40",IF(AND(B10&lt;=134,B10&gt;=132),"19-28",IF(OR(B10=131,B10=130),"11-18",IF(AND(B10&lt;=129,B10&gt;=127),"6-10",IF(AND(B10&lt;=126,B10&gt;=123),"3-5",IF(OR(B10=122,B10=121),"2",IF(AND(B10&lt;=120,B10&gt;=116),"1",IF(B10&lt;116,"&lt;1"))))))))))))))</f>
        <v>#REF!</v>
      </c>
      <c r="D10" s="24" t="e">
        <f>IF(B10=144,"16",IF(B10=143,"14",IF(B10=142,"13",IF(OR(B10=141,B10=140),"12",IF(B10=139,"11",IF(AND(B10&lt;=138,B10&gt;=136),"10",IF(B10=135,"9",IF(AND(B10&lt;=134,B10&gt;=132),"8",IF(OR(B10=131,B10=130),"7",IF(AND(B10&lt;=129,B10&gt;=127),"6",IF(AND(B10&lt;=126,B10&gt;=123),"5",IF(OR(B10=122,B10=121),"4",IF(AND(B10&lt;=120,B10&gt;=116),"3",IF(B10&lt;116,"2"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472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E10" sqref="E10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30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IF(B5=37,"90-94",IF(B5=36,"60-71",IF(B5=35,"41-59",IF(B5=34,"29-40",IF(B5=33,"19-28",IF(B5=32,"11-18",IF(B5=31,"6-10",IF(B5=30,"3-5",IF(OR(B5=29,B5=28),"1",IF(B5&lt;28,"&lt;1"))))))))))</f>
        <v>#REF!</v>
      </c>
      <c r="D5" s="22" t="e">
        <f>IF(B5=37,"14",IF(B5=36,"11",IF(B5=35,"10",IF(B5=34,"9",IF(B5=33,"8",IF(B5=32,"7",IF(B5=31,"6",IF(B5=30,"5",IF(OR(B5=29,B5=28),"3",IF(B5&lt;28,"2"))))))))))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IF(B6=37,"60-71",IF(B6=36,"29-40",IF(B6=35,"19-28",IF(AND(B6&lt;=34,B6&gt;=32),"11-18",IF(B6=31,"6-10",IF(OR(B6=30,B6=29),"3-5",IF(B6=28,"2",IF(OR(B6=27,B6=26),"1",IF(B6&lt;26,"&lt;1")))))))))</f>
        <v>#REF!</v>
      </c>
      <c r="D6" s="22" t="e">
        <f>IF(B6=37,"11",IF(B6=36,"9",IF(B6=35,"8",IF(AND(B6&lt;=34,B6&gt;=32),"7",IF(B6=31,"6",IF(OR(B6=30,B6=29),"5",IF(B6=28,"4",IF(OR(B6=27,B6=26),"3",IF(B6&lt;26,"2")))))))))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IF(B8=39,"82-89",IF(B8=38,"60-71",IF(B8=37,"41-59",IF(B8=36,"29-40",IF(B8=35,"19-28",IF(OR(B8=34,B8=33),"11-18",IF(OR(B8=32,B8=31),"6-10",IF(OR(B8=30,B8=29),"3-5",IF(B8=28,"2",IF(AND(B8&lt;=27,B8&gt;=24),"1",IF(B8&lt;24,"&lt;1")))))))))))</f>
        <v>#REF!</v>
      </c>
      <c r="D8" s="22" t="e">
        <f>IF(B8=39,"13",IF(B8=38,"11",IF(B8=37,"10",IF(B8=36,"9",IF(B8=35,"8",IF(OR(B8=34,B8=33),"7",IF(OR(B8=32,B8=31),"6",IF(OR(B8=30,B8=29),"5",IF(B8=28,"4",IF(AND(B8&lt;=27,B8&gt;=24),"3",IF(B8&lt;24,"2")))))))))))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IF(B9=25,"90-94",IF(B9=24,"60-71",IF(B9=23,"41-59",IF(B9=22,"19-28",IF(B9=21,"11-18",IF(B9=20,"6-10",IF(B9=19,"3-5",IF(B9=18,"2",IF(AND(B9&lt;=17,B9&gt;=15),"1",IF(B9&lt;15,"&lt;1"))))))))))</f>
        <v>#REF!</v>
      </c>
      <c r="D9" s="22" t="e">
        <f>IF(B9=25,"14",IF(B9=24,"11",IF(B9=23,"10",IF(B9=22,"8",IF(B9=21,"7",IF(B9=20,"6",IF(B9=19,"5",IF(B9=18,"4",IF(AND(B9&lt;=17,B9&gt;=15),"3",IF(B9&lt;15,"2"))))))))))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98",IF(B10=143,"95-97",IF(B10=142,"90-94",IF(B10=141,"82-89",IF(B10=140,"72-81",IF(OR(B10=139,B10=138),"60-71",IF(OR(B10=137,B10=136),"41-59",IF(AND(B10&lt;=135,B10&gt;=133),"29-40",IF(OR(B10=132,B10=131),"19-28",IF(AND(B10&lt;=130,B10&gt;=128),"11-18",IF(AND(B10&lt;=127,B10&gt;=124),"6-10",IF(AND(B10&lt;=123,B10&gt;=120),"3-5",IF(AND(B10&lt;=119,B10&gt;=116),"2",IF(OR(B10=115,B10=114),"1",IF(B10&lt;114,"&lt;1")))))))))))))))</f>
        <v>#REF!</v>
      </c>
      <c r="D10" s="24" t="e">
        <f>IF(B10=144,"16",IF(B10=143,"15",IF(B10=142,"14",IF(B10=141,"13",IF(B10=140,"12",IF(OR(B10=139,B10=138),"11",IF(OR(B10=137,B10=136),"10",IF(AND(B10&lt;=135,B10&gt;=133),"9",IF(OR(B10=132,B10=131),"8",IF(AND(B10&lt;=130,B10&gt;=128),"7",IF(AND(B10&lt;=127,B10&gt;=124),"6",IF(AND(B10&lt;=123,B10&gt;=120),"5",IF(AND(B10&lt;=119,B10&gt;=116),"4",IF(OR(B10=115,B10=114),"3",IF(B10&lt;114,"2")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418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4" sqref="B14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31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IF(B5=37,"90-94",IF(B5=36,"60-71",IF(B5=35,"41-59",IF(B5=34,"29-40",IF(B5=33,"19-28",IF(B5=32,"11-18",IF(B5=31,"6-10",IF(B5=30,"3-5",IF(OR(B5=29,B5=28),"1",IF(B5&lt;28,"&lt;1"))))))))))</f>
        <v>#REF!</v>
      </c>
      <c r="D5" s="22" t="e">
        <f>IF(B5=37,"14",IF(B5=36,"11",IF(B5=35,"10",IF(B5=34,"9",IF(B5=33,"8",IF(B5=32,"7",IF(B5=31,"6",IF(B5=30,"5",IF(OR(B5=29,B5=28),"3",IF(B5&lt;28,"2"))))))))))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IF(B6=37,"60-71",IF(B6=36,"29-40",IF(OR(B6=35,B6=34),"19-28",IF(OR(B6=33,B6=32),"11-18",IF(OR(B6=31,B6=30),"6-10",IF(OR(B6=29,B6=28),"3-5",IF(B6=27,"2",IF(AND(B6&lt;=26,B6&gt;=24),"1",IF(B6&lt;24,"&lt;1")))))))))</f>
        <v>#REF!</v>
      </c>
      <c r="D6" s="22" t="e">
        <f>IF(B6=37,"11",IF(B6=36,"9",IF(OR(B6=35,B6=34),"8",IF(OR(B6=33,B6=32),"7",IF(OR(B6=31,B6=30),"6",IF(OR(B6=29,B6=28),"5",IF(B6=27,"4",IF(AND(B6&lt;=26,B6&gt;=24),"3",IF(B6&lt;24,"2")))))))))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IF(B8=39,"82-89",IF(B8=38,"60-71",IF(B8=37,"41-59",IF(B8=36,"29-40",IF(OR(B8=35,B8=34),"19-28",IF(OR(B8=33,B8=32),"11-18",IF(OR(B8=31,B8=30),"6-10",IF(OR(B8=29,B8=28),"3-5",IF(B8=27,"2",IF(AND(B8&lt;=26,B8&gt;=24),"1",IF(B8&lt;24,"&lt;1")))))))))))</f>
        <v>#REF!</v>
      </c>
      <c r="D8" s="22" t="e">
        <f>IF(B8=39,"13",IF(B8=38,"11",IF(B8=37,"10",IF(B8=36,"9",IF(OR(B8=35,B8=34),"8",IF(OR(B8=33,B8=32),"7",IF(OR(B8=31,B8=30),"6",IF(OR(B8=29,B8=28),"5",IF(B8=27,"4",IF(AND(B8&lt;=26,B8&gt;=24),"3",IF(B8&lt;24,"2")))))))))))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IF(B9=25,"90-94",IF(B9=24,"60-71",IF(B9=23,"41-59",IF(B9=22,"19-28",IF(B9=21,"11-18",IF(B9=20,"6-10",IF(OR(B9=19,B9=18),"3-5",IF(OR(B9=17,B9=16),"2",IF(B9=15,"1",IF(B9&lt;15,"&lt;1"))))))))))</f>
        <v>#REF!</v>
      </c>
      <c r="D9" s="22" t="e">
        <f>IF(B9=25,"14",IF(B9=24,"11",IF(B9=23,"10",IF(B9=22,"8",IF(B9=21,"7",IF(B9=20,"6",IF(OR(B9=19,B9=18),"5",IF(OR(B9=17,B9=16),"4",IF(B9=15,"3",IF(B9&lt;15,"2"))))))))))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98",IF(B10=143,"95-97",IF(B10=142,"90-94",IF(B10=141,"82-89",IF(OR(B10=140,B10=139),"72-81",IF(B10=138,"60-71",IF(AND(B10&lt;=137,B10&gt;=135),"41-59",IF(AND(B10&lt;=134,B10&gt;=132),"29-40",IF(OR(B10=131,B10=130),"19-28",IF(AND(B10&lt;=129,B10&gt;=127),"11-18",IF(AND(B10&lt;=126,B10&gt;=122),"6-10",IF(AND(B10&lt;=121,B10&gt;=116),"3-5",IF(B10=115,"2",IF(OR(B10=114,B10=113),"1",IF(B10&lt;113,"&lt;1")))))))))))))))</f>
        <v>#REF!</v>
      </c>
      <c r="D10" s="24" t="e">
        <f>IF(B10=144,"16",IF(B10=143,"15",IF(B10=142,"14",IF(B10=141,"13",IF(OR(B10=140,B10=139),"12",IF(B10=138,"11",IF(AND(B10&lt;=137,B10&gt;=135),"10",IF(AND(B10&lt;=134,B10&gt;=132),"9",IF(OR(B10=131,B10=130),"8",IF(AND(B10&lt;=129,B10&gt;=127),"7",IF(AND(B10&lt;=126,B10&gt;=122),"6",IF(AND(B10&lt;=121,B10&gt;=116),"5",IF(B10=115,"2",IF(OR(B10=114,B10=113),"3",IF(B10&lt;113,"2")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309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5" sqref="B15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32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IF(B5=37,"90-94",IF(B5=36,"60-71",IF(B5=35,"41-59",IF(B5=34,"29-40",IF(B5=33,"19-28",IF(B5=32,"11-18",IF(B5=31,"6-10",IF(B5=30,"3-5",IF(OR(B5=29,B5=28),"1",IF(B5&lt;28,"&lt;1"))))))))))</f>
        <v>#REF!</v>
      </c>
      <c r="D5" s="22" t="e">
        <f>IF(B5=37,"14",IF(B5=36,"11",IF(B5=35,"10",IF(B5=34,"9",IF(B5=33,"8",IF(B5=32,"7",IF(B5=31,"6",IF(B5=30,"5",IF(OR(B5=29,B5=28),"3",IF(B5&lt;28,"2"))))))))))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IF(B6=37,"72-81",IF(OR(B6=36,B6=35),"29-40",IF(OR(B6=34,B6=33),"19-28",IF(OR(B6=32,B6=31),"11-18",IF(B6=30,"6-10",IF(AND(B6&lt;=29,B6&gt;=27),"3-5",IF(B6=26,"2",IF(AND(B6&lt;=25,B6&gt;=21),"1",IF(B6&lt;21,"&lt;1")))))))))</f>
        <v>#REF!</v>
      </c>
      <c r="D6" s="22" t="e">
        <f>IF(B6=37,"12",IF(OR(B6=36,B6=35),"9",IF(OR(B6=34,B6=33),"8",IF(OR(B6=32,B6=31),"7",IF(B6=30,"6",IF(AND(B6&lt;=29,B6&gt;=27),"5",IF(B6=26,"4",IF(AND(B6&lt;=25,B6&gt;=21),"3",IF(B6&lt;21,"2")))))))))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IF(B7=6,"60-71",IF(B7=5,"11-18",IF(AND(B7&lt;=4,B7&gt;=2),"1",IF(B7&lt;2,"&lt;1"))))</f>
        <v>#REF!</v>
      </c>
      <c r="D7" s="5" t="e">
        <f>IF(B7=6,"11",IF(B7=5,"7",IF(AND(B7&lt;=4,B7&gt;=2),"3",IF(B7&lt;2,"2"))))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IF(B8=39,"90-94",IF(B8=38,"72-81",IF(OR(B8=37,B8=36),"41-59",IF(B8=35,"29-40",IF(B8=34,"19-28",IF(AND(B8&lt;=33,B8&gt;=31),"11-18",IF(OR(B8=30,B8=29),"6-10",IF(AND(B8&lt;=28,B8&gt;=26),"3-5",IF(B8=25,"2",IF(AND(B8&lt;=24,B8&gt;=22),"1",IF(B8&lt;22,"&lt;1")))))))))))</f>
        <v>#REF!</v>
      </c>
      <c r="D8" s="22" t="e">
        <f>IF(B8=39,"14",IF(B8=38,"12",IF(OR(B8=37,B8=36),"10",IF(B8=35,"9",IF(B8=34,"8",IF(AND(B8&lt;=33,B8&gt;=31),"7",IF(OR(B8=30,B8=29),"6",IF(AND(B8&lt;=28,B8&gt;=26),"5",IF(B8=25,"4",IF(AND(B8&lt;=24,B8&gt;=22),"3",IF(B8&lt;22,"2")))))))))))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IF(B9=25,"90-94",IF(B9=24,"60-71",IF(B9=23,"41-59",IF(B9=22,"29-40",IF(B9=21,"11-18",IF(OR(B9=20,B9=19),"6-10",IF(OR(B9=18,B9=17),"3-5",IF(B9=16,"2",IF(AND(B9&lt;=15,B9&gt;=13),"1",IF(B9&lt;13,"&lt;1"))))))))))</f>
        <v>#REF!</v>
      </c>
      <c r="D9" s="22" t="e">
        <f>IF(B9=25,"14",IF(B9=24,"11",IF(B9=23,"10",IF(B9=22,"9",IF(B9=21,"7",IF(OR(B9=20,B9=19),"6",IF(OR(B9=18,B9=17),"5",IF(B9=16,"4",IF(AND(B9&lt;=15,B9&gt;=13),"3",IF(B9&lt;13,"2"))))))))))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99",IF(OR(B10=143,B10=142),"95-97",IF(B10=141,"90-94",IF(B10=140,"82-89",IF(B10=139,"72-81",IF(OR(B10=138,B10=137),"60-71",IF(AND(B10&lt;=136,B10&gt;=134),"41-59",IF(AND(B10&lt;=133,B10&gt;=131),"29-40",IF(AND(B10&lt;=130,B10&gt;=128),"19-28",IF(AND(B10&lt;=127,B10&gt;=125),"11-18",IF(AND(B10&lt;=124,B10&gt;=119),"6-10",IF(AND(B10&lt;=118,B10&gt;=115),"3-5",IF(OR(B10=114,B10=113),"2",IF(OR(B10=112,B10=111),"1",IF(B10&lt;111,"&lt;1")))))))))))))))</f>
        <v>#REF!</v>
      </c>
      <c r="D10" s="24" t="e">
        <f>IF(B10=144,"17",IF(OR(B10=143,B10=142),"15",IF(B10=141,"14",IF(B10=140,"13",IF(B10=139,"12",IF(OR(B10=138,B10=137),"11",IF(AND(B10&lt;=136,B10&gt;=134),"10",IF(AND(B10&lt;=133,B10&gt;=131),"9",IF(AND(B10&lt;=130,B10&gt;=128),"8",IF(AND(B10&lt;=127,B10&gt;=125),"7",IF(AND(B10&lt;=124,B10&gt;=119),"6",IF(AND(B10&lt;=118,B10&gt;=115),"5",IF(OR(B10=114,B10=113),"4",IF(OR(B10=112,B10=111),"3",IF(B10&lt;111,"2")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175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4" sqref="B14"/>
    </sheetView>
  </sheetViews>
  <sheetFormatPr defaultColWidth="11.42578125" defaultRowHeight="12.75"/>
  <cols>
    <col min="4" max="4" width="12.85546875" customWidth="1"/>
  </cols>
  <sheetData>
    <row r="1" spans="1:7" ht="16.5">
      <c r="A1" s="82" t="s">
        <v>33</v>
      </c>
      <c r="B1" s="82"/>
      <c r="C1" s="82"/>
      <c r="D1" s="82"/>
      <c r="E1" s="82"/>
      <c r="F1" s="82"/>
      <c r="G1" s="82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IF(B5=37,"90-94",IF(B5=36,"60-71",IF(B5=35,"41-59",IF(B5=34,"29-40",IF(B5=33,"19-28",IF(B5=32,"11-18",IF(B5=31,"6-10",IF(B5=30,"3-5",IF(OR(B5=29,B5=28),"1",IF(B5&lt;28,"&lt;1"))))))))))</f>
        <v>#REF!</v>
      </c>
      <c r="D5" s="22" t="e">
        <f>IF(B5=37,"14",IF(B5=36,"11",IF(B5=35,"10",IF(B5=34,"9",IF(B5=33,"8",IF(B5=32,"7",IF(B5=31,"6",IF(B5=30,"5",IF(OR(B5=29,B5=28),"3",IF(B5&lt;28,"2"))))))))))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IF(B6=37,"72-81",IF(B6=36,"41-59",IF(B6=35,"29-40",IF(AND(B6&lt;=34,B6&gt;=32),"19-28",IF(OR(B6=31,B6=30),"11-18",IF(OR(B6=29,B6=28),"6-10",IF(OR(B6=27,B6=26),"3-5",IF(B6=25,"2",IF(AND(B6&lt;=24,B6&gt;=21),"1",IF(B6&lt;21,"&lt;1"))))))))))</f>
        <v>#REF!</v>
      </c>
      <c r="D6" s="22" t="e">
        <f>IF(B6=37,"12",IF(B6=36,"10",IF(B6=35,"9",IF(AND(B6&lt;=34,B6&gt;=32),"8",IF(OR(B6=31,B6=30),"7",IF(OR(B6=29,B6=28),"6",IF(OR(B6=27,B6=26),"5",IF(B6=25,"4",IF(AND(B6&lt;=24,B6&gt;=21),"1",IF(B6&lt;21,"2"))))))))))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IF(B7=6,"60-71",IF(B7=5,"11-18",IF(B7=4,"2",IF(OR(B7=3,B7=2),"1",IF(B7&lt;2,"&lt;1")))))</f>
        <v>#REF!</v>
      </c>
      <c r="D7" s="5" t="e">
        <f>IF(B7=6,"11",IF(B7=5,"7",IF(B7=4,"4",IF(OR(B7=3,B7=2),"3",IF(B7&lt;2,"2")))))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90-94",IF(B8=38,"72-81",IF(B8=37,"60-71",IF(OR(B8=36,B8=35),"41-59",IF(B8=34,"29-40",IF(B8=33,"19-28",IF(AND(B8&lt;=32,B8&gt;=30),"11-18",IF(OR(B8=29,B8=28),"6-10",IF(AND(B8&lt;=27,B8&gt;=25),"3-5",IF(OR(B8=24,B8=23),"2",IF(AND(B8&lt;=22,B8&gt;=20),"1",IF(B8&lt;20,"&lt;1"))))))))))))</f>
        <v>#REF!</v>
      </c>
      <c r="D8" s="22" t="e">
        <f>IF(B8=39,"14",IF(B8=38,"12",IF(B8=37,"11",IF(OR(B8=36,B8=35),"10",IF(B8=34,"9",IF(B8=33,"8",IF(AND(B8&lt;=32,B8&gt;=30),"7",IF(OR(B8=29,B8=28),"6",IF(AND(B8&lt;=27,B8&gt;=25),"5",IF(OR(B8=24,B8=23),"4",IF(AND(B8&lt;=22,B8&gt;=20),"3",IF(B8&lt;20,"2"))))))))))))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IF(B9=25,"90-94",IF(B9=24,"72-81",IF(B9=23,"41-59",IF(B9=22,"29-40",IF(B9=21,"19-28",IF(OR(B9=20,B9=19),"11-18",IF(OR(B9=18,B9=17),"6-10",IF(B9=16,"3-5",IF(B9=15,"2",IF(AND(B9&lt;=14,B9&gt;=7),"1",IF(B9&lt;7,"&lt;1")))))))))))</f>
        <v>#REF!</v>
      </c>
      <c r="D9" s="22" t="e">
        <f>IF(B9=25,"14",IF(B9=24,"12",IF(B9=23,"10",IF(B9=22,"9",IF(B9=21,"8",IF(OR(B9=20,B9=19),"7",IF(OR(B9=18,B9=17),"6",IF(B9=16,"5",IF(B9=15,"4",IF(AND(B9&lt;=14,B9&gt;=7),"3",IF(B9&lt;7,"2")))))))))))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=144,"&gt;99",IF(B10=143,"98",IF(B10=142,"95-97",IF(B10=141,"90-94",IF(OR(B10=140,B10=139),"82-89",IF(B10=138,"72-81",IF(OR(B10=137,B10=136),"60-71",IF(AND(B10&lt;=135,B10&gt;=132),"41-59",IF(AND(B10&lt;=131,B10&gt;=129),"29-40",IF(OR(B10=128,B10=127),"19-28",IF(AND(B10&lt;=126,B10&gt;=123),"11-18",IF(AND(B10&lt;=122,B10&gt;=117),"6-10",IF(AND(B10&lt;=116,B10&gt;=114),"3-5",IF(B10=113,"2",IF(AND(B10&lt;=112,B10&gt;=102),"1",IF(B10&lt;102,"&lt;1"))))))))))))))))</f>
        <v>#REF!</v>
      </c>
      <c r="D10" s="24" t="e">
        <f>IF(B10=144,"18",IF(B10=143,"16",IF(B10=142,"15",IF(B10=141,"14",IF(OR(B10=140,B10=139),"13",IF(B10=138,"12",IF(OR(B10=137,B10=136),"11",IF(AND(B10&lt;=135,B10&gt;=132),"10",IF(AND(B10&lt;=131,B10&gt;=129),"9",IF(OR(B10=128,B10=127),"8",IF(AND(B10&lt;=126,B10&gt;=123),"7",IF(AND(B10&lt;=122,B10&gt;=117),"6",IF(AND(B10&lt;=116,B10&gt;=114),"5",IF(B10=113,"4",IF(AND(B10&lt;=112,B10&gt;=102),"3",IF(B10&lt;102,"2"))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92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6"/>
  <sheetViews>
    <sheetView tabSelected="1" workbookViewId="0"/>
  </sheetViews>
  <sheetFormatPr defaultColWidth="10.85546875" defaultRowHeight="15"/>
  <cols>
    <col min="1" max="1" width="8.140625" style="31" customWidth="1"/>
    <col min="2" max="2" width="14.85546875" style="31" customWidth="1"/>
    <col min="3" max="3" width="15.28515625" style="31" customWidth="1"/>
    <col min="4" max="4" width="16.7109375" style="31" customWidth="1"/>
    <col min="5" max="21" width="10" style="31" customWidth="1"/>
    <col min="22" max="23" width="10" style="32" customWidth="1"/>
    <col min="24" max="16384" width="10.85546875" style="32"/>
  </cols>
  <sheetData>
    <row r="2" spans="2:12" ht="36.950000000000003" customHeight="1">
      <c r="B2" s="85" t="s">
        <v>62</v>
      </c>
      <c r="C2" s="86"/>
      <c r="D2" s="86"/>
      <c r="E2" s="86"/>
      <c r="F2" s="86"/>
      <c r="G2" s="86"/>
      <c r="H2" s="86"/>
    </row>
    <row r="3" spans="2:12" ht="21.95" customHeight="1">
      <c r="B3" s="33"/>
      <c r="C3" s="33"/>
      <c r="D3" s="33"/>
      <c r="E3" s="33"/>
      <c r="F3" s="33"/>
      <c r="G3" s="33"/>
      <c r="H3" s="33"/>
    </row>
    <row r="4" spans="2:12" ht="33" customHeight="1">
      <c r="B4" s="87" t="s">
        <v>47</v>
      </c>
      <c r="C4" s="87"/>
      <c r="D4" s="87"/>
      <c r="E4" s="87"/>
      <c r="F4" s="87"/>
      <c r="G4" s="34"/>
      <c r="H4" s="34"/>
      <c r="I4" s="34"/>
      <c r="K4" s="35"/>
      <c r="L4" s="35"/>
    </row>
    <row r="5" spans="2:12" ht="8.25" customHeight="1">
      <c r="B5" s="36"/>
      <c r="C5" s="34"/>
      <c r="D5" s="34"/>
      <c r="E5" s="34"/>
      <c r="F5" s="36"/>
      <c r="G5" s="34"/>
      <c r="H5" s="34"/>
      <c r="I5" s="34"/>
    </row>
    <row r="6" spans="2:12" ht="26.25" customHeight="1">
      <c r="B6" s="88" t="s">
        <v>34</v>
      </c>
      <c r="C6" s="89"/>
      <c r="D6" s="90"/>
      <c r="E6" s="37"/>
      <c r="F6" s="88" t="s">
        <v>48</v>
      </c>
      <c r="G6" s="89"/>
      <c r="H6" s="90"/>
      <c r="I6" s="38"/>
    </row>
    <row r="7" spans="2:12" ht="25.5" customHeight="1">
      <c r="B7" s="39" t="s">
        <v>15</v>
      </c>
      <c r="C7" s="64" t="str">
        <f>IF('Infos patient'!C7="","",'Infos patient'!C7)</f>
        <v/>
      </c>
      <c r="D7" s="63" t="s">
        <v>49</v>
      </c>
      <c r="E7" s="42"/>
      <c r="F7" s="83" t="s">
        <v>51</v>
      </c>
      <c r="G7" s="84"/>
      <c r="H7" s="43"/>
      <c r="I7" s="44"/>
      <c r="L7" s="45"/>
    </row>
    <row r="8" spans="2:12" ht="25.5" customHeight="1">
      <c r="B8" s="39" t="s">
        <v>35</v>
      </c>
      <c r="C8" s="64" t="str">
        <f>IF('Infos patient'!C8="","",'Infos patient'!C8)</f>
        <v/>
      </c>
      <c r="D8" s="41" t="s">
        <v>36</v>
      </c>
      <c r="E8" s="42"/>
      <c r="F8" s="83" t="s">
        <v>52</v>
      </c>
      <c r="G8" s="84"/>
      <c r="H8" s="43"/>
      <c r="I8" s="44"/>
      <c r="K8" s="45"/>
      <c r="L8" s="45"/>
    </row>
    <row r="9" spans="2:12" ht="25.5" customHeight="1">
      <c r="B9" s="39" t="s">
        <v>16</v>
      </c>
      <c r="C9" s="64" t="str">
        <f>IF('Infos patient'!C9="","",'Infos patient'!C9)</f>
        <v/>
      </c>
      <c r="D9" s="62" t="s">
        <v>50</v>
      </c>
      <c r="E9" s="46"/>
      <c r="F9" s="83" t="s">
        <v>53</v>
      </c>
      <c r="G9" s="84"/>
      <c r="H9" s="40"/>
      <c r="I9" s="47"/>
    </row>
    <row r="10" spans="2:12" ht="25.5" customHeight="1">
      <c r="B10" s="48"/>
      <c r="C10" s="49"/>
      <c r="D10" s="49"/>
      <c r="E10" s="49"/>
      <c r="F10" s="91" t="s">
        <v>43</v>
      </c>
      <c r="G10" s="91"/>
      <c r="H10" s="64"/>
      <c r="I10" s="47"/>
    </row>
    <row r="11" spans="2:12" ht="25.5" customHeight="1">
      <c r="B11" s="48"/>
      <c r="C11" s="49"/>
      <c r="D11" s="49"/>
      <c r="E11" s="49"/>
      <c r="F11" s="92" t="s">
        <v>44</v>
      </c>
      <c r="G11" s="93"/>
      <c r="H11" s="64"/>
      <c r="I11" s="47"/>
    </row>
    <row r="12" spans="2:12" ht="11.25" customHeight="1">
      <c r="B12" s="48"/>
      <c r="C12" s="49"/>
      <c r="D12" s="49"/>
      <c r="E12" s="49"/>
      <c r="F12" s="50"/>
      <c r="G12" s="51"/>
      <c r="H12" s="46"/>
      <c r="I12" s="46"/>
    </row>
    <row r="13" spans="2:12" ht="25.5" customHeight="1">
      <c r="B13" s="88" t="s">
        <v>37</v>
      </c>
      <c r="C13" s="90"/>
      <c r="D13" s="52" t="s">
        <v>38</v>
      </c>
      <c r="E13" s="53" t="s">
        <v>39</v>
      </c>
      <c r="F13" s="37"/>
      <c r="H13" s="51"/>
      <c r="I13" s="51"/>
    </row>
    <row r="14" spans="2:12" ht="25.5" customHeight="1">
      <c r="B14" s="83" t="s">
        <v>51</v>
      </c>
      <c r="C14" s="84"/>
      <c r="D14" s="57" t="str">
        <f xml:space="preserve"> IF(OR(C7="",C8="",C9=""),"",(8.229 - 1.018*C8 - 0.049*C7 + 0.1*C9))</f>
        <v/>
      </c>
      <c r="E14" s="58" t="str">
        <f>IF(OR(H7="",D14=""),"",((H7-D14) / 1.948))</f>
        <v/>
      </c>
      <c r="F14" s="37"/>
      <c r="G14" s="51"/>
      <c r="H14" s="51"/>
      <c r="I14" s="51"/>
    </row>
    <row r="15" spans="2:12" ht="25.5" customHeight="1">
      <c r="B15" s="83" t="s">
        <v>52</v>
      </c>
      <c r="C15" s="84"/>
      <c r="D15" s="57" t="str">
        <f xml:space="preserve"> IF(OR(C7="",C8="",C9=""),"",(61.255 - 7.079*C8 - 0.276*C7 + 0.675*C9))</f>
        <v/>
      </c>
      <c r="E15" s="57" t="str">
        <f>IF(OR(H8="",D15=""),"",((H8-D15) /9.2))</f>
        <v/>
      </c>
      <c r="F15" s="49" t="s">
        <v>40</v>
      </c>
      <c r="G15" s="54" t="s">
        <v>40</v>
      </c>
      <c r="H15" s="54" t="s">
        <v>40</v>
      </c>
      <c r="I15" s="54"/>
    </row>
    <row r="16" spans="2:12" ht="25.5" customHeight="1">
      <c r="B16" s="83" t="s">
        <v>53</v>
      </c>
      <c r="C16" s="84"/>
      <c r="D16" s="57" t="str">
        <f>IF(OR(C7="",C8="",C9=""),"",(8.182-0.698*C8-0.058*C7+0.068*C9))</f>
        <v/>
      </c>
      <c r="E16" s="57" t="str">
        <f xml:space="preserve"> IF(OR(H9="",D16=""),"",((H9-D16) /1.658))</f>
        <v/>
      </c>
      <c r="F16" s="49" t="s">
        <v>40</v>
      </c>
      <c r="G16" s="49"/>
      <c r="H16" s="49"/>
      <c r="I16" s="49"/>
    </row>
    <row r="17" spans="2:11" ht="25.5" customHeight="1">
      <c r="B17" s="91" t="s">
        <v>43</v>
      </c>
      <c r="C17" s="91"/>
      <c r="D17" s="57" t="str">
        <f>IF(OR(C7="",C8="",C9=""),"",(11.753 - 1.987*C8 - 0.047*C7 + 0.188*C9))</f>
        <v/>
      </c>
      <c r="E17" s="57" t="str">
        <f>IF(OR(H7="",H8="",H9="",D17=""),"",((H109 - D17) / 2.724))</f>
        <v/>
      </c>
      <c r="F17" s="49"/>
      <c r="G17" s="49"/>
      <c r="H17" s="49"/>
      <c r="I17" s="49"/>
    </row>
    <row r="18" spans="2:11" ht="25.5" customHeight="1">
      <c r="B18" s="92" t="s">
        <v>44</v>
      </c>
      <c r="C18" s="93"/>
      <c r="D18" s="57" t="str">
        <f>IF(OR(C7="",C8="",C9=""),"",(13.403 - 2.314*C8  - 0.064*C7+ 0.171*C9))</f>
        <v/>
      </c>
      <c r="E18" s="57" t="str">
        <f>IF(OR(H10="",D18=""),"",((H11-D18)/2.778))</f>
        <v/>
      </c>
      <c r="F18" s="37"/>
      <c r="G18" s="51"/>
      <c r="H18" s="51"/>
      <c r="I18" s="51"/>
    </row>
    <row r="19" spans="2:11" ht="25.5" customHeight="1">
      <c r="B19" s="55"/>
      <c r="G19" s="56"/>
      <c r="H19" s="56"/>
      <c r="I19" s="56"/>
    </row>
    <row r="21" spans="2:11" ht="30.75">
      <c r="B21" s="69"/>
      <c r="C21" s="70" t="s">
        <v>55</v>
      </c>
      <c r="D21" s="70" t="s">
        <v>54</v>
      </c>
      <c r="E21" s="66"/>
      <c r="F21" s="66"/>
      <c r="G21" s="66"/>
      <c r="H21" s="66"/>
      <c r="I21" s="66"/>
      <c r="J21" s="66"/>
      <c r="K21" s="66"/>
    </row>
    <row r="22" spans="2:11">
      <c r="B22" s="71" t="s">
        <v>41</v>
      </c>
      <c r="C22" s="75"/>
      <c r="D22" s="76"/>
      <c r="E22" s="94"/>
      <c r="F22" s="94"/>
      <c r="G22" s="94"/>
      <c r="H22" s="94"/>
      <c r="I22" s="94"/>
      <c r="J22" s="94"/>
      <c r="K22" s="94"/>
    </row>
    <row r="23" spans="2:11" ht="15.75">
      <c r="B23" s="72">
        <v>1</v>
      </c>
      <c r="C23" s="73" t="s">
        <v>56</v>
      </c>
      <c r="D23" s="74" t="s">
        <v>57</v>
      </c>
      <c r="E23" s="68"/>
      <c r="F23" s="68"/>
      <c r="G23" s="68"/>
      <c r="H23" s="68"/>
      <c r="I23" s="68"/>
      <c r="J23" s="68"/>
      <c r="K23" s="68"/>
    </row>
    <row r="24" spans="2:11" ht="15.75">
      <c r="B24" s="72">
        <v>2</v>
      </c>
      <c r="C24" s="73">
        <v>10</v>
      </c>
      <c r="D24" s="73">
        <v>8</v>
      </c>
      <c r="E24" s="68"/>
      <c r="F24" s="68"/>
      <c r="G24" s="68"/>
      <c r="H24" s="68"/>
      <c r="I24" s="68"/>
      <c r="J24" s="68"/>
      <c r="K24" s="68"/>
    </row>
    <row r="25" spans="2:11">
      <c r="B25" s="72">
        <v>5</v>
      </c>
      <c r="C25" s="73">
        <v>11</v>
      </c>
      <c r="D25" s="73">
        <v>12</v>
      </c>
      <c r="E25" s="67"/>
      <c r="F25" s="67"/>
      <c r="G25" s="67"/>
      <c r="H25" s="67"/>
      <c r="I25" s="67"/>
      <c r="J25" s="67"/>
      <c r="K25" s="67"/>
    </row>
    <row r="26" spans="2:11">
      <c r="B26" s="72">
        <v>10</v>
      </c>
      <c r="C26" s="73">
        <v>11</v>
      </c>
      <c r="D26" s="73">
        <v>13</v>
      </c>
      <c r="E26" s="67"/>
      <c r="F26" s="67"/>
      <c r="G26" s="67"/>
      <c r="H26" s="67"/>
      <c r="I26" s="67"/>
      <c r="J26" s="67"/>
      <c r="K26" s="67"/>
    </row>
    <row r="27" spans="2:11">
      <c r="B27" s="72">
        <v>15</v>
      </c>
      <c r="C27" s="73">
        <v>12</v>
      </c>
      <c r="D27" s="73">
        <v>13</v>
      </c>
      <c r="E27" s="67"/>
      <c r="F27" s="67"/>
      <c r="G27" s="67"/>
      <c r="H27" s="67"/>
      <c r="I27" s="67"/>
      <c r="J27" s="67"/>
      <c r="K27" s="67"/>
    </row>
    <row r="28" spans="2:11">
      <c r="B28" s="72">
        <v>25</v>
      </c>
      <c r="C28" s="73">
        <v>13</v>
      </c>
      <c r="D28" s="73">
        <v>14</v>
      </c>
      <c r="E28" s="67"/>
      <c r="F28" s="67"/>
      <c r="G28" s="67"/>
      <c r="H28" s="67"/>
      <c r="I28" s="67"/>
      <c r="J28" s="67"/>
      <c r="K28" s="67"/>
    </row>
    <row r="29" spans="2:11">
      <c r="B29" s="72">
        <v>50</v>
      </c>
      <c r="C29" s="73">
        <v>14</v>
      </c>
      <c r="D29" s="73">
        <v>15</v>
      </c>
      <c r="E29" s="67"/>
      <c r="F29" s="67"/>
      <c r="G29" s="67"/>
      <c r="H29" s="67"/>
      <c r="I29" s="67"/>
      <c r="J29" s="67"/>
      <c r="K29" s="67"/>
    </row>
    <row r="30" spans="2:11">
      <c r="B30" s="72">
        <v>95</v>
      </c>
      <c r="C30" s="73">
        <v>15</v>
      </c>
      <c r="D30" s="73">
        <v>15</v>
      </c>
      <c r="E30" s="67"/>
      <c r="F30" s="67"/>
      <c r="G30" s="67"/>
      <c r="H30" s="67"/>
      <c r="I30" s="67"/>
      <c r="J30" s="67"/>
      <c r="K30" s="67"/>
    </row>
    <row r="31" spans="2:11">
      <c r="B31" s="65"/>
      <c r="C31" s="65"/>
      <c r="D31" s="65"/>
      <c r="E31" s="67"/>
      <c r="F31" s="67"/>
      <c r="G31" s="67"/>
      <c r="H31" s="67"/>
      <c r="I31" s="67"/>
      <c r="J31" s="67"/>
      <c r="K31" s="67"/>
    </row>
    <row r="32" spans="2:11">
      <c r="B32" s="65"/>
      <c r="C32" s="65"/>
      <c r="D32" s="65"/>
      <c r="E32" s="67"/>
      <c r="F32" s="67"/>
      <c r="G32" s="67"/>
      <c r="H32" s="67"/>
      <c r="I32" s="67"/>
      <c r="J32" s="67"/>
      <c r="K32" s="67"/>
    </row>
    <row r="34" spans="2:8">
      <c r="B34" s="26" t="s">
        <v>45</v>
      </c>
      <c r="C34" s="27"/>
      <c r="D34" s="28"/>
      <c r="E34" s="28"/>
      <c r="F34" s="28"/>
      <c r="G34" s="28"/>
      <c r="H34" s="28"/>
    </row>
    <row r="35" spans="2:8" ht="58.5" customHeight="1">
      <c r="B35" s="95" t="s">
        <v>59</v>
      </c>
      <c r="C35" s="96"/>
      <c r="D35" s="96"/>
      <c r="E35" s="96"/>
      <c r="F35" s="96"/>
      <c r="G35" s="96"/>
      <c r="H35" s="96"/>
    </row>
    <row r="36" spans="2:8">
      <c r="B36" s="29" t="s">
        <v>58</v>
      </c>
      <c r="C36" s="30"/>
      <c r="D36" s="28"/>
      <c r="E36" s="28"/>
      <c r="F36" s="28"/>
      <c r="G36" s="28"/>
      <c r="H36" s="28"/>
    </row>
  </sheetData>
  <mergeCells count="17">
    <mergeCell ref="B17:C17"/>
    <mergeCell ref="B18:C18"/>
    <mergeCell ref="E22:K22"/>
    <mergeCell ref="B35:H35"/>
    <mergeCell ref="F9:G9"/>
    <mergeCell ref="F10:G10"/>
    <mergeCell ref="B13:C13"/>
    <mergeCell ref="B14:C14"/>
    <mergeCell ref="B15:C15"/>
    <mergeCell ref="B16:C16"/>
    <mergeCell ref="F11:G11"/>
    <mergeCell ref="F8:G8"/>
    <mergeCell ref="B2:H2"/>
    <mergeCell ref="B4:F4"/>
    <mergeCell ref="B6:D6"/>
    <mergeCell ref="F6:H6"/>
    <mergeCell ref="F7:G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122" zoomScaleNormal="122" zoomScalePageLayoutView="122" workbookViewId="0">
      <selection sqref="A1:G1"/>
    </sheetView>
  </sheetViews>
  <sheetFormatPr defaultColWidth="10.7109375" defaultRowHeight="15"/>
  <cols>
    <col min="1" max="1" width="12.140625" style="1" customWidth="1"/>
    <col min="2" max="3" width="10.7109375" style="1"/>
    <col min="4" max="4" width="5.140625" style="1" customWidth="1"/>
    <col min="5" max="5" width="12.85546875" style="1" customWidth="1"/>
    <col min="6" max="16384" width="10.7109375" style="1"/>
  </cols>
  <sheetData>
    <row r="1" spans="1:7" ht="16.5">
      <c r="A1" s="79" t="s">
        <v>9</v>
      </c>
      <c r="B1" s="79"/>
      <c r="C1" s="79"/>
      <c r="D1" s="79"/>
      <c r="E1" s="79"/>
      <c r="F1" s="79"/>
      <c r="G1" s="79"/>
    </row>
    <row r="2" spans="1:7">
      <c r="A2" s="3"/>
      <c r="B2" s="4"/>
      <c r="C2" s="4"/>
      <c r="D2" s="4"/>
    </row>
    <row r="3" spans="1:7">
      <c r="A3" s="80" t="s">
        <v>10</v>
      </c>
      <c r="B3" s="80"/>
      <c r="C3" s="80"/>
      <c r="E3" s="80" t="s">
        <v>11</v>
      </c>
      <c r="F3" s="80"/>
      <c r="G3" s="80"/>
    </row>
    <row r="4" spans="1:7">
      <c r="A4" s="6" t="s">
        <v>0</v>
      </c>
      <c r="B4" s="7" t="s">
        <v>1</v>
      </c>
      <c r="C4" s="6" t="s">
        <v>12</v>
      </c>
      <c r="E4" s="6" t="s">
        <v>0</v>
      </c>
      <c r="F4" s="7" t="s">
        <v>1</v>
      </c>
      <c r="G4" s="6" t="s">
        <v>12</v>
      </c>
    </row>
    <row r="5" spans="1:7">
      <c r="A5" s="8" t="s">
        <v>3</v>
      </c>
      <c r="B5" s="9" t="e">
        <f>#REF!</f>
        <v>#REF!</v>
      </c>
      <c r="C5" s="10" t="e">
        <f>IF(B5=37,"50",IF(B5=36,"15",IF(B5=35,"10",IF(B5=34,"5",IF(B5=33,"1",IF(B5&lt;33,"&lt;1"))))))</f>
        <v>#REF!</v>
      </c>
      <c r="E5" s="8" t="s">
        <v>3</v>
      </c>
      <c r="F5" s="9" t="e">
        <f>#REF!</f>
        <v>#REF!</v>
      </c>
      <c r="G5" s="8" t="e">
        <f>IF(F5=37,"50",IF(F5=36,"25",IF(F5=35,"10",IF(F5=34,"5",IF(OR(F5=33,F5=32),"2",IF(F5=31,"1",IF(F5&lt;31,"&lt;1")))))))</f>
        <v>#REF!</v>
      </c>
    </row>
    <row r="6" spans="1:7">
      <c r="A6" s="8" t="s">
        <v>4</v>
      </c>
      <c r="B6" s="9" t="e">
        <f>#REF!</f>
        <v>#REF!</v>
      </c>
      <c r="C6" s="8" t="e">
        <f>IF(B6=37,"50",IF(B6=36,"25",IF(OR(B6=35,B6=34),"10",IF(AND(B6&lt;=33,B6&gt;=30),"1",IF(B6&lt;30,"&lt;1")))))</f>
        <v>#REF!</v>
      </c>
      <c r="E6" s="8" t="s">
        <v>4</v>
      </c>
      <c r="F6" s="9" t="e">
        <f>#REF!</f>
        <v>#REF!</v>
      </c>
      <c r="G6" s="8" t="e">
        <f>IF(F6=37,"50",IF(F6=36,"15",IF(OR(F6=35,F6=34),"10",IF(F6=33,"5",IF(AND(F6&lt;=32,F6&gt;=29),"2",IF(AND(F6&lt;=28,F6&gt;=26),"1",IF(F6&lt;26,"&lt;1")))))))</f>
        <v>#REF!</v>
      </c>
    </row>
    <row r="7" spans="1:7">
      <c r="A7" s="8" t="s">
        <v>5</v>
      </c>
      <c r="B7" s="9" t="e">
        <f>#REF!</f>
        <v>#REF!</v>
      </c>
      <c r="C7" s="8" t="e">
        <f>IF(B7=6,"10",IF(B7=5,"1",IF(B7&lt;5,"&lt;1")))</f>
        <v>#REF!</v>
      </c>
      <c r="E7" s="8" t="s">
        <v>5</v>
      </c>
      <c r="F7" s="9" t="e">
        <f>#REF!</f>
        <v>#REF!</v>
      </c>
      <c r="G7" s="11" t="e">
        <f>IF(F7=6,"5",IF(F7=5,"1",IF(F7&lt;5,"&lt;1")))</f>
        <v>#REF!</v>
      </c>
    </row>
    <row r="8" spans="1:7">
      <c r="A8" s="8" t="s">
        <v>6</v>
      </c>
      <c r="B8" s="9" t="e">
        <f>#REF!</f>
        <v>#REF!</v>
      </c>
      <c r="C8" s="8" t="e">
        <f>IF(B8=39,"50",IF(OR(B8=38,B8=37),"25",IF(OR(B8=36,B8=35),"15",IF(OR(B8=34,B8=33),"10",IF(B8=32,"1",IF(B8&lt;32,"&lt;1"))))))</f>
        <v>#REF!</v>
      </c>
      <c r="E8" s="8" t="s">
        <v>6</v>
      </c>
      <c r="F8" s="9" t="e">
        <f>#REF!</f>
        <v>#REF!</v>
      </c>
      <c r="G8" s="8" t="e">
        <f>IF(F8=39,"50",IF(OR(F8=38,F8=37),"25",IF(F8=36,"15",IF(F8=35,"10",IF(F8=34,"5",IF(AND(F8&lt;=33,F8&gt;=30),"1",IF(F8&lt;30,"&lt;1")))))))</f>
        <v>#REF!</v>
      </c>
    </row>
    <row r="9" spans="1:7">
      <c r="A9" s="8" t="s">
        <v>7</v>
      </c>
      <c r="B9" s="9" t="e">
        <f>#REF!</f>
        <v>#REF!</v>
      </c>
      <c r="C9" s="8" t="e">
        <f>IF(B9=25,"50",IF(B9=24,"25",IF(OR(B9=23,B9=22),"10",IF(B9=21,"1",IF(B9&lt;21,"&lt;1")))))</f>
        <v>#REF!</v>
      </c>
      <c r="E9" s="8" t="s">
        <v>7</v>
      </c>
      <c r="F9" s="9" t="e">
        <f>#REF!</f>
        <v>#REF!</v>
      </c>
      <c r="G9" s="8" t="e">
        <f>IF(F9=25,"50",IF(F9=24,"15",IF(F9=23,"5",IF(OR(F9=22,F9=21),"2",IF(OR(F9=20,F9=19),"1",IF(F9&lt;19,"&lt;1"))))))</f>
        <v>#REF!</v>
      </c>
    </row>
    <row r="10" spans="1:7">
      <c r="A10" s="12" t="s">
        <v>8</v>
      </c>
      <c r="B10" s="9" t="e">
        <f>#REF!</f>
        <v>#REF!</v>
      </c>
      <c r="C10" s="8" t="e">
        <f>IF(B10=144,"95",IF(OR(B10=143,B10=142),"50",IF(AND(B10&lt;=141,B10&gt;=138),"25",IF(OR(B10=137,B10=136),"10",IF(AND(B10&lt;=135,B10&gt;=129),"5",IF(AND(B10&lt;=128,B10&gt;=124),"1",IF(B10&lt;124,"&lt;1")))))))</f>
        <v>#REF!</v>
      </c>
      <c r="E10" s="12" t="s">
        <v>8</v>
      </c>
      <c r="F10" s="9" t="e">
        <f>#REF!</f>
        <v>#REF!</v>
      </c>
      <c r="G10" s="8" t="e">
        <f>IF(F10=144,"95",IF(AND(F10&lt;=143,F10&gt;=141),"50",IF(F10=140,"25",IF(OR(F10=139,F10=138),"15",IF(F10=137,"10",IF(AND(F10&lt;=136,F10&gt;=134),"5",IF(AND(F10&lt;=133,F10&gt;=131),"2",IF(AND(F10&lt;=130,F10&gt;=127),"1",IF(F10&lt;127,"&lt;1")))))))))</f>
        <v>#REF!</v>
      </c>
    </row>
    <row r="11" spans="1:7" ht="13.5" customHeight="1">
      <c r="B11" s="13"/>
      <c r="F11" s="13"/>
    </row>
    <row r="12" spans="1:7" ht="13.5" customHeight="1">
      <c r="A12" s="14" t="s">
        <v>13</v>
      </c>
      <c r="B12" s="15">
        <v>30</v>
      </c>
      <c r="E12" s="16" t="s">
        <v>13</v>
      </c>
      <c r="F12" s="15">
        <v>123</v>
      </c>
    </row>
    <row r="14" spans="1:7">
      <c r="A14" s="2"/>
      <c r="B14" s="5" t="s">
        <v>14</v>
      </c>
    </row>
    <row r="15" spans="1:7">
      <c r="A15" s="17" t="s">
        <v>15</v>
      </c>
      <c r="B15" s="18" t="e">
        <f>(#REF!-57.67)/3.76</f>
        <v>#REF!</v>
      </c>
    </row>
    <row r="16" spans="1:7">
      <c r="A16" s="17" t="s">
        <v>16</v>
      </c>
      <c r="B16" s="18" t="e">
        <f>(#REF!-15.86)/3.75</f>
        <v>#REF!</v>
      </c>
    </row>
  </sheetData>
  <sheetProtection password="CD10" sheet="1"/>
  <mergeCells count="3">
    <mergeCell ref="A1:G1"/>
    <mergeCell ref="A3:C3"/>
    <mergeCell ref="E3:G3"/>
  </mergeCells>
  <pageMargins left="0.7" right="0.7" top="0.75" bottom="0.75" header="0.51180555555555551" footer="0.51180555555555551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122" zoomScaleNormal="122" zoomScalePageLayoutView="122" workbookViewId="0">
      <selection activeCell="B9" sqref="B9"/>
    </sheetView>
  </sheetViews>
  <sheetFormatPr defaultColWidth="10.7109375" defaultRowHeight="15"/>
  <cols>
    <col min="1" max="1" width="12.140625" style="1" customWidth="1"/>
    <col min="2" max="3" width="10.7109375" style="1"/>
    <col min="4" max="4" width="5.140625" style="1" customWidth="1"/>
    <col min="5" max="5" width="12.140625" style="1" customWidth="1"/>
    <col min="6" max="16384" width="10.7109375" style="1"/>
  </cols>
  <sheetData>
    <row r="1" spans="1:7" ht="16.5">
      <c r="A1" s="79" t="s">
        <v>17</v>
      </c>
      <c r="B1" s="79"/>
      <c r="C1" s="79"/>
      <c r="D1" s="79"/>
      <c r="E1" s="79"/>
      <c r="F1" s="79"/>
      <c r="G1" s="79"/>
    </row>
    <row r="2" spans="1:7">
      <c r="A2" s="3"/>
      <c r="B2" s="4"/>
      <c r="C2" s="4"/>
      <c r="D2" s="4"/>
    </row>
    <row r="3" spans="1:7">
      <c r="A3" s="80" t="s">
        <v>10</v>
      </c>
      <c r="B3" s="80"/>
      <c r="C3" s="80"/>
      <c r="E3" s="80" t="s">
        <v>11</v>
      </c>
      <c r="F3" s="80"/>
      <c r="G3" s="80"/>
    </row>
    <row r="4" spans="1:7">
      <c r="A4" s="6" t="s">
        <v>0</v>
      </c>
      <c r="B4" s="7" t="s">
        <v>1</v>
      </c>
      <c r="C4" s="6" t="s">
        <v>12</v>
      </c>
      <c r="E4" s="6" t="s">
        <v>0</v>
      </c>
      <c r="F4" s="7" t="s">
        <v>1</v>
      </c>
      <c r="G4" s="6" t="s">
        <v>12</v>
      </c>
    </row>
    <row r="5" spans="1:7">
      <c r="A5" s="8" t="s">
        <v>3</v>
      </c>
      <c r="B5" s="9" t="e">
        <f>#REF!</f>
        <v>#REF!</v>
      </c>
      <c r="C5" s="8" t="e">
        <f>IF(B5=37,"50",IF(B5=36,"25",IF(B5=35,"15",IF(B5=34,"10",IF(B5=33,"5",IF(AND(B5&lt;=32,B5&gt;=30),"1",IF(B5&lt;30,"&lt;1")))))))</f>
        <v>#REF!</v>
      </c>
      <c r="E5" s="8" t="s">
        <v>3</v>
      </c>
      <c r="F5" s="9" t="e">
        <f>#REF!</f>
        <v>#REF!</v>
      </c>
      <c r="G5" s="8" t="e">
        <f>IF(F5=37,"95",IF(F5=36,"50",IF(F5=35,"15",IF(F5=34,"10",IF(F5=33,"2",IF(OR(F5=31,F5=30),"1",IF(F5&lt;31,"&lt;1")))))))</f>
        <v>#REF!</v>
      </c>
    </row>
    <row r="6" spans="1:7">
      <c r="A6" s="8" t="s">
        <v>4</v>
      </c>
      <c r="B6" s="9" t="e">
        <f>#REF!</f>
        <v>#REF!</v>
      </c>
      <c r="C6" s="11" t="e">
        <f>IF(B6=37,"50",IF(OR(B6=36,B6=35),"25",IF(B6=34,"15",IF(B6=33,"10",IF(AND(B6&lt;=32,B6&gt;=30),"5",IF(AND(B6&lt;=29,B6&gt;=26),"2",IF(B6=25,"1",IF(B6&lt;25,"&lt;1"))))))))</f>
        <v>#REF!</v>
      </c>
      <c r="E6" s="8" t="s">
        <v>4</v>
      </c>
      <c r="F6" s="9" t="e">
        <f>#REF!</f>
        <v>#REF!</v>
      </c>
      <c r="G6" s="8" t="e">
        <f>IF(F6=37,"50",IF(F6=36,"25",IF(F6=35,"15",IF(F6=34,"10",IF(OR(F6=33,F6=32),"5",IF(OR(F6=31,F6=30),"2",IF(AND(F6&lt;=29,F6&gt;=27),"1",IF(F6&lt;27,"&lt;1"))))))))</f>
        <v>#REF!</v>
      </c>
    </row>
    <row r="7" spans="1:7">
      <c r="A7" s="8" t="s">
        <v>5</v>
      </c>
      <c r="B7" s="9" t="e">
        <f>#REF!</f>
        <v>#REF!</v>
      </c>
      <c r="C7" s="8" t="e">
        <f>IF(B7=6,"10",IF(B7=5,"1",IF(B7&lt;=5,"&lt;1")))</f>
        <v>#REF!</v>
      </c>
      <c r="E7" s="8" t="s">
        <v>5</v>
      </c>
      <c r="F7" s="9" t="e">
        <f>#REF!</f>
        <v>#REF!</v>
      </c>
      <c r="G7" s="11" t="e">
        <f>IF(F7=6,"5",IF(F7&lt;=5,"1",IF(F7&lt;5,"&lt;1")))</f>
        <v>#REF!</v>
      </c>
    </row>
    <row r="8" spans="1:7">
      <c r="A8" s="8" t="s">
        <v>6</v>
      </c>
      <c r="B8" s="9" t="e">
        <f>#REF!</f>
        <v>#REF!</v>
      </c>
      <c r="C8" s="8" t="e">
        <f>IF(B8=39,"95",IF(B8=38,"50",IF(OR(B8=37,B8=36),"25",IF(B8=35,"15",IF(B8=34,"10",IF(OR(B8=33,B8=32),"5",IF(OR(B8=31,B8=30),"1",IF(B8&lt;30,"&lt;1"))))))))</f>
        <v>#REF!</v>
      </c>
      <c r="E8" s="8" t="s">
        <v>6</v>
      </c>
      <c r="F8" s="9" t="e">
        <f>#REF!</f>
        <v>#REF!</v>
      </c>
      <c r="G8" s="8" t="e">
        <f>IF(F8=39,"50",IF(OR(F8=38,F8=37),"25",IF(F8=36,"10",IF(F8=35,"5",IF(F8=34,"2",IF(AND(F8&lt;=33,F8&gt;=31),"1",IF(F8&lt;31,"&lt;1")))))))</f>
        <v>#REF!</v>
      </c>
    </row>
    <row r="9" spans="1:7">
      <c r="A9" s="8" t="s">
        <v>7</v>
      </c>
      <c r="B9" s="9" t="e">
        <f>#REF!</f>
        <v>#REF!</v>
      </c>
      <c r="C9" s="8" t="e">
        <f>IF(B9=25,"50",IF(OR(B9=24,B9=23),"15",IF(B9=22,"5",IF(B9=21,"1",IF(B9&lt;21,"&lt;1")))))</f>
        <v>#REF!</v>
      </c>
      <c r="E9" s="8" t="s">
        <v>7</v>
      </c>
      <c r="F9" s="9" t="e">
        <f>#REF!</f>
        <v>#REF!</v>
      </c>
      <c r="G9" s="8" t="e">
        <f>IF(F9=25,"50",IF(F9=24,"25",IF(F9=23,"10",IF(F9=22,"5",IF(F9=21,"2",IF(OR(F9=20,F9=19),"1",IF(F9&lt;19,"&lt;1")))))))</f>
        <v>#REF!</v>
      </c>
    </row>
    <row r="10" spans="1:7">
      <c r="A10" s="12" t="s">
        <v>8</v>
      </c>
      <c r="B10" s="9" t="e">
        <f>#REF!</f>
        <v>#REF!</v>
      </c>
      <c r="C10" s="8" t="e">
        <f>IF(B10=144,"95",IF(AND(B10&lt;=143,B10&gt;=140),"50",IF(OR(B10=139,B10=138),"25",IF(OR(B10=137,B10=136),"15",IF(OR(B10=135,B10=134),"10",IF(AND(B10&lt;=133,B10&gt;=124),"5",IF(AND(B10&lt;=123,B10&gt;=120),"2",IF(B10=119,"1",IF(B10&lt;119,"&lt;1")))))))))</f>
        <v>#REF!</v>
      </c>
      <c r="E10" s="12" t="s">
        <v>8</v>
      </c>
      <c r="F10" s="9" t="e">
        <f>#REF!</f>
        <v>#REF!</v>
      </c>
      <c r="G10" s="8" t="e">
        <f>IF(F10=144,"95",IF(AND(F10&lt;=143,F10&gt;=141),"50",IF(AND(F10&lt;=140,F10&gt;=138),"25",IF(F10=137,"15",IF(F10=136,"10",IF(OR(F10=135,F10=134),"5",IF(AND(F10&lt;=133,F10&gt;=131),"2",IF(AND(F10&lt;=130,F10&gt;=127),"1",IF(F10&lt;127,"&lt;1")))))))))</f>
        <v>#REF!</v>
      </c>
    </row>
    <row r="11" spans="1:7" ht="13.5" customHeight="1">
      <c r="B11" s="13"/>
      <c r="F11" s="13"/>
    </row>
    <row r="12" spans="1:7">
      <c r="A12" s="14" t="s">
        <v>13</v>
      </c>
      <c r="B12" s="15">
        <v>57</v>
      </c>
      <c r="E12" s="14" t="s">
        <v>13</v>
      </c>
      <c r="F12" s="15">
        <v>128</v>
      </c>
    </row>
    <row r="14" spans="1:7">
      <c r="A14" s="2"/>
      <c r="B14" s="5" t="s">
        <v>14</v>
      </c>
    </row>
    <row r="15" spans="1:7">
      <c r="A15" s="17" t="s">
        <v>15</v>
      </c>
      <c r="B15" s="18" t="e">
        <f>(#REF!-63.58)/3.8</f>
        <v>#REF!</v>
      </c>
    </row>
    <row r="16" spans="1:7">
      <c r="A16" s="17" t="s">
        <v>16</v>
      </c>
      <c r="B16" s="18" t="e">
        <f>(#REF!-14.92)/3.77</f>
        <v>#REF!</v>
      </c>
    </row>
  </sheetData>
  <sheetProtection password="CD10" sheet="1"/>
  <mergeCells count="3">
    <mergeCell ref="A1:G1"/>
    <mergeCell ref="A3:C3"/>
    <mergeCell ref="E3:G3"/>
  </mergeCells>
  <pageMargins left="0.7" right="0.7" top="0.75" bottom="0.75" header="0.51180555555555551" footer="0.51180555555555551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122" zoomScaleNormal="122" zoomScalePageLayoutView="122" workbookViewId="0">
      <selection activeCell="B16" sqref="B16"/>
    </sheetView>
  </sheetViews>
  <sheetFormatPr defaultColWidth="10.7109375" defaultRowHeight="15"/>
  <cols>
    <col min="1" max="1" width="12.140625" style="1" customWidth="1"/>
    <col min="2" max="3" width="10.7109375" style="1"/>
    <col min="4" max="4" width="5.140625" style="1" customWidth="1"/>
    <col min="5" max="5" width="12.140625" style="1" customWidth="1"/>
    <col min="6" max="16384" width="10.7109375" style="1"/>
  </cols>
  <sheetData>
    <row r="1" spans="1:7" ht="16.5">
      <c r="A1" s="79" t="s">
        <v>18</v>
      </c>
      <c r="B1" s="79"/>
      <c r="C1" s="79"/>
      <c r="D1" s="79"/>
      <c r="E1" s="79"/>
      <c r="F1" s="79"/>
      <c r="G1" s="79"/>
    </row>
    <row r="2" spans="1:7">
      <c r="A2" s="3"/>
      <c r="B2" s="4"/>
      <c r="C2" s="4"/>
      <c r="D2" s="4"/>
    </row>
    <row r="3" spans="1:7">
      <c r="A3" s="80" t="s">
        <v>10</v>
      </c>
      <c r="B3" s="80"/>
      <c r="C3" s="80"/>
      <c r="E3" s="80" t="s">
        <v>11</v>
      </c>
      <c r="F3" s="80"/>
      <c r="G3" s="80"/>
    </row>
    <row r="4" spans="1:7">
      <c r="A4" s="6" t="s">
        <v>0</v>
      </c>
      <c r="B4" s="7" t="s">
        <v>1</v>
      </c>
      <c r="C4" s="6" t="s">
        <v>12</v>
      </c>
      <c r="E4" s="6" t="s">
        <v>0</v>
      </c>
      <c r="F4" s="7" t="s">
        <v>1</v>
      </c>
      <c r="G4" s="6" t="s">
        <v>12</v>
      </c>
    </row>
    <row r="5" spans="1:7">
      <c r="A5" s="8" t="s">
        <v>3</v>
      </c>
      <c r="B5" s="9" t="e">
        <f>#REF!</f>
        <v>#REF!</v>
      </c>
      <c r="C5" s="8" t="e">
        <f>IF(B5=37,"95",IF(B5=36,"50",IF(B5=35,"25",IF(B5=34,"10",IF(B5=33,"5",IF(B5=32,"2",IF(OR(B5=31,B5=30),"1",IF(B5&lt;30,"&lt;1"))))))))</f>
        <v>#REF!</v>
      </c>
      <c r="E5" s="8" t="s">
        <v>3</v>
      </c>
      <c r="F5" s="9" t="e">
        <f>#REF!</f>
        <v>#REF!</v>
      </c>
      <c r="G5" s="8" t="e">
        <f>IF(F5=37,"95",IF(F5=36,"25",IF(F5=35,"15",IF(F5=34,"5",IF(F5=33,"2",IF(F5=32,"1",IF(F5&lt;32,"&lt;1")))))))</f>
        <v>#REF!</v>
      </c>
    </row>
    <row r="6" spans="1:7">
      <c r="A6" s="8" t="s">
        <v>4</v>
      </c>
      <c r="B6" s="9" t="e">
        <f>#REF!</f>
        <v>#REF!</v>
      </c>
      <c r="C6" s="8" t="e">
        <f>IF(B6=37,"50",IF(B6=36,"25",IF(OR(B6=35,B6=34),"15",IF(OR(B6=33,B6=32),"10",IF(OR(B6=31,B6=30),"5",IF(AND(B6&lt;=29,B6&gt;=26),"2",IF(B6=25,"1",IF(B6&lt;25,"&lt;1"))))))))</f>
        <v>#REF!</v>
      </c>
      <c r="E6" s="8" t="s">
        <v>4</v>
      </c>
      <c r="F6" s="9" t="e">
        <f>#REF!</f>
        <v>#REF!</v>
      </c>
      <c r="G6" s="8" t="e">
        <f>IF(F6=37,"50",IF(F6=36,"25",IF(F6=35,"15",IF(F6=34,"10",IF(OR(F6=33,F6=32),"5",IF(F6=31,"1",IF(F6&lt;31,"&lt;1")))))))</f>
        <v>#REF!</v>
      </c>
    </row>
    <row r="7" spans="1:7">
      <c r="A7" s="8" t="s">
        <v>5</v>
      </c>
      <c r="B7" s="9" t="e">
        <f>#REF!</f>
        <v>#REF!</v>
      </c>
      <c r="C7" s="8" t="e">
        <f>IF(B7=6,"10",IF(B7=5,"1",IF(B7&lt;5,"&lt;1")))</f>
        <v>#REF!</v>
      </c>
      <c r="E7" s="8" t="s">
        <v>5</v>
      </c>
      <c r="F7" s="9" t="e">
        <f>#REF!</f>
        <v>#REF!</v>
      </c>
      <c r="G7" s="11" t="e">
        <f>IF(F7=6,"10",IF(F7=5,"1",IF(F7&lt;5,"&lt;1")))</f>
        <v>#REF!</v>
      </c>
    </row>
    <row r="8" spans="1:7">
      <c r="A8" s="8" t="s">
        <v>6</v>
      </c>
      <c r="B8" s="9" t="e">
        <f>#REF!</f>
        <v>#REF!</v>
      </c>
      <c r="C8" s="8" t="e">
        <f>IF(B8=39,"95",IF(OR(B8=38,B8=37),"50",IF(B8=36,"25",IF(B8=35,"15",IF(B8=34,"10",IF(OR(B8=33,B8=32),"5",IF(OR(B8=31,B8=30),"1",IF(B8&lt;30,"&lt;1"))))))))</f>
        <v>#REF!</v>
      </c>
      <c r="E8" s="8" t="s">
        <v>6</v>
      </c>
      <c r="F8" s="9" t="e">
        <f>#REF!</f>
        <v>#REF!</v>
      </c>
      <c r="G8" s="8" t="e">
        <f>IF(F8=39,"50",IF(OR(F8=38,F8=37),"15",IF(F8=36,"10",IF(F8=35,"5",IF(F8=34,"2",IF(F8=33,"1",IF(F8&lt;33,"&lt;1")))))))</f>
        <v>#REF!</v>
      </c>
    </row>
    <row r="9" spans="1:7">
      <c r="A9" s="8" t="s">
        <v>7</v>
      </c>
      <c r="B9" s="9" t="e">
        <f>#REF!</f>
        <v>#REF!</v>
      </c>
      <c r="C9" s="8" t="e">
        <f>IF(B9=25,"95",IF(B9=24,"50",IF(B9=23,"15",IF(B9=22,"5",IF(AND(B9&lt;=21,B9&gt;=19),"1",IF(B9&lt;19,"&lt;1"))))))</f>
        <v>#REF!</v>
      </c>
      <c r="E9" s="8" t="s">
        <v>7</v>
      </c>
      <c r="F9" s="9" t="e">
        <f>#REF!</f>
        <v>#REF!</v>
      </c>
      <c r="G9" s="8" t="e">
        <f>IF(F9=25,"50",IF(F9=24,"25",IF(F9=23,"15",IF(F9=22,"10",IF(F9=21,"5",IF(F9=20,"2",IF(OR(F9=19,F9=18),"1",IF(F9&lt;18,"&lt;1"))))))))</f>
        <v>#REF!</v>
      </c>
    </row>
    <row r="10" spans="1:7">
      <c r="A10" s="12" t="s">
        <v>8</v>
      </c>
      <c r="B10" s="9" t="e">
        <f>#REF!</f>
        <v>#REF!</v>
      </c>
      <c r="C10" s="8" t="e">
        <f>IF(B10=144,"95",IF(AND(B10&lt;=143,B10&gt;=140),"50",IF(AND(B10&lt;=139,B10&gt;=137),"25",IF(AND(B10&lt;=136,B10&gt;=134),"15",IF(B10=133,"10",IF(AND(B10&lt;=132,B10&gt;=126),"5",IF(AND(B10&lt;=125,B10&gt;=122),"2",IF(AND(B10&lt;=121,B10&gt;=119),"1",IF(B10&lt;119,"&lt;1")))))))))</f>
        <v>#REF!</v>
      </c>
      <c r="E10" s="12" t="s">
        <v>8</v>
      </c>
      <c r="F10" s="9" t="e">
        <f>#REF!</f>
        <v>#REF!</v>
      </c>
      <c r="G10" s="8" t="e">
        <f>IF(F10=144,"95",IF(AND(F10&lt;=143,F10&gt;=141),"50",IF(AND(F10&lt;=140,F10&gt;=138),"25",IF(F10=137,"15",IF(F10=136,"10",IF(OR(F10=135,F10=134),"5",IF(AND(F10&lt;=133,F10&gt;=131),"2",IF(F10=130,"1",IF(F10&lt;130,"&lt;1")))))))))</f>
        <v>#REF!</v>
      </c>
    </row>
    <row r="11" spans="1:7">
      <c r="B11" s="13"/>
      <c r="F11" s="13"/>
    </row>
    <row r="12" spans="1:7">
      <c r="A12" s="14" t="s">
        <v>13</v>
      </c>
      <c r="B12" s="15">
        <v>89</v>
      </c>
      <c r="E12" s="14" t="s">
        <v>13</v>
      </c>
      <c r="F12" s="15">
        <v>134</v>
      </c>
    </row>
    <row r="14" spans="1:7">
      <c r="A14" s="2"/>
      <c r="B14" s="5" t="s">
        <v>14</v>
      </c>
    </row>
    <row r="15" spans="1:7">
      <c r="A15" s="17" t="s">
        <v>15</v>
      </c>
      <c r="B15" s="18" t="e">
        <f>(#REF!-68.59)/3.41</f>
        <v>#REF!</v>
      </c>
    </row>
    <row r="16" spans="1:7">
      <c r="A16" s="17" t="s">
        <v>16</v>
      </c>
      <c r="B16" s="18" t="e">
        <f>(#REF!-14.14)/3.81</f>
        <v>#REF!</v>
      </c>
    </row>
  </sheetData>
  <sheetProtection password="CD10" sheet="1"/>
  <mergeCells count="3">
    <mergeCell ref="A1:G1"/>
    <mergeCell ref="A3:C3"/>
    <mergeCell ref="E3:G3"/>
  </mergeCells>
  <pageMargins left="0.7" right="0.7" top="0.75" bottom="0.75" header="0.51180555555555551" footer="0.51180555555555551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122" zoomScaleNormal="122" zoomScalePageLayoutView="122" workbookViewId="0">
      <selection activeCell="B16" sqref="B16"/>
    </sheetView>
  </sheetViews>
  <sheetFormatPr defaultColWidth="10.7109375" defaultRowHeight="15"/>
  <cols>
    <col min="1" max="1" width="12.140625" style="1" customWidth="1"/>
    <col min="2" max="3" width="10.7109375" style="1"/>
    <col min="4" max="4" width="5.140625" style="1" customWidth="1"/>
    <col min="5" max="5" width="12.140625" style="1" customWidth="1"/>
    <col min="6" max="16384" width="10.7109375" style="1"/>
  </cols>
  <sheetData>
    <row r="1" spans="1:7" ht="16.5">
      <c r="A1" s="79" t="s">
        <v>19</v>
      </c>
      <c r="B1" s="79"/>
      <c r="C1" s="79"/>
      <c r="D1" s="79"/>
      <c r="E1" s="79"/>
      <c r="F1" s="79"/>
      <c r="G1" s="79"/>
    </row>
    <row r="2" spans="1:7">
      <c r="A2" s="3"/>
      <c r="B2" s="4"/>
      <c r="C2" s="4"/>
      <c r="D2" s="4"/>
    </row>
    <row r="3" spans="1:7">
      <c r="A3" s="80" t="s">
        <v>10</v>
      </c>
      <c r="B3" s="80"/>
      <c r="C3" s="80"/>
      <c r="E3" s="80" t="s">
        <v>11</v>
      </c>
      <c r="F3" s="80"/>
      <c r="G3" s="80"/>
    </row>
    <row r="4" spans="1:7">
      <c r="A4" s="6" t="s">
        <v>0</v>
      </c>
      <c r="B4" s="7" t="s">
        <v>1</v>
      </c>
      <c r="C4" s="6" t="s">
        <v>12</v>
      </c>
      <c r="E4" s="6" t="s">
        <v>0</v>
      </c>
      <c r="F4" s="7" t="s">
        <v>1</v>
      </c>
      <c r="G4" s="6" t="s">
        <v>12</v>
      </c>
    </row>
    <row r="5" spans="1:7">
      <c r="A5" s="8" t="s">
        <v>3</v>
      </c>
      <c r="B5" s="9" t="e">
        <f>#REF!</f>
        <v>#REF!</v>
      </c>
      <c r="C5" s="8" t="e">
        <f>IF(B5=37,"95",IF(B5=36,"50",IF(B5=35,"15",IF(B5=34,"5",IF(OR(B5=33,B5=32),"1",IF(B5&lt;32,"&lt;1"))))))</f>
        <v>#REF!</v>
      </c>
      <c r="E5" s="8" t="s">
        <v>3</v>
      </c>
      <c r="F5" s="9" t="e">
        <f>#REF!</f>
        <v>#REF!</v>
      </c>
      <c r="G5" s="8" t="e">
        <f>IF(F5=37,"95",IF(F5=36,"50",IF(F5=35,"15",IF(F5=34,"5",IF(OR(F5=33,F5=32),"2",IF(OR(F5=31,F5=30),"1",IF(F5&lt;30,"&lt;1")))))))</f>
        <v>#REF!</v>
      </c>
    </row>
    <row r="6" spans="1:7">
      <c r="A6" s="8" t="s">
        <v>4</v>
      </c>
      <c r="B6" s="9" t="e">
        <f>#REF!</f>
        <v>#REF!</v>
      </c>
      <c r="C6" s="8" t="e">
        <f>IF(B6=37,"50",IF(B6=36,"25",IF(OR(B6=35,B6=34),"15",IF(B6=33,"10",IF(OR(B6=32,B6=31),"5",IF(OR(B6=30,B6=29),"2",IF(AND(B6&lt;=28,B6&gt;=26),"1",IF(B6&lt;26,"&lt;1"))))))))</f>
        <v>#REF!</v>
      </c>
      <c r="E6" s="8" t="s">
        <v>4</v>
      </c>
      <c r="F6" s="9" t="e">
        <f>#REF!</f>
        <v>#REF!</v>
      </c>
      <c r="G6" s="8" t="e">
        <f>IF(F6=37,"50",IF(F6=36,"25",IF(F6=35,"15",IF(F6=34,"10",IF(OR(F6=33,F6=32),"5",IF(F6=31,"1",IF(F6&lt;31,"&lt;1")))))))</f>
        <v>#REF!</v>
      </c>
    </row>
    <row r="7" spans="1:7">
      <c r="A7" s="8" t="s">
        <v>5</v>
      </c>
      <c r="B7" s="9" t="e">
        <f>#REF!</f>
        <v>#REF!</v>
      </c>
      <c r="C7" s="8" t="e">
        <f>IF(B7=6,"5",IF(B7=5,"1",IF(B7&lt;5,"&lt;1")))</f>
        <v>#REF!</v>
      </c>
      <c r="E7" s="8" t="s">
        <v>5</v>
      </c>
      <c r="F7" s="9" t="e">
        <f>#REF!</f>
        <v>#REF!</v>
      </c>
      <c r="G7" s="11" t="e">
        <f>IF(F7=6,"10",IF(F7=5,"2",IF(F7=4,"1",IF(F7&lt;4,"&lt;1"))))</f>
        <v>#REF!</v>
      </c>
    </row>
    <row r="8" spans="1:7">
      <c r="A8" s="8" t="s">
        <v>6</v>
      </c>
      <c r="B8" s="9" t="e">
        <f>#REF!</f>
        <v>#REF!</v>
      </c>
      <c r="C8" s="8" t="e">
        <f>IF(B8=39,"95",IF(OR(B8=38,B8=37),"50",IF(B8=36,"25",IF(B8=35,"15",IF(B8=34,"10",IF(OR(B8=33,B8=32),"5",IF(OR(B8=31,B8=30),"1",IF(B8&lt;30,"&lt;1"))))))))</f>
        <v>#REF!</v>
      </c>
      <c r="E8" s="8" t="s">
        <v>6</v>
      </c>
      <c r="F8" s="9" t="e">
        <f>#REF!</f>
        <v>#REF!</v>
      </c>
      <c r="G8" s="8" t="e">
        <f>IF(F8=39,"50",IF(OR(F8=38,F8=37),"15",IF(F8=36,"10",IF(F8=35,"5",IF(OR(F8=34,F8=33),"1",IF(F8&lt;33,"&lt;1"))))))</f>
        <v>#REF!</v>
      </c>
    </row>
    <row r="9" spans="1:7">
      <c r="A9" s="8" t="s">
        <v>7</v>
      </c>
      <c r="B9" s="9" t="e">
        <f>#REF!</f>
        <v>#REF!</v>
      </c>
      <c r="C9" s="8" t="e">
        <f>IF(B9=25,"50",IF(OR(B9=24,B9=23),"10",IF(B9=22,"5",IF(AND(B9&lt;=21,B9&gt;=19),"1",IF(B9&lt;19,"&lt;1")))))</f>
        <v>#REF!</v>
      </c>
      <c r="E9" s="8" t="s">
        <v>7</v>
      </c>
      <c r="F9" s="9" t="e">
        <f>#REF!</f>
        <v>#REF!</v>
      </c>
      <c r="G9" s="8" t="e">
        <f>IF(F9=25,"50",IF(F9=24,"25",IF(F9=23,"15",IF(F9=22,"10",IF(F9=21,"5",IF(OR(F9=20,F9=19),"2",IF(OR(F9=18,F9=17),"1",IF(F9&lt;17,"1"))))))))</f>
        <v>#REF!</v>
      </c>
    </row>
    <row r="10" spans="1:7">
      <c r="A10" s="12" t="s">
        <v>8</v>
      </c>
      <c r="B10" s="9" t="e">
        <f>#REF!</f>
        <v>#REF!</v>
      </c>
      <c r="C10" s="8" t="e">
        <f>IF(B10=144,"&gt;95",IF(B10=143,"95",IF(AND(B10&lt;=142,B10&gt;=140),"50",IF(AND(B10&lt;=139,B10&gt;=137),"25",IF(AND(B10&lt;=136,B10&gt;=134),"15",IF(B10=133,"10",IF(AND(B10&lt;=132,B10&gt;=129),"5",IF(AND(B10&lt;=128,B10&gt;=126),"2",IF(B10=125,"1",IF(B10&lt;125,"&lt;1"))))))))))</f>
        <v>#REF!</v>
      </c>
      <c r="E10" s="12" t="s">
        <v>8</v>
      </c>
      <c r="F10" s="9" t="e">
        <f>#REF!</f>
        <v>#REF!</v>
      </c>
      <c r="G10" s="8" t="e">
        <f>IF(F10=144,"95",IF(AND(F10&lt;=143,F10&gt;=140),"50",IF(OR(F10=139,F10=138),"25",IF(F10=137,"15",IF(F10=136,"10",IF(OR(F10=135,F10=134),"5",IF(OR(F10=133,F10=132),"2",IF(AND(F10&lt;=131,F10&gt;=129),"1",IF(F10&lt;129,"&lt;1")))))))))</f>
        <v>#REF!</v>
      </c>
    </row>
    <row r="11" spans="1:7">
      <c r="B11" s="13"/>
      <c r="F11" s="13"/>
    </row>
    <row r="12" spans="1:7">
      <c r="A12" s="14" t="s">
        <v>13</v>
      </c>
      <c r="B12" s="15">
        <v>92</v>
      </c>
      <c r="E12" s="14" t="s">
        <v>13</v>
      </c>
      <c r="F12" s="15">
        <v>120</v>
      </c>
    </row>
    <row r="14" spans="1:7">
      <c r="A14" s="2"/>
      <c r="B14" s="5" t="s">
        <v>14</v>
      </c>
    </row>
    <row r="15" spans="1:7">
      <c r="A15" s="17" t="s">
        <v>15</v>
      </c>
      <c r="B15" s="18" t="e">
        <f>(#REF!-72.03)/3.53</f>
        <v>#REF!</v>
      </c>
    </row>
    <row r="16" spans="1:7">
      <c r="A16" s="17" t="s">
        <v>16</v>
      </c>
      <c r="B16" s="18" t="e">
        <f>(#REF!-13.84)/3.99</f>
        <v>#REF!</v>
      </c>
    </row>
  </sheetData>
  <sheetProtection password="CD10" sheet="1"/>
  <mergeCells count="3">
    <mergeCell ref="A1:G1"/>
    <mergeCell ref="A3:C3"/>
    <mergeCell ref="E3:G3"/>
  </mergeCells>
  <pageMargins left="0.7" right="0.7" top="0.75" bottom="0.75" header="0.51180555555555551" footer="0.51180555555555551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A4" zoomScale="122" zoomScaleNormal="122" zoomScalePageLayoutView="122" workbookViewId="0">
      <selection activeCell="B16" sqref="B16"/>
    </sheetView>
  </sheetViews>
  <sheetFormatPr defaultColWidth="10.7109375" defaultRowHeight="15"/>
  <cols>
    <col min="1" max="1" width="12.140625" style="1" customWidth="1"/>
    <col min="2" max="3" width="10.7109375" style="1"/>
    <col min="4" max="4" width="5.140625" style="1" customWidth="1"/>
    <col min="5" max="5" width="12.140625" style="1" customWidth="1"/>
    <col min="6" max="16384" width="10.7109375" style="1"/>
  </cols>
  <sheetData>
    <row r="1" spans="1:7" ht="16.5">
      <c r="A1" s="79" t="s">
        <v>20</v>
      </c>
      <c r="B1" s="79"/>
      <c r="C1" s="79"/>
      <c r="D1" s="79"/>
      <c r="E1" s="79"/>
      <c r="F1" s="79"/>
      <c r="G1" s="79"/>
    </row>
    <row r="2" spans="1:7">
      <c r="A2" s="3"/>
      <c r="B2" s="4"/>
      <c r="C2" s="4"/>
      <c r="D2" s="4"/>
    </row>
    <row r="3" spans="1:7">
      <c r="A3" s="80" t="s">
        <v>10</v>
      </c>
      <c r="B3" s="80"/>
      <c r="C3" s="80"/>
      <c r="E3" s="80" t="s">
        <v>11</v>
      </c>
      <c r="F3" s="80"/>
      <c r="G3" s="80"/>
    </row>
    <row r="4" spans="1:7">
      <c r="A4" s="6" t="s">
        <v>0</v>
      </c>
      <c r="B4" s="7" t="s">
        <v>1</v>
      </c>
      <c r="C4" s="6" t="s">
        <v>12</v>
      </c>
      <c r="E4" s="6" t="s">
        <v>0</v>
      </c>
      <c r="F4" s="7" t="s">
        <v>1</v>
      </c>
      <c r="G4" s="6" t="s">
        <v>12</v>
      </c>
    </row>
    <row r="5" spans="1:7">
      <c r="A5" s="8" t="s">
        <v>3</v>
      </c>
      <c r="B5" s="9" t="e">
        <f>#REF!</f>
        <v>#REF!</v>
      </c>
      <c r="C5" s="8" t="e">
        <f>IF(B5=37,"95",IF(B5=36,"50",IF(B5=35,"25",IF(B5=34,"10",IF(B5=33,"5",IF(B5=32,"2",IF(B5=31,"1",IF(B5&lt;31,"&lt;1"))))))))</f>
        <v>#REF!</v>
      </c>
      <c r="E5" s="8" t="s">
        <v>3</v>
      </c>
      <c r="F5" s="9" t="e">
        <f>#REF!</f>
        <v>#REF!</v>
      </c>
      <c r="G5" s="8" t="e">
        <f>IF(F5=37,"95",IF(F5=36,"50",IF(F5=35,"15",IF(F5=34,"5",IF(OR(F5=33,F5=32),"2",IF(OR(F5=31,F5=30),"1",IF(F5&lt;30,"&lt;1")))))))</f>
        <v>#REF!</v>
      </c>
    </row>
    <row r="6" spans="1:7">
      <c r="A6" s="8" t="s">
        <v>4</v>
      </c>
      <c r="B6" s="9" t="e">
        <f>#REF!</f>
        <v>#REF!</v>
      </c>
      <c r="C6" s="8" t="e">
        <f>IF(B6=37,"50",IF(B6=36,"25",IF(AND(B6&lt;=35,B6&gt;=33),"10",IF(OR(B6=32,B6=31),"5",IF(B6=30,"2",IF(B6=29,"1",IF(B6&lt;29,"&lt;1")))))))</f>
        <v>#REF!</v>
      </c>
      <c r="E6" s="8" t="s">
        <v>4</v>
      </c>
      <c r="F6" s="9" t="e">
        <f>#REF!</f>
        <v>#REF!</v>
      </c>
      <c r="G6" s="8" t="e">
        <f>IF(F6=37,"50",IF(OR(F6=36,F6=35),"25",IF(F6=34,"15",IF(F6=33,"10",IF(F6=32,"5",IF(F6=31,"1",IF(F6&lt;31,"&lt;1")))))))</f>
        <v>#REF!</v>
      </c>
    </row>
    <row r="7" spans="1:7">
      <c r="A7" s="8" t="s">
        <v>5</v>
      </c>
      <c r="B7" s="9" t="e">
        <f>#REF!</f>
        <v>#REF!</v>
      </c>
      <c r="C7" s="8" t="e">
        <f>IF(B7=6,"15",IF(B7=5,"5",IF(B7=4,"2",IF(B7=3,"1",IF(B7&lt;3,"&lt;1")))))</f>
        <v>#REF!</v>
      </c>
      <c r="E7" s="8" t="s">
        <v>5</v>
      </c>
      <c r="F7" s="9" t="e">
        <f>#REF!</f>
        <v>#REF!</v>
      </c>
      <c r="G7" s="11" t="e">
        <f>IF(F7=6,"10",IF(F7=5,"5",IF(F7=4,"1",IF(F7&lt;4,"&lt;1"))))</f>
        <v>#REF!</v>
      </c>
    </row>
    <row r="8" spans="1:7">
      <c r="A8" s="8" t="s">
        <v>6</v>
      </c>
      <c r="B8" s="9" t="e">
        <f>#REF!</f>
        <v>#REF!</v>
      </c>
      <c r="C8" s="8" t="e">
        <f>IF(B8=39,"95",IF(OR(B8=38,B8=37),"50",IF(B8=36,"25",IF(B8=35,"15",IF(B8=34,"10",IF(OR(B8=33,B8=32),"5",IF(B8=31,"2",IF(B8=30,"1",IF(B8&lt;30,"&lt;1")))))))))</f>
        <v>#REF!</v>
      </c>
      <c r="E8" s="8" t="s">
        <v>6</v>
      </c>
      <c r="F8" s="9" t="e">
        <f>#REF!</f>
        <v>#REF!</v>
      </c>
      <c r="G8" s="8" t="e">
        <f>IF(F8=39,"95",IF(F8=38,"50",IF(F8=37,"15",IF(OR(F8=36,F8=35),"10",IF(F8=34,"5",IF(OR(F8=33,F8=32),"1",IF(F8&lt;32,"&lt;1")))))))</f>
        <v>#REF!</v>
      </c>
    </row>
    <row r="9" spans="1:7">
      <c r="A9" s="8" t="s">
        <v>7</v>
      </c>
      <c r="B9" s="9" t="e">
        <f>#REF!</f>
        <v>#REF!</v>
      </c>
      <c r="C9" s="8" t="e">
        <f>IF(B9=25,"95",IF(B9=24,"50",IF(B9=23,"15",IF(B9=22,"2",IF(B9=21,"1",IF(B9&lt;21,"&lt;1"))))))</f>
        <v>#REF!</v>
      </c>
      <c r="E9" s="8" t="s">
        <v>7</v>
      </c>
      <c r="F9" s="9" t="e">
        <f>#REF!</f>
        <v>#REF!</v>
      </c>
      <c r="G9" s="8" t="e">
        <f>IF(F9=25,"50",IF(OR(F9=24,F9=23),"15",IF(F9=22,"10",IF(OR(F9=21,F9=20),"5",IF(OR(F9=19,F9=18),"2",IF(F9=17,"1",IF(F9&lt;17,"&lt;1")))))))</f>
        <v>#REF!</v>
      </c>
    </row>
    <row r="10" spans="1:7">
      <c r="A10" s="12" t="s">
        <v>8</v>
      </c>
      <c r="B10" s="9" t="e">
        <f>#REF!</f>
        <v>#REF!</v>
      </c>
      <c r="C10" s="8" t="e">
        <f>IF(B10=144,"&gt;95",IF(B10=143,"95",IF(AND(B10&lt;=142,B10&gt;=139),"50",IF(AND(B10&lt;=138,B10&gt;=135),"25",IF(B10=134,"15",IF(B10=133,"10",IF(AND(B10&lt;=132,B10&gt;=129),"5",IF(AND(B10&lt;=128,B10&gt;=126),"1",IF(B10&lt;126,"&lt;1")))))))))</f>
        <v>#REF!</v>
      </c>
      <c r="E10" s="12" t="s">
        <v>8</v>
      </c>
      <c r="F10" s="9" t="e">
        <f>#REF!</f>
        <v>#REF!</v>
      </c>
      <c r="G10" s="8" t="e">
        <f>IF(F10=144,"95",IF(AND(F10&lt;=143,F10&gt;=139),"50",IF(F10=138,"25",IF(OR(F10=137,F10=136),"15",IF(OR(F10=135,F10=134),"10",IF(F10=133,"5",IF(AND(F10&lt;=132,F10&gt;=130),"2",IF(F10=129,"1",IF(F10&lt;129,"&lt;1")))))))))</f>
        <v>#REF!</v>
      </c>
    </row>
    <row r="11" spans="1:7">
      <c r="B11" s="13"/>
      <c r="F11" s="13"/>
    </row>
    <row r="12" spans="1:7">
      <c r="A12" s="14" t="s">
        <v>13</v>
      </c>
      <c r="B12" s="15">
        <v>74</v>
      </c>
      <c r="E12" s="14" t="s">
        <v>13</v>
      </c>
      <c r="F12" s="15">
        <v>69</v>
      </c>
    </row>
    <row r="14" spans="1:7">
      <c r="A14" s="2"/>
      <c r="B14" s="5" t="s">
        <v>14</v>
      </c>
    </row>
    <row r="15" spans="1:7">
      <c r="A15" s="17" t="s">
        <v>15</v>
      </c>
      <c r="B15" s="18" t="e">
        <f>(#REF!-76.24)/3.61</f>
        <v>#REF!</v>
      </c>
    </row>
    <row r="16" spans="1:7">
      <c r="A16" s="17" t="s">
        <v>16</v>
      </c>
      <c r="B16" s="18" t="e">
        <f>(#REF!-13.08)/4.24</f>
        <v>#REF!</v>
      </c>
    </row>
  </sheetData>
  <sheetProtection password="CD10" sheet="1"/>
  <mergeCells count="3">
    <mergeCell ref="A1:G1"/>
    <mergeCell ref="A3:C3"/>
    <mergeCell ref="E3:G3"/>
  </mergeCells>
  <pageMargins left="0.7" right="0.7" top="0.75" bottom="0.75" header="0.51180555555555551" footer="0.51180555555555551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D11" sqref="D11"/>
    </sheetView>
  </sheetViews>
  <sheetFormatPr defaultColWidth="11.42578125" defaultRowHeight="12.75"/>
  <sheetData>
    <row r="1" spans="1:7" ht="16.5">
      <c r="A1" s="81" t="s">
        <v>21</v>
      </c>
      <c r="B1" s="81"/>
      <c r="C1" s="81"/>
      <c r="D1" s="81"/>
      <c r="E1" s="81"/>
      <c r="F1" s="81"/>
      <c r="G1" s="81"/>
    </row>
    <row r="4" spans="1:7" ht="15">
      <c r="A4" s="6" t="s">
        <v>0</v>
      </c>
      <c r="B4" s="7" t="s">
        <v>1</v>
      </c>
      <c r="C4" s="6" t="s">
        <v>2</v>
      </c>
      <c r="D4" s="19" t="s">
        <v>15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IF(B5=37,"82-89",IF(B5=36,"41-59",IF(B5=35,"29-40",IF(B5=34,"11-18",IF(B5=33,"6-10",IF(B5=32,"3-5",IF(B5=31,"1",IF(B5&lt;31,"&lt;1"))))))))</f>
        <v>#REF!</v>
      </c>
      <c r="D5" s="5" t="e">
        <f>IF(B5=37,"13",IF(B5=36,"10",IF(B5=35,"9",IF(B5=34,"7",IF(B5=33,"6",IF(B5=32,"5",IF(B5=31,"3",IF(B5&lt;31,"2"))))))))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IF(B6=37,"41-59",IF(AND(B6&lt;=36,B6&gt;=34),"11-18",IF(OR(B6=33,B6=32),"6-10",IF(B6=31,"3-5",IF(B6=30,"2",IF(OR(B6=29,B6=28),"1",IF(B6&lt;28,"&lt;1")))))))</f>
        <v>#REF!</v>
      </c>
      <c r="D6" s="5" t="e">
        <f>IF(B6=37,"10",IF(AND(B6&lt;=36,B6&gt;=34),"7",IF(OR(B6=33,B6=32),"6",IF(B6=31,"5",IF(B6=30,"4",IF(OR(B6=29,B6=28),"3",IF(B6&lt;28,"2")))))))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IF(B7=6,"41-59",IF(B7=5,"6-10",IF(OR(B7=4,B7=3),"1",IF(B7&lt;3,"&lt;1"))))</f>
        <v>#REF!</v>
      </c>
      <c r="D7" s="5" t="e">
        <f>IF(B7=6,"10",IF(B7=5,"6",IF(OR(B7=4,B7=3),"3",IF(B7&lt;3,"2"))))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IF(B8=39,"72-81",IF(B8=38,"41-49",IF(B8=37,"29-40",IF(OR(B8=36,B8=35),"11-18",IF(B8=34,"6-10",IF(B8=33,"3-5",IF(B8=32,"2",IF(AND(B8&lt;=31,B8&gt;=29),"1",IF(B8&lt;29,"&lt;1")))))))))</f>
        <v>#REF!</v>
      </c>
      <c r="D8" s="5" t="e">
        <f>IF(B8=39,"12",IF(B8=38,"10",IF(B8=37,"9",IF(OR(B8=36,B8=35),"7",IF(B8=34,"6",IF(B8=33,"5",IF(B8=32,"4",IF(AND(B8&lt;=31,B8&gt;=29),"3",IF(B8&lt;29,"2")))))))))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IF(B9=25,"82-89",IF(B9=24,"41-59",IF(B9=23,"19-28",IF(B9=22,"11-18",IF(B9=21,"3-5",IF(B9=20,"2",IF(B9=19,"1",IF(B9&lt;19,"&lt;1"))))))))</f>
        <v>#REF!</v>
      </c>
      <c r="D9" s="5" t="e">
        <f>IF(B9=25,"13",IF(B9=24,"10",IF(B9=23,"8",IF(B9=22,"7",IF(B9=21,"5",IF(B9=20,"4",IF(B9=19,"3",IF(B9&lt;19,"2"))))))))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8" t="e">
        <f>IF(B10&gt;=144,"98",IF(B10=143,"90-94",IF(B10=142,"72-81",IF(B10=141,"60-71",IF(OR(B10=140,B10=139),"41-59",IF(B10=138,"29-40",IF(OR(B10=137,B10=136),"19-28",IF(B10=135,"11-18",IF(AND(B10&lt;=134,B10&gt;=131),"6-10",IF(OR(B10=130,B10=129),"3-5",IF(OR(B10=128,B10=127),"2",IF(AND(B10&lt;=126,B10&gt;=123),"1",IF(B10&lt;123,"&lt;1")))))))))))))</f>
        <v>#REF!</v>
      </c>
      <c r="D10" s="21" t="e">
        <f>IF(B10&gt;=144,"16",IF(B10=143,"14",IF(B10=142,"12",IF(B10=141,"11",IF(OR(B10=140,B10=139),"10",IF(B10=138,"9",IF(OR(B10=137,B10=136),"8",IF(B10=135,"7",IF(AND(B10&lt;=134,B10&gt;=131),"6",IF(OR(B10=130,B10=129),"5",IF(OR(B10=128,B10=127),"4",IF(AND(B10&lt;=126,B10&gt;=123),"3",IF(B10&lt;123,"2"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115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6" sqref="B16"/>
    </sheetView>
  </sheetViews>
  <sheetFormatPr defaultColWidth="11.42578125" defaultRowHeight="12.75"/>
  <cols>
    <col min="4" max="4" width="13.140625" customWidth="1"/>
  </cols>
  <sheetData>
    <row r="1" spans="1:7" ht="16.5">
      <c r="A1" s="81" t="s">
        <v>24</v>
      </c>
      <c r="B1" s="81"/>
      <c r="C1" s="81"/>
      <c r="D1" s="81"/>
      <c r="E1" s="81"/>
      <c r="F1" s="81"/>
      <c r="G1" s="81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IF(B5=37,"82-89",IF(B5=36,"60-71",IF(B5=35,"29-40",IF(B5=34,"19-28",IF(B5=33,"11-18",IF(B5=32,"3-5",IF(B5=31,"1",IF(B5&lt;31,"&lt;1"))))))))</f>
        <v>#REF!</v>
      </c>
      <c r="D5" s="5" t="e">
        <f>IF(B5=37,"13",IF(B5=36,"11",IF(B5=35,"9",IF(B5=34,"8",IF(B5=33,"7",IF(B5=32,"5",IF(B5=31,"3",IF(B5&lt;31,"2"))))))))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IF(B6=37,"60-71",IF(B6=36,"19-28",IF(OR(B6=35,B6=34),"11-18",IF(OR(B6=33,B6=32),"6-10",IF(B6=31,"3-5",IF(B6=30,"2",IF(AND(B6&lt;=29,B6&gt;=27),"1",IF(B6&lt;27,"&lt;1"))))))))</f>
        <v>#REF!</v>
      </c>
      <c r="D6" s="5" t="e">
        <f>IF(B6=37,"11",IF(B6=36,"8",IF(OR(B6=35,B6=34),"7",IF(OR(B6=33,B6=32),"6",IF(B6=31,"5",IF(B6=30,"4",IF(AND(B6&lt;=29,B6&gt;=27),"3",IF(B6&lt;27,"2"))))))))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IF(B8=39,"72-81",IF(B8=38,"41-49",IF(B8=37,"29-40",IF(B8=36,"19-28",IF(B8=35,"11-18",IF(B8=34,"6-10",IF(B8=33,"3-5",IF(B8=32,"2",IF(AND(B8&lt;=31,B8&gt;=29),"1",IF(B8&lt;29,"&lt;1"))))))))))</f>
        <v>#REF!</v>
      </c>
      <c r="D8" s="5" t="e">
        <f>IF(B8=39,"12",IF(B8=38,"10",IF(B8=37,"9",IF(B8=36,"8",IF(B8=35,"7",IF(B8=34,"6",IF(B8=33,"5",IF(B8=32,"4",IF(AND(B8&lt;=31,B8&gt;=29),"3",IF(B8&lt;29,"2"))))))))))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IF(B9=25,"82-89",IF(B9=24,"41-59",IF(B9=23,"29-40",IF(B9=22,"11-18",IF(B9=21,"3-5",IF(B9=20,"2",IF(B9=19,"1",IF(B9&lt;19,"&lt;1"))))))))</f>
        <v>#REF!</v>
      </c>
      <c r="D9" s="5" t="e">
        <f>IF(B9=25,"13",IF(B9=24,"10",IF(B9=23,"9",IF(B9=22,"7",IF(B9=21,"5",IF(B9=20,"4",IF(B9=19,"3",IF(B9&lt;19,"2"))))))))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8" t="e">
        <f>IF(B10&gt;=144,"98",IF(B10=143,"90-94",IF(B10=142,"82-89",IF(B10=141,"72-81",IF(B10=140,"60-71",IF(B10=139,"41-59",IF(OR(B10=138,B10=137),"29-40",IF(B10=136,"19-28",IF(AND(B10&lt;=135,B10&gt;=133),"11-18",IF(OR(B10=132,B10=131),"6-10",IF(OR(B10=130,B10=129),"3-5",IF(OR(B10=128,B10=127),"2",IF(AND(B10&lt;=126,B10&gt;=123),"1",IF(B10&lt;123,"&lt;1"))))))))))))))</f>
        <v>#REF!</v>
      </c>
      <c r="D10" s="21" t="e">
        <f>IF(B10&gt;=144,"16",IF(B10=143,"14",IF(B10=142,"13",IF(B10=141,"12",IF(B10=140,"11",IF(B10=139,"10",IF(OR(B10=138,B10=137),"9",IF(B10=136,"8",IF(AND(B10&lt;=135,B10&gt;=133),"7",IF(OR(B10=132,B10=131),"6",IF(OR(B10=130,B10=129),"5",IF(OR(B10=128,B10=127),"4",IF(AND(B10&lt;=126,B10&gt;=123),"3",IF(B10&lt;123,"2"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262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="122" zoomScaleNormal="122" zoomScalePageLayoutView="122" workbookViewId="0">
      <selection activeCell="B15" sqref="B15"/>
    </sheetView>
  </sheetViews>
  <sheetFormatPr defaultColWidth="11.42578125" defaultRowHeight="12.75"/>
  <cols>
    <col min="4" max="4" width="13.140625" customWidth="1"/>
  </cols>
  <sheetData>
    <row r="1" spans="1:7" ht="16.5">
      <c r="A1" s="81" t="s">
        <v>26</v>
      </c>
      <c r="B1" s="81"/>
      <c r="C1" s="81"/>
      <c r="D1" s="81"/>
      <c r="E1" s="81"/>
      <c r="F1" s="81"/>
      <c r="G1" s="81"/>
    </row>
    <row r="4" spans="1:7" ht="15">
      <c r="A4" s="6" t="s">
        <v>0</v>
      </c>
      <c r="B4" s="7" t="s">
        <v>1</v>
      </c>
      <c r="C4" s="6" t="s">
        <v>2</v>
      </c>
      <c r="D4" s="19" t="s">
        <v>25</v>
      </c>
      <c r="E4" s="19" t="s">
        <v>22</v>
      </c>
      <c r="F4" s="19" t="s">
        <v>23</v>
      </c>
    </row>
    <row r="5" spans="1:7" ht="15">
      <c r="A5" s="8" t="s">
        <v>3</v>
      </c>
      <c r="B5" s="9" t="e">
        <f>#REF!</f>
        <v>#REF!</v>
      </c>
      <c r="C5" s="8" t="e">
        <f>IF(B5=37,"82-89",IF(B5=36,"60-71",IF(B5=35,"41-59",IF(B5=34,"19-28",IF(B5=33,"11-18",IF(B5=32,"6-10",IF(B5=31,"2",IF(B5=30,"1",IF(B5&lt;30,"&lt;1")))))))))</f>
        <v>#REF!</v>
      </c>
      <c r="D5" s="22" t="e">
        <f>IF(B5=37,"13",IF(B5=36,"11",IF(B5=35,"10",IF(B5=34,"8",IF(B5=33,"7",IF(B5=32,"6",IF(B5=31,"4",IF(B5=30,"3",IF(B5&lt;30,"2")))))))))</f>
        <v>#REF!</v>
      </c>
      <c r="E5" s="5" t="e">
        <f>2.86+(1.16*D5)-(0.32*#REF!)</f>
        <v>#REF!</v>
      </c>
      <c r="F5" s="20" t="e">
        <f t="shared" ref="F5:F10" si="0">(E5-10)/3</f>
        <v>#REF!</v>
      </c>
    </row>
    <row r="6" spans="1:7" ht="15">
      <c r="A6" s="8" t="s">
        <v>4</v>
      </c>
      <c r="B6" s="9" t="e">
        <f>#REF!</f>
        <v>#REF!</v>
      </c>
      <c r="C6" s="8" t="e">
        <f>IF(B6=37,"60-71",IF(B6=36,"19-28",IF(OR(B6=35,B6=34),"11-18",IF(OR(B6=33,B6=32),"6-10",IF(B6=31,"3-5",IF(B6=30,"2",IF(AND(B6&lt;=29,B6&gt;=27),"1",IF(B6&lt;27,"&lt;1"))))))))</f>
        <v>#REF!</v>
      </c>
      <c r="D6" s="22" t="e">
        <f>IF(B6=37,"11",IF(B6=36,"8",IF(OR(B6=35,B6=34),"7",IF(OR(B6=33,B6=32),"6",IF(B6=31,"5",IF(B6=30,"4",IF(AND(B6&lt;=29,B6&gt;=27),"3",IF(B6&lt;27,"2"))))))))</f>
        <v>#REF!</v>
      </c>
      <c r="E6" s="5" t="e">
        <f>2.86+(1.16*D6)-(0.32*#REF!)</f>
        <v>#REF!</v>
      </c>
      <c r="F6" s="20" t="e">
        <f t="shared" si="0"/>
        <v>#REF!</v>
      </c>
    </row>
    <row r="7" spans="1:7" ht="15">
      <c r="A7" s="8" t="s">
        <v>5</v>
      </c>
      <c r="B7" s="9" t="e">
        <f>#REF!</f>
        <v>#REF!</v>
      </c>
      <c r="C7" s="8" t="e">
        <f>IF(B7=6,"60-71",IF(B7=5,"11-18",IF(OR(B7=4,B7=3),"1",IF(B7&lt;3,"&lt;1"))))</f>
        <v>#REF!</v>
      </c>
      <c r="D7" s="5" t="e">
        <f>IF(B7=6,"11",IF(B7=5,"7",IF(OR(B7=4,B7=3),"3",IF(B7&lt;3,"2"))))</f>
        <v>#REF!</v>
      </c>
      <c r="E7" s="5" t="e">
        <f>2.86+(1.16*D7)-(0.32*#REF!)</f>
        <v>#REF!</v>
      </c>
      <c r="F7" s="20" t="e">
        <f t="shared" si="0"/>
        <v>#REF!</v>
      </c>
    </row>
    <row r="8" spans="1:7" ht="15">
      <c r="A8" s="8" t="s">
        <v>6</v>
      </c>
      <c r="B8" s="9" t="e">
        <f>#REF!</f>
        <v>#REF!</v>
      </c>
      <c r="C8" s="8" t="e">
        <f>IF(B8=39,"72-81",IF(B8=38,"41-49",IF(B8=37,"29-40",IF(B8=36,"19-28",IF(B8=35,"11-18",IF(B8=34,"6-10",IF(OR(B8=33,B8=32),"3-5",IF(B8=31,"2",IF(AND(B8&lt;=30,B8&gt;=28),"1",IF(B8&lt;28,"&lt;1"))))))))))</f>
        <v>#REF!</v>
      </c>
      <c r="D8" s="22" t="e">
        <f>IF(B8=39,"12",IF(B8=38,"10",IF(B8=37,"9",IF(B8=36,"8",IF(B8=35,"7",IF(B8=34,"6",IF(OR(B8=33,B8=32),"5",IF(B8=31,"4",IF(AND(B8&lt;=30,B8&gt;=28),"3",IF(B8&lt;28,"2"))))))))))</f>
        <v>#REF!</v>
      </c>
      <c r="E8" s="5" t="e">
        <f>2.86+(1.16*D8)-(0.32*#REF!)</f>
        <v>#REF!</v>
      </c>
      <c r="F8" s="20" t="e">
        <f t="shared" si="0"/>
        <v>#REF!</v>
      </c>
    </row>
    <row r="9" spans="1:7" ht="15">
      <c r="A9" s="8" t="s">
        <v>7</v>
      </c>
      <c r="B9" s="9" t="e">
        <f>#REF!</f>
        <v>#REF!</v>
      </c>
      <c r="C9" s="8" t="e">
        <f>IF(B9=25,"82-89",IF(B9=24,"60-71",IF(B9=23,"29-40",IF(B9=22,"11-18",IF(B9=21,"3-5",IF(B9=20,"2",IF(B9=19,"1",IF(B9&lt;19,"&lt;1"))))))))</f>
        <v>#REF!</v>
      </c>
      <c r="D9" s="22" t="e">
        <f>IF(B9=25,"13",IF(B9=24,"11",IF(B9=23,"9",IF(B9=22,"7",IF(B9=21,"5",IF(B9=20,"4",IF(B9=19,"3",IF(B9&lt;19,"2"))))))))</f>
        <v>#REF!</v>
      </c>
      <c r="E9" s="5" t="e">
        <f>2.86+(1.16*D9)-(0.32*#REF!)</f>
        <v>#REF!</v>
      </c>
      <c r="F9" s="20" t="e">
        <f t="shared" si="0"/>
        <v>#REF!</v>
      </c>
    </row>
    <row r="10" spans="1:7" ht="15">
      <c r="A10" s="12" t="s">
        <v>8</v>
      </c>
      <c r="B10" s="9" t="e">
        <f>#REF!</f>
        <v>#REF!</v>
      </c>
      <c r="C10" s="23" t="e">
        <f>IF(B10&gt;=144,"98",IF(B10=143,"90-94",IF(B10=142,"82-89",IF(B10=141,"72-81",IF(B10=140,"60-71",IF(OR(B10=139,B10=138),"41-59",IF(OR(B10=137,B10=136),"29-40",IF(B10=135,"19-28",IF(AND(B10&lt;=134,B10&gt;=132),"11-18",IF(OR(B10=131,B10=130),"6-10",IF(OR(B10=129,B10=128),"3-5",IF(OR(B10=127,B10=126),"2",IF(AND(B10&lt;=125,B10&gt;=121),"1",IF(B10&lt;121,"&lt;1"))))))))))))))</f>
        <v>#REF!</v>
      </c>
      <c r="D10" s="24" t="e">
        <f>IF(B10&gt;=144,"16",IF(B10=143,"14",IF(B10=142,"13",IF(B10=141,"12",IF(B10=140,"11",IF(OR(B10=139,B10=138),"10",IF(OR(B10=137,B10=136),"9",IF(B10=135,"8",IF(AND(B10&lt;=134,B10&gt;=132),"7",IF(OR(B10=131,B10=130),"6",IF(OR(B10=129,B10=128),"5",IF(OR(B10=127,B10=126),"4",IF(AND(B10&lt;=125,B10&gt;=121),"3",IF(B10&lt;121,"2"))))))))))))))</f>
        <v>#REF!</v>
      </c>
      <c r="E10" s="5" t="e">
        <f>2.86+(1.16*D10)-(0.32*#REF!)</f>
        <v>#REF!</v>
      </c>
      <c r="F10" s="20" t="e">
        <f t="shared" si="0"/>
        <v>#REF!</v>
      </c>
    </row>
    <row r="11" spans="1:7" ht="15">
      <c r="A11" s="1"/>
      <c r="B11" s="13"/>
      <c r="C11" s="1"/>
    </row>
    <row r="12" spans="1:7" ht="15">
      <c r="A12" s="14" t="s">
        <v>13</v>
      </c>
      <c r="B12" s="15">
        <v>358</v>
      </c>
      <c r="C12" s="1"/>
    </row>
  </sheetData>
  <sheetProtection password="CD10" sheet="1"/>
  <mergeCells count="1">
    <mergeCell ref="A1:G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Infos patient</vt:lpstr>
      <vt:lpstr>50-60</vt:lpstr>
      <vt:lpstr>61-65</vt:lpstr>
      <vt:lpstr>66-70</vt:lpstr>
      <vt:lpstr>71-75</vt:lpstr>
      <vt:lpstr>76-85</vt:lpstr>
      <vt:lpstr>Pedraza_66</vt:lpstr>
      <vt:lpstr>Pedraza_67-69</vt:lpstr>
      <vt:lpstr>Pedraza_70-72</vt:lpstr>
      <vt:lpstr>Pedraza_73-75</vt:lpstr>
      <vt:lpstr>Pedraza_76-78</vt:lpstr>
      <vt:lpstr>Pedraza_79-81</vt:lpstr>
      <vt:lpstr>Pedraza_82-84</vt:lpstr>
      <vt:lpstr>Pedraza_85-87</vt:lpstr>
      <vt:lpstr>Pedraza_88-90</vt:lpstr>
      <vt:lpstr>Pedraza_91</vt:lpstr>
      <vt:lpstr>RAVLT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Hudon</dc:creator>
  <cp:lastModifiedBy>Arathi S</cp:lastModifiedBy>
  <cp:lastPrinted>2016-08-19T13:20:44Z</cp:lastPrinted>
  <dcterms:created xsi:type="dcterms:W3CDTF">2016-06-27T20:21:27Z</dcterms:created>
  <dcterms:modified xsi:type="dcterms:W3CDTF">2018-09-21T11:53:32Z</dcterms:modified>
</cp:coreProperties>
</file>