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D4" i="1" l="1"/>
  <c r="B5" i="1"/>
  <c r="L2" i="1"/>
  <c r="F2" i="1"/>
  <c r="B3" i="1"/>
  <c r="F3" i="1"/>
  <c r="B4" i="1"/>
  <c r="F4" i="1"/>
  <c r="F5" i="1"/>
  <c r="L4" i="1"/>
  <c r="C2" i="1"/>
  <c r="G2" i="1"/>
  <c r="C3" i="1"/>
  <c r="G3" i="1"/>
  <c r="C4" i="1"/>
  <c r="G4" i="1"/>
  <c r="C5" i="1"/>
  <c r="G5" i="1"/>
  <c r="P2" i="1"/>
  <c r="P4" i="1"/>
  <c r="N2" i="1"/>
  <c r="R2" i="1"/>
  <c r="N3" i="1"/>
  <c r="R3" i="1"/>
  <c r="N4" i="1"/>
  <c r="H4" i="1"/>
  <c r="D5" i="1"/>
  <c r="H5" i="1"/>
  <c r="L3" i="1"/>
  <c r="L5" i="1"/>
  <c r="O2" i="1"/>
  <c r="S2" i="1"/>
  <c r="O3" i="1"/>
  <c r="S3" i="1"/>
  <c r="O4" i="1"/>
  <c r="S4" i="1"/>
  <c r="O5" i="1"/>
  <c r="S5" i="1"/>
  <c r="P3" i="1"/>
  <c r="P5" i="1"/>
  <c r="D3" i="1"/>
  <c r="I2" i="1"/>
  <c r="I3" i="1"/>
  <c r="I4" i="1"/>
  <c r="I5" i="1"/>
  <c r="B2" i="1"/>
  <c r="M2" i="1"/>
  <c r="Q2" i="1"/>
  <c r="M3" i="1"/>
  <c r="Q3" i="1"/>
  <c r="M4" i="1"/>
  <c r="Q4" i="1"/>
  <c r="M5" i="1"/>
  <c r="Q5" i="1"/>
  <c r="D2" i="1"/>
  <c r="H2" i="1"/>
  <c r="H3" i="1"/>
  <c r="E2" i="1"/>
  <c r="E3" i="1"/>
  <c r="E4" i="1"/>
  <c r="E5" i="1"/>
  <c r="R4" i="1"/>
  <c r="N5" i="1"/>
  <c r="R5" i="1"/>
</calcChain>
</file>

<file path=xl/sharedStrings.xml><?xml version="1.0" encoding="utf-8"?>
<sst xmlns="http://schemas.openxmlformats.org/spreadsheetml/2006/main" count="65" uniqueCount="20">
  <si>
    <t xml:space="preserve">Day 0 </t>
  </si>
  <si>
    <t>Day 1</t>
  </si>
  <si>
    <t>Day 2</t>
  </si>
  <si>
    <t>Day 3</t>
  </si>
  <si>
    <t>Day 4</t>
  </si>
  <si>
    <t>Day 5</t>
  </si>
  <si>
    <t>Day 6</t>
  </si>
  <si>
    <t>Day 7</t>
  </si>
  <si>
    <t>GFP</t>
  </si>
  <si>
    <t>Myb</t>
  </si>
  <si>
    <t>CycA</t>
  </si>
  <si>
    <t>Average</t>
  </si>
  <si>
    <t>n=1</t>
  </si>
  <si>
    <t>n=3</t>
  </si>
  <si>
    <t>Std Dev</t>
  </si>
  <si>
    <t>No RNAi</t>
  </si>
  <si>
    <t>GFP RNAi</t>
  </si>
  <si>
    <t>CycA RNAi</t>
  </si>
  <si>
    <t>Myb RNAi</t>
  </si>
  <si>
    <t>n=2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</si>
</sst>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No RNAi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fixedVal"/>
            <c:noEndCap val="1"/>
            <c:val val="0"/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Sheet1!$L$2:$S$2</c:f>
                <c:numCache>
                  <c:formatCode>General</c:formatCode>
                  <c:ptCount val="8"/>
                  <c:pt idx="0">
                    <c:v>41633.319989322779</c:v>
                  </c:pt>
                  <c:pt idx="1">
                    <c:v>82591.363551725633</c:v>
                  </c:pt>
                  <c:pt idx="2">
                    <c:v>65064.070986477112</c:v>
                  </c:pt>
                  <c:pt idx="3">
                    <c:v>203079.6231366733</c:v>
                  </c:pt>
                  <c:pt idx="4">
                    <c:v>484286.41663103976</c:v>
                  </c:pt>
                  <c:pt idx="5">
                    <c:v>439205.34301546618</c:v>
                  </c:pt>
                  <c:pt idx="6">
                    <c:v>585605.10015993996</c:v>
                  </c:pt>
                  <c:pt idx="7">
                    <c:v>441927.59587968705</c:v>
                  </c:pt>
                </c:numCache>
              </c:numRef>
            </c:plus>
            <c:minus>
              <c:numRef>
                <c:f>Sheet1!$L$2:$S$2</c:f>
                <c:numCache>
                  <c:formatCode>General</c:formatCode>
                  <c:ptCount val="8"/>
                  <c:pt idx="0">
                    <c:v>41633.319989322779</c:v>
                  </c:pt>
                  <c:pt idx="1">
                    <c:v>82591.363551725633</c:v>
                  </c:pt>
                  <c:pt idx="2">
                    <c:v>65064.070986477112</c:v>
                  </c:pt>
                  <c:pt idx="3">
                    <c:v>203079.6231366733</c:v>
                  </c:pt>
                  <c:pt idx="4">
                    <c:v>484286.41663103976</c:v>
                  </c:pt>
                  <c:pt idx="5">
                    <c:v>439205.34301546618</c:v>
                  </c:pt>
                  <c:pt idx="6">
                    <c:v>585605.10015993996</c:v>
                  </c:pt>
                  <c:pt idx="7">
                    <c:v>441927.59587968705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</c:numLit>
          </c:xVal>
          <c:yVal>
            <c:numRef>
              <c:f>Sheet1!$B$2:$I$2</c:f>
              <c:numCache>
                <c:formatCode>General</c:formatCode>
                <c:ptCount val="8"/>
                <c:pt idx="0">
                  <c:v>315333.33333333331</c:v>
                </c:pt>
                <c:pt idx="1">
                  <c:v>439333.33333333331</c:v>
                </c:pt>
                <c:pt idx="2">
                  <c:v>697333.33333333337</c:v>
                </c:pt>
                <c:pt idx="3">
                  <c:v>1148666.6666666667</c:v>
                </c:pt>
                <c:pt idx="4">
                  <c:v>2113333.3333333335</c:v>
                </c:pt>
                <c:pt idx="5">
                  <c:v>3590666.6666666665</c:v>
                </c:pt>
                <c:pt idx="6">
                  <c:v>5293333.333333333</c:v>
                </c:pt>
                <c:pt idx="7">
                  <c:v>6300000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GFP RNAi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noFill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Sheet1!$L$3:$S$3</c:f>
                <c:numCache>
                  <c:formatCode>General</c:formatCode>
                  <c:ptCount val="8"/>
                  <c:pt idx="0">
                    <c:v>41633.319989322779</c:v>
                  </c:pt>
                  <c:pt idx="1">
                    <c:v>43266.615305567873</c:v>
                  </c:pt>
                  <c:pt idx="2">
                    <c:v>309155.83988230495</c:v>
                  </c:pt>
                  <c:pt idx="3">
                    <c:v>336786.77725429408</c:v>
                  </c:pt>
                  <c:pt idx="4">
                    <c:v>584470.13040302834</c:v>
                  </c:pt>
                  <c:pt idx="5">
                    <c:v>399499.68710876355</c:v>
                  </c:pt>
                  <c:pt idx="6">
                    <c:v>779487.01079620305</c:v>
                  </c:pt>
                  <c:pt idx="7">
                    <c:v>329089.65343808668</c:v>
                  </c:pt>
                </c:numCache>
              </c:numRef>
            </c:plus>
            <c:minus>
              <c:numRef>
                <c:f>Sheet1!$L$3:$S$3</c:f>
                <c:numCache>
                  <c:formatCode>General</c:formatCode>
                  <c:ptCount val="8"/>
                  <c:pt idx="0">
                    <c:v>41633.319989322779</c:v>
                  </c:pt>
                  <c:pt idx="1">
                    <c:v>43266.615305567873</c:v>
                  </c:pt>
                  <c:pt idx="2">
                    <c:v>309155.83988230495</c:v>
                  </c:pt>
                  <c:pt idx="3">
                    <c:v>336786.77725429408</c:v>
                  </c:pt>
                  <c:pt idx="4">
                    <c:v>584470.13040302834</c:v>
                  </c:pt>
                  <c:pt idx="5">
                    <c:v>399499.68710876355</c:v>
                  </c:pt>
                  <c:pt idx="6">
                    <c:v>779487.01079620305</c:v>
                  </c:pt>
                  <c:pt idx="7">
                    <c:v>329089.65343808668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</c:numLit>
          </c:xVal>
          <c:yVal>
            <c:numRef>
              <c:f>Sheet1!$B$3:$I$3</c:f>
              <c:numCache>
                <c:formatCode>General</c:formatCode>
                <c:ptCount val="8"/>
                <c:pt idx="0">
                  <c:v>315333.33333333331</c:v>
                </c:pt>
                <c:pt idx="1">
                  <c:v>424000</c:v>
                </c:pt>
                <c:pt idx="2">
                  <c:v>719333.33333333337</c:v>
                </c:pt>
                <c:pt idx="3">
                  <c:v>1293333.3333333333</c:v>
                </c:pt>
                <c:pt idx="4">
                  <c:v>2405333.3333333335</c:v>
                </c:pt>
                <c:pt idx="5">
                  <c:v>3500000</c:v>
                </c:pt>
                <c:pt idx="6">
                  <c:v>5240000</c:v>
                </c:pt>
                <c:pt idx="7">
                  <c:v>6530000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Myb RNAi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x"/>
            <c:errBarType val="both"/>
            <c:errValType val="fixedVal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Sheet1!$L$5:$S$5</c:f>
                <c:numCache>
                  <c:formatCode>General</c:formatCode>
                  <c:ptCount val="8"/>
                  <c:pt idx="0">
                    <c:v>41633.319989322779</c:v>
                  </c:pt>
                  <c:pt idx="1">
                    <c:v>96877.930063215856</c:v>
                  </c:pt>
                  <c:pt idx="2">
                    <c:v>63759.966541187372</c:v>
                  </c:pt>
                  <c:pt idx="3">
                    <c:v>207695.28962721626</c:v>
                  </c:pt>
                  <c:pt idx="4">
                    <c:v>168142.79645586963</c:v>
                  </c:pt>
                  <c:pt idx="5">
                    <c:v>304692.19440828066</c:v>
                  </c:pt>
                  <c:pt idx="6">
                    <c:v>187705.44300401449</c:v>
                  </c:pt>
                  <c:pt idx="7">
                    <c:v>348727.68745828024</c:v>
                  </c:pt>
                </c:numCache>
              </c:numRef>
            </c:plus>
            <c:minus>
              <c:numRef>
                <c:f>Sheet1!$L$5:$S$5</c:f>
                <c:numCache>
                  <c:formatCode>General</c:formatCode>
                  <c:ptCount val="8"/>
                  <c:pt idx="0">
                    <c:v>41633.319989322779</c:v>
                  </c:pt>
                  <c:pt idx="1">
                    <c:v>96877.930063215856</c:v>
                  </c:pt>
                  <c:pt idx="2">
                    <c:v>63759.966541187372</c:v>
                  </c:pt>
                  <c:pt idx="3">
                    <c:v>207695.28962721626</c:v>
                  </c:pt>
                  <c:pt idx="4">
                    <c:v>168142.79645586963</c:v>
                  </c:pt>
                  <c:pt idx="5">
                    <c:v>304692.19440828066</c:v>
                  </c:pt>
                  <c:pt idx="6">
                    <c:v>187705.44300401449</c:v>
                  </c:pt>
                  <c:pt idx="7">
                    <c:v>348727.68745828024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</c:numLit>
          </c:xVal>
          <c:yVal>
            <c:numRef>
              <c:f>Sheet1!$B$5:$I$5</c:f>
              <c:numCache>
                <c:formatCode>General</c:formatCode>
                <c:ptCount val="8"/>
                <c:pt idx="0">
                  <c:v>315333.33333333331</c:v>
                </c:pt>
                <c:pt idx="1">
                  <c:v>409333.33333333331</c:v>
                </c:pt>
                <c:pt idx="2">
                  <c:v>722666.66666666663</c:v>
                </c:pt>
                <c:pt idx="3">
                  <c:v>944666.66666666663</c:v>
                </c:pt>
                <c:pt idx="4">
                  <c:v>1184000</c:v>
                </c:pt>
                <c:pt idx="5">
                  <c:v>1636666.6666666667</c:v>
                </c:pt>
                <c:pt idx="6">
                  <c:v>1863333.3333333333</c:v>
                </c:pt>
                <c:pt idx="7">
                  <c:v>2042000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Sheet1!$A$4</c:f>
              <c:strCache>
                <c:ptCount val="1"/>
                <c:pt idx="0">
                  <c:v>CycA RNAi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x"/>
            <c:errBarType val="both"/>
            <c:errValType val="fixedVal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Sheet1!$L$4:$S$4</c:f>
                <c:numCache>
                  <c:formatCode>General</c:formatCode>
                  <c:ptCount val="8"/>
                  <c:pt idx="0">
                    <c:v>41633.319989322779</c:v>
                  </c:pt>
                  <c:pt idx="1">
                    <c:v>117694.51983843598</c:v>
                  </c:pt>
                  <c:pt idx="2">
                    <c:v>61199.128534100331</c:v>
                  </c:pt>
                  <c:pt idx="3">
                    <c:v>40016.663195890447</c:v>
                  </c:pt>
                  <c:pt idx="4">
                    <c:v>59732.738092272317</c:v>
                  </c:pt>
                  <c:pt idx="5">
                    <c:v>82591.363551725633</c:v>
                  </c:pt>
                  <c:pt idx="6">
                    <c:v>58526.347343169407</c:v>
                  </c:pt>
                  <c:pt idx="7">
                    <c:v>142313.03524273523</c:v>
                  </c:pt>
                </c:numCache>
              </c:numRef>
            </c:plus>
            <c:minus>
              <c:numRef>
                <c:f>Sheet1!$L$4:$S$4</c:f>
                <c:numCache>
                  <c:formatCode>General</c:formatCode>
                  <c:ptCount val="8"/>
                  <c:pt idx="0">
                    <c:v>41633.319989322779</c:v>
                  </c:pt>
                  <c:pt idx="1">
                    <c:v>117694.51983843598</c:v>
                  </c:pt>
                  <c:pt idx="2">
                    <c:v>61199.128534100331</c:v>
                  </c:pt>
                  <c:pt idx="3">
                    <c:v>40016.663195890447</c:v>
                  </c:pt>
                  <c:pt idx="4">
                    <c:v>59732.738092272317</c:v>
                  </c:pt>
                  <c:pt idx="5">
                    <c:v>82591.363551725633</c:v>
                  </c:pt>
                  <c:pt idx="6">
                    <c:v>58526.347343169407</c:v>
                  </c:pt>
                  <c:pt idx="7">
                    <c:v>142313.03524273523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</c:numLit>
          </c:xVal>
          <c:yVal>
            <c:numRef>
              <c:f>Sheet1!$B$4:$I$4</c:f>
              <c:numCache>
                <c:formatCode>General</c:formatCode>
                <c:ptCount val="8"/>
                <c:pt idx="0">
                  <c:v>315333.33333333331</c:v>
                </c:pt>
                <c:pt idx="1">
                  <c:v>426000</c:v>
                </c:pt>
                <c:pt idx="2">
                  <c:v>553333.33333333337</c:v>
                </c:pt>
                <c:pt idx="3">
                  <c:v>518666.66666666669</c:v>
                </c:pt>
                <c:pt idx="4">
                  <c:v>486000</c:v>
                </c:pt>
                <c:pt idx="5">
                  <c:v>536666.66666666663</c:v>
                </c:pt>
                <c:pt idx="6">
                  <c:v>470666.66666666669</c:v>
                </c:pt>
                <c:pt idx="7">
                  <c:v>416000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00406784"/>
        <c:axId val="-700418208"/>
      </c:scatterChart>
      <c:valAx>
        <c:axId val="-700406784"/>
        <c:scaling>
          <c:orientation val="minMax"/>
          <c:max val="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RNAi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00418208"/>
        <c:crosses val="autoZero"/>
        <c:crossBetween val="midCat"/>
      </c:valAx>
      <c:valAx>
        <c:axId val="-700418208"/>
        <c:scaling>
          <c:orientation val="minMax"/>
          <c:max val="7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Cell count</a:t>
                </a:r>
              </a:p>
            </c:rich>
          </c:tx>
          <c:layout>
            <c:manualLayout>
              <c:xMode val="edge"/>
              <c:yMode val="edge"/>
              <c:x val="2.2498685256806421E-2"/>
              <c:y val="0.300389136010284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00406784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6.9770093299947211E-2"/>
                <c:y val="0.2841950221896053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(in</a:t>
                  </a:r>
                  <a:r>
                    <a:rPr lang="en-US" baseline="0"/>
                    <a:t> </a:t>
                  </a:r>
                  <a:r>
                    <a:rPr lang="en-US"/>
                    <a:t>Millions)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220936</xdr:colOff>
      <xdr:row>7</xdr:row>
      <xdr:rowOff>131871</xdr:rowOff>
    </xdr:from>
    <xdr:to>
      <xdr:col>22</xdr:col>
      <xdr:colOff>21896</xdr:colOff>
      <xdr:row>25</xdr:row>
      <xdr:rowOff>43794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zoomScale="87" zoomScaleNormal="87" workbookViewId="0">
      <selection activeCell="K7" sqref="K7"/>
    </sheetView>
  </sheetViews>
  <sheetFormatPr defaultRowHeight="15" x14ac:dyDescent="0.25"/>
  <cols>
    <col min="1" max="1" width="16.85546875" style="1" bestFit="1" customWidth="1"/>
    <col min="2" max="3" width="7" style="1" bestFit="1" customWidth="1"/>
    <col min="4" max="6" width="8" style="1" bestFit="1" customWidth="1"/>
    <col min="7" max="7" width="9" style="1" bestFit="1" customWidth="1"/>
    <col min="8" max="9" width="8" style="1" bestFit="1" customWidth="1"/>
    <col min="10" max="10" width="9.140625" style="1"/>
    <col min="11" max="11" width="11.140625" style="1" bestFit="1" customWidth="1"/>
    <col min="12" max="16384" width="9.140625" style="1"/>
  </cols>
  <sheetData>
    <row r="1" spans="1:19" ht="15.75" thickBot="1" x14ac:dyDescent="0.3">
      <c r="A1" s="10" t="s">
        <v>11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9" t="s">
        <v>7</v>
      </c>
      <c r="J1" s="2"/>
      <c r="K1" s="10" t="s">
        <v>14</v>
      </c>
      <c r="L1" s="8" t="s">
        <v>0</v>
      </c>
      <c r="M1" s="8" t="s">
        <v>1</v>
      </c>
      <c r="N1" s="8" t="s">
        <v>2</v>
      </c>
      <c r="O1" s="8" t="s">
        <v>3</v>
      </c>
      <c r="P1" s="8" t="s">
        <v>4</v>
      </c>
      <c r="Q1" s="8" t="s">
        <v>5</v>
      </c>
      <c r="R1" s="8" t="s">
        <v>6</v>
      </c>
      <c r="S1" s="9" t="s">
        <v>7</v>
      </c>
    </row>
    <row r="2" spans="1:19" x14ac:dyDescent="0.25">
      <c r="A2" s="10" t="s">
        <v>15</v>
      </c>
      <c r="B2" s="2">
        <f>AVERAGE(B8,B14,B20)</f>
        <v>315333.33333333331</v>
      </c>
      <c r="C2" s="2">
        <f>AVERAGE(C8,C14,C20)</f>
        <v>439333.33333333331</v>
      </c>
      <c r="D2" s="2">
        <f>AVERAGE(D8,D14,D20)</f>
        <v>697333.33333333337</v>
      </c>
      <c r="E2" s="2">
        <f>AVERAGE(E8,E14,E20)</f>
        <v>1148666.6666666667</v>
      </c>
      <c r="F2" s="2">
        <f>AVERAGE(F8,F14,F20)</f>
        <v>2113333.3333333335</v>
      </c>
      <c r="G2" s="2">
        <f>AVERAGE(G8,G14,G20)</f>
        <v>3590666.6666666665</v>
      </c>
      <c r="H2" s="2">
        <f>AVERAGE(H8,H14,H20)</f>
        <v>5293333.333333333</v>
      </c>
      <c r="I2" s="3">
        <f>AVERAGE(I8,I14,I20)</f>
        <v>6300000</v>
      </c>
      <c r="J2" s="4"/>
      <c r="K2" s="10" t="s">
        <v>15</v>
      </c>
      <c r="L2" s="2">
        <f>_xlfn.STDEV.S(B8,B14,B20)</f>
        <v>41633.319989322779</v>
      </c>
      <c r="M2" s="2">
        <f>_xlfn.STDEV.S(C8,C14,C20)</f>
        <v>82591.363551725633</v>
      </c>
      <c r="N2" s="2">
        <f>_xlfn.STDEV.S(D8,D14,D20)</f>
        <v>65064.070986477112</v>
      </c>
      <c r="O2" s="2">
        <f>_xlfn.STDEV.S(E8,E14,E20)</f>
        <v>203079.6231366733</v>
      </c>
      <c r="P2" s="2">
        <f>_xlfn.STDEV.S(F8,F14,F20)</f>
        <v>484286.41663103976</v>
      </c>
      <c r="Q2" s="2">
        <f>_xlfn.STDEV.S(G8,G14,G20)</f>
        <v>439205.34301546618</v>
      </c>
      <c r="R2" s="2">
        <f>_xlfn.STDEV.S(H8,H14,H20)</f>
        <v>585605.10015993996</v>
      </c>
      <c r="S2" s="3">
        <f>_xlfn.STDEV.S(I8,I14,I20)</f>
        <v>441927.59587968705</v>
      </c>
    </row>
    <row r="3" spans="1:19" x14ac:dyDescent="0.25">
      <c r="A3" s="11" t="s">
        <v>16</v>
      </c>
      <c r="B3" s="4">
        <f>AVERAGE(B9,B15,B21)</f>
        <v>315333.33333333331</v>
      </c>
      <c r="C3" s="4">
        <f>AVERAGE(C9,C15,C21)</f>
        <v>424000</v>
      </c>
      <c r="D3" s="4">
        <f>AVERAGE(D9,D15,D21)</f>
        <v>719333.33333333337</v>
      </c>
      <c r="E3" s="4">
        <f>AVERAGE(E9,E15,E21)</f>
        <v>1293333.3333333333</v>
      </c>
      <c r="F3" s="4">
        <f>AVERAGE(F9,F15,F21)</f>
        <v>2405333.3333333335</v>
      </c>
      <c r="G3" s="4">
        <f>AVERAGE(G9,G15,G21)</f>
        <v>3500000</v>
      </c>
      <c r="H3" s="4">
        <f>AVERAGE(H9,H15,H21)</f>
        <v>5240000</v>
      </c>
      <c r="I3" s="5">
        <f>AVERAGE(I9,I15,I21)</f>
        <v>6530000</v>
      </c>
      <c r="J3" s="4"/>
      <c r="K3" s="11" t="s">
        <v>8</v>
      </c>
      <c r="L3" s="4">
        <f>_xlfn.STDEV.S(B9,B15,B21)</f>
        <v>41633.319989322779</v>
      </c>
      <c r="M3" s="4">
        <f>_xlfn.STDEV.S(C9,C15,C21)</f>
        <v>43266.615305567873</v>
      </c>
      <c r="N3" s="4">
        <f>_xlfn.STDEV.S(D9,D15,D21)</f>
        <v>309155.83988230495</v>
      </c>
      <c r="O3" s="4">
        <f>_xlfn.STDEV.S(E9,E15,E21)</f>
        <v>336786.77725429408</v>
      </c>
      <c r="P3" s="4">
        <f>_xlfn.STDEV.S(F9,F15,F21)</f>
        <v>584470.13040302834</v>
      </c>
      <c r="Q3" s="4">
        <f>_xlfn.STDEV.S(G9,G15,G21)</f>
        <v>399499.68710876355</v>
      </c>
      <c r="R3" s="4">
        <f>_xlfn.STDEV.S(H9,H15,H21)</f>
        <v>779487.01079620305</v>
      </c>
      <c r="S3" s="5">
        <f>_xlfn.STDEV.S(I9,I15,I21)</f>
        <v>329089.65343808668</v>
      </c>
    </row>
    <row r="4" spans="1:19" x14ac:dyDescent="0.25">
      <c r="A4" s="11" t="s">
        <v>17</v>
      </c>
      <c r="B4" s="4">
        <f>AVERAGE(B10,B16,B22)</f>
        <v>315333.33333333331</v>
      </c>
      <c r="C4" s="4">
        <f>AVERAGE(C10,C16,C22)</f>
        <v>426000</v>
      </c>
      <c r="D4" s="4">
        <f>AVERAGE(D10,D16,D22)</f>
        <v>553333.33333333337</v>
      </c>
      <c r="E4" s="4">
        <f>AVERAGE(E10,E16,E22)</f>
        <v>518666.66666666669</v>
      </c>
      <c r="F4" s="4">
        <f>AVERAGE(F10,F16,F22)</f>
        <v>486000</v>
      </c>
      <c r="G4" s="4">
        <f>AVERAGE(G10,G16,G22)</f>
        <v>536666.66666666663</v>
      </c>
      <c r="H4" s="4">
        <f>AVERAGE(H10,H16,H22)</f>
        <v>470666.66666666669</v>
      </c>
      <c r="I4" s="5">
        <f>AVERAGE(I10,I16,I22)</f>
        <v>416000</v>
      </c>
      <c r="J4" s="4"/>
      <c r="K4" s="11" t="s">
        <v>10</v>
      </c>
      <c r="L4" s="4">
        <f>_xlfn.STDEV.S(B10,B16,B22)</f>
        <v>41633.319989322779</v>
      </c>
      <c r="M4" s="4">
        <f>_xlfn.STDEV.S(C10,C16,C22)</f>
        <v>117694.51983843598</v>
      </c>
      <c r="N4" s="4">
        <f>_xlfn.STDEV.S(D10,D16,D22)</f>
        <v>61199.128534100331</v>
      </c>
      <c r="O4" s="4">
        <f>_xlfn.STDEV.S(E10,E16,E22)</f>
        <v>40016.663195890447</v>
      </c>
      <c r="P4" s="4">
        <f>_xlfn.STDEV.S(F10,F16,F22)</f>
        <v>59732.738092272317</v>
      </c>
      <c r="Q4" s="4">
        <f>_xlfn.STDEV.S(G10,G16,G22)</f>
        <v>82591.363551725633</v>
      </c>
      <c r="R4" s="4">
        <f>_xlfn.STDEV.S(H10,H16,H22)</f>
        <v>58526.347343169407</v>
      </c>
      <c r="S4" s="5">
        <f>_xlfn.STDEV.S(I10,I16,I22)</f>
        <v>142313.03524273523</v>
      </c>
    </row>
    <row r="5" spans="1:19" ht="15.75" thickBot="1" x14ac:dyDescent="0.3">
      <c r="A5" s="12" t="s">
        <v>18</v>
      </c>
      <c r="B5" s="6">
        <f>AVERAGE(B11,B17,B23)</f>
        <v>315333.33333333331</v>
      </c>
      <c r="C5" s="6">
        <f>AVERAGE(C11,C17,C23)</f>
        <v>409333.33333333331</v>
      </c>
      <c r="D5" s="6">
        <f>AVERAGE(D11,D17,D23)</f>
        <v>722666.66666666663</v>
      </c>
      <c r="E5" s="6">
        <f>AVERAGE(E11,E17,E23)</f>
        <v>944666.66666666663</v>
      </c>
      <c r="F5" s="6">
        <f>AVERAGE(F11,F17,F23)</f>
        <v>1184000</v>
      </c>
      <c r="G5" s="6">
        <f>AVERAGE(G11,G17,G23)</f>
        <v>1636666.6666666667</v>
      </c>
      <c r="H5" s="6">
        <f>AVERAGE(H11,H17,H23)</f>
        <v>1863333.3333333333</v>
      </c>
      <c r="I5" s="7">
        <f>AVERAGE(I11,I17,I23)</f>
        <v>2042000</v>
      </c>
      <c r="J5" s="4"/>
      <c r="K5" s="12" t="s">
        <v>9</v>
      </c>
      <c r="L5" s="6">
        <f>_xlfn.STDEV.S(B11,B17,B23)</f>
        <v>41633.319989322779</v>
      </c>
      <c r="M5" s="6">
        <f>_xlfn.STDEV.S(C11,C17,C23)</f>
        <v>96877.930063215856</v>
      </c>
      <c r="N5" s="6">
        <f>_xlfn.STDEV.S(D11,D17,D23)</f>
        <v>63759.966541187372</v>
      </c>
      <c r="O5" s="6">
        <f>_xlfn.STDEV.S(E11,E17,E23)</f>
        <v>207695.28962721626</v>
      </c>
      <c r="P5" s="6">
        <f>_xlfn.STDEV.S(F11,F17,F23)</f>
        <v>168142.79645586963</v>
      </c>
      <c r="Q5" s="6">
        <f>_xlfn.STDEV.S(G11,G17,G23)</f>
        <v>304692.19440828066</v>
      </c>
      <c r="R5" s="6">
        <f>_xlfn.STDEV.S(H11,H17,H23)</f>
        <v>187705.44300401449</v>
      </c>
      <c r="S5" s="7">
        <f>_xlfn.STDEV.S(I11,I17,I23)</f>
        <v>348727.68745828024</v>
      </c>
    </row>
    <row r="6" spans="1:19" ht="15.75" thickBot="1" x14ac:dyDescent="0.3"/>
    <row r="7" spans="1:19" ht="15.75" thickBot="1" x14ac:dyDescent="0.3">
      <c r="A7" s="10" t="s">
        <v>12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9" t="s">
        <v>7</v>
      </c>
    </row>
    <row r="8" spans="1:19" x14ac:dyDescent="0.25">
      <c r="A8" s="10" t="s">
        <v>15</v>
      </c>
      <c r="B8" s="2">
        <f>151000*2</f>
        <v>302000</v>
      </c>
      <c r="C8" s="2">
        <f>191000*2</f>
        <v>382000</v>
      </c>
      <c r="D8" s="2">
        <f>347000*2</f>
        <v>694000</v>
      </c>
      <c r="E8" s="2">
        <f>460000*2</f>
        <v>920000</v>
      </c>
      <c r="F8" s="2">
        <f>780000*2</f>
        <v>1560000</v>
      </c>
      <c r="G8" s="2">
        <f>1546000*2</f>
        <v>3092000</v>
      </c>
      <c r="H8" s="2">
        <f>2380000*2</f>
        <v>4760000</v>
      </c>
      <c r="I8" s="3">
        <f>1940000*3</f>
        <v>5820000</v>
      </c>
    </row>
    <row r="9" spans="1:19" x14ac:dyDescent="0.25">
      <c r="A9" s="11" t="s">
        <v>8</v>
      </c>
      <c r="B9" s="4">
        <f t="shared" ref="B9:B11" si="0">151000*2</f>
        <v>302000</v>
      </c>
      <c r="C9" s="4">
        <f>206000*2</f>
        <v>412000</v>
      </c>
      <c r="D9" s="4">
        <f>277000*2</f>
        <v>554000</v>
      </c>
      <c r="E9" s="4">
        <f>521000*2</f>
        <v>1042000</v>
      </c>
      <c r="F9" s="4">
        <f>968000*2</f>
        <v>1936000</v>
      </c>
      <c r="G9" s="4">
        <f>1580000*2</f>
        <v>3160000</v>
      </c>
      <c r="H9" s="4">
        <f>2200000*2</f>
        <v>4400000</v>
      </c>
      <c r="I9" s="5">
        <f>2050000*3</f>
        <v>6150000</v>
      </c>
    </row>
    <row r="10" spans="1:19" x14ac:dyDescent="0.25">
      <c r="A10" s="11" t="s">
        <v>10</v>
      </c>
      <c r="B10" s="4">
        <f t="shared" si="0"/>
        <v>302000</v>
      </c>
      <c r="C10" s="4">
        <f>166000*2</f>
        <v>332000</v>
      </c>
      <c r="D10" s="4">
        <f>259000*2</f>
        <v>518000</v>
      </c>
      <c r="E10" s="4">
        <f>260000*2</f>
        <v>520000</v>
      </c>
      <c r="F10" s="4">
        <f>277000*2</f>
        <v>554000</v>
      </c>
      <c r="G10" s="4">
        <f>297000*2</f>
        <v>594000</v>
      </c>
      <c r="H10" s="4">
        <f>269000*2</f>
        <v>538000</v>
      </c>
      <c r="I10" s="5">
        <f>163000*3</f>
        <v>489000</v>
      </c>
    </row>
    <row r="11" spans="1:19" ht="15.75" thickBot="1" x14ac:dyDescent="0.3">
      <c r="A11" s="12" t="s">
        <v>9</v>
      </c>
      <c r="B11" s="6">
        <f t="shared" si="0"/>
        <v>302000</v>
      </c>
      <c r="C11" s="6">
        <f>166000*2</f>
        <v>332000</v>
      </c>
      <c r="D11" s="6">
        <f>327000*2</f>
        <v>654000</v>
      </c>
      <c r="E11" s="6">
        <f>438000*2</f>
        <v>876000</v>
      </c>
      <c r="F11" s="6">
        <f>596000*2</f>
        <v>1192000</v>
      </c>
      <c r="G11" s="6">
        <f>795000*2</f>
        <v>1590000</v>
      </c>
      <c r="H11" s="6">
        <f>880000*2</f>
        <v>1760000</v>
      </c>
      <c r="I11" s="7">
        <f>639000*3</f>
        <v>1917000</v>
      </c>
    </row>
    <row r="12" spans="1:19" ht="15.75" thickBot="1" x14ac:dyDescent="0.3"/>
    <row r="13" spans="1:19" ht="15.75" thickBot="1" x14ac:dyDescent="0.3">
      <c r="A13" s="10" t="s">
        <v>19</v>
      </c>
      <c r="B13" s="8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8" t="s">
        <v>6</v>
      </c>
      <c r="I13" s="9" t="s">
        <v>7</v>
      </c>
    </row>
    <row r="14" spans="1:19" x14ac:dyDescent="0.25">
      <c r="A14" s="10" t="s">
        <v>15</v>
      </c>
      <c r="B14" s="2">
        <f>181000*2</f>
        <v>362000</v>
      </c>
      <c r="C14" s="2">
        <f>267000*2</f>
        <v>534000</v>
      </c>
      <c r="D14" s="2">
        <f>382000*2</f>
        <v>764000</v>
      </c>
      <c r="E14" s="2">
        <f>654000*2</f>
        <v>1308000</v>
      </c>
      <c r="F14" s="2">
        <f>1230000*2</f>
        <v>2460000</v>
      </c>
      <c r="G14" s="2">
        <f>1880000*2</f>
        <v>3760000</v>
      </c>
      <c r="H14" s="2">
        <f>2600000*2</f>
        <v>5200000</v>
      </c>
      <c r="I14" s="3">
        <f>2130000*3</f>
        <v>6390000</v>
      </c>
    </row>
    <row r="15" spans="1:19" x14ac:dyDescent="0.25">
      <c r="A15" s="11" t="s">
        <v>8</v>
      </c>
      <c r="B15" s="4">
        <f t="shared" ref="B15:B17" si="1">181000*2</f>
        <v>362000</v>
      </c>
      <c r="C15" s="4">
        <f>236000*2</f>
        <v>472000</v>
      </c>
      <c r="D15" s="4">
        <f>538000*2</f>
        <v>1076000</v>
      </c>
      <c r="E15" s="4">
        <f>838000*2</f>
        <v>1676000</v>
      </c>
      <c r="F15" s="4">
        <f>1530000*2</f>
        <v>3060000</v>
      </c>
      <c r="G15" s="4">
        <f>1970000*2</f>
        <v>3940000</v>
      </c>
      <c r="H15" s="4">
        <f>2970000*2</f>
        <v>5940000</v>
      </c>
      <c r="I15" s="5">
        <f>2240000*3</f>
        <v>6720000</v>
      </c>
    </row>
    <row r="16" spans="1:19" x14ac:dyDescent="0.25">
      <c r="A16" s="11" t="s">
        <v>10</v>
      </c>
      <c r="B16" s="4">
        <f t="shared" si="1"/>
        <v>362000</v>
      </c>
      <c r="C16" s="4">
        <f>279000*2</f>
        <v>558000</v>
      </c>
      <c r="D16" s="4">
        <f>312000*2</f>
        <v>624000</v>
      </c>
      <c r="E16" s="4">
        <f>279000*2</f>
        <v>558000</v>
      </c>
      <c r="F16" s="4">
        <f>221000*2</f>
        <v>442000</v>
      </c>
      <c r="G16" s="4">
        <f>221000*2</f>
        <v>442000</v>
      </c>
      <c r="H16" s="4">
        <f>216000*2</f>
        <v>432000</v>
      </c>
      <c r="I16" s="5">
        <f>169000*3</f>
        <v>507000</v>
      </c>
    </row>
    <row r="17" spans="1:9" ht="15.75" thickBot="1" x14ac:dyDescent="0.3">
      <c r="A17" s="12" t="s">
        <v>9</v>
      </c>
      <c r="B17" s="6">
        <f t="shared" si="1"/>
        <v>362000</v>
      </c>
      <c r="C17" s="6">
        <f>259000*2</f>
        <v>518000</v>
      </c>
      <c r="D17" s="6">
        <f>390000*2</f>
        <v>780000</v>
      </c>
      <c r="E17" s="6">
        <f>589000*2</f>
        <v>1178000</v>
      </c>
      <c r="F17" s="6">
        <f>674000*2</f>
        <v>1348000</v>
      </c>
      <c r="G17" s="6">
        <f>981000*2</f>
        <v>1962000</v>
      </c>
      <c r="H17" s="6">
        <f>1040000*2</f>
        <v>2080000</v>
      </c>
      <c r="I17" s="7">
        <f>812000*3</f>
        <v>2436000</v>
      </c>
    </row>
    <row r="18" spans="1:9" ht="15.75" thickBot="1" x14ac:dyDescent="0.3"/>
    <row r="19" spans="1:9" ht="15.75" thickBot="1" x14ac:dyDescent="0.3">
      <c r="A19" s="10" t="s">
        <v>13</v>
      </c>
      <c r="B19" s="8" t="s">
        <v>0</v>
      </c>
      <c r="C19" s="8" t="s">
        <v>1</v>
      </c>
      <c r="D19" s="8" t="s">
        <v>2</v>
      </c>
      <c r="E19" s="8" t="s">
        <v>3</v>
      </c>
      <c r="F19" s="8" t="s">
        <v>4</v>
      </c>
      <c r="G19" s="8" t="s">
        <v>5</v>
      </c>
      <c r="H19" s="8" t="s">
        <v>6</v>
      </c>
      <c r="I19" s="9" t="s">
        <v>7</v>
      </c>
    </row>
    <row r="20" spans="1:9" x14ac:dyDescent="0.25">
      <c r="A20" s="10" t="s">
        <v>15</v>
      </c>
      <c r="B20" s="2">
        <v>282000</v>
      </c>
      <c r="C20" s="2">
        <v>402000</v>
      </c>
      <c r="D20" s="2">
        <v>634000</v>
      </c>
      <c r="E20" s="2">
        <v>1218000</v>
      </c>
      <c r="F20" s="2">
        <v>2320000</v>
      </c>
      <c r="G20" s="2">
        <v>3920000</v>
      </c>
      <c r="H20" s="2">
        <v>5920000</v>
      </c>
      <c r="I20" s="3">
        <v>6690000</v>
      </c>
    </row>
    <row r="21" spans="1:9" x14ac:dyDescent="0.25">
      <c r="A21" s="11" t="s">
        <v>8</v>
      </c>
      <c r="B21" s="4">
        <v>282000</v>
      </c>
      <c r="C21" s="4">
        <v>388000</v>
      </c>
      <c r="D21" s="4">
        <v>528000</v>
      </c>
      <c r="E21" s="4">
        <v>1162000</v>
      </c>
      <c r="F21" s="4">
        <v>2220000</v>
      </c>
      <c r="G21" s="4">
        <v>3400000</v>
      </c>
      <c r="H21" s="4">
        <v>5380000</v>
      </c>
      <c r="I21" s="5">
        <v>6720000</v>
      </c>
    </row>
    <row r="22" spans="1:9" x14ac:dyDescent="0.25">
      <c r="A22" s="11" t="s">
        <v>10</v>
      </c>
      <c r="B22" s="4">
        <v>282000</v>
      </c>
      <c r="C22" s="4">
        <v>388000</v>
      </c>
      <c r="D22" s="4">
        <v>518000</v>
      </c>
      <c r="E22" s="4">
        <v>478000</v>
      </c>
      <c r="F22" s="4">
        <v>462000</v>
      </c>
      <c r="G22" s="4">
        <v>574000</v>
      </c>
      <c r="H22" s="4">
        <v>442000</v>
      </c>
      <c r="I22" s="5">
        <v>252000</v>
      </c>
    </row>
    <row r="23" spans="1:9" ht="15.75" thickBot="1" x14ac:dyDescent="0.3">
      <c r="A23" s="12" t="s">
        <v>9</v>
      </c>
      <c r="B23" s="6">
        <v>282000</v>
      </c>
      <c r="C23" s="6">
        <v>378000</v>
      </c>
      <c r="D23" s="6">
        <v>734000</v>
      </c>
      <c r="E23" s="6">
        <v>780000</v>
      </c>
      <c r="F23" s="6">
        <v>1012000</v>
      </c>
      <c r="G23" s="6">
        <v>1358000</v>
      </c>
      <c r="H23" s="6">
        <v>1750000</v>
      </c>
      <c r="I23" s="7">
        <v>1773000</v>
      </c>
    </row>
  </sheetData>
  <pageMargins left="0.7" right="0.7" top="0.75" bottom="0.75" header="0.3" footer="0.3"/>
  <pageSetup orientation="portrait" horizontalDpi="4294967295" verticalDpi="4294967295" r:id="rId1"/>
  <ignoredErrors>
    <ignoredError sqref="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Rotelli</dc:creator>
  <cp:lastModifiedBy>Michael Rotelli</cp:lastModifiedBy>
  <dcterms:created xsi:type="dcterms:W3CDTF">2017-02-16T19:43:06Z</dcterms:created>
  <dcterms:modified xsi:type="dcterms:W3CDTF">2019-05-29T14:11:43Z</dcterms:modified>
</cp:coreProperties>
</file>