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angoroffice365-my.sharepoint.com/personal/mhse06_bangor_ac_uk/Documents/Laptop/Documents/Work/EMPoWER/Report/Final report progress/"/>
    </mc:Choice>
  </mc:AlternateContent>
  <bookViews>
    <workbookView xWindow="-120" yWindow="-120" windowWidth="29040" windowHeight="15840"/>
  </bookViews>
  <sheets>
    <sheet name="MODEL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6" i="1" l="1"/>
  <c r="M12" i="1"/>
  <c r="N16" i="1"/>
  <c r="M10" i="1"/>
  <c r="Z8" i="1" l="1"/>
  <c r="AA8" i="1"/>
  <c r="Y8" i="1"/>
  <c r="O8" i="1" l="1"/>
  <c r="N8" i="1"/>
  <c r="M8" i="1"/>
  <c r="AO3" i="1" l="1"/>
  <c r="AP3" i="1"/>
  <c r="AQ3" i="1"/>
  <c r="AW3" i="1" s="1"/>
  <c r="M6" i="1"/>
  <c r="N6" i="1"/>
  <c r="O6" i="1"/>
  <c r="Y6" i="1"/>
  <c r="Z6" i="1"/>
  <c r="Z3" i="1" s="1"/>
  <c r="AA6" i="1"/>
  <c r="J10" i="1"/>
  <c r="AB10" i="1" s="1"/>
  <c r="K10" i="1"/>
  <c r="L10" i="1"/>
  <c r="AD10" i="1" s="1"/>
  <c r="P10" i="1"/>
  <c r="Q10" i="1"/>
  <c r="R10" i="1"/>
  <c r="S10" i="1"/>
  <c r="T10" i="1"/>
  <c r="U10" i="1"/>
  <c r="D12" i="1"/>
  <c r="P12" i="1" s="1"/>
  <c r="E12" i="1"/>
  <c r="E14" i="1" s="1"/>
  <c r="Q14" i="1" s="1"/>
  <c r="Q16" i="1" s="1"/>
  <c r="F12" i="1"/>
  <c r="R12" i="1" s="1"/>
  <c r="G12" i="1"/>
  <c r="G14" i="1" s="1"/>
  <c r="H12" i="1"/>
  <c r="I12" i="1"/>
  <c r="I14" i="1" s="1"/>
  <c r="Y16" i="1"/>
  <c r="AE16" i="1" s="1"/>
  <c r="Z16" i="1"/>
  <c r="AF16" i="1" s="1"/>
  <c r="AA16" i="1"/>
  <c r="AG16" i="1" s="1"/>
  <c r="AV16" i="1" s="1"/>
  <c r="L12" i="1" l="1"/>
  <c r="U12" i="1"/>
  <c r="F14" i="1"/>
  <c r="T12" i="1"/>
  <c r="K12" i="1"/>
  <c r="Q12" i="1"/>
  <c r="O3" i="1"/>
  <c r="O14" i="1" s="1"/>
  <c r="AA3" i="1"/>
  <c r="AA14" i="1" s="1"/>
  <c r="N3" i="1"/>
  <c r="N14" i="1" s="1"/>
  <c r="AK10" i="1"/>
  <c r="AN10" i="1"/>
  <c r="AC10" i="1"/>
  <c r="AM10" i="1"/>
  <c r="AJ10" i="1"/>
  <c r="AD12" i="1"/>
  <c r="AK12" i="1"/>
  <c r="AN12" i="1"/>
  <c r="AL10" i="1"/>
  <c r="AI10" i="1"/>
  <c r="M3" i="1"/>
  <c r="AC12" i="1"/>
  <c r="AM12" i="1"/>
  <c r="AJ12" i="1"/>
  <c r="Y3" i="1"/>
  <c r="Y10" i="1" s="1"/>
  <c r="AE10" i="1" s="1"/>
  <c r="W3" i="1"/>
  <c r="N12" i="1"/>
  <c r="N10" i="1"/>
  <c r="W10" i="1" s="1"/>
  <c r="T14" i="1"/>
  <c r="T16" i="1" s="1"/>
  <c r="H14" i="1"/>
  <c r="K14" i="1" s="1"/>
  <c r="D14" i="1"/>
  <c r="S12" i="1"/>
  <c r="Z10" i="1"/>
  <c r="AF3" i="1"/>
  <c r="Z12" i="1"/>
  <c r="J12" i="1"/>
  <c r="V10" i="1" l="1"/>
  <c r="AA10" i="1"/>
  <c r="AG10" i="1" s="1"/>
  <c r="AV10" i="1" s="1"/>
  <c r="AA12" i="1"/>
  <c r="AG12" i="1" s="1"/>
  <c r="AV12" i="1" s="1"/>
  <c r="U14" i="1"/>
  <c r="U16" i="1" s="1"/>
  <c r="R14" i="1"/>
  <c r="R16" i="1" s="1"/>
  <c r="F16" i="1"/>
  <c r="O16" i="1" s="1"/>
  <c r="Y12" i="1"/>
  <c r="AE12" i="1" s="1"/>
  <c r="W12" i="1"/>
  <c r="AG3" i="1"/>
  <c r="AV3" i="1" s="1"/>
  <c r="L14" i="1"/>
  <c r="AK14" i="1" s="1"/>
  <c r="AF10" i="1"/>
  <c r="X3" i="1"/>
  <c r="AU3" i="1" s="1"/>
  <c r="AE3" i="1"/>
  <c r="O12" i="1"/>
  <c r="X12" i="1" s="1"/>
  <c r="AU12" i="1" s="1"/>
  <c r="BF12" i="1" s="1"/>
  <c r="V3" i="1"/>
  <c r="O10" i="1"/>
  <c r="X10" i="1" s="1"/>
  <c r="AF12" i="1"/>
  <c r="Y14" i="1"/>
  <c r="AQ12" i="1"/>
  <c r="AP10" i="1"/>
  <c r="AQ10" i="1"/>
  <c r="AB12" i="1"/>
  <c r="AL12" i="1"/>
  <c r="AI12" i="1"/>
  <c r="AC14" i="1"/>
  <c r="AM14" i="1"/>
  <c r="AJ14" i="1"/>
  <c r="AP12" i="1"/>
  <c r="AO10" i="1"/>
  <c r="S14" i="1"/>
  <c r="S16" i="1" s="1"/>
  <c r="D16" i="1"/>
  <c r="AL16" i="1" s="1"/>
  <c r="P14" i="1"/>
  <c r="P16" i="1" s="1"/>
  <c r="Z14" i="1"/>
  <c r="W14" i="1"/>
  <c r="AU10" i="1"/>
  <c r="BF10" i="1" s="1"/>
  <c r="M14" i="1"/>
  <c r="E16" i="1"/>
  <c r="J14" i="1"/>
  <c r="V12" i="1"/>
  <c r="AN14" i="1" l="1"/>
  <c r="AQ14" i="1" s="1"/>
  <c r="AR10" i="1"/>
  <c r="AT12" i="1"/>
  <c r="AX12" i="1" s="1"/>
  <c r="X14" i="1"/>
  <c r="AS12" i="1"/>
  <c r="AS10" i="1"/>
  <c r="AD14" i="1"/>
  <c r="AG14" i="1" s="1"/>
  <c r="AV14" i="1" s="1"/>
  <c r="AN16" i="1"/>
  <c r="L16" i="1"/>
  <c r="AK16" i="1" s="1"/>
  <c r="X16" i="1"/>
  <c r="AU16" i="1" s="1"/>
  <c r="BF16" i="1" s="1"/>
  <c r="AT10" i="1"/>
  <c r="AX10" i="1" s="1"/>
  <c r="AF14" i="1"/>
  <c r="W16" i="1"/>
  <c r="AM16" i="1"/>
  <c r="AP16" i="1" s="1"/>
  <c r="BE12" i="1"/>
  <c r="AO12" i="1"/>
  <c r="AR12" i="1" s="1"/>
  <c r="AW10" i="1"/>
  <c r="AW12" i="1"/>
  <c r="BE10" i="1"/>
  <c r="AP14" i="1"/>
  <c r="AB14" i="1"/>
  <c r="AE14" i="1" s="1"/>
  <c r="AL14" i="1"/>
  <c r="AI14" i="1"/>
  <c r="V14" i="1"/>
  <c r="V16" i="1"/>
  <c r="J16" i="1"/>
  <c r="AI16" i="1" s="1"/>
  <c r="AU14" i="1"/>
  <c r="BF14" i="1" s="1"/>
  <c r="K16" i="1"/>
  <c r="AJ16" i="1" s="1"/>
  <c r="AT14" i="1" l="1"/>
  <c r="AQ16" i="1"/>
  <c r="AW16" i="1" s="1"/>
  <c r="BE16" i="1"/>
  <c r="AW14" i="1"/>
  <c r="AX14" i="1"/>
  <c r="BE14" i="1"/>
  <c r="AS16" i="1"/>
  <c r="AO14" i="1"/>
  <c r="AR14" i="1" s="1"/>
  <c r="AO16" i="1"/>
  <c r="AR16" i="1" s="1"/>
  <c r="AS14" i="1"/>
  <c r="AT16" i="1" l="1"/>
  <c r="AX16" i="1" s="1"/>
</calcChain>
</file>

<file path=xl/sharedStrings.xml><?xml version="1.0" encoding="utf-8"?>
<sst xmlns="http://schemas.openxmlformats.org/spreadsheetml/2006/main" count="125" uniqueCount="84">
  <si>
    <t>Scenario</t>
  </si>
  <si>
    <t>A</t>
  </si>
  <si>
    <t>B</t>
  </si>
  <si>
    <t>C</t>
  </si>
  <si>
    <t>Min</t>
  </si>
  <si>
    <t>Max</t>
  </si>
  <si>
    <t>Description</t>
  </si>
  <si>
    <t>Min cost/user</t>
  </si>
  <si>
    <t>Max cost/user</t>
  </si>
  <si>
    <t>MIN</t>
  </si>
  <si>
    <t>MAX</t>
  </si>
  <si>
    <t>TOTAL 3rd sector</t>
  </si>
  <si>
    <t>OVERALL COST</t>
  </si>
  <si>
    <t>Baseline</t>
  </si>
  <si>
    <t>TOTAL</t>
  </si>
  <si>
    <t>Factor of change</t>
  </si>
  <si>
    <t>Parental and wider family costs</t>
  </si>
  <si>
    <t>UNKNOWN</t>
  </si>
  <si>
    <t>Mid</t>
  </si>
  <si>
    <t>Mid cost/user</t>
  </si>
  <si>
    <t>Potential for reduced contribution to costs, minimal  income change, potential further additional attendance and transport. Potential health and qaulity of life benefits</t>
  </si>
  <si>
    <t>As A but increased costs and benefits</t>
  </si>
  <si>
    <t xml:space="preserve">Same as B but potential for increased or decreased costs related to training if changed delivery and setting </t>
  </si>
  <si>
    <t>OVERALL</t>
  </si>
  <si>
    <t>NHS</t>
  </si>
  <si>
    <t>ADAPTATIONS</t>
  </si>
  <si>
    <t>3rd SECTOR</t>
  </si>
  <si>
    <t>Cost per child</t>
  </si>
  <si>
    <t>Overall Basecase</t>
  </si>
  <si>
    <t>Scenario A</t>
  </si>
  <si>
    <t>Scenario B</t>
  </si>
  <si>
    <t>Scenario C</t>
  </si>
  <si>
    <t>SUMMARY of mid level costs (linked)</t>
  </si>
  <si>
    <t>Assumption equipment is used for two children</t>
  </si>
  <si>
    <t>Customisation assumption</t>
  </si>
  <si>
    <t>Customisation cost per child</t>
  </si>
  <si>
    <t>£0.56m</t>
  </si>
  <si>
    <t>£1.13m</t>
  </si>
  <si>
    <t>£1.24m</t>
  </si>
  <si>
    <t>£0.85m</t>
  </si>
  <si>
    <t>As B but with 3rd sector provision transferred to NHS. Scenario B provision for NHS and 3rd sector are combined, plus training assumed provided at mid level cost of 3rd sector with increased uptake to 50%. NHS Resource costs unchanged from Scenario B assuming the 3rd sector maintenance costs are included in the provision transferred.</t>
  </si>
  <si>
    <t xml:space="preserve">Basic cost </t>
  </si>
  <si>
    <t>SUMMARY of mid level costs</t>
  </si>
  <si>
    <t>£5.64m</t>
  </si>
  <si>
    <t>£6.49m</t>
  </si>
  <si>
    <t>£1.89m</t>
  </si>
  <si>
    <t>£3.78m</t>
  </si>
  <si>
    <t>£4.15m</t>
  </si>
  <si>
    <t>£0.38m</t>
  </si>
  <si>
    <t>£0.77m</t>
  </si>
  <si>
    <t>£2.84m</t>
  </si>
  <si>
    <t>£5.67m</t>
  </si>
  <si>
    <t>£6.24m</t>
  </si>
  <si>
    <t>Current level of NHS referrals (7,300, range 4,600-7,900) and  current 3rd sector and societal costs</t>
  </si>
  <si>
    <r>
      <t xml:space="preserve">As A but with </t>
    </r>
    <r>
      <rPr>
        <b/>
        <sz val="11"/>
        <rFont val="Calibri"/>
        <family val="2"/>
        <scheme val="minor"/>
      </rPr>
      <t>10%</t>
    </r>
    <r>
      <rPr>
        <sz val="11"/>
        <rFont val="Calibri"/>
        <family val="2"/>
        <scheme val="minor"/>
      </rPr>
      <t xml:space="preserve"> increased NHS referrals (8,000, range 5,000 - 8,700)</t>
    </r>
  </si>
  <si>
    <t>Number of children item used for</t>
  </si>
  <si>
    <t>TOTAL NHS</t>
  </si>
  <si>
    <t>Factor of change (training)</t>
  </si>
  <si>
    <t>100% increased provision within NHS (largely PWC*) including associated increased 3rd sector and societal costs</t>
  </si>
  <si>
    <t xml:space="preserve"> Factor of change</t>
  </si>
  <si>
    <t>PM = Powered mobility</t>
  </si>
  <si>
    <t>PWC = Powered Wheelchair</t>
  </si>
  <si>
    <t>KEY</t>
  </si>
  <si>
    <t>Other input value</t>
  </si>
  <si>
    <t>Yellow cells = editable input values</t>
  </si>
  <si>
    <t>TOTAL population &lt;5 yrs receiving PM</t>
  </si>
  <si>
    <t>"Mid" level costs are our best estimate of the standard or average cost of a given cost attribute</t>
  </si>
  <si>
    <t>MID</t>
  </si>
  <si>
    <t>Mid  cost/user</t>
  </si>
  <si>
    <t xml:space="preserve">UNKOWN : level of contribution to costs of equipment and adaptations to home and transpor; loss of income due to care; additional costs of and attendance and transport related to provison of PM compared to manual wheelchair or buggy. </t>
  </si>
  <si>
    <t xml:space="preserve">Total WCS spend for NHS England CCGs = £108m from reporting CCGs </t>
  </si>
  <si>
    <t xml:space="preserve">Total WCS spend for NHS England CCGs = £129m (range £108m to £161m extrapolated) </t>
  </si>
  <si>
    <t>% of NHS WCS spend of early PM</t>
  </si>
  <si>
    <t>WCS = Wheelchair service</t>
  </si>
  <si>
    <t>Number of &lt;5 year olds receiving PM via NHS each year</t>
  </si>
  <si>
    <t>Number of &lt;5 year olds receiving PM via 3rd sector each year</t>
  </si>
  <si>
    <t>3rd sector PM equipment costs - includes 23% accessory cost for PWC and 6% for starter powered mobility device</t>
  </si>
  <si>
    <t>NHS PM equipment costs - includes 23% accessory costs. Training costs added for Scenario C based on mid level 3rd sector cost across 50% of all seen</t>
  </si>
  <si>
    <t>NHS resource cost -  Review,Maintenance and Repair  - assume 3 times per child</t>
  </si>
  <si>
    <t>NHS resource cost - Assessment &amp; Provision - Assume single cost per child</t>
  </si>
  <si>
    <t>3rd sector training costs - assumes 10% of children access training (In Scenario C 50% access training)</t>
  </si>
  <si>
    <t>Home adaptation costs - assume 10% of those receiving PM receive home adaptation</t>
  </si>
  <si>
    <t>Car adaptation costs - assume 10% of those receiving PM receive car adaptation</t>
  </si>
  <si>
    <t>TOTAL Adaptation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</si>
</sst>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_-&quot;£&quot;* #,##0_-;\-&quot;£&quot;* #,##0_-;_-&quot;£&quot;* &quot;-&quot;??_-;_-@_-"/>
    <numFmt numFmtId="166" formatCode="0.0"/>
    <numFmt numFmtId="167" formatCode="_-* #,##0.0_-;\-* #,##0.0_-;_-* &quot;-&quot;??_-;_-@_-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4" fontId="0" fillId="0" borderId="5" xfId="1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1" fontId="0" fillId="0" borderId="4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0" fillId="3" borderId="0" xfId="0" applyFont="1" applyFill="1" applyBorder="1" applyAlignment="1">
      <alignment vertical="top"/>
    </xf>
    <xf numFmtId="44" fontId="0" fillId="0" borderId="0" xfId="1" applyFont="1" applyFill="1" applyBorder="1" applyAlignment="1">
      <alignment vertical="top" wrapText="1"/>
    </xf>
    <xf numFmtId="44" fontId="0" fillId="0" borderId="0" xfId="1" applyFont="1" applyFill="1" applyBorder="1" applyAlignment="1">
      <alignment vertical="top"/>
    </xf>
    <xf numFmtId="44" fontId="0" fillId="0" borderId="4" xfId="1" applyFont="1" applyFill="1" applyBorder="1" applyAlignment="1">
      <alignment vertical="top"/>
    </xf>
    <xf numFmtId="44" fontId="0" fillId="0" borderId="4" xfId="1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165" fontId="0" fillId="3" borderId="0" xfId="1" applyNumberFormat="1" applyFont="1" applyFill="1" applyBorder="1" applyAlignment="1">
      <alignment vertical="top"/>
    </xf>
    <xf numFmtId="165" fontId="0" fillId="3" borderId="5" xfId="1" applyNumberFormat="1" applyFont="1" applyFill="1" applyBorder="1" applyAlignment="1">
      <alignment vertical="top"/>
    </xf>
    <xf numFmtId="165" fontId="0" fillId="0" borderId="4" xfId="1" applyNumberFormat="1" applyFont="1" applyBorder="1" applyAlignment="1">
      <alignment vertical="top"/>
    </xf>
    <xf numFmtId="165" fontId="0" fillId="0" borderId="0" xfId="1" applyNumberFormat="1" applyFont="1" applyBorder="1" applyAlignment="1">
      <alignment vertical="top"/>
    </xf>
    <xf numFmtId="165" fontId="0" fillId="0" borderId="5" xfId="1" applyNumberFormat="1" applyFont="1" applyBorder="1" applyAlignment="1">
      <alignment vertical="top"/>
    </xf>
    <xf numFmtId="165" fontId="3" fillId="3" borderId="0" xfId="1" applyNumberFormat="1" applyFont="1" applyFill="1" applyBorder="1" applyAlignment="1">
      <alignment vertical="top"/>
    </xf>
    <xf numFmtId="165" fontId="0" fillId="3" borderId="7" xfId="1" applyNumberFormat="1" applyFont="1" applyFill="1" applyBorder="1" applyAlignment="1">
      <alignment vertical="top"/>
    </xf>
    <xf numFmtId="165" fontId="0" fillId="0" borderId="6" xfId="1" applyNumberFormat="1" applyFont="1" applyBorder="1" applyAlignment="1">
      <alignment vertical="top"/>
    </xf>
    <xf numFmtId="165" fontId="0" fillId="0" borderId="7" xfId="1" applyNumberFormat="1" applyFont="1" applyBorder="1" applyAlignment="1">
      <alignment vertical="top"/>
    </xf>
    <xf numFmtId="165" fontId="0" fillId="0" borderId="4" xfId="1" applyNumberFormat="1" applyFont="1" applyFill="1" applyBorder="1" applyAlignment="1">
      <alignment vertical="top"/>
    </xf>
    <xf numFmtId="165" fontId="0" fillId="0" borderId="0" xfId="1" applyNumberFormat="1" applyFont="1" applyFill="1" applyBorder="1" applyAlignment="1">
      <alignment vertical="top"/>
    </xf>
    <xf numFmtId="165" fontId="0" fillId="0" borderId="5" xfId="1" applyNumberFormat="1" applyFont="1" applyFill="1" applyBorder="1" applyAlignment="1">
      <alignment vertical="top"/>
    </xf>
    <xf numFmtId="165" fontId="0" fillId="0" borderId="4" xfId="1" applyNumberFormat="1" applyFont="1" applyBorder="1" applyAlignment="1">
      <alignment vertical="top" wrapText="1"/>
    </xf>
    <xf numFmtId="165" fontId="0" fillId="0" borderId="0" xfId="1" applyNumberFormat="1" applyFont="1" applyBorder="1" applyAlignment="1">
      <alignment vertical="top" wrapText="1"/>
    </xf>
    <xf numFmtId="165" fontId="0" fillId="0" borderId="5" xfId="1" applyNumberFormat="1" applyFont="1" applyBorder="1" applyAlignment="1">
      <alignment vertical="top" wrapText="1"/>
    </xf>
    <xf numFmtId="165" fontId="0" fillId="0" borderId="0" xfId="0" applyNumberFormat="1" applyBorder="1" applyAlignment="1">
      <alignment vertical="top"/>
    </xf>
    <xf numFmtId="165" fontId="0" fillId="0" borderId="6" xfId="1" applyNumberFormat="1" applyFont="1" applyFill="1" applyBorder="1" applyAlignment="1">
      <alignment vertical="top"/>
    </xf>
    <xf numFmtId="165" fontId="0" fillId="0" borderId="7" xfId="1" applyNumberFormat="1" applyFont="1" applyFill="1" applyBorder="1" applyAlignment="1">
      <alignment vertical="top"/>
    </xf>
    <xf numFmtId="165" fontId="0" fillId="0" borderId="8" xfId="1" applyNumberFormat="1" applyFont="1" applyFill="1" applyBorder="1" applyAlignment="1">
      <alignment vertical="top"/>
    </xf>
    <xf numFmtId="165" fontId="2" fillId="0" borderId="6" xfId="1" applyNumberFormat="1" applyFont="1" applyFill="1" applyBorder="1" applyAlignment="1">
      <alignment vertical="top"/>
    </xf>
    <xf numFmtId="165" fontId="2" fillId="0" borderId="7" xfId="1" applyNumberFormat="1" applyFont="1" applyFill="1" applyBorder="1" applyAlignment="1">
      <alignment vertical="top"/>
    </xf>
    <xf numFmtId="165" fontId="2" fillId="0" borderId="8" xfId="1" applyNumberFormat="1" applyFont="1" applyFill="1" applyBorder="1" applyAlignment="1">
      <alignment vertical="top"/>
    </xf>
    <xf numFmtId="165" fontId="0" fillId="0" borderId="8" xfId="1" applyNumberFormat="1" applyFont="1" applyBorder="1" applyAlignment="1">
      <alignment vertical="top"/>
    </xf>
    <xf numFmtId="10" fontId="3" fillId="0" borderId="5" xfId="2" applyNumberFormat="1" applyFont="1" applyFill="1" applyBorder="1" applyAlignment="1">
      <alignment horizontal="center" vertical="top"/>
    </xf>
    <xf numFmtId="10" fontId="3" fillId="0" borderId="8" xfId="2" applyNumberFormat="1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165" fontId="0" fillId="2" borderId="0" xfId="1" applyNumberFormat="1" applyFont="1" applyFill="1" applyBorder="1" applyAlignment="1">
      <alignment vertical="top"/>
    </xf>
    <xf numFmtId="44" fontId="0" fillId="2" borderId="4" xfId="1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165" fontId="0" fillId="2" borderId="0" xfId="1" applyNumberFormat="1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/>
    </xf>
    <xf numFmtId="0" fontId="0" fillId="3" borderId="5" xfId="0" applyFont="1" applyFill="1" applyBorder="1" applyAlignment="1">
      <alignment vertical="top"/>
    </xf>
    <xf numFmtId="164" fontId="3" fillId="3" borderId="5" xfId="0" applyNumberFormat="1" applyFont="1" applyFill="1" applyBorder="1" applyAlignment="1">
      <alignment vertical="top"/>
    </xf>
    <xf numFmtId="165" fontId="0" fillId="2" borderId="4" xfId="1" applyNumberFormat="1" applyFont="1" applyFill="1" applyBorder="1" applyAlignment="1">
      <alignment vertical="top"/>
    </xf>
    <xf numFmtId="165" fontId="0" fillId="2" borderId="5" xfId="1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 wrapText="1"/>
    </xf>
    <xf numFmtId="165" fontId="0" fillId="0" borderId="0" xfId="0" applyNumberFormat="1" applyFill="1" applyBorder="1" applyAlignment="1">
      <alignment vertical="top"/>
    </xf>
    <xf numFmtId="165" fontId="0" fillId="0" borderId="0" xfId="0" applyNumberForma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4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44" fontId="3" fillId="0" borderId="11" xfId="0" applyNumberFormat="1" applyFont="1" applyBorder="1" applyAlignment="1">
      <alignment vertical="top"/>
    </xf>
    <xf numFmtId="44" fontId="3" fillId="0" borderId="10" xfId="0" applyNumberFormat="1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0" fontId="0" fillId="0" borderId="9" xfId="0" applyBorder="1" applyAlignment="1">
      <alignment horizontal="center" vertical="top" wrapText="1"/>
    </xf>
    <xf numFmtId="165" fontId="3" fillId="2" borderId="0" xfId="1" applyNumberFormat="1" applyFont="1" applyFill="1" applyBorder="1" applyAlignment="1">
      <alignment vertical="top"/>
    </xf>
    <xf numFmtId="165" fontId="3" fillId="2" borderId="5" xfId="1" applyNumberFormat="1" applyFont="1" applyFill="1" applyBorder="1" applyAlignment="1">
      <alignment vertical="top"/>
    </xf>
    <xf numFmtId="44" fontId="3" fillId="2" borderId="0" xfId="1" applyFont="1" applyFill="1" applyBorder="1" applyAlignment="1">
      <alignment vertical="top"/>
    </xf>
    <xf numFmtId="44" fontId="3" fillId="2" borderId="5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8" fontId="3" fillId="2" borderId="5" xfId="0" applyNumberFormat="1" applyFont="1" applyFill="1" applyBorder="1" applyAlignment="1">
      <alignment vertical="top"/>
    </xf>
    <xf numFmtId="44" fontId="3" fillId="2" borderId="7" xfId="1" applyFont="1" applyFill="1" applyBorder="1" applyAlignment="1">
      <alignment vertical="top"/>
    </xf>
    <xf numFmtId="44" fontId="3" fillId="2" borderId="8" xfId="0" applyNumberFormat="1" applyFont="1" applyFill="1" applyBorder="1" applyAlignment="1">
      <alignment vertical="top"/>
    </xf>
    <xf numFmtId="0" fontId="0" fillId="0" borderId="10" xfId="0" applyBorder="1" applyAlignment="1">
      <alignment vertical="top"/>
    </xf>
    <xf numFmtId="10" fontId="3" fillId="0" borderId="10" xfId="2" applyNumberFormat="1" applyFont="1" applyBorder="1" applyAlignment="1">
      <alignment vertical="top"/>
    </xf>
    <xf numFmtId="10" fontId="3" fillId="0" borderId="11" xfId="2" applyNumberFormat="1" applyFont="1" applyBorder="1" applyAlignment="1">
      <alignment vertical="top"/>
    </xf>
    <xf numFmtId="43" fontId="0" fillId="2" borderId="0" xfId="3" applyFont="1" applyFill="1" applyBorder="1" applyAlignment="1">
      <alignment vertical="top" wrapText="1"/>
    </xf>
    <xf numFmtId="43" fontId="0" fillId="2" borderId="0" xfId="3" applyFont="1" applyFill="1" applyBorder="1" applyAlignment="1">
      <alignment vertical="top"/>
    </xf>
    <xf numFmtId="165" fontId="0" fillId="0" borderId="0" xfId="1" applyNumberFormat="1" applyFont="1" applyFill="1" applyBorder="1" applyAlignment="1">
      <alignment vertical="top" wrapText="1"/>
    </xf>
    <xf numFmtId="167" fontId="0" fillId="2" borderId="0" xfId="3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1" fontId="0" fillId="2" borderId="4" xfId="0" applyNumberFormat="1" applyFont="1" applyFill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/>
    </xf>
    <xf numFmtId="168" fontId="0" fillId="2" borderId="5" xfId="3" applyNumberFormat="1" applyFont="1" applyFill="1" applyBorder="1" applyAlignment="1">
      <alignment horizontal="center" vertical="top" wrapText="1"/>
    </xf>
    <xf numFmtId="168" fontId="0" fillId="2" borderId="10" xfId="3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5" fontId="0" fillId="3" borderId="4" xfId="1" applyNumberFormat="1" applyFont="1" applyFill="1" applyBorder="1" applyAlignment="1">
      <alignment vertical="top"/>
    </xf>
    <xf numFmtId="165" fontId="0" fillId="3" borderId="6" xfId="1" applyNumberFormat="1" applyFont="1" applyFill="1" applyBorder="1" applyAlignment="1">
      <alignment vertical="top"/>
    </xf>
    <xf numFmtId="165" fontId="0" fillId="3" borderId="8" xfId="1" applyNumberFormat="1" applyFont="1" applyFill="1" applyBorder="1" applyAlignment="1">
      <alignment vertical="top"/>
    </xf>
    <xf numFmtId="0" fontId="0" fillId="4" borderId="4" xfId="0" applyFill="1" applyBorder="1" applyAlignment="1">
      <alignment horizontal="center" vertical="top" wrapText="1"/>
    </xf>
    <xf numFmtId="0" fontId="0" fillId="4" borderId="5" xfId="0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5" fontId="0" fillId="3" borderId="0" xfId="0" applyNumberFormat="1" applyFont="1" applyFill="1" applyBorder="1" applyAlignment="1">
      <alignment vertical="top"/>
    </xf>
    <xf numFmtId="165" fontId="0" fillId="3" borderId="5" xfId="0" applyNumberFormat="1" applyFont="1" applyFill="1" applyBorder="1" applyAlignment="1">
      <alignment vertical="top"/>
    </xf>
    <xf numFmtId="165" fontId="0" fillId="0" borderId="4" xfId="1" applyNumberFormat="1" applyFont="1" applyFill="1" applyBorder="1" applyAlignment="1">
      <alignment vertical="top" wrapText="1"/>
    </xf>
    <xf numFmtId="165" fontId="0" fillId="0" borderId="5" xfId="1" applyNumberFormat="1" applyFont="1" applyFill="1" applyBorder="1" applyAlignment="1">
      <alignment vertical="top" wrapText="1"/>
    </xf>
    <xf numFmtId="165" fontId="0" fillId="2" borderId="4" xfId="1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165" fontId="0" fillId="0" borderId="5" xfId="0" applyNumberFormat="1" applyFont="1" applyFill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2" fontId="0" fillId="2" borderId="4" xfId="1" applyNumberFormat="1" applyFont="1" applyFill="1" applyBorder="1" applyAlignment="1">
      <alignment vertical="top"/>
    </xf>
    <xf numFmtId="2" fontId="0" fillId="2" borderId="0" xfId="1" applyNumberFormat="1" applyFont="1" applyFill="1" applyBorder="1" applyAlignment="1">
      <alignment vertical="top"/>
    </xf>
    <xf numFmtId="2" fontId="0" fillId="2" borderId="5" xfId="1" applyNumberFormat="1" applyFont="1" applyFill="1" applyBorder="1" applyAlignment="1">
      <alignment vertical="top"/>
    </xf>
    <xf numFmtId="165" fontId="0" fillId="0" borderId="4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 vertical="top"/>
    </xf>
    <xf numFmtId="165" fontId="0" fillId="0" borderId="5" xfId="0" applyNumberFormat="1" applyFont="1" applyBorder="1" applyAlignment="1">
      <alignment vertical="top"/>
    </xf>
    <xf numFmtId="166" fontId="0" fillId="2" borderId="4" xfId="1" applyNumberFormat="1" applyFont="1" applyFill="1" applyBorder="1" applyAlignment="1">
      <alignment vertical="top"/>
    </xf>
    <xf numFmtId="166" fontId="0" fillId="2" borderId="0" xfId="1" applyNumberFormat="1" applyFont="1" applyFill="1" applyBorder="1" applyAlignment="1">
      <alignment vertical="top"/>
    </xf>
    <xf numFmtId="166" fontId="0" fillId="2" borderId="5" xfId="1" applyNumberFormat="1" applyFont="1" applyFill="1" applyBorder="1" applyAlignment="1">
      <alignment vertical="top"/>
    </xf>
    <xf numFmtId="164" fontId="0" fillId="3" borderId="4" xfId="0" applyNumberFormat="1" applyFont="1" applyFill="1" applyBorder="1" applyAlignment="1">
      <alignment vertical="top"/>
    </xf>
    <xf numFmtId="164" fontId="0" fillId="3" borderId="0" xfId="0" applyNumberFormat="1" applyFont="1" applyFill="1" applyBorder="1" applyAlignment="1">
      <alignment vertical="top"/>
    </xf>
    <xf numFmtId="164" fontId="0" fillId="0" borderId="4" xfId="1" applyNumberFormat="1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165" fontId="0" fillId="0" borderId="5" xfId="0" applyNumberFormat="1" applyFont="1" applyBorder="1" applyAlignment="1">
      <alignment vertical="top" wrapText="1"/>
    </xf>
    <xf numFmtId="44" fontId="0" fillId="0" borderId="4" xfId="1" applyFont="1" applyBorder="1" applyAlignment="1">
      <alignment vertical="top"/>
    </xf>
    <xf numFmtId="44" fontId="0" fillId="0" borderId="0" xfId="1" applyFont="1" applyBorder="1" applyAlignment="1">
      <alignment vertical="top"/>
    </xf>
    <xf numFmtId="44" fontId="0" fillId="0" borderId="5" xfId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6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vertical="top"/>
    </xf>
    <xf numFmtId="0" fontId="0" fillId="3" borderId="7" xfId="0" applyFont="1" applyFill="1" applyBorder="1" applyAlignment="1">
      <alignment vertical="top"/>
    </xf>
    <xf numFmtId="165" fontId="0" fillId="3" borderId="7" xfId="0" applyNumberFormat="1" applyFont="1" applyFill="1" applyBorder="1" applyAlignment="1">
      <alignment vertical="top"/>
    </xf>
    <xf numFmtId="165" fontId="0" fillId="3" borderId="8" xfId="0" applyNumberFormat="1" applyFont="1" applyFill="1" applyBorder="1" applyAlignment="1">
      <alignment vertical="top"/>
    </xf>
    <xf numFmtId="165" fontId="0" fillId="0" borderId="6" xfId="0" applyNumberFormat="1" applyFont="1" applyFill="1" applyBorder="1" applyAlignment="1">
      <alignment vertical="top"/>
    </xf>
    <xf numFmtId="165" fontId="0" fillId="0" borderId="7" xfId="0" applyNumberFormat="1" applyFont="1" applyFill="1" applyBorder="1" applyAlignment="1">
      <alignment vertical="top"/>
    </xf>
    <xf numFmtId="165" fontId="0" fillId="0" borderId="8" xfId="0" applyNumberFormat="1" applyFont="1" applyFill="1" applyBorder="1" applyAlignment="1">
      <alignment vertical="top"/>
    </xf>
    <xf numFmtId="44" fontId="0" fillId="0" borderId="7" xfId="1" applyFont="1" applyFill="1" applyBorder="1" applyAlignment="1">
      <alignment vertical="top"/>
    </xf>
    <xf numFmtId="165" fontId="0" fillId="0" borderId="8" xfId="0" applyNumberFormat="1" applyFont="1" applyBorder="1" applyAlignment="1">
      <alignment vertical="top"/>
    </xf>
    <xf numFmtId="0" fontId="0" fillId="2" borderId="0" xfId="0" applyFont="1" applyFill="1" applyAlignment="1">
      <alignment vertical="top"/>
    </xf>
    <xf numFmtId="165" fontId="0" fillId="0" borderId="0" xfId="0" applyNumberFormat="1" applyFont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0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2"/>
  <sheetViews>
    <sheetView tabSelected="1" zoomScale="62" zoomScaleNormal="62" workbookViewId="0">
      <selection activeCell="N16" sqref="N16"/>
    </sheetView>
  </sheetViews>
  <sheetFormatPr defaultColWidth="9.109375" defaultRowHeight="14.4" x14ac:dyDescent="0.3"/>
  <cols>
    <col min="1" max="1" width="18.88671875" style="1" customWidth="1"/>
    <col min="2" max="2" width="36.109375" style="2" bestFit="1" customWidth="1"/>
    <col min="3" max="3" width="10.6640625" style="2" customWidth="1"/>
    <col min="4" max="4" width="7.44140625" style="1" customWidth="1"/>
    <col min="5" max="12" width="9.109375" style="1"/>
    <col min="13" max="21" width="15.6640625" style="1" customWidth="1"/>
    <col min="22" max="22" width="16" style="1" customWidth="1"/>
    <col min="23" max="23" width="16.33203125" style="1" customWidth="1"/>
    <col min="24" max="24" width="16" style="1" customWidth="1"/>
    <col min="25" max="30" width="15.6640625" style="1" customWidth="1"/>
    <col min="31" max="33" width="12.33203125" style="1" customWidth="1"/>
    <col min="34" max="34" width="48.33203125" style="1" customWidth="1"/>
    <col min="35" max="35" width="14" style="1" customWidth="1"/>
    <col min="36" max="37" width="14.6640625" style="1" customWidth="1"/>
    <col min="38" max="38" width="14.88671875" style="1" customWidth="1"/>
    <col min="39" max="39" width="15.5546875" style="1" customWidth="1"/>
    <col min="40" max="40" width="11.33203125" style="1" customWidth="1"/>
    <col min="41" max="41" width="15" style="1" customWidth="1"/>
    <col min="42" max="42" width="15.88671875" style="1" customWidth="1"/>
    <col min="43" max="43" width="15" style="1" customWidth="1"/>
    <col min="44" max="44" width="17.109375" style="1" bestFit="1" customWidth="1"/>
    <col min="45" max="45" width="18" style="1" bestFit="1" customWidth="1"/>
    <col min="46" max="46" width="17.109375" style="1" bestFit="1" customWidth="1"/>
    <col min="47" max="48" width="13.88671875" style="1" customWidth="1"/>
    <col min="49" max="49" width="18.33203125" style="1" bestFit="1" customWidth="1"/>
    <col min="50" max="50" width="17.109375" style="1" bestFit="1" customWidth="1"/>
    <col min="51" max="51" width="13.88671875" style="3" customWidth="1"/>
    <col min="52" max="52" width="16.33203125" style="8" customWidth="1"/>
    <col min="53" max="56" width="13.88671875" style="1" customWidth="1"/>
    <col min="57" max="57" width="17.109375" style="18" customWidth="1"/>
    <col min="58" max="58" width="16.33203125" style="1" customWidth="1"/>
    <col min="59" max="16384" width="9.109375" style="1"/>
  </cols>
  <sheetData>
    <row r="1" spans="1:58" s="2" customFormat="1" ht="89.25" customHeight="1" x14ac:dyDescent="0.3">
      <c r="A1" s="178" t="s">
        <v>0</v>
      </c>
      <c r="B1" s="179" t="s">
        <v>6</v>
      </c>
      <c r="C1" s="180"/>
      <c r="D1" s="115" t="s">
        <v>74</v>
      </c>
      <c r="E1" s="116"/>
      <c r="F1" s="117"/>
      <c r="G1" s="115" t="s">
        <v>75</v>
      </c>
      <c r="H1" s="116"/>
      <c r="I1" s="117"/>
      <c r="J1" s="99" t="s">
        <v>65</v>
      </c>
      <c r="K1" s="100"/>
      <c r="L1" s="101"/>
      <c r="M1" s="102" t="s">
        <v>77</v>
      </c>
      <c r="N1" s="103"/>
      <c r="O1" s="104"/>
      <c r="P1" s="115" t="s">
        <v>79</v>
      </c>
      <c r="Q1" s="116"/>
      <c r="R1" s="117"/>
      <c r="S1" s="115" t="s">
        <v>78</v>
      </c>
      <c r="T1" s="116"/>
      <c r="U1" s="117"/>
      <c r="V1" s="99" t="s">
        <v>56</v>
      </c>
      <c r="W1" s="118"/>
      <c r="X1" s="119"/>
      <c r="Y1" s="115" t="s">
        <v>76</v>
      </c>
      <c r="Z1" s="116"/>
      <c r="AA1" s="117"/>
      <c r="AB1" s="115" t="s">
        <v>80</v>
      </c>
      <c r="AC1" s="116"/>
      <c r="AD1" s="117"/>
      <c r="AE1" s="99" t="s">
        <v>11</v>
      </c>
      <c r="AF1" s="100"/>
      <c r="AG1" s="101"/>
      <c r="AH1" s="120" t="s">
        <v>16</v>
      </c>
      <c r="AI1" s="121" t="s">
        <v>81</v>
      </c>
      <c r="AJ1" s="122"/>
      <c r="AK1" s="122"/>
      <c r="AL1" s="121" t="s">
        <v>82</v>
      </c>
      <c r="AM1" s="122"/>
      <c r="AN1" s="123"/>
      <c r="AO1" s="105" t="s">
        <v>83</v>
      </c>
      <c r="AP1" s="105"/>
      <c r="AQ1" s="106"/>
      <c r="AR1" s="115" t="s">
        <v>12</v>
      </c>
      <c r="AS1" s="116"/>
      <c r="AT1" s="117"/>
      <c r="AU1" s="115" t="s">
        <v>32</v>
      </c>
      <c r="AV1" s="116"/>
      <c r="AW1" s="116"/>
      <c r="AX1" s="117"/>
      <c r="AY1" s="6"/>
      <c r="AZ1" s="57"/>
      <c r="BA1" s="173" t="s">
        <v>42</v>
      </c>
      <c r="BB1" s="174"/>
      <c r="BC1" s="174"/>
      <c r="BD1" s="175"/>
      <c r="BE1" s="44" t="s">
        <v>71</v>
      </c>
      <c r="BF1" s="65" t="s">
        <v>70</v>
      </c>
    </row>
    <row r="2" spans="1:58" s="2" customFormat="1" ht="28.8" x14ac:dyDescent="0.3">
      <c r="A2" s="89"/>
      <c r="B2" s="90"/>
      <c r="C2" s="91"/>
      <c r="D2" s="89" t="s">
        <v>4</v>
      </c>
      <c r="E2" s="90" t="s">
        <v>5</v>
      </c>
      <c r="F2" s="91" t="s">
        <v>18</v>
      </c>
      <c r="G2" s="90" t="s">
        <v>4</v>
      </c>
      <c r="H2" s="90" t="s">
        <v>5</v>
      </c>
      <c r="I2" s="91" t="s">
        <v>18</v>
      </c>
      <c r="J2" s="124" t="s">
        <v>9</v>
      </c>
      <c r="K2" s="124" t="s">
        <v>10</v>
      </c>
      <c r="L2" s="95" t="s">
        <v>67</v>
      </c>
      <c r="M2" s="90" t="s">
        <v>7</v>
      </c>
      <c r="N2" s="90" t="s">
        <v>8</v>
      </c>
      <c r="O2" s="90" t="s">
        <v>19</v>
      </c>
      <c r="P2" s="89" t="s">
        <v>7</v>
      </c>
      <c r="Q2" s="90" t="s">
        <v>8</v>
      </c>
      <c r="R2" s="90" t="s">
        <v>19</v>
      </c>
      <c r="S2" s="89" t="s">
        <v>7</v>
      </c>
      <c r="T2" s="90" t="s">
        <v>8</v>
      </c>
      <c r="U2" s="91" t="s">
        <v>19</v>
      </c>
      <c r="V2" s="124" t="s">
        <v>9</v>
      </c>
      <c r="W2" s="124" t="s">
        <v>10</v>
      </c>
      <c r="X2" s="95" t="s">
        <v>67</v>
      </c>
      <c r="Y2" s="89" t="s">
        <v>7</v>
      </c>
      <c r="Z2" s="90" t="s">
        <v>8</v>
      </c>
      <c r="AA2" s="91" t="s">
        <v>19</v>
      </c>
      <c r="AB2" s="89" t="s">
        <v>7</v>
      </c>
      <c r="AC2" s="90" t="s">
        <v>8</v>
      </c>
      <c r="AD2" s="91" t="s">
        <v>19</v>
      </c>
      <c r="AE2" s="125" t="s">
        <v>9</v>
      </c>
      <c r="AF2" s="124" t="s">
        <v>10</v>
      </c>
      <c r="AG2" s="95" t="s">
        <v>67</v>
      </c>
      <c r="AH2" s="126"/>
      <c r="AI2" s="127" t="s">
        <v>7</v>
      </c>
      <c r="AJ2" s="126" t="s">
        <v>8</v>
      </c>
      <c r="AK2" s="126" t="s">
        <v>19</v>
      </c>
      <c r="AL2" s="127" t="s">
        <v>7</v>
      </c>
      <c r="AM2" s="126" t="s">
        <v>8</v>
      </c>
      <c r="AN2" s="128" t="s">
        <v>68</v>
      </c>
      <c r="AO2" s="124" t="s">
        <v>7</v>
      </c>
      <c r="AP2" s="124" t="s">
        <v>8</v>
      </c>
      <c r="AQ2" s="124" t="s">
        <v>19</v>
      </c>
      <c r="AR2" s="125" t="s">
        <v>9</v>
      </c>
      <c r="AS2" s="124" t="s">
        <v>10</v>
      </c>
      <c r="AT2" s="95" t="s">
        <v>67</v>
      </c>
      <c r="AU2" s="125" t="s">
        <v>24</v>
      </c>
      <c r="AV2" s="124" t="s">
        <v>26</v>
      </c>
      <c r="AW2" s="124" t="s">
        <v>25</v>
      </c>
      <c r="AX2" s="95" t="s">
        <v>23</v>
      </c>
      <c r="AY2" s="5"/>
      <c r="AZ2" s="58"/>
      <c r="BA2" s="176" t="s">
        <v>24</v>
      </c>
      <c r="BB2" s="176" t="s">
        <v>26</v>
      </c>
      <c r="BC2" s="176" t="s">
        <v>25</v>
      </c>
      <c r="BD2" s="177" t="s">
        <v>23</v>
      </c>
      <c r="BE2" s="97">
        <v>129000000</v>
      </c>
      <c r="BF2" s="98">
        <v>108000000</v>
      </c>
    </row>
    <row r="3" spans="1:58" x14ac:dyDescent="0.3">
      <c r="A3" s="88"/>
      <c r="B3" s="10"/>
      <c r="C3" s="91"/>
      <c r="D3" s="89"/>
      <c r="E3" s="10"/>
      <c r="F3" s="4"/>
      <c r="G3" s="10"/>
      <c r="H3" s="10"/>
      <c r="I3" s="4"/>
      <c r="J3" s="12"/>
      <c r="K3" s="13"/>
      <c r="L3" s="49"/>
      <c r="M3" s="32">
        <f>M6+M8</f>
        <v>1314</v>
      </c>
      <c r="N3" s="32">
        <f>N6+N8</f>
        <v>6205</v>
      </c>
      <c r="O3" s="32">
        <f>O6+O8</f>
        <v>2875.4700000000003</v>
      </c>
      <c r="P3" s="52">
        <v>368</v>
      </c>
      <c r="Q3" s="45">
        <v>936</v>
      </c>
      <c r="R3" s="45">
        <v>507</v>
      </c>
      <c r="S3" s="52">
        <v>1017</v>
      </c>
      <c r="T3" s="45">
        <v>1365</v>
      </c>
      <c r="U3" s="53">
        <v>1338</v>
      </c>
      <c r="V3" s="130">
        <f>M3+P3+S3</f>
        <v>2699</v>
      </c>
      <c r="W3" s="130">
        <f t="shared" ref="W3:X3" si="0">N3+Q3+T3</f>
        <v>8506</v>
      </c>
      <c r="X3" s="131">
        <f t="shared" si="0"/>
        <v>4720.47</v>
      </c>
      <c r="Y3" s="132">
        <f>Y6+Y8</f>
        <v>1960</v>
      </c>
      <c r="Z3" s="79">
        <f>Z6+Z8</f>
        <v>2800</v>
      </c>
      <c r="AA3" s="133">
        <f>AA6+AA8</f>
        <v>2380</v>
      </c>
      <c r="AB3" s="134">
        <v>350</v>
      </c>
      <c r="AC3" s="45">
        <v>550</v>
      </c>
      <c r="AD3" s="53">
        <v>450</v>
      </c>
      <c r="AE3" s="108">
        <f>Y3+AB3</f>
        <v>2310</v>
      </c>
      <c r="AF3" s="19">
        <f t="shared" ref="AF3:AG3" si="1">Z3+AC3</f>
        <v>3350</v>
      </c>
      <c r="AG3" s="20">
        <f t="shared" si="1"/>
        <v>2830</v>
      </c>
      <c r="AH3" s="135"/>
      <c r="AI3" s="46">
        <v>1726</v>
      </c>
      <c r="AJ3" s="45">
        <v>7500</v>
      </c>
      <c r="AK3" s="45">
        <v>3452</v>
      </c>
      <c r="AL3" s="52">
        <v>2435</v>
      </c>
      <c r="AM3" s="45">
        <v>2977</v>
      </c>
      <c r="AN3" s="53">
        <v>2706</v>
      </c>
      <c r="AO3" s="19">
        <f>AI3+AL3</f>
        <v>4161</v>
      </c>
      <c r="AP3" s="19">
        <f t="shared" ref="AP3:AQ3" si="2">AJ3+AM3</f>
        <v>10477</v>
      </c>
      <c r="AQ3" s="19">
        <f t="shared" si="2"/>
        <v>6158</v>
      </c>
      <c r="AR3" s="21"/>
      <c r="AS3" s="22"/>
      <c r="AT3" s="23"/>
      <c r="AU3" s="21">
        <f>X3</f>
        <v>4720.47</v>
      </c>
      <c r="AV3" s="22">
        <f>AG3</f>
        <v>2830</v>
      </c>
      <c r="AW3" s="22">
        <f>AQ3</f>
        <v>6158</v>
      </c>
      <c r="AX3" s="136"/>
      <c r="AY3" s="55"/>
      <c r="AZ3" s="62" t="s">
        <v>27</v>
      </c>
      <c r="BA3" s="66">
        <v>4720</v>
      </c>
      <c r="BB3" s="66">
        <v>2830</v>
      </c>
      <c r="BC3" s="66">
        <v>6200</v>
      </c>
      <c r="BD3" s="67"/>
      <c r="BE3" s="63"/>
      <c r="BF3" s="74"/>
    </row>
    <row r="4" spans="1:58" x14ac:dyDescent="0.3">
      <c r="A4" s="88"/>
      <c r="B4" s="137" t="s">
        <v>41</v>
      </c>
      <c r="C4" s="181"/>
      <c r="D4" s="89"/>
      <c r="E4" s="10"/>
      <c r="F4" s="4"/>
      <c r="G4" s="10"/>
      <c r="H4" s="10"/>
      <c r="I4" s="4"/>
      <c r="J4" s="12"/>
      <c r="K4" s="13"/>
      <c r="L4" s="49"/>
      <c r="M4" s="48">
        <v>1800</v>
      </c>
      <c r="N4" s="45">
        <v>8500</v>
      </c>
      <c r="O4" s="45">
        <v>3939</v>
      </c>
      <c r="P4" s="28"/>
      <c r="Q4" s="29"/>
      <c r="R4" s="29"/>
      <c r="S4" s="28"/>
      <c r="T4" s="29"/>
      <c r="U4" s="30"/>
      <c r="V4" s="130"/>
      <c r="W4" s="130"/>
      <c r="X4" s="131"/>
      <c r="Y4" s="134">
        <v>3500</v>
      </c>
      <c r="Z4" s="45">
        <v>5000</v>
      </c>
      <c r="AA4" s="53">
        <v>4250</v>
      </c>
      <c r="AB4" s="132"/>
      <c r="AC4" s="29"/>
      <c r="AD4" s="30"/>
      <c r="AE4" s="108"/>
      <c r="AF4" s="19"/>
      <c r="AG4" s="20"/>
      <c r="AH4" s="135"/>
      <c r="AI4" s="17"/>
      <c r="AJ4" s="29"/>
      <c r="AK4" s="29"/>
      <c r="AL4" s="28"/>
      <c r="AM4" s="29"/>
      <c r="AN4" s="30"/>
      <c r="AO4" s="19"/>
      <c r="AP4" s="19"/>
      <c r="AQ4" s="19"/>
      <c r="AR4" s="21"/>
      <c r="AS4" s="22"/>
      <c r="AT4" s="23"/>
      <c r="AU4" s="21"/>
      <c r="AV4" s="22"/>
      <c r="AW4" s="22"/>
      <c r="AX4" s="136"/>
      <c r="AY4" s="55"/>
      <c r="AZ4" s="59"/>
      <c r="BA4" s="66"/>
      <c r="BB4" s="66"/>
      <c r="BC4" s="66"/>
      <c r="BD4" s="67"/>
      <c r="BE4" s="63"/>
      <c r="BF4" s="74"/>
    </row>
    <row r="5" spans="1:58" ht="22.5" customHeight="1" x14ac:dyDescent="0.3">
      <c r="A5" s="88"/>
      <c r="B5" s="137" t="s">
        <v>34</v>
      </c>
      <c r="C5" s="181"/>
      <c r="D5" s="89"/>
      <c r="E5" s="10"/>
      <c r="F5" s="4"/>
      <c r="G5" s="10"/>
      <c r="H5" s="10"/>
      <c r="I5" s="4"/>
      <c r="J5" s="12"/>
      <c r="K5" s="13"/>
      <c r="L5" s="49"/>
      <c r="M5" s="77">
        <v>0.23</v>
      </c>
      <c r="N5" s="78">
        <v>0.23</v>
      </c>
      <c r="O5" s="78">
        <v>0.23</v>
      </c>
      <c r="P5" s="28"/>
      <c r="Q5" s="29"/>
      <c r="R5" s="29"/>
      <c r="S5" s="28"/>
      <c r="T5" s="29"/>
      <c r="U5" s="30"/>
      <c r="V5" s="130"/>
      <c r="W5" s="130"/>
      <c r="X5" s="131"/>
      <c r="Y5" s="138">
        <v>0.06</v>
      </c>
      <c r="Z5" s="139">
        <v>0.06</v>
      </c>
      <c r="AA5" s="140">
        <v>0.06</v>
      </c>
      <c r="AB5" s="17"/>
      <c r="AC5" s="15"/>
      <c r="AD5" s="7"/>
      <c r="AE5" s="108"/>
      <c r="AF5" s="19"/>
      <c r="AG5" s="20"/>
      <c r="AH5" s="135"/>
      <c r="AI5" s="17"/>
      <c r="AJ5" s="15"/>
      <c r="AK5" s="15"/>
      <c r="AL5" s="16"/>
      <c r="AM5" s="15"/>
      <c r="AN5" s="7"/>
      <c r="AO5" s="19"/>
      <c r="AP5" s="19"/>
      <c r="AQ5" s="19"/>
      <c r="AR5" s="21"/>
      <c r="AS5" s="22"/>
      <c r="AT5" s="23"/>
      <c r="AU5" s="21"/>
      <c r="AV5" s="22"/>
      <c r="AW5" s="22"/>
      <c r="AX5" s="136"/>
      <c r="AY5" s="55"/>
      <c r="AZ5" s="59"/>
      <c r="BA5" s="68"/>
      <c r="BB5" s="68"/>
      <c r="BC5" s="68"/>
      <c r="BD5" s="69"/>
      <c r="BE5" s="63"/>
      <c r="BF5" s="74"/>
    </row>
    <row r="6" spans="1:58" ht="22.5" customHeight="1" x14ac:dyDescent="0.3">
      <c r="A6" s="88"/>
      <c r="B6" s="137" t="s">
        <v>35</v>
      </c>
      <c r="C6" s="181"/>
      <c r="D6" s="89"/>
      <c r="E6" s="10"/>
      <c r="F6" s="4"/>
      <c r="G6" s="10"/>
      <c r="H6" s="10"/>
      <c r="I6" s="4"/>
      <c r="J6" s="12"/>
      <c r="K6" s="13"/>
      <c r="L6" s="49"/>
      <c r="M6" s="32">
        <f>M4*M5</f>
        <v>414</v>
      </c>
      <c r="N6" s="32">
        <f>N4*N5</f>
        <v>1955</v>
      </c>
      <c r="O6" s="32">
        <f>O4*O5</f>
        <v>905.97</v>
      </c>
      <c r="P6" s="31"/>
      <c r="Q6" s="32"/>
      <c r="R6" s="32"/>
      <c r="S6" s="31"/>
      <c r="T6" s="32"/>
      <c r="U6" s="33"/>
      <c r="V6" s="130"/>
      <c r="W6" s="130"/>
      <c r="X6" s="131"/>
      <c r="Y6" s="132">
        <f>Y4*Y5</f>
        <v>210</v>
      </c>
      <c r="Z6" s="79">
        <f>Z4*Z5</f>
        <v>300</v>
      </c>
      <c r="AA6" s="133">
        <f>AA4*AA5</f>
        <v>255</v>
      </c>
      <c r="AB6" s="17"/>
      <c r="AC6" s="15"/>
      <c r="AD6" s="7"/>
      <c r="AE6" s="108"/>
      <c r="AF6" s="19"/>
      <c r="AG6" s="20"/>
      <c r="AH6" s="135"/>
      <c r="AI6" s="17"/>
      <c r="AJ6" s="15"/>
      <c r="AK6" s="15"/>
      <c r="AL6" s="16"/>
      <c r="AM6" s="15"/>
      <c r="AN6" s="7"/>
      <c r="AO6" s="19"/>
      <c r="AP6" s="19"/>
      <c r="AQ6" s="19"/>
      <c r="AR6" s="21"/>
      <c r="AS6" s="22"/>
      <c r="AT6" s="23"/>
      <c r="AU6" s="21"/>
      <c r="AV6" s="22"/>
      <c r="AW6" s="22"/>
      <c r="AX6" s="136"/>
      <c r="AY6" s="55"/>
      <c r="AZ6" s="59"/>
      <c r="BA6" s="68"/>
      <c r="BB6" s="68"/>
      <c r="BC6" s="68"/>
      <c r="BD6" s="69"/>
      <c r="BE6" s="63"/>
      <c r="BF6" s="74"/>
    </row>
    <row r="7" spans="1:58" ht="22.5" customHeight="1" x14ac:dyDescent="0.3">
      <c r="A7" s="88"/>
      <c r="B7" s="137" t="s">
        <v>55</v>
      </c>
      <c r="C7" s="181"/>
      <c r="D7" s="89"/>
      <c r="E7" s="10"/>
      <c r="F7" s="4"/>
      <c r="G7" s="10"/>
      <c r="H7" s="10"/>
      <c r="I7" s="4"/>
      <c r="J7" s="12"/>
      <c r="K7" s="13"/>
      <c r="L7" s="49"/>
      <c r="M7" s="80">
        <v>2</v>
      </c>
      <c r="N7" s="80">
        <v>2</v>
      </c>
      <c r="O7" s="80">
        <v>2</v>
      </c>
      <c r="P7" s="31"/>
      <c r="Q7" s="32"/>
      <c r="R7" s="32"/>
      <c r="S7" s="31"/>
      <c r="T7" s="32"/>
      <c r="U7" s="33"/>
      <c r="V7" s="130"/>
      <c r="W7" s="130"/>
      <c r="X7" s="131"/>
      <c r="Y7" s="80">
        <v>2</v>
      </c>
      <c r="Z7" s="80">
        <v>2</v>
      </c>
      <c r="AA7" s="80">
        <v>2</v>
      </c>
      <c r="AB7" s="17"/>
      <c r="AC7" s="15"/>
      <c r="AD7" s="7"/>
      <c r="AE7" s="108"/>
      <c r="AF7" s="19"/>
      <c r="AG7" s="20"/>
      <c r="AH7" s="135"/>
      <c r="AI7" s="17"/>
      <c r="AJ7" s="15"/>
      <c r="AK7" s="15"/>
      <c r="AL7" s="16"/>
      <c r="AM7" s="15"/>
      <c r="AN7" s="7"/>
      <c r="AO7" s="19"/>
      <c r="AP7" s="19"/>
      <c r="AQ7" s="19"/>
      <c r="AR7" s="21"/>
      <c r="AS7" s="22"/>
      <c r="AT7" s="23"/>
      <c r="AU7" s="21"/>
      <c r="AV7" s="22"/>
      <c r="AW7" s="22"/>
      <c r="AX7" s="136"/>
      <c r="AY7" s="55"/>
      <c r="AZ7" s="59"/>
      <c r="BA7" s="68"/>
      <c r="BB7" s="68"/>
      <c r="BC7" s="68"/>
      <c r="BD7" s="69"/>
      <c r="BE7" s="63"/>
      <c r="BF7" s="74"/>
    </row>
    <row r="8" spans="1:58" ht="28.8" x14ac:dyDescent="0.3">
      <c r="A8" s="88"/>
      <c r="B8" s="137" t="s">
        <v>33</v>
      </c>
      <c r="C8" s="181"/>
      <c r="D8" s="89"/>
      <c r="E8" s="10"/>
      <c r="F8" s="4"/>
      <c r="G8" s="10"/>
      <c r="H8" s="10"/>
      <c r="I8" s="4"/>
      <c r="J8" s="12"/>
      <c r="K8" s="13"/>
      <c r="L8" s="49"/>
      <c r="M8" s="79">
        <f>M4/M7</f>
        <v>900</v>
      </c>
      <c r="N8" s="79">
        <f>N4/N7</f>
        <v>4250</v>
      </c>
      <c r="O8" s="79">
        <f>O4/O7</f>
        <v>1969.5</v>
      </c>
      <c r="P8" s="31"/>
      <c r="Q8" s="32"/>
      <c r="R8" s="32"/>
      <c r="S8" s="31"/>
      <c r="T8" s="32"/>
      <c r="U8" s="33"/>
      <c r="V8" s="130"/>
      <c r="W8" s="130"/>
      <c r="X8" s="131"/>
      <c r="Y8" s="79">
        <f>Y4/Y7</f>
        <v>1750</v>
      </c>
      <c r="Z8" s="79">
        <f t="shared" ref="Z8:AA8" si="3">Z4/Z7</f>
        <v>2500</v>
      </c>
      <c r="AA8" s="79">
        <f t="shared" si="3"/>
        <v>2125</v>
      </c>
      <c r="AB8" s="17"/>
      <c r="AC8" s="15"/>
      <c r="AD8" s="7"/>
      <c r="AE8" s="108"/>
      <c r="AF8" s="19"/>
      <c r="AG8" s="20"/>
      <c r="AH8" s="135"/>
      <c r="AI8" s="17"/>
      <c r="AJ8" s="15"/>
      <c r="AK8" s="15"/>
      <c r="AL8" s="16"/>
      <c r="AM8" s="15"/>
      <c r="AN8" s="7"/>
      <c r="AO8" s="19"/>
      <c r="AP8" s="19"/>
      <c r="AQ8" s="19"/>
      <c r="AR8" s="21"/>
      <c r="AS8" s="22"/>
      <c r="AT8" s="23"/>
      <c r="AU8" s="21"/>
      <c r="AV8" s="22"/>
      <c r="AW8" s="22"/>
      <c r="AX8" s="136"/>
      <c r="AY8" s="55"/>
      <c r="AZ8" s="59"/>
      <c r="BA8" s="68"/>
      <c r="BB8" s="68"/>
      <c r="BC8" s="68"/>
      <c r="BD8" s="69"/>
      <c r="BE8" s="63"/>
      <c r="BF8" s="74"/>
    </row>
    <row r="9" spans="1:58" ht="15.75" customHeight="1" x14ac:dyDescent="0.3">
      <c r="A9" s="88"/>
      <c r="B9" s="90" t="s">
        <v>63</v>
      </c>
      <c r="C9" s="91"/>
      <c r="D9" s="89"/>
      <c r="E9" s="10"/>
      <c r="F9" s="4"/>
      <c r="G9" s="10"/>
      <c r="H9" s="10"/>
      <c r="I9" s="4"/>
      <c r="J9" s="12"/>
      <c r="K9" s="13"/>
      <c r="L9" s="49"/>
      <c r="M9" s="129"/>
      <c r="N9" s="129"/>
      <c r="O9" s="129"/>
      <c r="P9" s="141"/>
      <c r="Q9" s="142"/>
      <c r="R9" s="142"/>
      <c r="S9" s="141"/>
      <c r="T9" s="142"/>
      <c r="U9" s="143"/>
      <c r="V9" s="130"/>
      <c r="W9" s="130"/>
      <c r="X9" s="131"/>
      <c r="Y9" s="89"/>
      <c r="Z9" s="10"/>
      <c r="AA9" s="11"/>
      <c r="AB9" s="92">
        <v>0.1</v>
      </c>
      <c r="AC9" s="93">
        <v>0.1</v>
      </c>
      <c r="AD9" s="94">
        <v>0.1</v>
      </c>
      <c r="AE9" s="108"/>
      <c r="AF9" s="19"/>
      <c r="AG9" s="20"/>
      <c r="AH9" s="135"/>
      <c r="AI9" s="144">
        <v>0.1</v>
      </c>
      <c r="AJ9" s="145">
        <v>0.1</v>
      </c>
      <c r="AK9" s="145">
        <v>0.1</v>
      </c>
      <c r="AL9" s="144">
        <v>0.1</v>
      </c>
      <c r="AM9" s="145">
        <v>0.1</v>
      </c>
      <c r="AN9" s="146">
        <v>0.1</v>
      </c>
      <c r="AO9" s="24"/>
      <c r="AP9" s="24"/>
      <c r="AQ9" s="24"/>
      <c r="AR9" s="21"/>
      <c r="AS9" s="22"/>
      <c r="AT9" s="23"/>
      <c r="AU9" s="21"/>
      <c r="AV9" s="22"/>
      <c r="AW9" s="22"/>
      <c r="AX9" s="143"/>
      <c r="AY9" s="34"/>
      <c r="AZ9" s="60"/>
      <c r="BA9" s="68"/>
      <c r="BB9" s="68"/>
      <c r="BC9" s="68"/>
      <c r="BD9" s="47"/>
      <c r="BE9" s="111" t="s">
        <v>72</v>
      </c>
      <c r="BF9" s="112"/>
    </row>
    <row r="10" spans="1:58" ht="75.75" customHeight="1" x14ac:dyDescent="0.3">
      <c r="A10" s="88" t="s">
        <v>13</v>
      </c>
      <c r="B10" s="182" t="s">
        <v>53</v>
      </c>
      <c r="C10" s="91"/>
      <c r="D10" s="81">
        <v>360</v>
      </c>
      <c r="E10" s="82">
        <v>440</v>
      </c>
      <c r="F10" s="83">
        <v>400</v>
      </c>
      <c r="G10" s="84">
        <v>200</v>
      </c>
      <c r="H10" s="85">
        <v>250</v>
      </c>
      <c r="I10" s="86">
        <v>225</v>
      </c>
      <c r="J10" s="12">
        <f>G10+D10</f>
        <v>560</v>
      </c>
      <c r="K10" s="13">
        <f t="shared" ref="K10:L10" si="4">H10+E10</f>
        <v>690</v>
      </c>
      <c r="L10" s="50">
        <f t="shared" si="4"/>
        <v>625</v>
      </c>
      <c r="M10" s="22">
        <f>M$3*D10</f>
        <v>473040</v>
      </c>
      <c r="N10" s="22">
        <f>N$3*E10</f>
        <v>2730200</v>
      </c>
      <c r="O10" s="22">
        <f>O$3*F10</f>
        <v>1150188</v>
      </c>
      <c r="P10" s="21">
        <f>D10*P$3</f>
        <v>132480</v>
      </c>
      <c r="Q10" s="22">
        <f t="shared" ref="Q10:R10" si="5">E10*Q$3</f>
        <v>411840</v>
      </c>
      <c r="R10" s="22">
        <f t="shared" si="5"/>
        <v>202800</v>
      </c>
      <c r="S10" s="21">
        <f>D10*S$3</f>
        <v>366120</v>
      </c>
      <c r="T10" s="22">
        <f t="shared" ref="T10:U10" si="6">E10*T$3</f>
        <v>600600</v>
      </c>
      <c r="U10" s="23">
        <f t="shared" si="6"/>
        <v>535200</v>
      </c>
      <c r="V10" s="130">
        <f>M10+P10+S10</f>
        <v>971640</v>
      </c>
      <c r="W10" s="130">
        <f t="shared" ref="W10" si="7">N10+Q10+T10</f>
        <v>3742640</v>
      </c>
      <c r="X10" s="131">
        <f t="shared" ref="X10" si="8">O10+R10+U10</f>
        <v>1888188</v>
      </c>
      <c r="Y10" s="21">
        <f>Y$3*G10</f>
        <v>392000</v>
      </c>
      <c r="Z10" s="22">
        <f>Z$3*H10</f>
        <v>700000</v>
      </c>
      <c r="AA10" s="23">
        <f>AA$3*I10</f>
        <v>535500</v>
      </c>
      <c r="AB10" s="21">
        <f>J10*AB9*AB$3</f>
        <v>19600</v>
      </c>
      <c r="AC10" s="22">
        <f>K10*AC9*AC$3</f>
        <v>37950</v>
      </c>
      <c r="AD10" s="23">
        <f>L10*AD9*AD$3</f>
        <v>28125</v>
      </c>
      <c r="AE10" s="108">
        <f>Y10+AB10</f>
        <v>411600</v>
      </c>
      <c r="AF10" s="19">
        <f t="shared" ref="AF10:AG16" si="9">Z10+AC10</f>
        <v>737950</v>
      </c>
      <c r="AG10" s="20">
        <f t="shared" si="9"/>
        <v>563625</v>
      </c>
      <c r="AH10" s="14" t="s">
        <v>69</v>
      </c>
      <c r="AI10" s="28">
        <f>J10*AI9*AI$3</f>
        <v>96656</v>
      </c>
      <c r="AJ10" s="29">
        <f t="shared" ref="AJ10:AK10" si="10">K10*AJ9*AJ$3</f>
        <v>517500</v>
      </c>
      <c r="AK10" s="29">
        <f t="shared" si="10"/>
        <v>215750</v>
      </c>
      <c r="AL10" s="28">
        <f>J10*AL9*AL$3</f>
        <v>136360</v>
      </c>
      <c r="AM10" s="29">
        <f t="shared" ref="AM10:AN10" si="11">K10*AM9*AM$3</f>
        <v>205413</v>
      </c>
      <c r="AN10" s="30">
        <f t="shared" si="11"/>
        <v>169125</v>
      </c>
      <c r="AO10" s="19">
        <f>AI10+AL10</f>
        <v>233016</v>
      </c>
      <c r="AP10" s="19">
        <f t="shared" ref="AP10:AQ10" si="12">AJ10+AM10</f>
        <v>722913</v>
      </c>
      <c r="AQ10" s="19">
        <f t="shared" si="12"/>
        <v>384875</v>
      </c>
      <c r="AR10" s="21">
        <f>V10+AO10+AE10</f>
        <v>1616256</v>
      </c>
      <c r="AS10" s="22">
        <f>W10+AP10+AF10</f>
        <v>5203503</v>
      </c>
      <c r="AT10" s="23">
        <f>X10+AQ10+AG10</f>
        <v>2836688</v>
      </c>
      <c r="AU10" s="21">
        <f>X10</f>
        <v>1888188</v>
      </c>
      <c r="AV10" s="22">
        <f>AG10</f>
        <v>563625</v>
      </c>
      <c r="AW10" s="22">
        <f>AQ10</f>
        <v>384875</v>
      </c>
      <c r="AX10" s="143">
        <f>AT10</f>
        <v>2836688</v>
      </c>
      <c r="AY10" s="34"/>
      <c r="AZ10" s="62" t="s">
        <v>28</v>
      </c>
      <c r="BA10" s="68" t="s">
        <v>45</v>
      </c>
      <c r="BB10" s="68" t="s">
        <v>36</v>
      </c>
      <c r="BC10" s="68" t="s">
        <v>48</v>
      </c>
      <c r="BD10" s="69" t="s">
        <v>50</v>
      </c>
      <c r="BE10" s="42">
        <f>AU10/$BE$2</f>
        <v>1.4637116279069768E-2</v>
      </c>
      <c r="BF10" s="75">
        <f>AU10/$BF$2</f>
        <v>1.7483222222222223E-2</v>
      </c>
    </row>
    <row r="11" spans="1:58" ht="57.6" x14ac:dyDescent="0.3">
      <c r="A11" s="183" t="s">
        <v>1</v>
      </c>
      <c r="B11" s="90" t="s">
        <v>58</v>
      </c>
      <c r="C11" s="181" t="s">
        <v>59</v>
      </c>
      <c r="D11" s="87">
        <v>2</v>
      </c>
      <c r="E11" s="85">
        <v>2</v>
      </c>
      <c r="F11" s="86">
        <v>2</v>
      </c>
      <c r="G11" s="87">
        <v>2</v>
      </c>
      <c r="H11" s="85">
        <v>2</v>
      </c>
      <c r="I11" s="86">
        <v>2</v>
      </c>
      <c r="J11" s="147"/>
      <c r="K11" s="148"/>
      <c r="L11" s="51"/>
      <c r="M11" s="22"/>
      <c r="N11" s="22"/>
      <c r="O11" s="22"/>
      <c r="P11" s="21"/>
      <c r="Q11" s="22"/>
      <c r="R11" s="22"/>
      <c r="S11" s="21"/>
      <c r="T11" s="22"/>
      <c r="U11" s="23"/>
      <c r="V11" s="130"/>
      <c r="W11" s="19"/>
      <c r="X11" s="20"/>
      <c r="Y11" s="149"/>
      <c r="Z11" s="150"/>
      <c r="AA11" s="151"/>
      <c r="AB11" s="92">
        <v>0.1</v>
      </c>
      <c r="AC11" s="93">
        <v>0.1</v>
      </c>
      <c r="AD11" s="94">
        <v>0.1</v>
      </c>
      <c r="AE11" s="108"/>
      <c r="AF11" s="19"/>
      <c r="AG11" s="20"/>
      <c r="AH11" s="14" t="s">
        <v>20</v>
      </c>
      <c r="AI11" s="144">
        <v>0.1</v>
      </c>
      <c r="AJ11" s="145">
        <v>0.1</v>
      </c>
      <c r="AK11" s="145">
        <v>0.1</v>
      </c>
      <c r="AL11" s="144">
        <v>0.1</v>
      </c>
      <c r="AM11" s="145">
        <v>0.1</v>
      </c>
      <c r="AN11" s="146">
        <v>0.1</v>
      </c>
      <c r="AO11" s="24"/>
      <c r="AP11" s="24"/>
      <c r="AQ11" s="24"/>
      <c r="AR11" s="21"/>
      <c r="AS11" s="22"/>
      <c r="AT11" s="23"/>
      <c r="AU11" s="21"/>
      <c r="AV11" s="22"/>
      <c r="AW11" s="22"/>
      <c r="AX11" s="152"/>
      <c r="AY11" s="56"/>
      <c r="AZ11" s="58"/>
      <c r="BA11" s="70"/>
      <c r="BB11" s="70"/>
      <c r="BC11" s="70"/>
      <c r="BD11" s="54"/>
      <c r="BE11" s="63"/>
      <c r="BF11" s="74"/>
    </row>
    <row r="12" spans="1:58" ht="15.75" customHeight="1" x14ac:dyDescent="0.3">
      <c r="A12" s="183"/>
      <c r="B12" s="90"/>
      <c r="C12" s="181" t="s">
        <v>14</v>
      </c>
      <c r="D12" s="9">
        <f>D10*D11</f>
        <v>720</v>
      </c>
      <c r="E12" s="10">
        <f t="shared" ref="E12:F12" si="13">E10*E11</f>
        <v>880</v>
      </c>
      <c r="F12" s="11">
        <f t="shared" si="13"/>
        <v>800</v>
      </c>
      <c r="G12" s="9">
        <f>G10*G11</f>
        <v>400</v>
      </c>
      <c r="H12" s="10">
        <f t="shared" ref="H12" si="14">H10*H11</f>
        <v>500</v>
      </c>
      <c r="I12" s="11">
        <f t="shared" ref="I12" si="15">I10*I11</f>
        <v>450</v>
      </c>
      <c r="J12" s="12">
        <f t="shared" ref="J12" si="16">G12+D12</f>
        <v>1120</v>
      </c>
      <c r="K12" s="13">
        <f t="shared" ref="K12:K16" si="17">H12+E12</f>
        <v>1380</v>
      </c>
      <c r="L12" s="50">
        <f t="shared" ref="L12:L16" si="18">I12+F12</f>
        <v>1250</v>
      </c>
      <c r="M12" s="22">
        <f>M$3*D12</f>
        <v>946080</v>
      </c>
      <c r="N12" s="22">
        <f>N$3*E12</f>
        <v>5460400</v>
      </c>
      <c r="O12" s="22">
        <f>O$3*F12</f>
        <v>2300376</v>
      </c>
      <c r="P12" s="21">
        <f>D12*P$3</f>
        <v>264960</v>
      </c>
      <c r="Q12" s="22">
        <f t="shared" ref="Q12" si="19">E12*Q$3</f>
        <v>823680</v>
      </c>
      <c r="R12" s="22">
        <f t="shared" ref="R12" si="20">F12*R$3</f>
        <v>405600</v>
      </c>
      <c r="S12" s="21">
        <f>D12*S$3</f>
        <v>732240</v>
      </c>
      <c r="T12" s="22">
        <f t="shared" ref="T12" si="21">E12*T$3</f>
        <v>1201200</v>
      </c>
      <c r="U12" s="23">
        <f t="shared" ref="U12" si="22">F12*U$3</f>
        <v>1070400</v>
      </c>
      <c r="V12" s="130">
        <f>M12+P12+S12</f>
        <v>1943280</v>
      </c>
      <c r="W12" s="130">
        <f t="shared" ref="W12" si="23">N12+Q12+T12</f>
        <v>7485280</v>
      </c>
      <c r="X12" s="131">
        <f t="shared" ref="X12" si="24">O12+R12+U12</f>
        <v>3776376</v>
      </c>
      <c r="Y12" s="21">
        <f>Y$3*G12</f>
        <v>784000</v>
      </c>
      <c r="Z12" s="22">
        <f>Z$3*H12</f>
        <v>1400000</v>
      </c>
      <c r="AA12" s="23">
        <f>AA$3*I12</f>
        <v>1071000</v>
      </c>
      <c r="AB12" s="21">
        <f>J12*AB11*AB$3</f>
        <v>39200</v>
      </c>
      <c r="AC12" s="22">
        <f>K12*AC11*AC$3</f>
        <v>75900</v>
      </c>
      <c r="AD12" s="23">
        <f>L12*AD11*AD$3</f>
        <v>56250</v>
      </c>
      <c r="AE12" s="108">
        <f t="shared" ref="AE12:AE16" si="25">Y12+AB12</f>
        <v>823200</v>
      </c>
      <c r="AF12" s="19">
        <f t="shared" si="9"/>
        <v>1475900</v>
      </c>
      <c r="AG12" s="20">
        <f t="shared" si="9"/>
        <v>1127250</v>
      </c>
      <c r="AH12" s="15" t="s">
        <v>17</v>
      </c>
      <c r="AI12" s="28">
        <f>J12*AI11*AI$3</f>
        <v>193312</v>
      </c>
      <c r="AJ12" s="29">
        <f t="shared" ref="AJ12:AK12" si="26">K12*AJ11*AJ$3</f>
        <v>1035000</v>
      </c>
      <c r="AK12" s="29">
        <f t="shared" si="26"/>
        <v>431500</v>
      </c>
      <c r="AL12" s="28">
        <f>J12*AL11*AL$3</f>
        <v>272720</v>
      </c>
      <c r="AM12" s="29">
        <f t="shared" ref="AM12:AN12" si="27">K12*AM11*AM$3</f>
        <v>410826</v>
      </c>
      <c r="AN12" s="30">
        <f t="shared" si="27"/>
        <v>338250</v>
      </c>
      <c r="AO12" s="19">
        <f>AI12+AL12</f>
        <v>466032</v>
      </c>
      <c r="AP12" s="19">
        <f t="shared" ref="AP12" si="28">AJ12+AM12</f>
        <v>1445826</v>
      </c>
      <c r="AQ12" s="19">
        <f t="shared" ref="AQ12" si="29">AK12+AN12</f>
        <v>769750</v>
      </c>
      <c r="AR12" s="21">
        <f>V12+AO12+AE12</f>
        <v>3232512</v>
      </c>
      <c r="AS12" s="22">
        <f>W12+AP12+AF12</f>
        <v>10407006</v>
      </c>
      <c r="AT12" s="23">
        <f>X12+AQ12+AG12</f>
        <v>5673376</v>
      </c>
      <c r="AU12" s="21">
        <f>X12</f>
        <v>3776376</v>
      </c>
      <c r="AV12" s="22">
        <f>AG12</f>
        <v>1127250</v>
      </c>
      <c r="AW12" s="22">
        <f>AQ12</f>
        <v>769750</v>
      </c>
      <c r="AX12" s="143">
        <f>AT12</f>
        <v>5673376</v>
      </c>
      <c r="AY12" s="34"/>
      <c r="AZ12" s="59" t="s">
        <v>29</v>
      </c>
      <c r="BA12" s="68" t="s">
        <v>46</v>
      </c>
      <c r="BB12" s="68" t="s">
        <v>37</v>
      </c>
      <c r="BC12" s="68" t="s">
        <v>49</v>
      </c>
      <c r="BD12" s="71" t="s">
        <v>51</v>
      </c>
      <c r="BE12" s="42">
        <f>AU12/$BE$2</f>
        <v>2.9274232558139535E-2</v>
      </c>
      <c r="BF12" s="75">
        <f>AU12/$BF$2</f>
        <v>3.4966444444444446E-2</v>
      </c>
    </row>
    <row r="13" spans="1:58" ht="28.8" x14ac:dyDescent="0.3">
      <c r="A13" s="183" t="s">
        <v>2</v>
      </c>
      <c r="B13" s="107" t="s">
        <v>54</v>
      </c>
      <c r="C13" s="181" t="s">
        <v>15</v>
      </c>
      <c r="D13" s="84">
        <v>1.1000000000000001</v>
      </c>
      <c r="E13" s="85">
        <v>1.1000000000000001</v>
      </c>
      <c r="F13" s="86">
        <v>1.1000000000000001</v>
      </c>
      <c r="G13" s="84">
        <v>1.1000000000000001</v>
      </c>
      <c r="H13" s="85">
        <v>1.1000000000000001</v>
      </c>
      <c r="I13" s="86">
        <v>1.1000000000000001</v>
      </c>
      <c r="J13" s="12"/>
      <c r="K13" s="13"/>
      <c r="L13" s="49"/>
      <c r="M13" s="22"/>
      <c r="N13" s="22"/>
      <c r="O13" s="22"/>
      <c r="P13" s="21"/>
      <c r="Q13" s="22"/>
      <c r="R13" s="22"/>
      <c r="S13" s="21"/>
      <c r="T13" s="22"/>
      <c r="U13" s="23"/>
      <c r="V13" s="130"/>
      <c r="W13" s="19"/>
      <c r="X13" s="20"/>
      <c r="Y13" s="153"/>
      <c r="Z13" s="154"/>
      <c r="AA13" s="155"/>
      <c r="AB13" s="92">
        <v>0.1</v>
      </c>
      <c r="AC13" s="93">
        <v>0.1</v>
      </c>
      <c r="AD13" s="94">
        <v>0.1</v>
      </c>
      <c r="AE13" s="108"/>
      <c r="AF13" s="19"/>
      <c r="AG13" s="20"/>
      <c r="AH13" s="14" t="s">
        <v>21</v>
      </c>
      <c r="AI13" s="144">
        <v>0.1</v>
      </c>
      <c r="AJ13" s="145">
        <v>0.1</v>
      </c>
      <c r="AK13" s="145">
        <v>0.1</v>
      </c>
      <c r="AL13" s="144">
        <v>0.1</v>
      </c>
      <c r="AM13" s="145">
        <v>0.1</v>
      </c>
      <c r="AN13" s="146">
        <v>0.1</v>
      </c>
      <c r="AO13" s="24"/>
      <c r="AP13" s="24"/>
      <c r="AQ13" s="24"/>
      <c r="AR13" s="21"/>
      <c r="AS13" s="22"/>
      <c r="AT13" s="23"/>
      <c r="AU13" s="21"/>
      <c r="AV13" s="22"/>
      <c r="AW13" s="22"/>
      <c r="AX13" s="143"/>
      <c r="AY13" s="34"/>
      <c r="AZ13" s="60"/>
      <c r="BA13" s="68"/>
      <c r="BB13" s="68"/>
      <c r="BC13" s="68"/>
      <c r="BD13" s="47"/>
      <c r="BE13" s="63"/>
      <c r="BF13" s="74"/>
    </row>
    <row r="14" spans="1:58" x14ac:dyDescent="0.3">
      <c r="A14" s="183"/>
      <c r="B14" s="107"/>
      <c r="C14" s="181" t="s">
        <v>14</v>
      </c>
      <c r="D14" s="88">
        <f>D12*D13</f>
        <v>792.00000000000011</v>
      </c>
      <c r="E14" s="10">
        <f t="shared" ref="E14:I14" si="30">E12*E13</f>
        <v>968.00000000000011</v>
      </c>
      <c r="F14" s="11">
        <f t="shared" si="30"/>
        <v>880.00000000000011</v>
      </c>
      <c r="G14" s="88">
        <f t="shared" si="30"/>
        <v>440.00000000000006</v>
      </c>
      <c r="H14" s="10">
        <f t="shared" si="30"/>
        <v>550</v>
      </c>
      <c r="I14" s="11">
        <f t="shared" si="30"/>
        <v>495.00000000000006</v>
      </c>
      <c r="J14" s="12">
        <f>G14+D14</f>
        <v>1232.0000000000002</v>
      </c>
      <c r="K14" s="13">
        <f t="shared" si="17"/>
        <v>1518</v>
      </c>
      <c r="L14" s="50">
        <f t="shared" si="18"/>
        <v>1375.0000000000002</v>
      </c>
      <c r="M14" s="22">
        <f>M$3*D14</f>
        <v>1040688.0000000001</v>
      </c>
      <c r="N14" s="22">
        <f>N$3*E14</f>
        <v>6006440.0000000009</v>
      </c>
      <c r="O14" s="22">
        <f>O$3*F14</f>
        <v>2530413.6000000006</v>
      </c>
      <c r="P14" s="21">
        <f>D14*P$3</f>
        <v>291456.00000000006</v>
      </c>
      <c r="Q14" s="22">
        <f t="shared" ref="Q14" si="31">E14*Q$3</f>
        <v>906048.00000000012</v>
      </c>
      <c r="R14" s="22">
        <f t="shared" ref="R14" si="32">F14*R$3</f>
        <v>446160.00000000006</v>
      </c>
      <c r="S14" s="21">
        <f>D14*S$3</f>
        <v>805464.00000000012</v>
      </c>
      <c r="T14" s="22">
        <f t="shared" ref="T14" si="33">E14*T$3</f>
        <v>1321320.0000000002</v>
      </c>
      <c r="U14" s="23">
        <f t="shared" ref="U14" si="34">F14*U$3</f>
        <v>1177440.0000000002</v>
      </c>
      <c r="V14" s="130">
        <f>M14+P14+S14</f>
        <v>2137608.0000000005</v>
      </c>
      <c r="W14" s="130">
        <f t="shared" ref="W14" si="35">N14+Q14+T14</f>
        <v>8233808.0000000009</v>
      </c>
      <c r="X14" s="131">
        <f t="shared" ref="X14" si="36">O14+R14+U14</f>
        <v>4154013.6000000006</v>
      </c>
      <c r="Y14" s="21">
        <f>Y$3*G14</f>
        <v>862400.00000000012</v>
      </c>
      <c r="Z14" s="22">
        <f>Z$3*H14</f>
        <v>1540000</v>
      </c>
      <c r="AA14" s="23">
        <f>AA$3*I14</f>
        <v>1178100.0000000002</v>
      </c>
      <c r="AB14" s="21">
        <f>J14*AB13*AB$3</f>
        <v>43120.000000000015</v>
      </c>
      <c r="AC14" s="22">
        <f>K14*AC13*AC$3</f>
        <v>83490</v>
      </c>
      <c r="AD14" s="23">
        <f>L14*AD13*AD$3</f>
        <v>61875.000000000015</v>
      </c>
      <c r="AE14" s="108">
        <f t="shared" si="25"/>
        <v>905520.00000000012</v>
      </c>
      <c r="AF14" s="19">
        <f t="shared" si="9"/>
        <v>1623490</v>
      </c>
      <c r="AG14" s="20">
        <f t="shared" si="9"/>
        <v>1239975.0000000002</v>
      </c>
      <c r="AH14" s="15" t="s">
        <v>17</v>
      </c>
      <c r="AI14" s="28">
        <f>J14*AI13*AI$3</f>
        <v>212643.20000000004</v>
      </c>
      <c r="AJ14" s="29">
        <f t="shared" ref="AJ14:AK14" si="37">K14*AJ13*AJ$3</f>
        <v>1138500</v>
      </c>
      <c r="AK14" s="29">
        <f t="shared" si="37"/>
        <v>474650.00000000012</v>
      </c>
      <c r="AL14" s="28">
        <f>J14*AL13*AL$3</f>
        <v>299992.00000000006</v>
      </c>
      <c r="AM14" s="29">
        <f t="shared" ref="AM14:AN14" si="38">K14*AM13*AM$3</f>
        <v>451908.60000000003</v>
      </c>
      <c r="AN14" s="30">
        <f t="shared" si="38"/>
        <v>372075.00000000006</v>
      </c>
      <c r="AO14" s="19">
        <f>AI14+AL14</f>
        <v>512635.20000000007</v>
      </c>
      <c r="AP14" s="19">
        <f t="shared" ref="AP14" si="39">AJ14+AM14</f>
        <v>1590408.6</v>
      </c>
      <c r="AQ14" s="19">
        <f t="shared" ref="AQ14" si="40">AK14+AN14</f>
        <v>846725.00000000023</v>
      </c>
      <c r="AR14" s="21">
        <f>V14+AO14+AE14</f>
        <v>3555763.2000000007</v>
      </c>
      <c r="AS14" s="22">
        <f>W14+AP14+AF14</f>
        <v>11447706.600000001</v>
      </c>
      <c r="AT14" s="23">
        <f>X14+AQ14+AG14</f>
        <v>6240713.6000000006</v>
      </c>
      <c r="AU14" s="21">
        <f>X14</f>
        <v>4154013.6000000006</v>
      </c>
      <c r="AV14" s="22">
        <f>AG14</f>
        <v>1239975.0000000002</v>
      </c>
      <c r="AW14" s="22">
        <f>AQ14</f>
        <v>846725.00000000023</v>
      </c>
      <c r="AX14" s="143">
        <f>AT14</f>
        <v>6240713.6000000006</v>
      </c>
      <c r="AY14" s="34"/>
      <c r="AZ14" s="59" t="s">
        <v>30</v>
      </c>
      <c r="BA14" s="68" t="s">
        <v>47</v>
      </c>
      <c r="BB14" s="68" t="s">
        <v>38</v>
      </c>
      <c r="BC14" s="68" t="s">
        <v>39</v>
      </c>
      <c r="BD14" s="69" t="s">
        <v>52</v>
      </c>
      <c r="BE14" s="42">
        <f>AU14/$BE$2</f>
        <v>3.2201655813953491E-2</v>
      </c>
      <c r="BF14" s="75">
        <f>AU14/$BF$2</f>
        <v>3.8463088888888892E-2</v>
      </c>
    </row>
    <row r="15" spans="1:58" ht="45" customHeight="1" x14ac:dyDescent="0.3">
      <c r="A15" s="183" t="s">
        <v>3</v>
      </c>
      <c r="B15" s="184" t="s">
        <v>40</v>
      </c>
      <c r="C15" s="181" t="s">
        <v>57</v>
      </c>
      <c r="D15" s="88"/>
      <c r="E15" s="10"/>
      <c r="F15" s="4"/>
      <c r="G15" s="88"/>
      <c r="H15" s="10"/>
      <c r="I15" s="4"/>
      <c r="J15" s="12"/>
      <c r="K15" s="13"/>
      <c r="L15" s="50"/>
      <c r="M15" s="80">
        <v>0.5</v>
      </c>
      <c r="N15" s="80">
        <v>0.5</v>
      </c>
      <c r="O15" s="80">
        <v>0.5</v>
      </c>
      <c r="P15" s="21"/>
      <c r="Q15" s="22"/>
      <c r="R15" s="22"/>
      <c r="S15" s="21"/>
      <c r="T15" s="22"/>
      <c r="U15" s="23"/>
      <c r="V15" s="130"/>
      <c r="W15" s="19"/>
      <c r="X15" s="20"/>
      <c r="Y15" s="80">
        <v>0.5</v>
      </c>
      <c r="Z15" s="80">
        <v>0.5</v>
      </c>
      <c r="AA15" s="80">
        <v>0.5</v>
      </c>
      <c r="AB15" s="21"/>
      <c r="AC15" s="22"/>
      <c r="AD15" s="23"/>
      <c r="AE15" s="108"/>
      <c r="AF15" s="19"/>
      <c r="AG15" s="20"/>
      <c r="AH15" s="14" t="s">
        <v>22</v>
      </c>
      <c r="AI15" s="144">
        <v>0.1</v>
      </c>
      <c r="AJ15" s="145">
        <v>0.1</v>
      </c>
      <c r="AK15" s="145">
        <v>0.1</v>
      </c>
      <c r="AL15" s="144">
        <v>0.1</v>
      </c>
      <c r="AM15" s="145">
        <v>0.1</v>
      </c>
      <c r="AN15" s="146">
        <v>0.1</v>
      </c>
      <c r="AO15" s="24"/>
      <c r="AP15" s="24"/>
      <c r="AQ15" s="24"/>
      <c r="AR15" s="21"/>
      <c r="AS15" s="22"/>
      <c r="AT15" s="23"/>
      <c r="AU15" s="21"/>
      <c r="AV15" s="22"/>
      <c r="AW15" s="22"/>
      <c r="AX15" s="143"/>
      <c r="AY15" s="34"/>
      <c r="AZ15" s="60"/>
      <c r="BA15" s="68"/>
      <c r="BB15" s="68"/>
      <c r="BC15" s="68"/>
      <c r="BD15" s="47"/>
      <c r="BE15" s="63"/>
      <c r="BF15" s="74"/>
    </row>
    <row r="16" spans="1:58" ht="118.5" customHeight="1" thickBot="1" x14ac:dyDescent="0.35">
      <c r="A16" s="185"/>
      <c r="B16" s="186"/>
      <c r="C16" s="187" t="s">
        <v>14</v>
      </c>
      <c r="D16" s="156">
        <f>D14+G14</f>
        <v>1232.0000000000002</v>
      </c>
      <c r="E16" s="157">
        <f t="shared" ref="E16:F16" si="41">E14+H14</f>
        <v>1518</v>
      </c>
      <c r="F16" s="158">
        <f t="shared" si="41"/>
        <v>1375.0000000000002</v>
      </c>
      <c r="G16" s="159"/>
      <c r="H16" s="160"/>
      <c r="I16" s="161"/>
      <c r="J16" s="162">
        <f>D16+G16</f>
        <v>1232.0000000000002</v>
      </c>
      <c r="K16" s="163">
        <f t="shared" si="17"/>
        <v>1518</v>
      </c>
      <c r="L16" s="96">
        <f t="shared" si="18"/>
        <v>1375.0000000000002</v>
      </c>
      <c r="M16" s="36">
        <f>M14+Y14+(D16*$AD$3*M15)</f>
        <v>2180288.0000000005</v>
      </c>
      <c r="N16" s="36">
        <f>N14+Z14+(E16*$AD$3*N15)</f>
        <v>7887990.0000000009</v>
      </c>
      <c r="O16" s="36">
        <f>O14+AA14+(F16*$AD$3*O15)</f>
        <v>4017888.6000000006</v>
      </c>
      <c r="P16" s="35">
        <f>P14</f>
        <v>291456.00000000006</v>
      </c>
      <c r="Q16" s="36">
        <f t="shared" ref="Q16:U16" si="42">Q14</f>
        <v>906048.00000000012</v>
      </c>
      <c r="R16" s="36">
        <f t="shared" si="42"/>
        <v>446160.00000000006</v>
      </c>
      <c r="S16" s="35">
        <f>S14</f>
        <v>805464.00000000012</v>
      </c>
      <c r="T16" s="36">
        <f t="shared" si="42"/>
        <v>1321320.0000000002</v>
      </c>
      <c r="U16" s="37">
        <f t="shared" si="42"/>
        <v>1177440.0000000002</v>
      </c>
      <c r="V16" s="164">
        <f>M16+P16+S16</f>
        <v>3277208.0000000005</v>
      </c>
      <c r="W16" s="164">
        <f t="shared" ref="W16:X16" si="43">N16+Q16+T16</f>
        <v>10115358.000000002</v>
      </c>
      <c r="X16" s="165">
        <f t="shared" si="43"/>
        <v>5641488.6000000006</v>
      </c>
      <c r="Y16" s="166">
        <f>Y$4*G16</f>
        <v>0</v>
      </c>
      <c r="Z16" s="167">
        <f>Z$4*H16</f>
        <v>0</v>
      </c>
      <c r="AA16" s="168">
        <f>AA$4*I16</f>
        <v>0</v>
      </c>
      <c r="AB16" s="38"/>
      <c r="AC16" s="39"/>
      <c r="AD16" s="40"/>
      <c r="AE16" s="109">
        <f t="shared" si="25"/>
        <v>0</v>
      </c>
      <c r="AF16" s="25">
        <f t="shared" si="9"/>
        <v>0</v>
      </c>
      <c r="AG16" s="110">
        <f t="shared" si="9"/>
        <v>0</v>
      </c>
      <c r="AH16" s="169" t="s">
        <v>17</v>
      </c>
      <c r="AI16" s="35">
        <f>J16*AI15*AI$3</f>
        <v>212643.20000000004</v>
      </c>
      <c r="AJ16" s="36">
        <f t="shared" ref="AJ16:AK16" si="44">K16*AJ15*AJ$3</f>
        <v>1138500</v>
      </c>
      <c r="AK16" s="36">
        <f t="shared" si="44"/>
        <v>474650.00000000012</v>
      </c>
      <c r="AL16" s="35">
        <f>D16*AL15*AL$3</f>
        <v>299992.00000000006</v>
      </c>
      <c r="AM16" s="36">
        <f>E16*AM15*AM$3</f>
        <v>451908.60000000003</v>
      </c>
      <c r="AN16" s="37">
        <f>F16*AN15*AN$3</f>
        <v>372075.00000000006</v>
      </c>
      <c r="AO16" s="25">
        <f>AI16+AL16</f>
        <v>512635.20000000007</v>
      </c>
      <c r="AP16" s="25">
        <f t="shared" ref="AP16" si="45">AJ16+AM16</f>
        <v>1590408.6</v>
      </c>
      <c r="AQ16" s="25">
        <f t="shared" ref="AQ16" si="46">AK16+AN16</f>
        <v>846725.00000000023</v>
      </c>
      <c r="AR16" s="26">
        <f>V16+AO16+AE16</f>
        <v>3789843.2000000007</v>
      </c>
      <c r="AS16" s="27">
        <f>W16+AP16+AF16</f>
        <v>11705766.600000001</v>
      </c>
      <c r="AT16" s="41">
        <f>X16+AQ16+AG16</f>
        <v>6488213.6000000006</v>
      </c>
      <c r="AU16" s="26">
        <f>X16</f>
        <v>5641488.6000000006</v>
      </c>
      <c r="AV16" s="27">
        <f>AG16</f>
        <v>0</v>
      </c>
      <c r="AW16" s="27">
        <f>AQ16</f>
        <v>846725.00000000023</v>
      </c>
      <c r="AX16" s="170">
        <f>AT16</f>
        <v>6488213.6000000006</v>
      </c>
      <c r="AY16" s="34"/>
      <c r="AZ16" s="61" t="s">
        <v>31</v>
      </c>
      <c r="BA16" s="72" t="s">
        <v>43</v>
      </c>
      <c r="BB16" s="72">
        <v>0</v>
      </c>
      <c r="BC16" s="72" t="s">
        <v>39</v>
      </c>
      <c r="BD16" s="73" t="s">
        <v>44</v>
      </c>
      <c r="BE16" s="43">
        <f>AU16/$BE$2</f>
        <v>4.3732469767441863E-2</v>
      </c>
      <c r="BF16" s="76">
        <f>AU16/$BF$2</f>
        <v>5.2236005555555562E-2</v>
      </c>
    </row>
    <row r="17" spans="1:57" x14ac:dyDescent="0.3">
      <c r="A17" s="113" t="s">
        <v>62</v>
      </c>
      <c r="B17" s="114"/>
      <c r="C17" s="114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</row>
    <row r="18" spans="1:57" x14ac:dyDescent="0.3">
      <c r="A18" s="171" t="s">
        <v>64</v>
      </c>
      <c r="B18" s="114"/>
      <c r="C18" s="114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64"/>
      <c r="AZ18" s="64"/>
      <c r="BA18" s="64"/>
      <c r="BB18" s="64"/>
      <c r="BC18" s="64"/>
      <c r="BD18" s="64"/>
      <c r="BE18" s="64"/>
    </row>
    <row r="19" spans="1:57" x14ac:dyDescent="0.3">
      <c r="A19" s="129" t="s">
        <v>60</v>
      </c>
      <c r="B19" s="114"/>
      <c r="C19" s="114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64"/>
      <c r="AZ19" s="64"/>
      <c r="BA19" s="64"/>
      <c r="BB19" s="64"/>
      <c r="BC19" s="64"/>
      <c r="BD19" s="64"/>
      <c r="BE19" s="64"/>
    </row>
    <row r="20" spans="1:57" x14ac:dyDescent="0.3">
      <c r="A20" s="129" t="s">
        <v>61</v>
      </c>
      <c r="B20" s="114"/>
      <c r="C20" s="114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64"/>
      <c r="AZ20" s="64"/>
      <c r="BA20" s="64"/>
      <c r="BB20" s="64"/>
      <c r="BC20" s="64"/>
      <c r="BD20" s="64"/>
      <c r="BE20" s="64"/>
    </row>
    <row r="21" spans="1:57" x14ac:dyDescent="0.3">
      <c r="A21" s="129" t="s">
        <v>73</v>
      </c>
      <c r="B21" s="114"/>
      <c r="C21" s="114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64"/>
      <c r="AZ21" s="64"/>
      <c r="BA21" s="64"/>
      <c r="BB21" s="64"/>
      <c r="BC21" s="64"/>
      <c r="BD21" s="64"/>
      <c r="BE21" s="64"/>
    </row>
    <row r="22" spans="1:57" x14ac:dyDescent="0.3">
      <c r="A22" s="129" t="s">
        <v>66</v>
      </c>
      <c r="B22" s="114"/>
      <c r="C22" s="114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64"/>
      <c r="AZ22" s="64"/>
      <c r="BA22" s="64"/>
      <c r="BB22" s="64"/>
      <c r="BC22" s="64"/>
      <c r="BD22" s="64"/>
      <c r="BE22" s="64"/>
    </row>
    <row r="23" spans="1:57" x14ac:dyDescent="0.3"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</row>
    <row r="24" spans="1:57" x14ac:dyDescent="0.3"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</row>
    <row r="25" spans="1:57" x14ac:dyDescent="0.3"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</row>
    <row r="26" spans="1:57" x14ac:dyDescent="0.3"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</row>
    <row r="27" spans="1:57" x14ac:dyDescent="0.3"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</row>
    <row r="28" spans="1:57" x14ac:dyDescent="0.3"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</row>
    <row r="29" spans="1:57" x14ac:dyDescent="0.3"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</row>
    <row r="30" spans="1:57" x14ac:dyDescent="0.3"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</row>
    <row r="31" spans="1:57" x14ac:dyDescent="0.3"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</row>
    <row r="32" spans="1:57" x14ac:dyDescent="0.3"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</row>
  </sheetData>
  <mergeCells count="23">
    <mergeCell ref="BE9:BF9"/>
    <mergeCell ref="AU1:AX1"/>
    <mergeCell ref="BA1:BD1"/>
    <mergeCell ref="A13:A14"/>
    <mergeCell ref="B13:B14"/>
    <mergeCell ref="A15:A16"/>
    <mergeCell ref="B15:B16"/>
    <mergeCell ref="AE1:AG1"/>
    <mergeCell ref="AR1:AT1"/>
    <mergeCell ref="G1:I1"/>
    <mergeCell ref="J1:L1"/>
    <mergeCell ref="A11:A12"/>
    <mergeCell ref="AO1:AQ1"/>
    <mergeCell ref="AL1:AN1"/>
    <mergeCell ref="G16:I16"/>
    <mergeCell ref="D1:F1"/>
    <mergeCell ref="M1:O1"/>
    <mergeCell ref="AB1:AD1"/>
    <mergeCell ref="AI1:AK1"/>
    <mergeCell ref="Y1:AA1"/>
    <mergeCell ref="V1:X1"/>
    <mergeCell ref="P1:R1"/>
    <mergeCell ref="S1:U1"/>
  </mergeCells>
  <printOptions gridLines="1"/>
  <pageMargins left="0.23622047244094491" right="0.23622047244094491" top="0.74803149606299213" bottom="0.74803149606299213" header="0.31496062992125984" footer="0.31496062992125984"/>
  <pageSetup paperSize="9" scale="63" fitToWidth="4" orientation="landscape" cellComments="atEnd" r:id="rId1"/>
  <headerFooter scaleWithDoc="0">
    <oddHeader>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A0BC5EE39FFC488E67F1AA81742209" ma:contentTypeVersion="11" ma:contentTypeDescription="Create a new document." ma:contentTypeScope="" ma:versionID="9d820bd8fb823d1c37bd1d80736791f7">
  <xsd:schema xmlns:xsd="http://www.w3.org/2001/XMLSchema" xmlns:xs="http://www.w3.org/2001/XMLSchema" xmlns:p="http://schemas.microsoft.com/office/2006/metadata/properties" xmlns:ns3="c25614a5-ceea-4339-a22b-b071769ac43f" xmlns:ns4="247a8e0d-d6fa-48f2-b643-53365640328f" targetNamespace="http://schemas.microsoft.com/office/2006/metadata/properties" ma:root="true" ma:fieldsID="27778c5fb4cf2ac6c1d12d5d25fda3b0" ns3:_="" ns4:_="">
    <xsd:import namespace="c25614a5-ceea-4339-a22b-b071769ac43f"/>
    <xsd:import namespace="247a8e0d-d6fa-48f2-b643-53365640328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614a5-ceea-4339-a22b-b071769ac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a8e0d-d6fa-48f2-b643-53365640328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057F65-C01D-46F9-B01C-21295BB9DA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C570FB-ABE6-467E-94C1-C9C78898388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47a8e0d-d6fa-48f2-b643-53365640328f"/>
    <ds:schemaRef ds:uri="c25614a5-ceea-4339-a22b-b071769ac43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6D78ACC-A36A-4645-872C-22AB706138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614a5-ceea-4339-a22b-b071769ac43f"/>
    <ds:schemaRef ds:uri="247a8e0d-d6fa-48f2-b643-5336564032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MODEL</vt:lpstr>
    </vt:vector>
  </TitlesOfParts>
  <Company>Pryfysgol Bangor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Tuersley</dc:creator>
  <cp:lastModifiedBy>Nathan Bray</cp:lastModifiedBy>
  <cp:lastPrinted>2019-10-29T13:04:06Z</cp:lastPrinted>
  <dcterms:created xsi:type="dcterms:W3CDTF">2019-08-19T09:31:12Z</dcterms:created>
  <dcterms:modified xsi:type="dcterms:W3CDTF">2019-10-29T16:39:06Z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0x0101001EA0BC5EE39FFC488E67F1AA81742209</vt:lpwstr>
  </property>
</Properties>
</file>