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steinma/Dropbox/Romain/"/>
    </mc:Choice>
  </mc:AlternateContent>
  <xr:revisionPtr revIDLastSave="0" documentId="13_ncr:1_{1FA9C8B1-55AC-AA4D-8696-6F7AFA5F0E85}" xr6:coauthVersionLast="36" xr6:coauthVersionMax="36" xr10:uidLastSave="{00000000-0000-0000-0000-000000000000}"/>
  <bookViews>
    <workbookView xWindow="0" yWindow="460" windowWidth="25600" windowHeight="15540" activeTab="6" xr2:uid="{00000000-000D-0000-FFFF-FFFF00000000}"/>
  </bookViews>
  <sheets>
    <sheet name="CO_300K" sheetId="14" r:id="rId1"/>
    <sheet name="CO_600K" sheetId="15" r:id="rId2"/>
    <sheet name="CO2" sheetId="8" r:id="rId3"/>
    <sheet name="FormicAcid" sheetId="10" r:id="rId4"/>
    <sheet name="C6H6" sheetId="12" r:id="rId5"/>
    <sheet name="Phenol" sheetId="13" r:id="rId6"/>
    <sheet name="C6Cl6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0" l="1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37" i="10"/>
  <c r="B37" i="10"/>
  <c r="C37" i="10"/>
  <c r="A38" i="10"/>
  <c r="B38" i="10"/>
  <c r="C38" i="10"/>
  <c r="A39" i="10"/>
  <c r="B39" i="10"/>
  <c r="C39" i="10"/>
  <c r="A40" i="10"/>
  <c r="B40" i="10"/>
  <c r="C40" i="10"/>
  <c r="A41" i="10"/>
  <c r="B41" i="10"/>
  <c r="C41" i="10"/>
  <c r="A42" i="10"/>
  <c r="B42" i="10"/>
  <c r="C42" i="10"/>
  <c r="A43" i="10"/>
  <c r="B43" i="10"/>
  <c r="C43" i="10"/>
  <c r="I3" i="14"/>
  <c r="D4" i="14"/>
  <c r="A37" i="8" l="1"/>
  <c r="A38" i="8"/>
  <c r="A39" i="8"/>
  <c r="A40" i="8"/>
  <c r="A41" i="8"/>
  <c r="A43" i="8"/>
  <c r="A26" i="8"/>
  <c r="A27" i="8"/>
  <c r="A28" i="8"/>
  <c r="A29" i="8"/>
  <c r="A30" i="8"/>
  <c r="A31" i="8"/>
  <c r="A32" i="8"/>
  <c r="A33" i="8"/>
  <c r="A34" i="8"/>
  <c r="A35" i="8"/>
  <c r="H11" i="8"/>
  <c r="G10" i="8"/>
  <c r="H10" i="8" s="1"/>
  <c r="G11" i="8"/>
  <c r="D10" i="8"/>
  <c r="D11" i="8"/>
  <c r="G5" i="8" l="1"/>
  <c r="H5" i="8" s="1"/>
  <c r="D5" i="8"/>
  <c r="H8" i="8"/>
  <c r="D8" i="8"/>
  <c r="G8" i="8"/>
  <c r="A43" i="15" l="1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I22" i="15"/>
  <c r="C43" i="15" s="1"/>
  <c r="G22" i="15"/>
  <c r="D22" i="15"/>
  <c r="G21" i="15"/>
  <c r="H21" i="15" s="1"/>
  <c r="I21" i="15" s="1"/>
  <c r="D21" i="15"/>
  <c r="E21" i="15" s="1"/>
  <c r="G20" i="15"/>
  <c r="H20" i="15" s="1"/>
  <c r="D20" i="15"/>
  <c r="G19" i="15"/>
  <c r="H19" i="15" s="1"/>
  <c r="D19" i="15"/>
  <c r="H18" i="15"/>
  <c r="G18" i="15"/>
  <c r="D18" i="15"/>
  <c r="G17" i="15"/>
  <c r="H17" i="15" s="1"/>
  <c r="D17" i="15"/>
  <c r="G16" i="15"/>
  <c r="H16" i="15" s="1"/>
  <c r="D16" i="15"/>
  <c r="G15" i="15"/>
  <c r="H15" i="15" s="1"/>
  <c r="D15" i="15"/>
  <c r="G14" i="15"/>
  <c r="H14" i="15" s="1"/>
  <c r="D14" i="15"/>
  <c r="G13" i="15"/>
  <c r="H13" i="15" s="1"/>
  <c r="D13" i="15"/>
  <c r="G12" i="15"/>
  <c r="H12" i="15" s="1"/>
  <c r="D12" i="15"/>
  <c r="G11" i="15"/>
  <c r="H11" i="15" s="1"/>
  <c r="D11" i="15"/>
  <c r="G10" i="15"/>
  <c r="H10" i="15" s="1"/>
  <c r="D10" i="15"/>
  <c r="G9" i="15"/>
  <c r="H9" i="15" s="1"/>
  <c r="D9" i="15"/>
  <c r="G8" i="15"/>
  <c r="H8" i="15" s="1"/>
  <c r="D8" i="15"/>
  <c r="G7" i="15"/>
  <c r="H7" i="15" s="1"/>
  <c r="D7" i="15"/>
  <c r="G6" i="15"/>
  <c r="H6" i="15" s="1"/>
  <c r="D6" i="15"/>
  <c r="G5" i="15"/>
  <c r="H5" i="15" s="1"/>
  <c r="D5" i="15"/>
  <c r="G4" i="15"/>
  <c r="H4" i="15" s="1"/>
  <c r="D4" i="15"/>
  <c r="G3" i="15"/>
  <c r="H3" i="15" s="1"/>
  <c r="D3" i="15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I22" i="14"/>
  <c r="C43" i="14" s="1"/>
  <c r="G22" i="14"/>
  <c r="D22" i="14"/>
  <c r="G21" i="14"/>
  <c r="H21" i="14" s="1"/>
  <c r="I21" i="14" s="1"/>
  <c r="D21" i="14"/>
  <c r="E21" i="14" s="1"/>
  <c r="G20" i="14"/>
  <c r="H20" i="14" s="1"/>
  <c r="D20" i="14"/>
  <c r="G19" i="14"/>
  <c r="H19" i="14" s="1"/>
  <c r="D19" i="14"/>
  <c r="G18" i="14"/>
  <c r="H18" i="14" s="1"/>
  <c r="D18" i="14"/>
  <c r="G17" i="14"/>
  <c r="H17" i="14" s="1"/>
  <c r="D17" i="14"/>
  <c r="G16" i="14"/>
  <c r="H16" i="14" s="1"/>
  <c r="D16" i="14"/>
  <c r="G15" i="14"/>
  <c r="H15" i="14" s="1"/>
  <c r="D15" i="14"/>
  <c r="G14" i="14"/>
  <c r="H14" i="14" s="1"/>
  <c r="D14" i="14"/>
  <c r="H13" i="14"/>
  <c r="G13" i="14"/>
  <c r="D13" i="14"/>
  <c r="G12" i="14"/>
  <c r="H12" i="14" s="1"/>
  <c r="D12" i="14"/>
  <c r="G11" i="14"/>
  <c r="H11" i="14" s="1"/>
  <c r="D11" i="14"/>
  <c r="G10" i="14"/>
  <c r="H10" i="14" s="1"/>
  <c r="D10" i="14"/>
  <c r="G9" i="14"/>
  <c r="H9" i="14" s="1"/>
  <c r="D9" i="14"/>
  <c r="G8" i="14"/>
  <c r="H8" i="14" s="1"/>
  <c r="D8" i="14"/>
  <c r="G7" i="14"/>
  <c r="H7" i="14" s="1"/>
  <c r="D7" i="14"/>
  <c r="G6" i="14"/>
  <c r="H6" i="14" s="1"/>
  <c r="D6" i="14"/>
  <c r="H5" i="14"/>
  <c r="G5" i="14"/>
  <c r="D5" i="14"/>
  <c r="G4" i="14"/>
  <c r="H4" i="14" s="1"/>
  <c r="G3" i="14"/>
  <c r="H3" i="14" s="1"/>
  <c r="D3" i="14"/>
  <c r="I17" i="14" l="1"/>
  <c r="I15" i="15"/>
  <c r="I20" i="15"/>
  <c r="I4" i="15"/>
  <c r="I12" i="15"/>
  <c r="I18" i="15"/>
  <c r="B42" i="15"/>
  <c r="C42" i="15"/>
  <c r="E20" i="15"/>
  <c r="I8" i="15"/>
  <c r="I9" i="15"/>
  <c r="I11" i="15"/>
  <c r="I16" i="15"/>
  <c r="I17" i="15"/>
  <c r="I19" i="15"/>
  <c r="I5" i="15"/>
  <c r="I7" i="15"/>
  <c r="I10" i="15"/>
  <c r="I3" i="15"/>
  <c r="I6" i="15"/>
  <c r="I13" i="15"/>
  <c r="I14" i="15"/>
  <c r="B43" i="15"/>
  <c r="I11" i="14"/>
  <c r="I19" i="14"/>
  <c r="I7" i="14"/>
  <c r="I15" i="14"/>
  <c r="I18" i="14"/>
  <c r="I6" i="14"/>
  <c r="I5" i="14"/>
  <c r="I8" i="14"/>
  <c r="I10" i="14"/>
  <c r="I12" i="14"/>
  <c r="B42" i="14"/>
  <c r="C42" i="14"/>
  <c r="E20" i="14"/>
  <c r="I9" i="14"/>
  <c r="I14" i="14"/>
  <c r="I4" i="14"/>
  <c r="I16" i="14"/>
  <c r="I20" i="14"/>
  <c r="I13" i="14"/>
  <c r="B43" i="14"/>
  <c r="G26" i="11"/>
  <c r="G25" i="11" s="1"/>
  <c r="K27" i="11"/>
  <c r="H14" i="13"/>
  <c r="I15" i="13"/>
  <c r="A31" i="13"/>
  <c r="A27" i="13"/>
  <c r="A25" i="13"/>
  <c r="A23" i="13"/>
  <c r="A21" i="13"/>
  <c r="A19" i="13"/>
  <c r="I16" i="13"/>
  <c r="C31" i="13" s="1"/>
  <c r="G16" i="13"/>
  <c r="D16" i="13"/>
  <c r="A16" i="13"/>
  <c r="G15" i="13"/>
  <c r="H15" i="13" s="1"/>
  <c r="D15" i="13"/>
  <c r="A15" i="13"/>
  <c r="A30" i="13" s="1"/>
  <c r="G14" i="13"/>
  <c r="D14" i="13"/>
  <c r="A14" i="13"/>
  <c r="A29" i="13" s="1"/>
  <c r="G13" i="13"/>
  <c r="H13" i="13" s="1"/>
  <c r="D13" i="13"/>
  <c r="A13" i="13"/>
  <c r="A28" i="13" s="1"/>
  <c r="G12" i="13"/>
  <c r="H12" i="13" s="1"/>
  <c r="D12" i="13"/>
  <c r="A12" i="13"/>
  <c r="G11" i="13"/>
  <c r="H11" i="13" s="1"/>
  <c r="D11" i="13"/>
  <c r="A11" i="13"/>
  <c r="A26" i="13" s="1"/>
  <c r="G10" i="13"/>
  <c r="H10" i="13" s="1"/>
  <c r="D10" i="13"/>
  <c r="A10" i="13"/>
  <c r="H9" i="13"/>
  <c r="G9" i="13"/>
  <c r="D9" i="13"/>
  <c r="A9" i="13"/>
  <c r="A24" i="13" s="1"/>
  <c r="G8" i="13"/>
  <c r="H8" i="13" s="1"/>
  <c r="D8" i="13"/>
  <c r="A8" i="13"/>
  <c r="G7" i="13"/>
  <c r="H7" i="13" s="1"/>
  <c r="D7" i="13"/>
  <c r="A7" i="13"/>
  <c r="A22" i="13" s="1"/>
  <c r="G6" i="13"/>
  <c r="H6" i="13" s="1"/>
  <c r="D6" i="13"/>
  <c r="A6" i="13"/>
  <c r="G5" i="13"/>
  <c r="H5" i="13" s="1"/>
  <c r="D5" i="13"/>
  <c r="A5" i="13"/>
  <c r="A20" i="13" s="1"/>
  <c r="G4" i="13"/>
  <c r="H4" i="13" s="1"/>
  <c r="D4" i="13"/>
  <c r="A4" i="13"/>
  <c r="G3" i="13"/>
  <c r="H3" i="13" s="1"/>
  <c r="D3" i="13"/>
  <c r="A3" i="13"/>
  <c r="A18" i="13" s="1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I21" i="12"/>
  <c r="G21" i="12"/>
  <c r="E21" i="12"/>
  <c r="C41" i="12" s="1"/>
  <c r="D21" i="12"/>
  <c r="G20" i="12"/>
  <c r="H20" i="12" s="1"/>
  <c r="I20" i="12" s="1"/>
  <c r="D20" i="12"/>
  <c r="G19" i="12"/>
  <c r="H19" i="12" s="1"/>
  <c r="D19" i="12"/>
  <c r="G18" i="12"/>
  <c r="H18" i="12" s="1"/>
  <c r="D18" i="12"/>
  <c r="G17" i="12"/>
  <c r="H17" i="12" s="1"/>
  <c r="D17" i="12"/>
  <c r="G16" i="12"/>
  <c r="H16" i="12" s="1"/>
  <c r="D16" i="12"/>
  <c r="G15" i="12"/>
  <c r="H15" i="12" s="1"/>
  <c r="D15" i="12"/>
  <c r="G14" i="12"/>
  <c r="H14" i="12" s="1"/>
  <c r="D14" i="12"/>
  <c r="G13" i="12"/>
  <c r="H13" i="12" s="1"/>
  <c r="D13" i="12"/>
  <c r="G12" i="12"/>
  <c r="H12" i="12" s="1"/>
  <c r="D12" i="12"/>
  <c r="G11" i="12"/>
  <c r="H11" i="12" s="1"/>
  <c r="D11" i="12"/>
  <c r="G10" i="12"/>
  <c r="H10" i="12" s="1"/>
  <c r="D10" i="12"/>
  <c r="G9" i="12"/>
  <c r="H9" i="12" s="1"/>
  <c r="D9" i="12"/>
  <c r="G8" i="12"/>
  <c r="H8" i="12" s="1"/>
  <c r="D8" i="12"/>
  <c r="H7" i="12"/>
  <c r="G7" i="12"/>
  <c r="D7" i="12"/>
  <c r="G6" i="12"/>
  <c r="H6" i="12" s="1"/>
  <c r="D6" i="12"/>
  <c r="G5" i="12"/>
  <c r="H5" i="12" s="1"/>
  <c r="D5" i="12"/>
  <c r="G4" i="12"/>
  <c r="H4" i="12" s="1"/>
  <c r="D4" i="12"/>
  <c r="G3" i="12"/>
  <c r="H3" i="12" s="1"/>
  <c r="D3" i="12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30" i="11"/>
  <c r="I6" i="11"/>
  <c r="I3" i="11"/>
  <c r="J3" i="11" s="1"/>
  <c r="I27" i="11"/>
  <c r="F27" i="11"/>
  <c r="I26" i="11"/>
  <c r="J26" i="11" s="1"/>
  <c r="K26" i="11" s="1"/>
  <c r="F26" i="11"/>
  <c r="I25" i="11"/>
  <c r="J25" i="11" s="1"/>
  <c r="F25" i="11"/>
  <c r="I24" i="11"/>
  <c r="J24" i="11" s="1"/>
  <c r="F24" i="11"/>
  <c r="I23" i="11"/>
  <c r="J23" i="11" s="1"/>
  <c r="F23" i="11"/>
  <c r="I22" i="11"/>
  <c r="J22" i="11" s="1"/>
  <c r="F22" i="11"/>
  <c r="I21" i="11"/>
  <c r="J21" i="11" s="1"/>
  <c r="F21" i="11"/>
  <c r="I20" i="11"/>
  <c r="J20" i="11" s="1"/>
  <c r="F20" i="11"/>
  <c r="I19" i="11"/>
  <c r="J19" i="11" s="1"/>
  <c r="F19" i="11"/>
  <c r="I18" i="11"/>
  <c r="J18" i="11" s="1"/>
  <c r="F18" i="11"/>
  <c r="I17" i="11"/>
  <c r="J17" i="11" s="1"/>
  <c r="F17" i="11"/>
  <c r="I16" i="11"/>
  <c r="J16" i="11" s="1"/>
  <c r="F16" i="11"/>
  <c r="I15" i="11"/>
  <c r="J15" i="11" s="1"/>
  <c r="F15" i="11"/>
  <c r="I14" i="11"/>
  <c r="J14" i="11" s="1"/>
  <c r="F14" i="11"/>
  <c r="I13" i="11"/>
  <c r="J13" i="11" s="1"/>
  <c r="F13" i="11"/>
  <c r="I12" i="11"/>
  <c r="J12" i="11" s="1"/>
  <c r="F12" i="11"/>
  <c r="I11" i="11"/>
  <c r="J11" i="11" s="1"/>
  <c r="F11" i="11"/>
  <c r="I10" i="11"/>
  <c r="J10" i="11" s="1"/>
  <c r="F10" i="11"/>
  <c r="I9" i="11"/>
  <c r="J9" i="11" s="1"/>
  <c r="F9" i="11"/>
  <c r="I8" i="11"/>
  <c r="J8" i="11" s="1"/>
  <c r="F8" i="11"/>
  <c r="I7" i="11"/>
  <c r="J7" i="11" s="1"/>
  <c r="F7" i="11"/>
  <c r="J6" i="11"/>
  <c r="F6" i="11"/>
  <c r="I5" i="11"/>
  <c r="J5" i="11" s="1"/>
  <c r="F5" i="11"/>
  <c r="I4" i="11"/>
  <c r="J4" i="11" s="1"/>
  <c r="F4" i="11"/>
  <c r="F3" i="11"/>
  <c r="G3" i="10"/>
  <c r="H3" i="10" s="1"/>
  <c r="A26" i="10"/>
  <c r="I20" i="10"/>
  <c r="G20" i="10"/>
  <c r="D20" i="10"/>
  <c r="G19" i="10"/>
  <c r="H19" i="10" s="1"/>
  <c r="I19" i="10" s="1"/>
  <c r="D19" i="10"/>
  <c r="A19" i="10"/>
  <c r="G18" i="10"/>
  <c r="H18" i="10" s="1"/>
  <c r="D18" i="10"/>
  <c r="G17" i="10"/>
  <c r="H17" i="10" s="1"/>
  <c r="D17" i="10"/>
  <c r="G16" i="10"/>
  <c r="H16" i="10" s="1"/>
  <c r="D16" i="10"/>
  <c r="G15" i="10"/>
  <c r="H15" i="10" s="1"/>
  <c r="D15" i="10"/>
  <c r="G14" i="10"/>
  <c r="H14" i="10" s="1"/>
  <c r="D14" i="10"/>
  <c r="G13" i="10"/>
  <c r="H13" i="10" s="1"/>
  <c r="D13" i="10"/>
  <c r="G12" i="10"/>
  <c r="H12" i="10" s="1"/>
  <c r="D12" i="10"/>
  <c r="G11" i="10"/>
  <c r="H11" i="10" s="1"/>
  <c r="D11" i="10"/>
  <c r="G10" i="10"/>
  <c r="H10" i="10" s="1"/>
  <c r="D10" i="10"/>
  <c r="G9" i="10"/>
  <c r="H9" i="10" s="1"/>
  <c r="D9" i="10"/>
  <c r="G8" i="10"/>
  <c r="H8" i="10" s="1"/>
  <c r="D8" i="10"/>
  <c r="G7" i="10"/>
  <c r="H7" i="10" s="1"/>
  <c r="D7" i="10"/>
  <c r="G6" i="10"/>
  <c r="H6" i="10" s="1"/>
  <c r="D6" i="10"/>
  <c r="G5" i="10"/>
  <c r="H5" i="10" s="1"/>
  <c r="D5" i="10"/>
  <c r="G4" i="10"/>
  <c r="H4" i="10" s="1"/>
  <c r="D4" i="10"/>
  <c r="D3" i="10"/>
  <c r="E15" i="13" l="1"/>
  <c r="E19" i="15"/>
  <c r="C41" i="15"/>
  <c r="B41" i="15"/>
  <c r="C41" i="14"/>
  <c r="B41" i="14"/>
  <c r="E19" i="14"/>
  <c r="L26" i="11"/>
  <c r="M26" i="11"/>
  <c r="C53" i="11" s="1"/>
  <c r="M27" i="11"/>
  <c r="C54" i="11" s="1"/>
  <c r="L27" i="11"/>
  <c r="B54" i="11" s="1"/>
  <c r="I4" i="12"/>
  <c r="I11" i="12"/>
  <c r="I6" i="12"/>
  <c r="I13" i="12"/>
  <c r="I8" i="13"/>
  <c r="I4" i="13"/>
  <c r="I9" i="13"/>
  <c r="I14" i="13"/>
  <c r="I6" i="13"/>
  <c r="I12" i="13"/>
  <c r="I13" i="13"/>
  <c r="I3" i="13"/>
  <c r="I7" i="13"/>
  <c r="I5" i="13"/>
  <c r="I10" i="13"/>
  <c r="I11" i="13"/>
  <c r="B30" i="13"/>
  <c r="C30" i="13"/>
  <c r="E14" i="13"/>
  <c r="B31" i="13"/>
  <c r="I8" i="12"/>
  <c r="I17" i="12"/>
  <c r="I3" i="12"/>
  <c r="I14" i="12"/>
  <c r="I19" i="12"/>
  <c r="I10" i="12"/>
  <c r="I15" i="12"/>
  <c r="I5" i="12"/>
  <c r="I12" i="12"/>
  <c r="I7" i="12"/>
  <c r="I9" i="12"/>
  <c r="I16" i="12"/>
  <c r="I18" i="12"/>
  <c r="B41" i="12"/>
  <c r="E20" i="12"/>
  <c r="K23" i="11"/>
  <c r="K7" i="11"/>
  <c r="K16" i="11"/>
  <c r="K18" i="11"/>
  <c r="K24" i="11"/>
  <c r="K9" i="11"/>
  <c r="K4" i="11"/>
  <c r="K3" i="11"/>
  <c r="K6" i="11"/>
  <c r="K11" i="11"/>
  <c r="K13" i="11"/>
  <c r="K22" i="11"/>
  <c r="K20" i="11"/>
  <c r="K8" i="11"/>
  <c r="K10" i="11"/>
  <c r="K15" i="11"/>
  <c r="K12" i="11"/>
  <c r="K14" i="11"/>
  <c r="K19" i="11"/>
  <c r="K5" i="11"/>
  <c r="K21" i="11"/>
  <c r="K17" i="11"/>
  <c r="K25" i="11"/>
  <c r="B53" i="11"/>
  <c r="I13" i="10"/>
  <c r="I5" i="10"/>
  <c r="I7" i="10"/>
  <c r="I15" i="10"/>
  <c r="E19" i="10"/>
  <c r="E18" i="10" s="1"/>
  <c r="I10" i="10"/>
  <c r="I8" i="10"/>
  <c r="I18" i="10"/>
  <c r="I16" i="10"/>
  <c r="I3" i="10"/>
  <c r="I6" i="10"/>
  <c r="I4" i="10"/>
  <c r="I9" i="10"/>
  <c r="I11" i="10"/>
  <c r="I14" i="10"/>
  <c r="I12" i="10"/>
  <c r="I17" i="10"/>
  <c r="C40" i="15" l="1"/>
  <c r="E18" i="15"/>
  <c r="B40" i="15"/>
  <c r="C40" i="14"/>
  <c r="E18" i="14"/>
  <c r="B40" i="14"/>
  <c r="E13" i="13"/>
  <c r="C29" i="13"/>
  <c r="B29" i="13"/>
  <c r="B40" i="12"/>
  <c r="C40" i="12"/>
  <c r="E19" i="12"/>
  <c r="G24" i="11"/>
  <c r="M25" i="11"/>
  <c r="C52" i="11" s="1"/>
  <c r="L25" i="11"/>
  <c r="B52" i="11" s="1"/>
  <c r="E17" i="10"/>
  <c r="C39" i="15" l="1"/>
  <c r="B39" i="15"/>
  <c r="E17" i="15"/>
  <c r="C39" i="14"/>
  <c r="B39" i="14"/>
  <c r="E17" i="14"/>
  <c r="C28" i="13"/>
  <c r="B28" i="13"/>
  <c r="E12" i="13"/>
  <c r="E18" i="12"/>
  <c r="C39" i="12"/>
  <c r="B39" i="12"/>
  <c r="M24" i="11"/>
  <c r="C51" i="11" s="1"/>
  <c r="L24" i="11"/>
  <c r="B51" i="11" s="1"/>
  <c r="G23" i="11"/>
  <c r="E16" i="10"/>
  <c r="G6" i="8"/>
  <c r="H6" i="8" s="1"/>
  <c r="G7" i="8"/>
  <c r="H7" i="8" s="1"/>
  <c r="G9" i="8"/>
  <c r="H9" i="8" s="1"/>
  <c r="G12" i="8"/>
  <c r="H12" i="8" s="1"/>
  <c r="G14" i="8"/>
  <c r="H14" i="8" s="1"/>
  <c r="G15" i="8"/>
  <c r="H15" i="8" s="1"/>
  <c r="G17" i="8"/>
  <c r="H17" i="8" s="1"/>
  <c r="G18" i="8"/>
  <c r="H18" i="8" s="1"/>
  <c r="G19" i="8"/>
  <c r="H19" i="8" s="1"/>
  <c r="G21" i="8"/>
  <c r="H21" i="8" s="1"/>
  <c r="I21" i="8" s="1"/>
  <c r="G22" i="8"/>
  <c r="G3" i="8"/>
  <c r="H3" i="8" s="1"/>
  <c r="A25" i="8"/>
  <c r="I22" i="8"/>
  <c r="D22" i="8"/>
  <c r="A21" i="8"/>
  <c r="A44" i="8" s="1"/>
  <c r="G20" i="8"/>
  <c r="H20" i="8" s="1"/>
  <c r="A19" i="8"/>
  <c r="A42" i="8" s="1"/>
  <c r="D18" i="8"/>
  <c r="G16" i="8"/>
  <c r="H16" i="8" s="1"/>
  <c r="G4" i="8"/>
  <c r="H4" i="8" s="1"/>
  <c r="D3" i="8" l="1"/>
  <c r="D15" i="8"/>
  <c r="D9" i="8"/>
  <c r="D7" i="8"/>
  <c r="D21" i="8"/>
  <c r="D13" i="8"/>
  <c r="D12" i="8"/>
  <c r="G13" i="8"/>
  <c r="E21" i="8"/>
  <c r="D4" i="8"/>
  <c r="I19" i="8"/>
  <c r="D6" i="8"/>
  <c r="D16" i="8"/>
  <c r="D14" i="8"/>
  <c r="D17" i="8"/>
  <c r="B38" i="15"/>
  <c r="C38" i="15"/>
  <c r="E16" i="15"/>
  <c r="B38" i="14"/>
  <c r="C38" i="14"/>
  <c r="E16" i="14"/>
  <c r="C27" i="13"/>
  <c r="B27" i="13"/>
  <c r="E11" i="13"/>
  <c r="E17" i="12"/>
  <c r="C38" i="12"/>
  <c r="B38" i="12"/>
  <c r="M23" i="11"/>
  <c r="C50" i="11" s="1"/>
  <c r="L23" i="11"/>
  <c r="B50" i="11" s="1"/>
  <c r="G22" i="11"/>
  <c r="E15" i="10"/>
  <c r="I16" i="8"/>
  <c r="D20" i="8"/>
  <c r="D19" i="8"/>
  <c r="I14" i="8"/>
  <c r="I18" i="8"/>
  <c r="I15" i="8"/>
  <c r="I17" i="8"/>
  <c r="I20" i="8"/>
  <c r="H13" i="8" l="1"/>
  <c r="I8" i="8" s="1"/>
  <c r="B44" i="8"/>
  <c r="C44" i="8"/>
  <c r="E20" i="8"/>
  <c r="E19" i="8" s="1"/>
  <c r="E15" i="15"/>
  <c r="C37" i="15"/>
  <c r="B37" i="15"/>
  <c r="C37" i="14"/>
  <c r="B37" i="14"/>
  <c r="E15" i="14"/>
  <c r="B26" i="13"/>
  <c r="C26" i="13"/>
  <c r="E10" i="13"/>
  <c r="C37" i="12"/>
  <c r="E16" i="12"/>
  <c r="B37" i="12"/>
  <c r="L22" i="11"/>
  <c r="B49" i="11" s="1"/>
  <c r="G21" i="11"/>
  <c r="M22" i="11"/>
  <c r="C49" i="11" s="1"/>
  <c r="E14" i="10"/>
  <c r="I5" i="8" l="1"/>
  <c r="I4" i="8"/>
  <c r="I11" i="8"/>
  <c r="I12" i="8"/>
  <c r="I6" i="8"/>
  <c r="I9" i="8"/>
  <c r="I10" i="8"/>
  <c r="I3" i="8"/>
  <c r="I7" i="8"/>
  <c r="I13" i="8"/>
  <c r="B42" i="8"/>
  <c r="C42" i="8"/>
  <c r="C43" i="8"/>
  <c r="B43" i="8"/>
  <c r="C36" i="15"/>
  <c r="E14" i="15"/>
  <c r="B36" i="15"/>
  <c r="C36" i="14"/>
  <c r="E14" i="14"/>
  <c r="B36" i="14"/>
  <c r="E9" i="13"/>
  <c r="C25" i="13"/>
  <c r="B25" i="13"/>
  <c r="B36" i="12"/>
  <c r="C36" i="12"/>
  <c r="E15" i="12"/>
  <c r="G20" i="11"/>
  <c r="M21" i="11"/>
  <c r="C48" i="11" s="1"/>
  <c r="L21" i="11"/>
  <c r="B48" i="11" s="1"/>
  <c r="E13" i="10"/>
  <c r="E18" i="8"/>
  <c r="B41" i="8" l="1"/>
  <c r="C41" i="8"/>
  <c r="C35" i="15"/>
  <c r="B35" i="15"/>
  <c r="E13" i="15"/>
  <c r="C35" i="14"/>
  <c r="B35" i="14"/>
  <c r="E13" i="14"/>
  <c r="C24" i="13"/>
  <c r="B24" i="13"/>
  <c r="E8" i="13"/>
  <c r="B35" i="12"/>
  <c r="C35" i="12"/>
  <c r="E14" i="12"/>
  <c r="M20" i="11"/>
  <c r="C47" i="11" s="1"/>
  <c r="L20" i="11"/>
  <c r="B47" i="11" s="1"/>
  <c r="G19" i="11"/>
  <c r="E12" i="10"/>
  <c r="E17" i="8"/>
  <c r="B40" i="8" l="1"/>
  <c r="C40" i="8"/>
  <c r="B34" i="15"/>
  <c r="C34" i="15"/>
  <c r="E12" i="15"/>
  <c r="B34" i="14"/>
  <c r="C34" i="14"/>
  <c r="E12" i="14"/>
  <c r="C23" i="13"/>
  <c r="B23" i="13"/>
  <c r="E7" i="13"/>
  <c r="C34" i="12"/>
  <c r="B34" i="12"/>
  <c r="E13" i="12"/>
  <c r="M19" i="11"/>
  <c r="C46" i="11" s="1"/>
  <c r="L19" i="11"/>
  <c r="B46" i="11" s="1"/>
  <c r="G18" i="11"/>
  <c r="E11" i="10"/>
  <c r="E16" i="8"/>
  <c r="C39" i="8" l="1"/>
  <c r="B39" i="8"/>
  <c r="E11" i="15"/>
  <c r="B33" i="15"/>
  <c r="C33" i="15"/>
  <c r="C33" i="14"/>
  <c r="E11" i="14"/>
  <c r="B33" i="14"/>
  <c r="B22" i="13"/>
  <c r="C22" i="13"/>
  <c r="E6" i="13"/>
  <c r="C33" i="12"/>
  <c r="E12" i="12"/>
  <c r="B33" i="12"/>
  <c r="L18" i="11"/>
  <c r="B45" i="11" s="1"/>
  <c r="G17" i="11"/>
  <c r="M18" i="11"/>
  <c r="C45" i="11" s="1"/>
  <c r="E10" i="10"/>
  <c r="E15" i="8"/>
  <c r="B38" i="8" l="1"/>
  <c r="C38" i="8"/>
  <c r="C32" i="15"/>
  <c r="E10" i="15"/>
  <c r="B32" i="15"/>
  <c r="C32" i="14"/>
  <c r="E10" i="14"/>
  <c r="B32" i="14"/>
  <c r="E5" i="13"/>
  <c r="C21" i="13"/>
  <c r="B21" i="13"/>
  <c r="B32" i="12"/>
  <c r="C32" i="12"/>
  <c r="E11" i="12"/>
  <c r="G16" i="11"/>
  <c r="M17" i="11"/>
  <c r="C44" i="11" s="1"/>
  <c r="L17" i="11"/>
  <c r="B44" i="11" s="1"/>
  <c r="E9" i="10"/>
  <c r="E14" i="8"/>
  <c r="E13" i="8" l="1"/>
  <c r="B37" i="8"/>
  <c r="C37" i="8"/>
  <c r="C31" i="15"/>
  <c r="E9" i="15"/>
  <c r="B31" i="15"/>
  <c r="C31" i="14"/>
  <c r="B31" i="14"/>
  <c r="E9" i="14"/>
  <c r="C20" i="13"/>
  <c r="B20" i="13"/>
  <c r="E4" i="13"/>
  <c r="E10" i="12"/>
  <c r="C31" i="12"/>
  <c r="B31" i="12"/>
  <c r="M16" i="11"/>
  <c r="C43" i="11" s="1"/>
  <c r="L16" i="11"/>
  <c r="B43" i="11" s="1"/>
  <c r="G15" i="11"/>
  <c r="E8" i="10"/>
  <c r="E12" i="8" l="1"/>
  <c r="B35" i="8"/>
  <c r="C35" i="8"/>
  <c r="B30" i="15"/>
  <c r="C30" i="15"/>
  <c r="E8" i="15"/>
  <c r="B30" i="14"/>
  <c r="C30" i="14"/>
  <c r="E8" i="14"/>
  <c r="B29" i="14" s="1"/>
  <c r="C19" i="13"/>
  <c r="B19" i="13"/>
  <c r="E3" i="13"/>
  <c r="E9" i="12"/>
  <c r="C30" i="12"/>
  <c r="B30" i="12"/>
  <c r="M15" i="11"/>
  <c r="C42" i="11" s="1"/>
  <c r="L15" i="11"/>
  <c r="B42" i="11" s="1"/>
  <c r="G14" i="11"/>
  <c r="E7" i="10"/>
  <c r="E11" i="8" l="1"/>
  <c r="B33" i="8" s="1"/>
  <c r="C34" i="8"/>
  <c r="B34" i="8"/>
  <c r="E7" i="15"/>
  <c r="B29" i="15"/>
  <c r="C29" i="15"/>
  <c r="C29" i="14"/>
  <c r="E7" i="14"/>
  <c r="B18" i="13"/>
  <c r="C18" i="13"/>
  <c r="C29" i="12"/>
  <c r="E8" i="12"/>
  <c r="B29" i="12"/>
  <c r="L14" i="11"/>
  <c r="B41" i="11" s="1"/>
  <c r="G13" i="11"/>
  <c r="M14" i="11"/>
  <c r="C41" i="11" s="1"/>
  <c r="E6" i="10"/>
  <c r="C33" i="8" l="1"/>
  <c r="E10" i="8"/>
  <c r="C28" i="15"/>
  <c r="E6" i="15"/>
  <c r="B28" i="15"/>
  <c r="C28" i="14"/>
  <c r="E6" i="14"/>
  <c r="B28" i="14"/>
  <c r="B28" i="12"/>
  <c r="C28" i="12"/>
  <c r="E7" i="12"/>
  <c r="G12" i="11"/>
  <c r="L13" i="11"/>
  <c r="B40" i="11" s="1"/>
  <c r="M13" i="11"/>
  <c r="C40" i="11" s="1"/>
  <c r="E5" i="10"/>
  <c r="E9" i="8" l="1"/>
  <c r="C32" i="8"/>
  <c r="B32" i="8"/>
  <c r="C27" i="15"/>
  <c r="B27" i="15"/>
  <c r="E5" i="15"/>
  <c r="C27" i="14"/>
  <c r="B27" i="14"/>
  <c r="E5" i="14"/>
  <c r="C27" i="12"/>
  <c r="E6" i="12"/>
  <c r="B27" i="12"/>
  <c r="L12" i="11"/>
  <c r="B39" i="11" s="1"/>
  <c r="G11" i="11"/>
  <c r="M12" i="11"/>
  <c r="C39" i="11" s="1"/>
  <c r="E4" i="10"/>
  <c r="C31" i="8" l="1"/>
  <c r="B31" i="8"/>
  <c r="E8" i="8"/>
  <c r="B26" i="15"/>
  <c r="C26" i="15"/>
  <c r="E4" i="15"/>
  <c r="B26" i="14"/>
  <c r="C26" i="14"/>
  <c r="E4" i="14"/>
  <c r="B26" i="12"/>
  <c r="C26" i="12"/>
  <c r="E5" i="12"/>
  <c r="M11" i="11"/>
  <c r="C38" i="11" s="1"/>
  <c r="L11" i="11"/>
  <c r="B38" i="11" s="1"/>
  <c r="G10" i="11"/>
  <c r="E3" i="10"/>
  <c r="B30" i="8" l="1"/>
  <c r="C30" i="8"/>
  <c r="E7" i="8"/>
  <c r="E3" i="15"/>
  <c r="C25" i="15"/>
  <c r="B25" i="15"/>
  <c r="C25" i="14"/>
  <c r="E3" i="14"/>
  <c r="E23" i="14" s="1"/>
  <c r="B25" i="14"/>
  <c r="C25" i="12"/>
  <c r="E4" i="12"/>
  <c r="B25" i="12"/>
  <c r="L10" i="11"/>
  <c r="B37" i="11" s="1"/>
  <c r="M10" i="11"/>
  <c r="C37" i="11" s="1"/>
  <c r="G9" i="11"/>
  <c r="B26" i="10"/>
  <c r="C26" i="10"/>
  <c r="C29" i="8" l="1"/>
  <c r="B29" i="8"/>
  <c r="E6" i="8"/>
  <c r="C24" i="15"/>
  <c r="B24" i="15"/>
  <c r="C24" i="14"/>
  <c r="B24" i="14"/>
  <c r="B24" i="12"/>
  <c r="E3" i="12"/>
  <c r="C24" i="12"/>
  <c r="G8" i="11"/>
  <c r="M9" i="11"/>
  <c r="C36" i="11" s="1"/>
  <c r="L9" i="11"/>
  <c r="B36" i="11" s="1"/>
  <c r="C28" i="8" l="1"/>
  <c r="B28" i="8"/>
  <c r="E5" i="8"/>
  <c r="C23" i="12"/>
  <c r="B23" i="12"/>
  <c r="G7" i="11"/>
  <c r="L7" i="11" s="1"/>
  <c r="B34" i="11" s="1"/>
  <c r="M8" i="11"/>
  <c r="C35" i="11" s="1"/>
  <c r="L8" i="11"/>
  <c r="B35" i="11" s="1"/>
  <c r="B27" i="8" l="1"/>
  <c r="E4" i="8"/>
  <c r="C27" i="8"/>
  <c r="M7" i="11"/>
  <c r="C34" i="11" s="1"/>
  <c r="G6" i="11"/>
  <c r="E3" i="8" l="1"/>
  <c r="C26" i="8"/>
  <c r="B26" i="8"/>
  <c r="L6" i="11"/>
  <c r="B33" i="11" s="1"/>
  <c r="M6" i="11"/>
  <c r="C33" i="11" s="1"/>
  <c r="G5" i="11"/>
  <c r="B25" i="8" l="1"/>
  <c r="C25" i="8"/>
  <c r="G4" i="11"/>
  <c r="M5" i="11"/>
  <c r="C32" i="11" s="1"/>
  <c r="L5" i="11"/>
  <c r="B32" i="11" s="1"/>
  <c r="G3" i="11" l="1"/>
  <c r="M4" i="11"/>
  <c r="C31" i="11" s="1"/>
  <c r="L4" i="11"/>
  <c r="B31" i="11" s="1"/>
  <c r="L3" i="11" l="1"/>
  <c r="B30" i="11" s="1"/>
  <c r="M3" i="11"/>
  <c r="C30" i="11" s="1"/>
  <c r="U3" i="11" l="1"/>
</calcChain>
</file>

<file path=xl/sharedStrings.xml><?xml version="1.0" encoding="utf-8"?>
<sst xmlns="http://schemas.openxmlformats.org/spreadsheetml/2006/main" count="86" uniqueCount="23">
  <si>
    <t>Gradient</t>
  </si>
  <si>
    <t>SD(Gradient)</t>
  </si>
  <si>
    <t>Gradien(-1ps)</t>
  </si>
  <si>
    <t>Conv(Grad)</t>
  </si>
  <si>
    <t>Number of Points</t>
  </si>
  <si>
    <t>w2*VAR</t>
  </si>
  <si>
    <t>SD_integration</t>
  </si>
  <si>
    <t>SD/racine(nb de points)</t>
  </si>
  <si>
    <t>95% (+/- 2*SD_int)</t>
  </si>
  <si>
    <t>SD</t>
  </si>
  <si>
    <t>SD_eff</t>
  </si>
  <si>
    <t>Real variable</t>
  </si>
  <si>
    <t>Real Distance (A)</t>
  </si>
  <si>
    <t>|z|^(-1/2)*(lambda+GkT)</t>
  </si>
  <si>
    <t>Normalization (|z|^(-1/2))</t>
  </si>
  <si>
    <t>Uncertainty (eV)</t>
  </si>
  <si>
    <t>Distance (A)</t>
  </si>
  <si>
    <t>Lower Bound (eV)</t>
  </si>
  <si>
    <t>Upper Bound (eV)</t>
  </si>
  <si>
    <t>F(300K)</t>
  </si>
  <si>
    <t>F(300K) (eV)</t>
  </si>
  <si>
    <t>F(600K) (eV)</t>
  </si>
  <si>
    <t>Distnace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</si>
</sst>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E+000"/>
    <numFmt numFmtId="166" formatCode="0.000000000000000"/>
  </numFmts>
  <fonts count="10" x14ac:knownFonts="1">
    <font>
      <sz val="12"/>
      <color theme="1"/>
      <name val="Calibri"/>
      <family val="2"/>
      <scheme val="minor"/>
    </font>
    <font>
      <sz val="11"/>
      <color rgb="FF333333"/>
      <name val="Menlo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Menlo"/>
      <family val="2"/>
    </font>
    <font>
      <b/>
      <sz val="11"/>
      <color rgb="FF191919"/>
      <name val="Menlo"/>
      <family val="2"/>
    </font>
    <font>
      <sz val="12"/>
      <color theme="1"/>
      <name val="Menlo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6" fillId="0" borderId="0" xfId="0" applyFont="1"/>
    <xf numFmtId="164" fontId="6" fillId="0" borderId="0" xfId="0" applyNumberFormat="1" applyFont="1"/>
    <xf numFmtId="165" fontId="0" fillId="0" borderId="0" xfId="0" applyNumberFormat="1"/>
    <xf numFmtId="11" fontId="7" fillId="0" borderId="0" xfId="0" applyNumberFormat="1" applyFont="1"/>
    <xf numFmtId="11" fontId="0" fillId="0" borderId="0" xfId="0" applyNumberFormat="1"/>
    <xf numFmtId="11" fontId="3" fillId="0" borderId="0" xfId="0" applyNumberFormat="1" applyFont="1"/>
    <xf numFmtId="0" fontId="1" fillId="0" borderId="0" xfId="0" applyFont="1" applyFill="1"/>
    <xf numFmtId="11" fontId="8" fillId="0" borderId="0" xfId="0" applyNumberFormat="1" applyFont="1"/>
    <xf numFmtId="0" fontId="9" fillId="0" borderId="0" xfId="0" applyFont="1"/>
    <xf numFmtId="2" fontId="0" fillId="0" borderId="0" xfId="0" applyNumberFormat="1"/>
    <xf numFmtId="0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/>
    <xf numFmtId="0" fontId="0" fillId="0" borderId="0" xfId="0" applyFill="1"/>
    <xf numFmtId="165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>
                <a:solidFill>
                  <a:srgbClr val="000000"/>
                </a:solidFill>
              </a:rPr>
              <a:t>FES</a:t>
            </a:r>
            <a:r>
              <a:rPr lang="fr-FR" sz="1800" baseline="0">
                <a:solidFill>
                  <a:srgbClr val="000000"/>
                </a:solidFill>
              </a:rPr>
              <a:t> C6Cl6 adsorption - confidence intervalle 95%</a:t>
            </a:r>
            <a:endParaRPr lang="fr-FR" sz="1800">
              <a:solidFill>
                <a:srgbClr val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'C6Cl6'!$A$3:$A$27</c:f>
              <c:numCache>
                <c:formatCode>General</c:formatCode>
                <c:ptCount val="25"/>
                <c:pt idx="0">
                  <c:v>1.9261299999999999</c:v>
                </c:pt>
                <c:pt idx="1">
                  <c:v>2.0297299999999998</c:v>
                </c:pt>
                <c:pt idx="2">
                  <c:v>2.13436</c:v>
                </c:pt>
                <c:pt idx="3">
                  <c:v>2.1706400000000001</c:v>
                </c:pt>
                <c:pt idx="4">
                  <c:v>2.2098200000000001</c:v>
                </c:pt>
                <c:pt idx="5">
                  <c:v>2.25522</c:v>
                </c:pt>
                <c:pt idx="6">
                  <c:v>2.3288099999999998</c:v>
                </c:pt>
                <c:pt idx="7">
                  <c:v>2.3961800000000002</c:v>
                </c:pt>
                <c:pt idx="8">
                  <c:v>2.4590000000000001</c:v>
                </c:pt>
                <c:pt idx="9">
                  <c:v>2.52969</c:v>
                </c:pt>
                <c:pt idx="10">
                  <c:v>2.6067999999999998</c:v>
                </c:pt>
                <c:pt idx="11">
                  <c:v>2.6847500000000002</c:v>
                </c:pt>
                <c:pt idx="12">
                  <c:v>2.7626900000000001</c:v>
                </c:pt>
                <c:pt idx="13">
                  <c:v>2.9102899999999998</c:v>
                </c:pt>
                <c:pt idx="14">
                  <c:v>3.01166</c:v>
                </c:pt>
                <c:pt idx="15">
                  <c:v>3.1741799999999998</c:v>
                </c:pt>
                <c:pt idx="16">
                  <c:v>3.3273799999999998</c:v>
                </c:pt>
                <c:pt idx="17">
                  <c:v>3.4666800000000002</c:v>
                </c:pt>
                <c:pt idx="18">
                  <c:v>3.5686100000000001</c:v>
                </c:pt>
                <c:pt idx="19">
                  <c:v>3.6722100000000002</c:v>
                </c:pt>
                <c:pt idx="20">
                  <c:v>3.7758099999999999</c:v>
                </c:pt>
                <c:pt idx="21">
                  <c:v>4.5031800000000004</c:v>
                </c:pt>
                <c:pt idx="22">
                  <c:v>5.5396900000000002</c:v>
                </c:pt>
                <c:pt idx="23">
                  <c:v>6.5761900000000004</c:v>
                </c:pt>
                <c:pt idx="24">
                  <c:v>7.6126899999999997</c:v>
                </c:pt>
              </c:numCache>
            </c:numRef>
          </c:xVal>
          <c:yVal>
            <c:numRef>
              <c:f>'C6Cl6'!$H$3:$H$27</c:f>
              <c:numCache>
                <c:formatCode>General</c:formatCode>
                <c:ptCount val="2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24-B144-8BC7-A23641147EED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'C6Cl6'!$A$3:$A$27</c:f>
              <c:numCache>
                <c:formatCode>General</c:formatCode>
                <c:ptCount val="25"/>
                <c:pt idx="0">
                  <c:v>1.9261299999999999</c:v>
                </c:pt>
                <c:pt idx="1">
                  <c:v>2.0297299999999998</c:v>
                </c:pt>
                <c:pt idx="2">
                  <c:v>2.13436</c:v>
                </c:pt>
                <c:pt idx="3">
                  <c:v>2.1706400000000001</c:v>
                </c:pt>
                <c:pt idx="4">
                  <c:v>2.2098200000000001</c:v>
                </c:pt>
                <c:pt idx="5">
                  <c:v>2.25522</c:v>
                </c:pt>
                <c:pt idx="6">
                  <c:v>2.3288099999999998</c:v>
                </c:pt>
                <c:pt idx="7">
                  <c:v>2.3961800000000002</c:v>
                </c:pt>
                <c:pt idx="8">
                  <c:v>2.4590000000000001</c:v>
                </c:pt>
                <c:pt idx="9">
                  <c:v>2.52969</c:v>
                </c:pt>
                <c:pt idx="10">
                  <c:v>2.6067999999999998</c:v>
                </c:pt>
                <c:pt idx="11">
                  <c:v>2.6847500000000002</c:v>
                </c:pt>
                <c:pt idx="12">
                  <c:v>2.7626900000000001</c:v>
                </c:pt>
                <c:pt idx="13">
                  <c:v>2.9102899999999998</c:v>
                </c:pt>
                <c:pt idx="14">
                  <c:v>3.01166</c:v>
                </c:pt>
                <c:pt idx="15">
                  <c:v>3.1741799999999998</c:v>
                </c:pt>
                <c:pt idx="16">
                  <c:v>3.3273799999999998</c:v>
                </c:pt>
                <c:pt idx="17">
                  <c:v>3.4666800000000002</c:v>
                </c:pt>
                <c:pt idx="18">
                  <c:v>3.5686100000000001</c:v>
                </c:pt>
                <c:pt idx="19">
                  <c:v>3.6722100000000002</c:v>
                </c:pt>
                <c:pt idx="20">
                  <c:v>3.7758099999999999</c:v>
                </c:pt>
                <c:pt idx="21">
                  <c:v>4.5031800000000004</c:v>
                </c:pt>
                <c:pt idx="22">
                  <c:v>5.5396900000000002</c:v>
                </c:pt>
                <c:pt idx="23">
                  <c:v>6.5761900000000004</c:v>
                </c:pt>
                <c:pt idx="24">
                  <c:v>7.6126899999999997</c:v>
                </c:pt>
              </c:numCache>
            </c:numRef>
          </c:xVal>
          <c:yVal>
            <c:numRef>
              <c:f>'C6Cl6'!$L$3:$L$27</c:f>
              <c:numCache>
                <c:formatCode>General</c:formatCode>
                <c:ptCount val="25"/>
                <c:pt idx="0">
                  <c:v>-0.23366933360403264</c:v>
                </c:pt>
                <c:pt idx="1">
                  <c:v>-0.43638791521508691</c:v>
                </c:pt>
                <c:pt idx="2">
                  <c:v>-0.51355837054315723</c:v>
                </c:pt>
                <c:pt idx="3">
                  <c:v>-0.51187634458783349</c:v>
                </c:pt>
                <c:pt idx="4">
                  <c:v>-0.49404718795294511</c:v>
                </c:pt>
                <c:pt idx="5">
                  <c:v>-0.45405219291483301</c:v>
                </c:pt>
                <c:pt idx="6">
                  <c:v>-0.46905510988205945</c:v>
                </c:pt>
                <c:pt idx="7">
                  <c:v>-0.55452532288452516</c:v>
                </c:pt>
                <c:pt idx="8">
                  <c:v>-0.60718235078392779</c:v>
                </c:pt>
                <c:pt idx="9">
                  <c:v>-0.63048216419135539</c:v>
                </c:pt>
                <c:pt idx="10">
                  <c:v>-0.60797973396447114</c:v>
                </c:pt>
                <c:pt idx="11">
                  <c:v>-0.58063169655618041</c:v>
                </c:pt>
                <c:pt idx="12">
                  <c:v>-0.53401372075474818</c:v>
                </c:pt>
                <c:pt idx="13">
                  <c:v>-0.3989379318028784</c:v>
                </c:pt>
                <c:pt idx="14">
                  <c:v>-0.42437368713441515</c:v>
                </c:pt>
                <c:pt idx="15">
                  <c:v>-0.58084988509927837</c:v>
                </c:pt>
                <c:pt idx="16">
                  <c:v>-0.66687330909578468</c:v>
                </c:pt>
                <c:pt idx="17">
                  <c:v>-0.70577473053776107</c:v>
                </c:pt>
                <c:pt idx="18">
                  <c:v>-0.71133599895089317</c:v>
                </c:pt>
                <c:pt idx="19">
                  <c:v>-0.69568418507913166</c:v>
                </c:pt>
                <c:pt idx="20">
                  <c:v>-0.6677970148852137</c:v>
                </c:pt>
                <c:pt idx="21">
                  <c:v>-0.40505106041849087</c:v>
                </c:pt>
                <c:pt idx="22">
                  <c:v>-0.11353930137602813</c:v>
                </c:pt>
                <c:pt idx="23">
                  <c:v>6.9274995749999957E-3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24-B144-8BC7-A23641147EED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'C6Cl6'!$A$3:$A$27</c:f>
              <c:numCache>
                <c:formatCode>General</c:formatCode>
                <c:ptCount val="25"/>
                <c:pt idx="0">
                  <c:v>1.9261299999999999</c:v>
                </c:pt>
                <c:pt idx="1">
                  <c:v>2.0297299999999998</c:v>
                </c:pt>
                <c:pt idx="2">
                  <c:v>2.13436</c:v>
                </c:pt>
                <c:pt idx="3">
                  <c:v>2.1706400000000001</c:v>
                </c:pt>
                <c:pt idx="4">
                  <c:v>2.2098200000000001</c:v>
                </c:pt>
                <c:pt idx="5">
                  <c:v>2.25522</c:v>
                </c:pt>
                <c:pt idx="6">
                  <c:v>2.3288099999999998</c:v>
                </c:pt>
                <c:pt idx="7">
                  <c:v>2.3961800000000002</c:v>
                </c:pt>
                <c:pt idx="8">
                  <c:v>2.4590000000000001</c:v>
                </c:pt>
                <c:pt idx="9">
                  <c:v>2.52969</c:v>
                </c:pt>
                <c:pt idx="10">
                  <c:v>2.6067999999999998</c:v>
                </c:pt>
                <c:pt idx="11">
                  <c:v>2.6847500000000002</c:v>
                </c:pt>
                <c:pt idx="12">
                  <c:v>2.7626900000000001</c:v>
                </c:pt>
                <c:pt idx="13">
                  <c:v>2.9102899999999998</c:v>
                </c:pt>
                <c:pt idx="14">
                  <c:v>3.01166</c:v>
                </c:pt>
                <c:pt idx="15">
                  <c:v>3.1741799999999998</c:v>
                </c:pt>
                <c:pt idx="16">
                  <c:v>3.3273799999999998</c:v>
                </c:pt>
                <c:pt idx="17">
                  <c:v>3.4666800000000002</c:v>
                </c:pt>
                <c:pt idx="18">
                  <c:v>3.5686100000000001</c:v>
                </c:pt>
                <c:pt idx="19">
                  <c:v>3.6722100000000002</c:v>
                </c:pt>
                <c:pt idx="20">
                  <c:v>3.7758099999999999</c:v>
                </c:pt>
                <c:pt idx="21">
                  <c:v>4.5031800000000004</c:v>
                </c:pt>
                <c:pt idx="22">
                  <c:v>5.5396900000000002</c:v>
                </c:pt>
                <c:pt idx="23">
                  <c:v>6.5761900000000004</c:v>
                </c:pt>
                <c:pt idx="24">
                  <c:v>7.6126899999999997</c:v>
                </c:pt>
              </c:numCache>
            </c:numRef>
          </c:xVal>
          <c:yVal>
            <c:numRef>
              <c:f>'C6Cl6'!$M$3:$M$27</c:f>
              <c:numCache>
                <c:formatCode>General</c:formatCode>
                <c:ptCount val="25"/>
                <c:pt idx="0">
                  <c:v>-0.73246541058296655</c:v>
                </c:pt>
                <c:pt idx="1">
                  <c:v>-0.93364696897191202</c:v>
                </c:pt>
                <c:pt idx="2">
                  <c:v>-1.0092940694038419</c:v>
                </c:pt>
                <c:pt idx="3">
                  <c:v>-1.0073654371991658</c:v>
                </c:pt>
                <c:pt idx="4">
                  <c:v>-0.98931217853405418</c:v>
                </c:pt>
                <c:pt idx="5">
                  <c:v>-0.94913890017216651</c:v>
                </c:pt>
                <c:pt idx="6">
                  <c:v>-0.96354328310493997</c:v>
                </c:pt>
                <c:pt idx="7">
                  <c:v>-1.048238910902475</c:v>
                </c:pt>
                <c:pt idx="8">
                  <c:v>-1.1006599547030722</c:v>
                </c:pt>
                <c:pt idx="9">
                  <c:v>-1.1235832860836446</c:v>
                </c:pt>
                <c:pt idx="10">
                  <c:v>-1.100447715572529</c:v>
                </c:pt>
                <c:pt idx="11">
                  <c:v>-1.0718027323658192</c:v>
                </c:pt>
                <c:pt idx="12">
                  <c:v>-1.0245385721892517</c:v>
                </c:pt>
                <c:pt idx="13">
                  <c:v>-0.88804394034112188</c:v>
                </c:pt>
                <c:pt idx="14">
                  <c:v>-0.91248344144958515</c:v>
                </c:pt>
                <c:pt idx="15">
                  <c:v>-1.0678410308047217</c:v>
                </c:pt>
                <c:pt idx="16">
                  <c:v>-1.1530664052082154</c:v>
                </c:pt>
                <c:pt idx="17">
                  <c:v>-1.1914710510662392</c:v>
                </c:pt>
                <c:pt idx="18">
                  <c:v>-1.1965844222891071</c:v>
                </c:pt>
                <c:pt idx="19">
                  <c:v>-1.1805154908808686</c:v>
                </c:pt>
                <c:pt idx="20">
                  <c:v>-1.1523865554747865</c:v>
                </c:pt>
                <c:pt idx="21">
                  <c:v>-0.873753201051509</c:v>
                </c:pt>
                <c:pt idx="22">
                  <c:v>-0.51011601137397178</c:v>
                </c:pt>
                <c:pt idx="23">
                  <c:v>-0.26912727682499982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24-B144-8BC7-A2364114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820968"/>
        <c:axId val="-2134511336"/>
      </c:scatterChart>
      <c:valAx>
        <c:axId val="-2117820968"/>
        <c:scaling>
          <c:orientation val="minMax"/>
          <c:max val="8"/>
          <c:min val="1.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34511336"/>
        <c:crosses val="autoZero"/>
        <c:crossBetween val="midCat"/>
      </c:valAx>
      <c:valAx>
        <c:axId val="-2134511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1782096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2</xdr:row>
      <xdr:rowOff>177800</xdr:rowOff>
    </xdr:from>
    <xdr:to>
      <xdr:col>21</xdr:col>
      <xdr:colOff>381000</xdr:colOff>
      <xdr:row>25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05296E-5B7A-444C-AA1B-C076FE8F6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4CC5-DE91-D848-8A38-54A540C74E1B}">
  <dimension ref="A1:M43"/>
  <sheetViews>
    <sheetView workbookViewId="0">
      <selection activeCell="E3" sqref="E3"/>
    </sheetView>
  </sheetViews>
  <sheetFormatPr baseColWidth="10" defaultRowHeight="16" x14ac:dyDescent="0.2"/>
  <sheetData>
    <row r="1" spans="1:13" x14ac:dyDescent="0.2">
      <c r="A1" t="s">
        <v>14</v>
      </c>
      <c r="B1" s="13">
        <v>138.191</v>
      </c>
    </row>
    <row r="2" spans="1:13" x14ac:dyDescent="0.2">
      <c r="A2" t="s">
        <v>12</v>
      </c>
      <c r="B2" t="s">
        <v>11</v>
      </c>
      <c r="C2" t="s">
        <v>13</v>
      </c>
      <c r="D2" t="s">
        <v>0</v>
      </c>
      <c r="E2" t="s">
        <v>20</v>
      </c>
      <c r="F2" t="s">
        <v>9</v>
      </c>
      <c r="G2" t="s">
        <v>10</v>
      </c>
      <c r="I2" t="s">
        <v>15</v>
      </c>
    </row>
    <row r="3" spans="1:13" x14ac:dyDescent="0.2">
      <c r="A3">
        <v>1.9232100000000001</v>
      </c>
      <c r="B3">
        <v>7.1230000000000002E-2</v>
      </c>
      <c r="C3" s="1">
        <v>-5046.0680000000002</v>
      </c>
      <c r="D3" s="10">
        <f>C3/$B$1</f>
        <v>-36.515171031398573</v>
      </c>
      <c r="E3" s="10">
        <f>E4+(B3-B4)*(D4+D3)/2</f>
        <v>-1.1547681816471411</v>
      </c>
      <c r="F3">
        <v>186.9</v>
      </c>
      <c r="G3" s="4">
        <f>F3/$B$1</f>
        <v>1.3524759210078805</v>
      </c>
      <c r="H3">
        <f>((B4-B3)*G3)^2</f>
        <v>8.96303647283994E-5</v>
      </c>
      <c r="I3">
        <f>SQRT(SUM(H3:$H$22))</f>
        <v>4.5789357611329767E-2</v>
      </c>
      <c r="L3" s="1"/>
      <c r="M3" s="1"/>
    </row>
    <row r="4" spans="1:13" x14ac:dyDescent="0.2">
      <c r="A4">
        <v>2.1122100000000001</v>
      </c>
      <c r="B4">
        <v>7.8229999999999994E-2</v>
      </c>
      <c r="C4" s="1">
        <v>-906.99800000000005</v>
      </c>
      <c r="D4" s="10">
        <f>C4/$B$1</f>
        <v>-6.5633651974441172</v>
      </c>
      <c r="E4" s="10">
        <f t="shared" ref="E4:E20" si="0">E5+(B4-B5)*(D5+D4)/2</f>
        <v>-1.3055430584480905</v>
      </c>
      <c r="F4">
        <v>121.1</v>
      </c>
      <c r="G4" s="4">
        <f>F4/$B$1</f>
        <v>0.87632334956690372</v>
      </c>
      <c r="H4">
        <f t="shared" ref="H4:H21" si="1">((B5-B4)*G4)^2</f>
        <v>3.762918803681179E-5</v>
      </c>
      <c r="I4">
        <f>SQRT(SUM(H4:$H$22))</f>
        <v>4.4799943144270209E-2</v>
      </c>
      <c r="L4" s="1"/>
      <c r="M4" s="1"/>
    </row>
    <row r="5" spans="1:13" x14ac:dyDescent="0.2">
      <c r="A5">
        <v>2.3012100000000002</v>
      </c>
      <c r="B5">
        <v>8.523E-2</v>
      </c>
      <c r="C5" s="1">
        <v>-508.98200000000003</v>
      </c>
      <c r="D5" s="10">
        <f>C5/$B$1</f>
        <v>-3.6831776309600484</v>
      </c>
      <c r="E5" s="10">
        <f t="shared" si="0"/>
        <v>-1.3414059583475051</v>
      </c>
      <c r="F5">
        <v>184</v>
      </c>
      <c r="G5" s="4">
        <f>F5/$B$1</f>
        <v>1.3314904733303905</v>
      </c>
      <c r="H5">
        <f t="shared" si="1"/>
        <v>8.6870477147909928E-5</v>
      </c>
      <c r="I5">
        <f>SQRT(SUM(H5:$H$22))</f>
        <v>4.4377986859399469E-2</v>
      </c>
      <c r="L5" s="1"/>
      <c r="M5" s="1"/>
    </row>
    <row r="6" spans="1:13" x14ac:dyDescent="0.2">
      <c r="A6">
        <v>2.4902099999999998</v>
      </c>
      <c r="B6">
        <v>9.2230000000000006E-2</v>
      </c>
      <c r="C6" s="1">
        <v>-1842.1849999999999</v>
      </c>
      <c r="D6" s="10">
        <f>C6/$B$1</f>
        <v>-13.330716182674703</v>
      </c>
      <c r="E6" s="10">
        <f t="shared" si="0"/>
        <v>-1.4009545866952269</v>
      </c>
      <c r="F6">
        <v>140.5</v>
      </c>
      <c r="G6" s="4">
        <f>F6/$B$1</f>
        <v>1.0167087581680427</v>
      </c>
      <c r="H6">
        <f t="shared" si="1"/>
        <v>4.7657655977396833E-5</v>
      </c>
      <c r="I6">
        <f>SQRT(SUM(H6:$H$22))</f>
        <v>4.3388192409284834E-2</v>
      </c>
      <c r="L6" s="1"/>
      <c r="M6" s="1"/>
    </row>
    <row r="7" spans="1:13" x14ac:dyDescent="0.2">
      <c r="A7">
        <v>2.67354</v>
      </c>
      <c r="B7">
        <v>9.9019999999999997E-2</v>
      </c>
      <c r="C7" s="1">
        <v>565.04600000000005</v>
      </c>
      <c r="D7" s="10">
        <f>C7/$B$1</f>
        <v>4.0888769890948042</v>
      </c>
      <c r="E7" s="10">
        <f t="shared" si="0"/>
        <v>-1.4323306307574306</v>
      </c>
      <c r="F7">
        <v>226.5</v>
      </c>
      <c r="G7" s="4">
        <f>F7/$B$1</f>
        <v>1.6390358272246384</v>
      </c>
      <c r="H7">
        <f t="shared" si="1"/>
        <v>1.3965208466090745E-4</v>
      </c>
      <c r="I7">
        <f>SQRT(SUM(H7:$H$22))</f>
        <v>4.2835471102437114E-2</v>
      </c>
      <c r="L7" s="1"/>
      <c r="M7" s="1"/>
    </row>
    <row r="8" spans="1:13" x14ac:dyDescent="0.2">
      <c r="A8">
        <v>2.8682099999999999</v>
      </c>
      <c r="B8">
        <v>0.10623</v>
      </c>
      <c r="C8" s="1">
        <v>4146.1229999999996</v>
      </c>
      <c r="D8" s="10">
        <f>C8/$B$1</f>
        <v>30.002843889978358</v>
      </c>
      <c r="E8" s="10">
        <f t="shared" si="0"/>
        <v>-1.3094299769883717</v>
      </c>
      <c r="F8">
        <v>165.2</v>
      </c>
      <c r="G8" s="4">
        <f>F8/$B$1</f>
        <v>1.1954468814901114</v>
      </c>
      <c r="H8">
        <f t="shared" si="1"/>
        <v>7.0025569076757039E-5</v>
      </c>
      <c r="I8">
        <f>SQRT(SUM(H8:$H$22))</f>
        <v>4.1173116227786521E-2</v>
      </c>
      <c r="L8" s="1"/>
      <c r="M8" s="1"/>
    </row>
    <row r="9" spans="1:13" x14ac:dyDescent="0.2">
      <c r="A9">
        <v>3.05721</v>
      </c>
      <c r="B9">
        <v>0.11323</v>
      </c>
      <c r="C9" s="1">
        <v>7569.857</v>
      </c>
      <c r="D9" s="10">
        <f>C9/$B$1</f>
        <v>54.778219999855274</v>
      </c>
      <c r="E9" s="10">
        <f t="shared" si="0"/>
        <v>-1.0126962533739543</v>
      </c>
      <c r="F9">
        <v>130.1</v>
      </c>
      <c r="G9" s="4">
        <f>F9/$B$1</f>
        <v>0.94145060097980326</v>
      </c>
      <c r="H9">
        <f t="shared" si="1"/>
        <v>7.1792667960903975E-5</v>
      </c>
      <c r="I9">
        <f>SQRT(SUM(H9:$H$22))</f>
        <v>4.0313768501965434E-2</v>
      </c>
      <c r="L9" s="1"/>
      <c r="M9" s="1"/>
    </row>
    <row r="10" spans="1:13" x14ac:dyDescent="0.2">
      <c r="A10">
        <v>3.3002099999999999</v>
      </c>
      <c r="B10">
        <v>0.12223000000000001</v>
      </c>
      <c r="C10" s="1">
        <v>9239.0130000000008</v>
      </c>
      <c r="D10" s="10">
        <f>C10/$B$1</f>
        <v>66.856835828671919</v>
      </c>
      <c r="E10" s="10">
        <f t="shared" si="0"/>
        <v>-0.46533850214558137</v>
      </c>
      <c r="F10">
        <v>106.2</v>
      </c>
      <c r="G10" s="4">
        <f>F10/$B$1</f>
        <v>0.76850156667221459</v>
      </c>
      <c r="H10">
        <f t="shared" si="1"/>
        <v>4.7838167296189595E-5</v>
      </c>
      <c r="I10">
        <f>SQRT(SUM(H10:$H$22))</f>
        <v>3.9413287897220095E-2</v>
      </c>
      <c r="L10" s="1"/>
      <c r="M10" s="1"/>
    </row>
    <row r="11" spans="1:13" x14ac:dyDescent="0.2">
      <c r="A11">
        <v>3.5432100000000002</v>
      </c>
      <c r="B11">
        <v>0.13123000000000001</v>
      </c>
      <c r="C11" s="1">
        <v>1215.068</v>
      </c>
      <c r="D11" s="10">
        <f>C11/$B$1</f>
        <v>8.7926710133076682</v>
      </c>
      <c r="E11" s="10">
        <f t="shared" si="0"/>
        <v>-0.12491572135667292</v>
      </c>
      <c r="F11">
        <v>205.1</v>
      </c>
      <c r="G11" s="4">
        <f>F11/$B$1</f>
        <v>1.4841776960872994</v>
      </c>
      <c r="H11">
        <f t="shared" si="1"/>
        <v>1.7842545811860253E-4</v>
      </c>
      <c r="I11">
        <f>SQRT(SUM(H11:$H$22))</f>
        <v>3.8801663567081333E-2</v>
      </c>
      <c r="L11" s="1"/>
      <c r="M11" s="1"/>
    </row>
    <row r="12" spans="1:13" x14ac:dyDescent="0.2">
      <c r="A12">
        <v>3.7862100000000001</v>
      </c>
      <c r="B12">
        <v>0.14022999999999999</v>
      </c>
      <c r="C12" s="1">
        <v>-124.045</v>
      </c>
      <c r="D12" s="10">
        <f>C12/$B$1</f>
        <v>-0.89763443350145811</v>
      </c>
      <c r="E12" s="10">
        <f t="shared" si="0"/>
        <v>-8.9388056747545061E-2</v>
      </c>
      <c r="F12">
        <v>70.400000000000006</v>
      </c>
      <c r="G12" s="4">
        <f>F12/$B$1</f>
        <v>0.50943983327423636</v>
      </c>
      <c r="H12">
        <f t="shared" si="1"/>
        <v>2.1021844441845057E-5</v>
      </c>
      <c r="I12">
        <f>SQRT(SUM(H12:$H$22))</f>
        <v>3.6429982671617678E-2</v>
      </c>
      <c r="L12" s="1"/>
      <c r="M12" s="1"/>
    </row>
    <row r="13" spans="1:13" x14ac:dyDescent="0.2">
      <c r="A13">
        <v>4.02921</v>
      </c>
      <c r="B13">
        <v>0.14923</v>
      </c>
      <c r="C13" s="1">
        <v>102.679</v>
      </c>
      <c r="D13" s="10">
        <f>C13/$B$1</f>
        <v>0.74302233864723466</v>
      </c>
      <c r="E13" s="10">
        <f t="shared" si="0"/>
        <v>-9.0083811174389072E-2</v>
      </c>
      <c r="F13">
        <v>63.9</v>
      </c>
      <c r="G13" s="4">
        <f>F13/$B$1</f>
        <v>0.46240348503158668</v>
      </c>
      <c r="H13">
        <f t="shared" si="1"/>
        <v>1.731917562051793E-5</v>
      </c>
      <c r="I13">
        <f>SQRT(SUM(H13:$H$22))</f>
        <v>3.6140307040927577E-2</v>
      </c>
      <c r="L13" s="1"/>
      <c r="M13" s="1"/>
    </row>
    <row r="14" spans="1:13" x14ac:dyDescent="0.2">
      <c r="A14">
        <v>4.2722100000000003</v>
      </c>
      <c r="B14">
        <v>0.15823000000000001</v>
      </c>
      <c r="C14" s="1">
        <v>85.813000000000002</v>
      </c>
      <c r="D14" s="10">
        <f>C14/$B$1</f>
        <v>0.62097386949946087</v>
      </c>
      <c r="E14" s="10">
        <f t="shared" si="0"/>
        <v>-8.3945828237728934E-2</v>
      </c>
      <c r="F14">
        <v>72.2</v>
      </c>
      <c r="G14" s="4">
        <f>F14/$B$1</f>
        <v>0.52246528355681632</v>
      </c>
      <c r="H14">
        <f t="shared" si="1"/>
        <v>2.4635540020119832E-5</v>
      </c>
      <c r="I14">
        <f>SQRT(SUM(H14:$H$22))</f>
        <v>3.5899897178014332E-2</v>
      </c>
      <c r="L14" s="1"/>
      <c r="M14" s="1"/>
    </row>
    <row r="15" spans="1:13" x14ac:dyDescent="0.2">
      <c r="A15">
        <v>4.5287100000000002</v>
      </c>
      <c r="B15">
        <v>0.16772999999999999</v>
      </c>
      <c r="C15" s="1">
        <v>85.926000000000002</v>
      </c>
      <c r="D15" s="10">
        <f>C15/$B$1</f>
        <v>0.62179157832275622</v>
      </c>
      <c r="E15" s="10">
        <f t="shared" si="0"/>
        <v>-7.8042692360573415E-2</v>
      </c>
      <c r="F15">
        <v>60</v>
      </c>
      <c r="G15" s="4">
        <f>F15/$B$1</f>
        <v>0.43418167608599689</v>
      </c>
      <c r="H15">
        <f t="shared" si="1"/>
        <v>6.4518823356267505E-5</v>
      </c>
      <c r="I15">
        <f>SQRT(SUM(H15:$H$22))</f>
        <v>3.5555127300740771E-2</v>
      </c>
      <c r="L15" s="1"/>
      <c r="M15" s="1"/>
    </row>
    <row r="16" spans="1:13" x14ac:dyDescent="0.2">
      <c r="A16">
        <v>5.0282099999999996</v>
      </c>
      <c r="B16">
        <v>0.18623000000000001</v>
      </c>
      <c r="C16" s="1">
        <v>99.328999999999994</v>
      </c>
      <c r="D16" s="10">
        <f>C16/$B$1</f>
        <v>0.71878052839909978</v>
      </c>
      <c r="E16" s="10">
        <f t="shared" si="0"/>
        <v>-6.5642400373396234E-2</v>
      </c>
      <c r="F16">
        <v>71.3</v>
      </c>
      <c r="G16" s="4">
        <f>F16/$B$1</f>
        <v>0.51595255841552634</v>
      </c>
      <c r="H16">
        <f t="shared" si="1"/>
        <v>9.1109360307784027E-5</v>
      </c>
      <c r="I16">
        <f>SQRT(SUM(H16:$H$22))</f>
        <v>3.4635938763307887E-2</v>
      </c>
      <c r="L16" s="1"/>
      <c r="M16" s="1"/>
    </row>
    <row r="17" spans="1:13" x14ac:dyDescent="0.2">
      <c r="A17">
        <v>5.5277099999999999</v>
      </c>
      <c r="B17">
        <v>0.20473</v>
      </c>
      <c r="C17" s="1">
        <v>152.58000000000001</v>
      </c>
      <c r="D17" s="10">
        <f>C17/$B$1</f>
        <v>1.1041240022866903</v>
      </c>
      <c r="E17" s="10">
        <f t="shared" si="0"/>
        <v>-4.8780533464552689E-2</v>
      </c>
      <c r="F17">
        <v>68.7</v>
      </c>
      <c r="G17" s="4">
        <f>F17/$B$1</f>
        <v>0.4971380191184665</v>
      </c>
      <c r="H17">
        <f t="shared" si="1"/>
        <v>8.4585790390650611E-5</v>
      </c>
      <c r="I17">
        <f>SQRT(SUM(H17:$H$22))</f>
        <v>3.3294727716379209E-2</v>
      </c>
      <c r="L17" s="1"/>
      <c r="M17" s="1"/>
    </row>
    <row r="18" spans="1:13" x14ac:dyDescent="0.2">
      <c r="A18">
        <v>6.0272100000000002</v>
      </c>
      <c r="B18">
        <v>0.22323000000000001</v>
      </c>
      <c r="C18" s="1">
        <v>263.55399999999997</v>
      </c>
      <c r="D18" s="10">
        <f>C18/$B$1</f>
        <v>1.9071719576528137</v>
      </c>
      <c r="E18" s="10">
        <f t="shared" si="0"/>
        <v>-2.0926045835112251E-2</v>
      </c>
      <c r="F18">
        <v>61.4</v>
      </c>
      <c r="G18" s="4">
        <f>F18/$B$1</f>
        <v>0.44431258186133682</v>
      </c>
      <c r="H18">
        <f t="shared" si="1"/>
        <v>6.8297233411683184E-5</v>
      </c>
      <c r="I18">
        <f>SQRT(SUM(H18:$H$22))</f>
        <v>3.1999267230941077E-2</v>
      </c>
      <c r="L18" s="1"/>
      <c r="M18" s="1"/>
    </row>
    <row r="19" spans="1:13" x14ac:dyDescent="0.2">
      <c r="A19">
        <v>6.5294100000000004</v>
      </c>
      <c r="B19">
        <v>0.24182999999999999</v>
      </c>
      <c r="C19" s="1">
        <v>30.012</v>
      </c>
      <c r="D19" s="10">
        <f>C19/$B$1</f>
        <v>0.21717767437821567</v>
      </c>
      <c r="E19" s="10">
        <f t="shared" si="0"/>
        <v>-1.1695942572236997E-3</v>
      </c>
      <c r="F19">
        <v>69.3</v>
      </c>
      <c r="G19" s="4">
        <f>F19/$B$1</f>
        <v>0.50147983587932643</v>
      </c>
      <c r="H19">
        <f t="shared" si="1"/>
        <v>8.6069723327844756E-5</v>
      </c>
      <c r="I19">
        <f>SQRT(SUM(H19:$H$22))</f>
        <v>3.0913684185251946E-2</v>
      </c>
      <c r="L19" s="1"/>
      <c r="M19" s="1"/>
    </row>
    <row r="20" spans="1:13" x14ac:dyDescent="0.2">
      <c r="A20">
        <v>7.0289099999999998</v>
      </c>
      <c r="B20">
        <v>0.26033000000000001</v>
      </c>
      <c r="C20" s="1">
        <v>31.114999999999998</v>
      </c>
      <c r="D20" s="10">
        <f>C20/$B$1</f>
        <v>0.22515938085692988</v>
      </c>
      <c r="E20" s="10">
        <f t="shared" si="0"/>
        <v>2.9220235037014006E-3</v>
      </c>
      <c r="F20">
        <v>81.3</v>
      </c>
      <c r="G20" s="4">
        <f>F20/$B$1</f>
        <v>0.58831617109652579</v>
      </c>
      <c r="H20">
        <f t="shared" si="1"/>
        <v>4.7383269061076268E-4</v>
      </c>
      <c r="I20">
        <f>SQRT(SUM(H20:$H$22))</f>
        <v>2.9488746100464352E-2</v>
      </c>
      <c r="L20" s="1"/>
      <c r="M20" s="1"/>
    </row>
    <row r="21" spans="1:13" x14ac:dyDescent="0.2">
      <c r="A21">
        <v>8.0279100000000003</v>
      </c>
      <c r="B21">
        <v>0.29732999999999998</v>
      </c>
      <c r="C21" s="1">
        <v>-27.385999999999999</v>
      </c>
      <c r="D21" s="10">
        <f>C21/$B$1</f>
        <v>-0.19817498968818517</v>
      </c>
      <c r="E21" s="10">
        <f>E22+(B21-B22)*(D22+D21)/2</f>
        <v>3.4212347403231773E-3</v>
      </c>
      <c r="F21">
        <v>74.099999999999994</v>
      </c>
      <c r="G21" s="4">
        <f>F21/$B$1</f>
        <v>0.53621436996620619</v>
      </c>
      <c r="H21">
        <f t="shared" si="1"/>
        <v>3.9575345596688886E-4</v>
      </c>
      <c r="I21">
        <f>SQRT(SUM(H21:$H$22))</f>
        <v>1.9893553125746262E-2</v>
      </c>
      <c r="L21" s="1"/>
      <c r="M21" s="1"/>
    </row>
    <row r="22" spans="1:13" x14ac:dyDescent="0.2">
      <c r="A22">
        <v>9.0296099999999999</v>
      </c>
      <c r="B22">
        <v>0.33443000000000001</v>
      </c>
      <c r="C22" s="1">
        <v>1.899</v>
      </c>
      <c r="D22" s="10">
        <f>C22/$B$1</f>
        <v>1.3741850048121802E-2</v>
      </c>
      <c r="E22">
        <v>0</v>
      </c>
      <c r="F22">
        <v>78.2</v>
      </c>
      <c r="G22" s="4">
        <f>F22/$B$1</f>
        <v>0.56588345116541594</v>
      </c>
      <c r="I22">
        <f>SQRT(SUM(H22:$H$22))</f>
        <v>0</v>
      </c>
      <c r="L22" s="1"/>
      <c r="M22" s="1"/>
    </row>
    <row r="23" spans="1:13" x14ac:dyDescent="0.2">
      <c r="A23" t="s">
        <v>16</v>
      </c>
      <c r="B23" t="s">
        <v>17</v>
      </c>
      <c r="C23" t="s">
        <v>18</v>
      </c>
      <c r="E23" s="15">
        <f>MIN(E3:E22)</f>
        <v>-1.4323306307574306</v>
      </c>
    </row>
    <row r="24" spans="1:13" x14ac:dyDescent="0.2">
      <c r="A24">
        <f>A3</f>
        <v>1.9232100000000001</v>
      </c>
      <c r="B24" s="10">
        <f>E3+2*I3</f>
        <v>-1.0631894664244816</v>
      </c>
      <c r="C24" s="10">
        <f>E3-2*I3</f>
        <v>-1.2463468968698006</v>
      </c>
    </row>
    <row r="25" spans="1:13" x14ac:dyDescent="0.2">
      <c r="A25">
        <f t="shared" ref="A25:A42" si="2">A4</f>
        <v>2.1122100000000001</v>
      </c>
      <c r="B25" s="10">
        <f t="shared" ref="B25:B42" si="3">E4+2*I4</f>
        <v>-1.2159431721595502</v>
      </c>
      <c r="C25" s="10">
        <f t="shared" ref="C25:C42" si="4">E4-2*I4</f>
        <v>-1.3951429447366308</v>
      </c>
    </row>
    <row r="26" spans="1:13" x14ac:dyDescent="0.2">
      <c r="A26">
        <f t="shared" si="2"/>
        <v>2.3012100000000002</v>
      </c>
      <c r="B26" s="10">
        <f t="shared" si="3"/>
        <v>-1.2526499846287062</v>
      </c>
      <c r="C26" s="10">
        <f t="shared" si="4"/>
        <v>-1.4301619320663039</v>
      </c>
    </row>
    <row r="27" spans="1:13" x14ac:dyDescent="0.2">
      <c r="A27">
        <f t="shared" si="2"/>
        <v>2.4902099999999998</v>
      </c>
      <c r="B27" s="10">
        <f t="shared" si="3"/>
        <v>-1.3141782018766572</v>
      </c>
      <c r="C27" s="10">
        <f t="shared" si="4"/>
        <v>-1.4877309715137965</v>
      </c>
    </row>
    <row r="28" spans="1:13" x14ac:dyDescent="0.2">
      <c r="A28">
        <f t="shared" si="2"/>
        <v>2.67354</v>
      </c>
      <c r="B28" s="10">
        <f t="shared" si="3"/>
        <v>-1.3466596885525564</v>
      </c>
      <c r="C28" s="10">
        <f t="shared" si="4"/>
        <v>-1.5180015729623049</v>
      </c>
    </row>
    <row r="29" spans="1:13" x14ac:dyDescent="0.2">
      <c r="A29">
        <f t="shared" si="2"/>
        <v>2.8682099999999999</v>
      </c>
      <c r="B29" s="10">
        <f>E8+2*I8</f>
        <v>-1.2270837445327987</v>
      </c>
      <c r="C29" s="10">
        <f t="shared" si="4"/>
        <v>-1.3917762094439448</v>
      </c>
    </row>
    <row r="30" spans="1:13" x14ac:dyDescent="0.2">
      <c r="A30">
        <f t="shared" si="2"/>
        <v>3.05721</v>
      </c>
      <c r="B30" s="10">
        <f t="shared" si="3"/>
        <v>-0.93206871637002342</v>
      </c>
      <c r="C30" s="10">
        <f t="shared" si="4"/>
        <v>-1.0933237903778852</v>
      </c>
    </row>
    <row r="31" spans="1:13" x14ac:dyDescent="0.2">
      <c r="A31">
        <f t="shared" si="2"/>
        <v>3.3002099999999999</v>
      </c>
      <c r="B31" s="10">
        <f t="shared" si="3"/>
        <v>-0.38651192635114118</v>
      </c>
      <c r="C31" s="10">
        <f t="shared" si="4"/>
        <v>-0.54416507794002156</v>
      </c>
    </row>
    <row r="32" spans="1:13" x14ac:dyDescent="0.2">
      <c r="A32">
        <f t="shared" si="2"/>
        <v>3.5432100000000002</v>
      </c>
      <c r="B32" s="10">
        <f t="shared" si="3"/>
        <v>-4.7312394222510254E-2</v>
      </c>
      <c r="C32" s="10">
        <f t="shared" si="4"/>
        <v>-0.20251904849083557</v>
      </c>
    </row>
    <row r="33" spans="1:3" x14ac:dyDescent="0.2">
      <c r="A33">
        <f t="shared" si="2"/>
        <v>3.7862100000000001</v>
      </c>
      <c r="B33" s="10">
        <f t="shared" si="3"/>
        <v>-1.6528091404309705E-2</v>
      </c>
      <c r="C33" s="10">
        <f t="shared" si="4"/>
        <v>-0.16224802209078043</v>
      </c>
    </row>
    <row r="34" spans="1:3" x14ac:dyDescent="0.2">
      <c r="A34">
        <f t="shared" si="2"/>
        <v>4.02921</v>
      </c>
      <c r="B34" s="10">
        <f t="shared" si="3"/>
        <v>-1.7803197092533918E-2</v>
      </c>
      <c r="C34" s="10">
        <f t="shared" si="4"/>
        <v>-0.16236442525624423</v>
      </c>
    </row>
    <row r="35" spans="1:3" x14ac:dyDescent="0.2">
      <c r="A35">
        <f t="shared" si="2"/>
        <v>4.2722100000000003</v>
      </c>
      <c r="B35" s="10">
        <f t="shared" si="3"/>
        <v>-1.2146033881700269E-2</v>
      </c>
      <c r="C35" s="10">
        <f t="shared" si="4"/>
        <v>-0.1557456225937576</v>
      </c>
    </row>
    <row r="36" spans="1:3" x14ac:dyDescent="0.2">
      <c r="A36">
        <f t="shared" si="2"/>
        <v>4.5287100000000002</v>
      </c>
      <c r="B36" s="10">
        <f t="shared" si="3"/>
        <v>-6.9324377590918723E-3</v>
      </c>
      <c r="C36" s="10">
        <f t="shared" si="4"/>
        <v>-0.14915294696205494</v>
      </c>
    </row>
    <row r="37" spans="1:3" x14ac:dyDescent="0.2">
      <c r="A37">
        <f t="shared" si="2"/>
        <v>5.0282099999999996</v>
      </c>
      <c r="B37" s="10">
        <f t="shared" si="3"/>
        <v>3.6294771532195402E-3</v>
      </c>
      <c r="C37" s="10">
        <f t="shared" si="4"/>
        <v>-0.13491427790001201</v>
      </c>
    </row>
    <row r="38" spans="1:3" x14ac:dyDescent="0.2">
      <c r="A38">
        <f t="shared" si="2"/>
        <v>5.5277099999999999</v>
      </c>
      <c r="B38" s="10">
        <f t="shared" si="3"/>
        <v>1.7808921968205729E-2</v>
      </c>
      <c r="C38" s="10">
        <f t="shared" si="4"/>
        <v>-0.11536998889731111</v>
      </c>
    </row>
    <row r="39" spans="1:3" x14ac:dyDescent="0.2">
      <c r="A39">
        <f t="shared" si="2"/>
        <v>6.0272100000000002</v>
      </c>
      <c r="B39" s="10">
        <f t="shared" si="3"/>
        <v>4.3072488626769906E-2</v>
      </c>
      <c r="C39" s="10">
        <f t="shared" si="4"/>
        <v>-8.4924580296994401E-2</v>
      </c>
    </row>
    <row r="40" spans="1:3" x14ac:dyDescent="0.2">
      <c r="A40">
        <f t="shared" si="2"/>
        <v>6.5294100000000004</v>
      </c>
      <c r="B40" s="10">
        <f t="shared" si="3"/>
        <v>6.0657774113280195E-2</v>
      </c>
      <c r="C40" s="10">
        <f t="shared" si="4"/>
        <v>-6.2996962627727596E-2</v>
      </c>
    </row>
    <row r="41" spans="1:3" x14ac:dyDescent="0.2">
      <c r="A41">
        <f t="shared" si="2"/>
        <v>7.0289099999999998</v>
      </c>
      <c r="B41" s="10">
        <f t="shared" si="3"/>
        <v>6.1899515704630106E-2</v>
      </c>
      <c r="C41" s="10">
        <f t="shared" si="4"/>
        <v>-5.6055468697227301E-2</v>
      </c>
    </row>
    <row r="42" spans="1:3" x14ac:dyDescent="0.2">
      <c r="A42">
        <f t="shared" si="2"/>
        <v>8.0279100000000003</v>
      </c>
      <c r="B42" s="10">
        <f t="shared" si="3"/>
        <v>4.3208340991815704E-2</v>
      </c>
      <c r="C42" s="10">
        <f t="shared" si="4"/>
        <v>-3.6365871511169344E-2</v>
      </c>
    </row>
    <row r="43" spans="1:3" x14ac:dyDescent="0.2">
      <c r="A43">
        <f>A22</f>
        <v>9.0296099999999999</v>
      </c>
      <c r="B43" s="10">
        <f>E22+2*I22</f>
        <v>0</v>
      </c>
      <c r="C43" s="10">
        <f>E22-2*I22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CE26-D33F-8946-BB77-62E61F3F01BF}">
  <dimension ref="A1:Q43"/>
  <sheetViews>
    <sheetView workbookViewId="0">
      <selection activeCell="E3" sqref="E3"/>
    </sheetView>
  </sheetViews>
  <sheetFormatPr baseColWidth="10" defaultRowHeight="16" x14ac:dyDescent="0.2"/>
  <sheetData>
    <row r="1" spans="1:17" x14ac:dyDescent="0.2">
      <c r="A1" t="s">
        <v>14</v>
      </c>
      <c r="B1" s="13">
        <v>138.191</v>
      </c>
    </row>
    <row r="2" spans="1:17" x14ac:dyDescent="0.2">
      <c r="A2" t="s">
        <v>12</v>
      </c>
      <c r="B2" t="s">
        <v>11</v>
      </c>
      <c r="C2" t="s">
        <v>13</v>
      </c>
      <c r="D2" t="s">
        <v>0</v>
      </c>
      <c r="E2" t="s">
        <v>21</v>
      </c>
      <c r="F2" t="s">
        <v>9</v>
      </c>
      <c r="G2" t="s">
        <v>10</v>
      </c>
      <c r="I2" t="s">
        <v>15</v>
      </c>
    </row>
    <row r="3" spans="1:17" x14ac:dyDescent="0.2">
      <c r="A3">
        <v>1.9232100000000001</v>
      </c>
      <c r="B3">
        <v>7.1230000000000002E-2</v>
      </c>
      <c r="C3" s="1">
        <v>-5658.3220000000001</v>
      </c>
      <c r="D3" s="10">
        <f>C3/$B$1</f>
        <v>-40.945662163237834</v>
      </c>
      <c r="E3" s="16">
        <f>E4+(B3-B4)*(D4+D3)/2</f>
        <v>-0.98919060083507682</v>
      </c>
      <c r="F3">
        <v>259.2</v>
      </c>
      <c r="G3" s="4">
        <f>F3/$B$1</f>
        <v>1.8756648406915066</v>
      </c>
      <c r="H3">
        <f>((B4-B3)*G3)^2</f>
        <v>1.7238781113570808E-4</v>
      </c>
      <c r="I3">
        <f>SQRT(SUM(H3:$H$22))</f>
        <v>5.0800648656142484E-2</v>
      </c>
      <c r="K3" s="1"/>
      <c r="L3" s="1"/>
      <c r="Q3" s="10"/>
    </row>
    <row r="4" spans="1:17" x14ac:dyDescent="0.2">
      <c r="A4">
        <v>2.1122100000000001</v>
      </c>
      <c r="B4">
        <v>7.8229999999999994E-2</v>
      </c>
      <c r="C4" s="1">
        <v>-1767.7360000000001</v>
      </c>
      <c r="D4" s="10">
        <f>C4/$B$1</f>
        <v>-12.791976322625931</v>
      </c>
      <c r="E4" s="16">
        <f t="shared" ref="E4:E20" si="0">E5+(B4-B5)*(D5+D4)/2</f>
        <v>-1.1772723355355998</v>
      </c>
      <c r="F4">
        <v>196.7</v>
      </c>
      <c r="G4" s="4">
        <f>F4/$B$1</f>
        <v>1.4233922614352599</v>
      </c>
      <c r="H4">
        <f t="shared" ref="H4:H21" si="1">((B5-B4)*G4)^2</f>
        <v>9.9276230965775547E-5</v>
      </c>
      <c r="I4">
        <f>SQRT(SUM(H4:$H$22))</f>
        <v>4.9074617601659654E-2</v>
      </c>
      <c r="K4" s="1"/>
      <c r="L4" s="1"/>
      <c r="Q4" s="10"/>
    </row>
    <row r="5" spans="1:17" x14ac:dyDescent="0.2">
      <c r="A5">
        <v>2.3012100000000002</v>
      </c>
      <c r="B5">
        <v>8.523E-2</v>
      </c>
      <c r="C5" s="1">
        <v>-181.256</v>
      </c>
      <c r="D5" s="10">
        <f>C5/$B$1</f>
        <v>-1.3116338980107243</v>
      </c>
      <c r="E5" s="16">
        <f t="shared" si="0"/>
        <v>-1.2266349713078282</v>
      </c>
      <c r="F5">
        <v>177</v>
      </c>
      <c r="G5" s="4">
        <f>F5/$B$1</f>
        <v>1.280835944453691</v>
      </c>
      <c r="H5">
        <f t="shared" si="1"/>
        <v>8.0386495113624496E-5</v>
      </c>
      <c r="I5">
        <f>SQRT(SUM(H5:$H$22))</f>
        <v>4.8052490692817869E-2</v>
      </c>
      <c r="K5" s="1"/>
      <c r="L5" s="1"/>
      <c r="Q5" s="10"/>
    </row>
    <row r="6" spans="1:17" x14ac:dyDescent="0.2">
      <c r="A6">
        <v>2.4902099999999998</v>
      </c>
      <c r="B6">
        <v>9.2230000000000006E-2</v>
      </c>
      <c r="C6" s="1">
        <v>-1543.0509999999999</v>
      </c>
      <c r="D6" s="10">
        <f>C6/$B$1</f>
        <v>-11.166074491102894</v>
      </c>
      <c r="E6" s="16">
        <f t="shared" si="0"/>
        <v>-1.2703069506697258</v>
      </c>
      <c r="F6">
        <v>285</v>
      </c>
      <c r="G6" s="4">
        <f>F6/$B$1</f>
        <v>2.0623629614084855</v>
      </c>
      <c r="H6">
        <f t="shared" si="1"/>
        <v>1.9609645808761581E-4</v>
      </c>
      <c r="I6">
        <f>SQRT(SUM(H6:$H$22))</f>
        <v>4.7208636568637767E-2</v>
      </c>
      <c r="K6" s="1"/>
      <c r="L6" s="1"/>
      <c r="Q6" s="10"/>
    </row>
    <row r="7" spans="1:17" x14ac:dyDescent="0.2">
      <c r="A7">
        <v>2.67354</v>
      </c>
      <c r="B7">
        <v>9.9019999999999997E-2</v>
      </c>
      <c r="C7" s="1">
        <v>347.25599999999997</v>
      </c>
      <c r="D7" s="10">
        <f>C7/$B$1</f>
        <v>2.5128698685153155</v>
      </c>
      <c r="E7" s="16">
        <f t="shared" si="0"/>
        <v>-1.2996845803634105</v>
      </c>
      <c r="F7">
        <v>257.2</v>
      </c>
      <c r="G7" s="4">
        <f>F7/$B$1</f>
        <v>1.8611921181553066</v>
      </c>
      <c r="H7">
        <f t="shared" si="1"/>
        <v>1.8007479906153825E-4</v>
      </c>
      <c r="I7">
        <f>SQRT(SUM(H7:$H$22))</f>
        <v>4.5083909641712612E-2</v>
      </c>
      <c r="K7" s="1"/>
      <c r="L7" s="1"/>
      <c r="Q7" s="10"/>
    </row>
    <row r="8" spans="1:17" x14ac:dyDescent="0.2">
      <c r="A8">
        <v>2.8682099999999999</v>
      </c>
      <c r="B8">
        <v>0.10623</v>
      </c>
      <c r="C8" s="1">
        <v>4175.2330000000002</v>
      </c>
      <c r="D8" s="10">
        <f>C8/$B$1</f>
        <v>30.213494366492753</v>
      </c>
      <c r="E8" s="16">
        <f t="shared" si="0"/>
        <v>-1.1817060372962063</v>
      </c>
      <c r="F8">
        <v>202.5</v>
      </c>
      <c r="G8" s="4">
        <f>F8/$B$1</f>
        <v>1.4653631567902397</v>
      </c>
      <c r="H8">
        <f t="shared" si="1"/>
        <v>1.0521716988263435E-4</v>
      </c>
      <c r="I8">
        <f>SQRT(SUM(H8:$H$22))</f>
        <v>4.3040493834534108E-2</v>
      </c>
      <c r="K8" s="1"/>
      <c r="L8" s="1"/>
      <c r="Q8" s="10"/>
    </row>
    <row r="9" spans="1:17" x14ac:dyDescent="0.2">
      <c r="A9">
        <v>3.05721</v>
      </c>
      <c r="B9">
        <v>0.11323</v>
      </c>
      <c r="C9" s="1">
        <v>7097.4790000000003</v>
      </c>
      <c r="D9" s="10">
        <f>C9/$B$1</f>
        <v>51.359922136752758</v>
      </c>
      <c r="E9" s="16">
        <f t="shared" si="0"/>
        <v>-0.89619907953484734</v>
      </c>
      <c r="F9">
        <v>193.1</v>
      </c>
      <c r="G9" s="4">
        <f>F9/$B$1</f>
        <v>1.3973413608701</v>
      </c>
      <c r="H9">
        <f t="shared" si="1"/>
        <v>1.5815759318266282E-4</v>
      </c>
      <c r="I9">
        <f>SQRT(SUM(H9:$H$22))</f>
        <v>4.1800322243230791E-2</v>
      </c>
      <c r="K9" s="1"/>
      <c r="L9" s="1"/>
      <c r="Q9" s="10"/>
    </row>
    <row r="10" spans="1:17" x14ac:dyDescent="0.2">
      <c r="A10">
        <v>3.3002099999999999</v>
      </c>
      <c r="B10">
        <v>0.12223000000000001</v>
      </c>
      <c r="C10" s="1">
        <v>8643.18</v>
      </c>
      <c r="D10" s="10">
        <f>C10/$B$1</f>
        <v>62.545172985216112</v>
      </c>
      <c r="E10" s="16">
        <f t="shared" si="0"/>
        <v>-0.383626151485987</v>
      </c>
      <c r="F10">
        <v>187.7</v>
      </c>
      <c r="G10" s="4">
        <f>F10/$B$1</f>
        <v>1.3582650100223603</v>
      </c>
      <c r="H10">
        <f t="shared" si="1"/>
        <v>1.4943559083353472E-4</v>
      </c>
      <c r="I10">
        <f>SQRT(SUM(H10:$H$22))</f>
        <v>3.9863634385932149E-2</v>
      </c>
      <c r="K10" s="1"/>
      <c r="L10" s="1"/>
      <c r="Q10" s="10"/>
    </row>
    <row r="11" spans="1:17" x14ac:dyDescent="0.2">
      <c r="A11">
        <v>3.5432100000000002</v>
      </c>
      <c r="B11">
        <v>0.13123000000000001</v>
      </c>
      <c r="C11" s="1">
        <v>-66.662000000000006</v>
      </c>
      <c r="D11" s="10">
        <f>C11/$B$1</f>
        <v>-0.48239031485407879</v>
      </c>
      <c r="E11" s="16">
        <f t="shared" si="0"/>
        <v>-0.10434362946935762</v>
      </c>
      <c r="F11">
        <v>97.1</v>
      </c>
      <c r="G11" s="4">
        <f>F11/$B$1</f>
        <v>0.70265067913250501</v>
      </c>
      <c r="H11">
        <f t="shared" si="1"/>
        <v>3.9991156127714839E-5</v>
      </c>
      <c r="I11">
        <f>SQRT(SUM(H11:$H$22))</f>
        <v>3.7943033031397705E-2</v>
      </c>
      <c r="K11" s="1"/>
      <c r="L11" s="1"/>
      <c r="Q11" s="10"/>
    </row>
    <row r="12" spans="1:17" x14ac:dyDescent="0.2">
      <c r="A12">
        <v>3.7862100000000001</v>
      </c>
      <c r="B12">
        <v>0.14022999999999999</v>
      </c>
      <c r="C12" s="1">
        <v>-111.425</v>
      </c>
      <c r="D12" s="10">
        <f>C12/$B$1</f>
        <v>-0.80631155429803669</v>
      </c>
      <c r="E12" s="16">
        <f t="shared" si="0"/>
        <v>-0.11014278788054212</v>
      </c>
      <c r="F12">
        <v>79.400000000000006</v>
      </c>
      <c r="G12" s="4">
        <f>F12/$B$1</f>
        <v>0.57456708468713591</v>
      </c>
      <c r="H12">
        <f t="shared" si="1"/>
        <v>2.6740314119275877E-5</v>
      </c>
      <c r="I12">
        <f>SQRT(SUM(H12:$H$22))</f>
        <v>3.7412332184642301E-2</v>
      </c>
      <c r="K12" s="1"/>
      <c r="L12" s="1"/>
      <c r="Q12" s="10"/>
    </row>
    <row r="13" spans="1:17" x14ac:dyDescent="0.2">
      <c r="A13">
        <v>4.02921</v>
      </c>
      <c r="B13">
        <v>0.14923</v>
      </c>
      <c r="C13" s="1">
        <v>45.38</v>
      </c>
      <c r="D13" s="10">
        <f>C13/$B$1</f>
        <v>0.32838607434637568</v>
      </c>
      <c r="E13" s="16">
        <f t="shared" si="0"/>
        <v>-0.11229345254032459</v>
      </c>
      <c r="F13">
        <v>75</v>
      </c>
      <c r="G13" s="4">
        <f>F13/$B$1</f>
        <v>0.54272709510749617</v>
      </c>
      <c r="H13">
        <f t="shared" si="1"/>
        <v>2.3858768680869554E-5</v>
      </c>
      <c r="I13">
        <f>SQRT(SUM(H13:$H$22))</f>
        <v>3.7053235828666119E-2</v>
      </c>
      <c r="K13" s="1"/>
      <c r="L13" s="1"/>
      <c r="Q13" s="10"/>
    </row>
    <row r="14" spans="1:17" x14ac:dyDescent="0.2">
      <c r="A14">
        <v>4.2722100000000003</v>
      </c>
      <c r="B14">
        <v>0.15823000000000001</v>
      </c>
      <c r="C14" s="1">
        <v>64.061000000000007</v>
      </c>
      <c r="D14" s="10">
        <f>C14/$B$1</f>
        <v>0.46356853919575086</v>
      </c>
      <c r="E14" s="16">
        <f t="shared" si="0"/>
        <v>-0.10872965677938502</v>
      </c>
      <c r="F14">
        <v>82.5</v>
      </c>
      <c r="G14" s="4">
        <f>F14/$B$1</f>
        <v>0.59699980461824576</v>
      </c>
      <c r="H14">
        <f t="shared" si="1"/>
        <v>3.2165891195958557E-5</v>
      </c>
      <c r="I14">
        <f>SQRT(SUM(H14:$H$22))</f>
        <v>3.672987226623415E-2</v>
      </c>
      <c r="K14" s="1"/>
      <c r="L14" s="1"/>
      <c r="Q14" s="10"/>
    </row>
    <row r="15" spans="1:17" x14ac:dyDescent="0.2">
      <c r="A15">
        <v>4.5287100000000002</v>
      </c>
      <c r="B15">
        <v>0.16772999999999999</v>
      </c>
      <c r="C15" s="1">
        <v>92.369</v>
      </c>
      <c r="D15" s="10">
        <f>C15/$B$1</f>
        <v>0.66841545397312419</v>
      </c>
      <c r="E15" s="16">
        <f t="shared" si="0"/>
        <v>-0.10335273281183288</v>
      </c>
      <c r="F15">
        <v>70.8</v>
      </c>
      <c r="G15" s="4">
        <f>F15/$B$1</f>
        <v>0.51233437778147628</v>
      </c>
      <c r="H15">
        <f t="shared" si="1"/>
        <v>8.9836009641266828E-5</v>
      </c>
      <c r="I15">
        <f>SQRT(SUM(H15:$H$22))</f>
        <v>3.628935967329705E-2</v>
      </c>
      <c r="K15" s="1"/>
      <c r="L15" s="1"/>
      <c r="Q15" s="10"/>
    </row>
    <row r="16" spans="1:17" x14ac:dyDescent="0.2">
      <c r="A16">
        <v>5.0282099999999996</v>
      </c>
      <c r="B16">
        <v>0.18623000000000001</v>
      </c>
      <c r="C16" s="1">
        <v>61.920999999999999</v>
      </c>
      <c r="D16" s="10">
        <f>C16/$B$1</f>
        <v>0.44808272608201688</v>
      </c>
      <c r="E16" s="16">
        <f t="shared" si="0"/>
        <v>-9.3025124646322815E-2</v>
      </c>
      <c r="F16">
        <v>76.400000000000006</v>
      </c>
      <c r="G16" s="4">
        <f>F16/$B$1</f>
        <v>0.5528580008828361</v>
      </c>
      <c r="H16">
        <f t="shared" si="1"/>
        <v>1.0460938643822169E-4</v>
      </c>
      <c r="I16">
        <f>SQRT(SUM(H16:$H$22))</f>
        <v>3.5029724747086599E-2</v>
      </c>
      <c r="K16" s="1"/>
      <c r="L16" s="1"/>
      <c r="Q16" s="10"/>
    </row>
    <row r="17" spans="1:17" x14ac:dyDescent="0.2">
      <c r="A17">
        <v>5.5277099999999999</v>
      </c>
      <c r="B17">
        <v>0.20473</v>
      </c>
      <c r="C17" s="1">
        <v>92.070999999999998</v>
      </c>
      <c r="D17" s="10">
        <f>C17/$B$1</f>
        <v>0.66625901831523038</v>
      </c>
      <c r="E17" s="16">
        <f t="shared" si="0"/>
        <v>-8.2717463510648293E-2</v>
      </c>
      <c r="F17">
        <v>79.8</v>
      </c>
      <c r="G17" s="4">
        <f>F17/$B$1</f>
        <v>0.57746162919437583</v>
      </c>
      <c r="H17">
        <f t="shared" si="1"/>
        <v>1.1412734663490156E-4</v>
      </c>
      <c r="I17">
        <f>SQRT(SUM(H17:$H$22))</f>
        <v>3.3503316692805651E-2</v>
      </c>
      <c r="K17" s="1"/>
      <c r="L17" s="1"/>
      <c r="Q17" s="10"/>
    </row>
    <row r="18" spans="1:17" x14ac:dyDescent="0.2">
      <c r="A18">
        <v>6.0272100000000002</v>
      </c>
      <c r="B18">
        <v>0.22323000000000001</v>
      </c>
      <c r="C18" s="1">
        <v>57.052</v>
      </c>
      <c r="D18" s="10">
        <f>C18/$B$1</f>
        <v>0.41284888306763828</v>
      </c>
      <c r="E18" s="16">
        <f t="shared" si="0"/>
        <v>-7.2735715422856756E-2</v>
      </c>
      <c r="F18">
        <v>69.8</v>
      </c>
      <c r="G18" s="4">
        <f>F18/$B$1</f>
        <v>0.50509801651337638</v>
      </c>
      <c r="H18">
        <f t="shared" si="1"/>
        <v>8.8262701214616838E-5</v>
      </c>
      <c r="I18">
        <f>SQRT(SUM(H18:$H$22))</f>
        <v>3.1754446661586284E-2</v>
      </c>
      <c r="K18" s="1"/>
      <c r="L18" s="1"/>
      <c r="Q18" s="10"/>
    </row>
    <row r="19" spans="1:17" x14ac:dyDescent="0.2">
      <c r="A19">
        <v>6.5294100000000004</v>
      </c>
      <c r="B19">
        <v>0.24182999999999999</v>
      </c>
      <c r="C19" s="1">
        <v>193.62</v>
      </c>
      <c r="D19" s="10">
        <f>C19/$B$1</f>
        <v>1.4011042687295121</v>
      </c>
      <c r="E19" s="16">
        <f t="shared" si="0"/>
        <v>-5.5865951111143286E-2</v>
      </c>
      <c r="F19">
        <v>77.599999999999994</v>
      </c>
      <c r="G19" s="4">
        <f>F19/$B$1</f>
        <v>0.56154163440455596</v>
      </c>
      <c r="H19">
        <f t="shared" si="1"/>
        <v>1.079213527038437E-4</v>
      </c>
      <c r="I19">
        <f>SQRT(SUM(H19:$H$22))</f>
        <v>3.0332856468999279E-2</v>
      </c>
      <c r="K19" s="1"/>
      <c r="L19" s="1"/>
      <c r="Q19" s="10"/>
    </row>
    <row r="20" spans="1:17" x14ac:dyDescent="0.2">
      <c r="A20">
        <v>7.0289099999999998</v>
      </c>
      <c r="B20">
        <v>0.26033000000000001</v>
      </c>
      <c r="C20" s="1">
        <v>167.82499999999999</v>
      </c>
      <c r="D20" s="10">
        <f>C20/$B$1</f>
        <v>1.2144423298188738</v>
      </c>
      <c r="E20" s="16">
        <f t="shared" si="0"/>
        <v>-3.1672145074570696E-2</v>
      </c>
      <c r="F20">
        <v>76.7</v>
      </c>
      <c r="G20" s="4">
        <f>F20/$B$1</f>
        <v>0.55502890926326609</v>
      </c>
      <c r="H20">
        <f t="shared" si="1"/>
        <v>4.2173015637150162E-4</v>
      </c>
      <c r="I20">
        <f>SQRT(SUM(H20:$H$22))</f>
        <v>2.8498435551185395E-2</v>
      </c>
      <c r="K20" s="1"/>
      <c r="L20" s="1"/>
      <c r="Q20" s="10"/>
    </row>
    <row r="21" spans="1:17" x14ac:dyDescent="0.2">
      <c r="A21">
        <v>8.0279100000000003</v>
      </c>
      <c r="B21">
        <v>0.29732999999999998</v>
      </c>
      <c r="C21" s="1">
        <v>9.6000000000000002E-2</v>
      </c>
      <c r="D21" s="10">
        <f>C21/$B$1</f>
        <v>6.9469068173759506E-4</v>
      </c>
      <c r="E21" s="16">
        <f>E22+(B21-B22)*(D22+D21)/2</f>
        <v>-9.192110195309397E-3</v>
      </c>
      <c r="F21">
        <v>73.599999999999994</v>
      </c>
      <c r="G21" s="4">
        <f>F21/$B$1</f>
        <v>0.53259618933215613</v>
      </c>
      <c r="H21">
        <f t="shared" si="1"/>
        <v>3.9043067249356608E-4</v>
      </c>
      <c r="I21">
        <f>SQRT(SUM(H21:$H$22))</f>
        <v>1.9759318624223005E-2</v>
      </c>
      <c r="K21" s="1"/>
      <c r="L21" s="1"/>
      <c r="Q21" s="10"/>
    </row>
    <row r="22" spans="1:17" x14ac:dyDescent="0.2">
      <c r="A22">
        <v>9.0296099999999999</v>
      </c>
      <c r="B22">
        <v>0.33443000000000001</v>
      </c>
      <c r="C22" s="1">
        <v>68.382000000000005</v>
      </c>
      <c r="D22" s="10">
        <f>C22/$B$1</f>
        <v>0.49483685623521073</v>
      </c>
      <c r="E22" s="16">
        <v>0</v>
      </c>
      <c r="F22">
        <v>68</v>
      </c>
      <c r="G22" s="4">
        <f>F22/$B$1</f>
        <v>0.49207256623079648</v>
      </c>
      <c r="I22">
        <f>SQRT(SUM(H22:$H$22))</f>
        <v>0</v>
      </c>
      <c r="K22" s="1"/>
      <c r="L22" s="1"/>
    </row>
    <row r="23" spans="1:17" x14ac:dyDescent="0.2">
      <c r="A23" t="s">
        <v>16</v>
      </c>
      <c r="B23" t="s">
        <v>17</v>
      </c>
      <c r="C23" t="s">
        <v>18</v>
      </c>
      <c r="E23" s="15"/>
    </row>
    <row r="24" spans="1:17" x14ac:dyDescent="0.2">
      <c r="A24">
        <f>A3</f>
        <v>1.9232100000000001</v>
      </c>
      <c r="B24" s="10">
        <f>E3+2*I3</f>
        <v>-0.88758930352279186</v>
      </c>
      <c r="C24" s="10">
        <f>E3-2*I3</f>
        <v>-1.0907918981473619</v>
      </c>
    </row>
    <row r="25" spans="1:17" x14ac:dyDescent="0.2">
      <c r="A25">
        <f t="shared" ref="A25:A42" si="2">A4</f>
        <v>2.1122100000000001</v>
      </c>
      <c r="B25" s="10">
        <f t="shared" ref="B25:B42" si="3">E4+2*I4</f>
        <v>-1.0791231003322805</v>
      </c>
      <c r="C25" s="10">
        <f t="shared" ref="C25:C42" si="4">E4-2*I4</f>
        <v>-1.2754215707389192</v>
      </c>
      <c r="E25" s="15"/>
    </row>
    <row r="26" spans="1:17" x14ac:dyDescent="0.2">
      <c r="A26">
        <f t="shared" si="2"/>
        <v>2.3012100000000002</v>
      </c>
      <c r="B26" s="10">
        <f t="shared" si="3"/>
        <v>-1.1305299899221923</v>
      </c>
      <c r="C26" s="10">
        <f t="shared" si="4"/>
        <v>-1.322739952693464</v>
      </c>
    </row>
    <row r="27" spans="1:17" x14ac:dyDescent="0.2">
      <c r="A27">
        <f t="shared" si="2"/>
        <v>2.4902099999999998</v>
      </c>
      <c r="B27" s="10">
        <f t="shared" si="3"/>
        <v>-1.1758896775324503</v>
      </c>
      <c r="C27" s="10">
        <f t="shared" si="4"/>
        <v>-1.3647242238070012</v>
      </c>
    </row>
    <row r="28" spans="1:17" x14ac:dyDescent="0.2">
      <c r="A28">
        <f t="shared" si="2"/>
        <v>2.67354</v>
      </c>
      <c r="B28" s="10">
        <f t="shared" si="3"/>
        <v>-1.2095167610799853</v>
      </c>
      <c r="C28" s="10">
        <f t="shared" si="4"/>
        <v>-1.3898523996468357</v>
      </c>
    </row>
    <row r="29" spans="1:17" x14ac:dyDescent="0.2">
      <c r="A29">
        <f t="shared" si="2"/>
        <v>2.8682099999999999</v>
      </c>
      <c r="B29" s="10">
        <f t="shared" si="3"/>
        <v>-1.095625049627138</v>
      </c>
      <c r="C29" s="10">
        <f t="shared" si="4"/>
        <v>-1.2677870249652745</v>
      </c>
    </row>
    <row r="30" spans="1:17" x14ac:dyDescent="0.2">
      <c r="A30">
        <f t="shared" si="2"/>
        <v>3.05721</v>
      </c>
      <c r="B30" s="10">
        <f t="shared" si="3"/>
        <v>-0.8125984350483858</v>
      </c>
      <c r="C30" s="10">
        <f t="shared" si="4"/>
        <v>-0.97979972402130888</v>
      </c>
    </row>
    <row r="31" spans="1:17" x14ac:dyDescent="0.2">
      <c r="A31">
        <f t="shared" si="2"/>
        <v>3.3002099999999999</v>
      </c>
      <c r="B31" s="10">
        <f t="shared" si="3"/>
        <v>-0.30389888271412269</v>
      </c>
      <c r="C31" s="10">
        <f t="shared" si="4"/>
        <v>-0.46335342025785131</v>
      </c>
    </row>
    <row r="32" spans="1:17" x14ac:dyDescent="0.2">
      <c r="A32">
        <f t="shared" si="2"/>
        <v>3.5432100000000002</v>
      </c>
      <c r="B32" s="10">
        <f t="shared" si="3"/>
        <v>-2.8457563406562206E-2</v>
      </c>
      <c r="C32" s="10">
        <f t="shared" si="4"/>
        <v>-0.18022969553215301</v>
      </c>
    </row>
    <row r="33" spans="1:3" x14ac:dyDescent="0.2">
      <c r="A33">
        <f t="shared" si="2"/>
        <v>3.7862100000000001</v>
      </c>
      <c r="B33" s="10">
        <f t="shared" si="3"/>
        <v>-3.5318123511257515E-2</v>
      </c>
      <c r="C33" s="10">
        <f t="shared" si="4"/>
        <v>-0.18496745224982672</v>
      </c>
    </row>
    <row r="34" spans="1:3" x14ac:dyDescent="0.2">
      <c r="A34">
        <f t="shared" si="2"/>
        <v>4.02921</v>
      </c>
      <c r="B34" s="10">
        <f t="shared" si="3"/>
        <v>-3.8186980882992355E-2</v>
      </c>
      <c r="C34" s="10">
        <f t="shared" si="4"/>
        <v>-0.18639992419765683</v>
      </c>
    </row>
    <row r="35" spans="1:3" x14ac:dyDescent="0.2">
      <c r="A35">
        <f t="shared" si="2"/>
        <v>4.2722100000000003</v>
      </c>
      <c r="B35" s="10">
        <f t="shared" si="3"/>
        <v>-3.5269912246916724E-2</v>
      </c>
      <c r="C35" s="10">
        <f t="shared" si="4"/>
        <v>-0.18218940131185332</v>
      </c>
    </row>
    <row r="36" spans="1:3" x14ac:dyDescent="0.2">
      <c r="A36">
        <f t="shared" si="2"/>
        <v>4.5287100000000002</v>
      </c>
      <c r="B36" s="10">
        <f t="shared" si="3"/>
        <v>-3.0774013465238781E-2</v>
      </c>
      <c r="C36" s="10">
        <f t="shared" si="4"/>
        <v>-0.17593145215842698</v>
      </c>
    </row>
    <row r="37" spans="1:3" x14ac:dyDescent="0.2">
      <c r="A37">
        <f t="shared" si="2"/>
        <v>5.0282099999999996</v>
      </c>
      <c r="B37" s="10">
        <f t="shared" si="3"/>
        <v>-2.2965675152149617E-2</v>
      </c>
      <c r="C37" s="10">
        <f t="shared" si="4"/>
        <v>-0.16308457414049601</v>
      </c>
    </row>
    <row r="38" spans="1:3" x14ac:dyDescent="0.2">
      <c r="A38">
        <f t="shared" si="2"/>
        <v>5.5277099999999999</v>
      </c>
      <c r="B38" s="10">
        <f t="shared" si="3"/>
        <v>-1.571083012503699E-2</v>
      </c>
      <c r="C38" s="10">
        <f t="shared" si="4"/>
        <v>-0.1497240968962596</v>
      </c>
    </row>
    <row r="39" spans="1:3" x14ac:dyDescent="0.2">
      <c r="A39">
        <f t="shared" si="2"/>
        <v>6.0272100000000002</v>
      </c>
      <c r="B39" s="10">
        <f t="shared" si="3"/>
        <v>-9.2268220996841871E-3</v>
      </c>
      <c r="C39" s="10">
        <f t="shared" si="4"/>
        <v>-0.13624460874602934</v>
      </c>
    </row>
    <row r="40" spans="1:3" x14ac:dyDescent="0.2">
      <c r="A40">
        <f t="shared" si="2"/>
        <v>6.5294100000000004</v>
      </c>
      <c r="B40" s="10">
        <f t="shared" si="3"/>
        <v>4.7997618268552714E-3</v>
      </c>
      <c r="C40" s="10">
        <f t="shared" si="4"/>
        <v>-0.11653166404914184</v>
      </c>
    </row>
    <row r="41" spans="1:3" x14ac:dyDescent="0.2">
      <c r="A41">
        <f t="shared" si="2"/>
        <v>7.0289099999999998</v>
      </c>
      <c r="B41" s="10">
        <f t="shared" si="3"/>
        <v>2.5324726027800094E-2</v>
      </c>
      <c r="C41" s="10">
        <f t="shared" si="4"/>
        <v>-8.8669016176941479E-2</v>
      </c>
    </row>
    <row r="42" spans="1:3" x14ac:dyDescent="0.2">
      <c r="A42">
        <f t="shared" si="2"/>
        <v>8.0279100000000003</v>
      </c>
      <c r="B42" s="10">
        <f t="shared" si="3"/>
        <v>3.0326527053136612E-2</v>
      </c>
      <c r="C42" s="10">
        <f t="shared" si="4"/>
        <v>-4.8710747443755406E-2</v>
      </c>
    </row>
    <row r="43" spans="1:3" x14ac:dyDescent="0.2">
      <c r="A43">
        <f>A22</f>
        <v>9.0296099999999999</v>
      </c>
      <c r="B43" s="10">
        <f>E22+2*I22</f>
        <v>0</v>
      </c>
      <c r="C43" s="10">
        <f>E22-2*I22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92E1-30FA-344F-99F7-F12D96E39DFD}">
  <dimension ref="A1:S77"/>
  <sheetViews>
    <sheetView zoomScale="92" zoomScaleNormal="92" workbookViewId="0">
      <selection activeCell="E3" sqref="E3"/>
    </sheetView>
  </sheetViews>
  <sheetFormatPr baseColWidth="10" defaultRowHeight="16" x14ac:dyDescent="0.2"/>
  <cols>
    <col min="6" max="6" width="21.1640625" bestFit="1" customWidth="1"/>
    <col min="8" max="8" width="12.1640625" bestFit="1" customWidth="1"/>
  </cols>
  <sheetData>
    <row r="1" spans="1:19" x14ac:dyDescent="0.2">
      <c r="A1" t="s">
        <v>14</v>
      </c>
      <c r="B1" s="8">
        <v>75.1965</v>
      </c>
    </row>
    <row r="2" spans="1:19" x14ac:dyDescent="0.2">
      <c r="A2" t="s">
        <v>12</v>
      </c>
      <c r="B2" t="s">
        <v>11</v>
      </c>
      <c r="C2" t="s">
        <v>13</v>
      </c>
      <c r="D2" t="s">
        <v>0</v>
      </c>
      <c r="E2" t="s">
        <v>20</v>
      </c>
      <c r="F2" t="s">
        <v>9</v>
      </c>
      <c r="G2" t="s">
        <v>10</v>
      </c>
      <c r="I2" t="s">
        <v>15</v>
      </c>
    </row>
    <row r="3" spans="1:19" x14ac:dyDescent="0.2">
      <c r="A3" s="21">
        <v>1.8860600000000001</v>
      </c>
      <c r="B3" s="22">
        <v>0.19506000000000001</v>
      </c>
      <c r="C3" s="12">
        <v>-1119.5909999999999</v>
      </c>
      <c r="D3" s="23">
        <f>C3/B$1</f>
        <v>-14.888871157567172</v>
      </c>
      <c r="E3" s="24">
        <f>E4+(B3-B4)*(D3+D4)/2</f>
        <v>0.49165520356665532</v>
      </c>
      <c r="F3" s="22">
        <v>69.5</v>
      </c>
      <c r="G3" s="4">
        <f>F3/$B$1</f>
        <v>0.92424514438836913</v>
      </c>
      <c r="H3">
        <f>((B4-B3)*G3)^2</f>
        <v>4.2698555487061206E-5</v>
      </c>
      <c r="I3">
        <f>SQRT(SUM(H3:$H$22))</f>
        <v>6.1070103805573837E-2</v>
      </c>
      <c r="K3" s="1"/>
      <c r="S3" s="1"/>
    </row>
    <row r="4" spans="1:19" x14ac:dyDescent="0.2">
      <c r="A4" s="21">
        <v>2.03999</v>
      </c>
      <c r="B4" s="22">
        <v>0.20213</v>
      </c>
      <c r="C4" s="12">
        <v>68.045000000000002</v>
      </c>
      <c r="D4" s="23">
        <f>C4/B$1</f>
        <v>0.90489583956700115</v>
      </c>
      <c r="E4" s="24">
        <f t="shared" ref="E4:E5" si="0">E5+(B4-B5)*(D4+D5)/2</f>
        <v>0.44222185081752474</v>
      </c>
      <c r="F4" s="22">
        <v>67.5</v>
      </c>
      <c r="G4" s="4">
        <f>F4/$B$1</f>
        <v>0.89764816181604201</v>
      </c>
      <c r="H4">
        <f t="shared" ref="H4:H5" si="1">((B5-B4)*G4)^2</f>
        <v>5.5509648401942982E-7</v>
      </c>
      <c r="I4">
        <f>SQRT(SUM(H4:$H$22))</f>
        <v>6.0719511059761533E-2</v>
      </c>
      <c r="K4" s="1"/>
      <c r="S4" s="1"/>
    </row>
    <row r="5" spans="1:19" x14ac:dyDescent="0.2">
      <c r="A5" s="12">
        <v>2.0585</v>
      </c>
      <c r="B5" s="12">
        <v>0.20296</v>
      </c>
      <c r="C5" s="12">
        <v>237.47300000000001</v>
      </c>
      <c r="D5" s="23">
        <f>C5/B$1</f>
        <v>3.158032621199125</v>
      </c>
      <c r="E5" s="24">
        <f t="shared" si="0"/>
        <v>0.44390796612874267</v>
      </c>
      <c r="F5" s="12">
        <v>62.6</v>
      </c>
      <c r="G5" s="4">
        <f>F5/$B$1</f>
        <v>0.83248555451384043</v>
      </c>
      <c r="H5">
        <f t="shared" si="1"/>
        <v>3.6343301520185951E-6</v>
      </c>
      <c r="I5">
        <f>SQRT(SUM(H5:$H$22))</f>
        <v>6.0714939898286024E-2</v>
      </c>
    </row>
    <row r="6" spans="1:19" x14ac:dyDescent="0.2">
      <c r="A6" s="21">
        <v>2.1076999999999999</v>
      </c>
      <c r="B6" s="22">
        <v>0.20524999999999999</v>
      </c>
      <c r="C6" s="12">
        <v>551.21600000000001</v>
      </c>
      <c r="D6" s="23">
        <f>C6/B$1</f>
        <v>7.3303411727939469</v>
      </c>
      <c r="E6" s="24">
        <f>E7+(B6-B7)*(D6+D7)/2</f>
        <v>0.45591715412286465</v>
      </c>
      <c r="F6" s="22">
        <v>58.4</v>
      </c>
      <c r="G6" s="4">
        <f>F6/$B$1</f>
        <v>0.7766318911119533</v>
      </c>
      <c r="H6">
        <f>((B7-B6)*G6)^2</f>
        <v>1.1256358956517522E-5</v>
      </c>
      <c r="I6">
        <f>SQRT(SUM(H6:$H$22))</f>
        <v>6.0685003062539801E-2</v>
      </c>
      <c r="K6" s="1"/>
    </row>
    <row r="7" spans="1:19" x14ac:dyDescent="0.2">
      <c r="A7" s="21">
        <v>2.2017500000000001</v>
      </c>
      <c r="B7" s="22">
        <v>0.20957000000000001</v>
      </c>
      <c r="C7" s="12">
        <v>984.202</v>
      </c>
      <c r="D7" s="23">
        <f>C7/B$1</f>
        <v>13.088401720824772</v>
      </c>
      <c r="E7" s="24">
        <f t="shared" ref="E7:E8" si="2">E8+(B7-B8)*(D7+D8)/2</f>
        <v>0.50002163877308126</v>
      </c>
      <c r="F7" s="22">
        <v>41.5</v>
      </c>
      <c r="G7" s="4">
        <f>F7/$B$1</f>
        <v>0.55188738837578877</v>
      </c>
      <c r="H7">
        <f t="shared" ref="H7:H12" si="3">((B8-B7)*G7)^2</f>
        <v>9.0106855326369819E-7</v>
      </c>
      <c r="I7">
        <f>SQRT(SUM(H7:$H$22))</f>
        <v>6.0592187926695198E-2</v>
      </c>
      <c r="K7" s="1"/>
    </row>
    <row r="8" spans="1:19" x14ac:dyDescent="0.2">
      <c r="A8" s="12">
        <v>2.2400699999999998</v>
      </c>
      <c r="B8" s="12">
        <v>0.21129000000000001</v>
      </c>
      <c r="C8" s="12">
        <v>1137.923</v>
      </c>
      <c r="D8" s="23">
        <f>C8/B$1</f>
        <v>15.132659099825124</v>
      </c>
      <c r="E8" s="24">
        <f t="shared" si="2"/>
        <v>0.52429175107884018</v>
      </c>
      <c r="F8" s="12">
        <v>43.5</v>
      </c>
      <c r="G8" s="4">
        <f>F8/$B$1</f>
        <v>0.57848437094811589</v>
      </c>
      <c r="H8">
        <f t="shared" si="3"/>
        <v>7.423779674711288E-6</v>
      </c>
      <c r="I8">
        <f>SQRT(SUM(H8:$H$22))</f>
        <v>6.0584751952869165E-2</v>
      </c>
    </row>
    <row r="9" spans="1:19" x14ac:dyDescent="0.2">
      <c r="A9" s="21">
        <v>2.3419599999999998</v>
      </c>
      <c r="B9" s="21">
        <v>0.216</v>
      </c>
      <c r="C9" s="12">
        <v>1324.5050000000001</v>
      </c>
      <c r="D9" s="23">
        <f>C9/B$1</f>
        <v>17.613918200980102</v>
      </c>
      <c r="E9" s="24">
        <f>E10+(B9-B10)*(D9+D10)/2</f>
        <v>0.60140994062223641</v>
      </c>
      <c r="F9" s="12">
        <v>44.8</v>
      </c>
      <c r="G9" s="4">
        <f>F9/$B$1</f>
        <v>0.59577240962012856</v>
      </c>
      <c r="H9">
        <f t="shared" si="3"/>
        <v>3.6207915382228007E-7</v>
      </c>
      <c r="I9">
        <f>SQRT(SUM(H9:$H$22))</f>
        <v>6.0523453218698391E-2</v>
      </c>
      <c r="K9" s="1"/>
      <c r="L9" s="1"/>
      <c r="S9" s="1"/>
    </row>
    <row r="10" spans="1:19" x14ac:dyDescent="0.2">
      <c r="A10" s="12">
        <v>2.3645999999999998</v>
      </c>
      <c r="B10" s="12">
        <v>0.21701000000000001</v>
      </c>
      <c r="C10" s="12">
        <v>117.425</v>
      </c>
      <c r="D10" s="23">
        <f>C10/B$1</f>
        <v>1.5615753392777589</v>
      </c>
      <c r="E10" s="24">
        <f t="shared" ref="E10:E12" si="4">E11+(B10-B11)*(D10+D11)/2</f>
        <v>0.61109356486006672</v>
      </c>
      <c r="F10" s="12">
        <v>154.5</v>
      </c>
      <c r="G10" s="4">
        <f>F10/$B$1</f>
        <v>2.0546169037122737</v>
      </c>
      <c r="H10">
        <f t="shared" si="3"/>
        <v>5.0155054828339267E-6</v>
      </c>
      <c r="I10">
        <f>SQRT(SUM(H10:$H$22))</f>
        <v>6.0520461914646273E-2</v>
      </c>
    </row>
    <row r="11" spans="1:19" x14ac:dyDescent="0.2">
      <c r="A11" s="12">
        <v>2.3881199999999998</v>
      </c>
      <c r="B11" s="12">
        <v>0.21809999999999999</v>
      </c>
      <c r="C11" s="12">
        <v>-1368.442</v>
      </c>
      <c r="D11" s="23">
        <f>C11/B$1</f>
        <v>-18.198214012620269</v>
      </c>
      <c r="E11" s="24">
        <f t="shared" si="4"/>
        <v>0.60202659678309522</v>
      </c>
      <c r="F11" s="12">
        <v>92.6</v>
      </c>
      <c r="G11" s="4">
        <f>F11/$B$1</f>
        <v>1.2314402930987478</v>
      </c>
      <c r="H11">
        <f t="shared" si="3"/>
        <v>5.4743671556364123E-6</v>
      </c>
      <c r="I11">
        <f>SQRT(SUM(H11:$H$22))</f>
        <v>6.0479011275642695E-2</v>
      </c>
    </row>
    <row r="12" spans="1:19" x14ac:dyDescent="0.2">
      <c r="A12" s="21">
        <v>2.4290400000000001</v>
      </c>
      <c r="B12" s="21">
        <v>0.22</v>
      </c>
      <c r="C12" s="12">
        <v>-1556.1780000000001</v>
      </c>
      <c r="D12" s="23">
        <f>C12/B$1</f>
        <v>-20.694819572719478</v>
      </c>
      <c r="E12" s="24">
        <f t="shared" si="4"/>
        <v>0.56507821487702226</v>
      </c>
      <c r="F12" s="22">
        <v>43.1</v>
      </c>
      <c r="G12" s="4">
        <f>F12/$B$1</f>
        <v>0.57316497443365055</v>
      </c>
      <c r="H12">
        <f t="shared" si="3"/>
        <v>2.1981933705972712E-5</v>
      </c>
      <c r="I12">
        <f>SQRT(SUM(H12:$H$22))</f>
        <v>6.0433735923933085E-2</v>
      </c>
      <c r="K12" s="1"/>
      <c r="S12" s="1"/>
    </row>
    <row r="13" spans="1:19" x14ac:dyDescent="0.2">
      <c r="A13" s="21">
        <v>2.6071399999999998</v>
      </c>
      <c r="B13" s="22">
        <v>0.22817999999999999</v>
      </c>
      <c r="C13" s="12">
        <v>-1475.066</v>
      </c>
      <c r="D13" s="23">
        <f>C13/B$1</f>
        <v>-19.616152347516174</v>
      </c>
      <c r="E13" s="24">
        <f>E14+(B13-B14)*(D13+D14)/2</f>
        <v>0.40020633972325859</v>
      </c>
      <c r="F13" s="22">
        <v>38.700000000000003</v>
      </c>
      <c r="G13" s="4">
        <f>F13/$B$1</f>
        <v>0.51465161277453075</v>
      </c>
      <c r="H13">
        <f>((B14-B13)*G13)^2</f>
        <v>5.9198276311480083E-5</v>
      </c>
      <c r="I13">
        <f>SQRT(SUM(H13:$H$22))</f>
        <v>6.0251593373268623E-2</v>
      </c>
      <c r="K13" s="1"/>
    </row>
    <row r="14" spans="1:19" x14ac:dyDescent="0.2">
      <c r="A14" s="21">
        <v>2.9328400000000001</v>
      </c>
      <c r="B14" s="22">
        <v>0.24313000000000001</v>
      </c>
      <c r="C14" s="12">
        <v>-715.29100000000005</v>
      </c>
      <c r="D14" s="25">
        <f>C14/B$1</f>
        <v>-9.5122911305712368</v>
      </c>
      <c r="E14" s="24">
        <f t="shared" ref="E14" si="5">E15+(B14-B15)*(D14+D15)/2</f>
        <v>0.18247122472455493</v>
      </c>
      <c r="F14" s="22">
        <v>39.5</v>
      </c>
      <c r="G14" s="4">
        <f>F14/$B$1</f>
        <v>0.52529040580346165</v>
      </c>
      <c r="H14">
        <f t="shared" ref="H14:H15" si="6">((B15-B14)*G14)^2</f>
        <v>4.2701162461950939E-5</v>
      </c>
      <c r="I14">
        <f>SQRT(SUM(H14:$H$22))</f>
        <v>5.9758315134433193E-2</v>
      </c>
    </row>
    <row r="15" spans="1:19" x14ac:dyDescent="0.2">
      <c r="A15" s="21">
        <v>3.2034600000000002</v>
      </c>
      <c r="B15" s="22">
        <v>0.25557000000000002</v>
      </c>
      <c r="C15" s="12">
        <v>-364.29300000000001</v>
      </c>
      <c r="D15" s="25">
        <f>C15/B$1</f>
        <v>-4.8445472861103909</v>
      </c>
      <c r="E15" s="24">
        <f>E16+(B15-B16)*(D15+D16)/2</f>
        <v>9.3171689772795163E-2</v>
      </c>
      <c r="F15" s="22">
        <v>32.299999999999997</v>
      </c>
      <c r="G15" s="4">
        <f>F15/$B$1</f>
        <v>0.42954126854308372</v>
      </c>
      <c r="H15">
        <f t="shared" si="6"/>
        <v>2.6642623279502849E-6</v>
      </c>
      <c r="I15">
        <f>SQRT(SUM(H15:$H$22))</f>
        <v>5.9399958461637634E-2</v>
      </c>
      <c r="K15" s="1"/>
    </row>
    <row r="16" spans="1:19" x14ac:dyDescent="0.2">
      <c r="A16" s="21">
        <v>3.2861899999999999</v>
      </c>
      <c r="B16" s="22">
        <v>0.25936999999999999</v>
      </c>
      <c r="C16" s="12">
        <v>-297.238</v>
      </c>
      <c r="D16" s="25">
        <f>C16/B$1</f>
        <v>-3.9528169529166917</v>
      </c>
      <c r="E16" s="24">
        <f t="shared" ref="E16:E19" si="7">E17+(B16-B17)*(D16+D17)/2</f>
        <v>7.6456697718643843E-2</v>
      </c>
      <c r="F16" s="22">
        <v>40.299999999999997</v>
      </c>
      <c r="G16" s="4">
        <f>F16/$B$1</f>
        <v>0.53592919883239243</v>
      </c>
      <c r="H16">
        <f>((B17-B16)*G16)^2</f>
        <v>7.5657481102211317E-5</v>
      </c>
      <c r="I16">
        <f>SQRT(SUM(H16:$H$22))</f>
        <v>5.9377527760225299E-2</v>
      </c>
      <c r="K16" s="1"/>
      <c r="S16" s="1"/>
    </row>
    <row r="17" spans="1:19" x14ac:dyDescent="0.2">
      <c r="A17" s="21">
        <v>3.6395400000000002</v>
      </c>
      <c r="B17" s="22">
        <v>0.27560000000000001</v>
      </c>
      <c r="C17" s="12">
        <v>-127.583</v>
      </c>
      <c r="D17" s="25">
        <f>C17/B$1</f>
        <v>-1.6966614137626086</v>
      </c>
      <c r="E17" s="24">
        <f t="shared" si="7"/>
        <v>3.0611180773041261E-2</v>
      </c>
      <c r="F17" s="22">
        <v>48.6</v>
      </c>
      <c r="G17" s="4">
        <f>F17/$B$1</f>
        <v>0.64630667650755025</v>
      </c>
      <c r="H17">
        <f t="shared" ref="H17:H20" si="8">((B18-B17)*G17)^2</f>
        <v>9.7286352236882335E-4</v>
      </c>
      <c r="I17">
        <f>SQRT(SUM(H17:$H$22))</f>
        <v>5.8736984275787558E-2</v>
      </c>
      <c r="K17" s="1"/>
    </row>
    <row r="18" spans="1:19" x14ac:dyDescent="0.2">
      <c r="A18" s="21">
        <v>4.6902299999999997</v>
      </c>
      <c r="B18" s="22">
        <v>0.32385999999999998</v>
      </c>
      <c r="C18" s="12">
        <v>-48.604999999999997</v>
      </c>
      <c r="D18" s="25">
        <f>C18/B$1</f>
        <v>-0.646373168963981</v>
      </c>
      <c r="E18" s="24">
        <f t="shared" si="7"/>
        <v>-2.5926243708151307E-2</v>
      </c>
      <c r="F18" s="22">
        <v>50.8</v>
      </c>
      <c r="G18" s="4">
        <f>F18/$B$1</f>
        <v>0.67556335733711004</v>
      </c>
      <c r="H18">
        <f t="shared" si="8"/>
        <v>9.5274019237179535E-4</v>
      </c>
      <c r="I18">
        <f>SQRT(SUM(H18:$H$22))</f>
        <v>4.9771174382822143E-2</v>
      </c>
      <c r="K18" s="1"/>
    </row>
    <row r="19" spans="1:19" x14ac:dyDescent="0.2">
      <c r="A19" s="21">
        <f>0.5*(A18+A20)</f>
        <v>5.6851849999999997</v>
      </c>
      <c r="B19" s="12">
        <v>0.36954999999999999</v>
      </c>
      <c r="C19" s="12">
        <v>26.984999999999999</v>
      </c>
      <c r="D19" s="25">
        <f>C19/B$1</f>
        <v>0.35885978735712432</v>
      </c>
      <c r="E19" s="24">
        <f t="shared" si="7"/>
        <v>-3.2494486910959949E-2</v>
      </c>
      <c r="F19" s="22">
        <v>36.4</v>
      </c>
      <c r="G19" s="4">
        <f>F19/$B$1</f>
        <v>0.48406508281635446</v>
      </c>
      <c r="H19">
        <f t="shared" si="8"/>
        <v>4.8937289750354193E-4</v>
      </c>
      <c r="I19">
        <f>SQRT(SUM(H19:$H$22))</f>
        <v>3.9043944563446661E-2</v>
      </c>
      <c r="K19" s="1"/>
      <c r="S19" s="1"/>
    </row>
    <row r="20" spans="1:19" x14ac:dyDescent="0.2">
      <c r="A20" s="21">
        <v>6.6801399999999997</v>
      </c>
      <c r="B20" s="22">
        <v>0.41525000000000001</v>
      </c>
      <c r="C20" s="12">
        <v>34.189</v>
      </c>
      <c r="D20" s="25">
        <f>C20/B$1</f>
        <v>0.45466211858264682</v>
      </c>
      <c r="E20" s="24">
        <f>E21+(B20-B21)*(D20+D21)/2</f>
        <v>-1.3905511360236173E-2</v>
      </c>
      <c r="F20" s="22">
        <v>51.5</v>
      </c>
      <c r="G20" s="4">
        <f>F20/$B$1</f>
        <v>0.6848723012374246</v>
      </c>
      <c r="H20">
        <f t="shared" si="8"/>
        <v>7.508553973638014E-4</v>
      </c>
      <c r="I20">
        <f>SQRT(SUM(H20:$H$22))</f>
        <v>3.2172297237995827E-2</v>
      </c>
      <c r="K20" s="1"/>
      <c r="S20" s="1"/>
    </row>
    <row r="21" spans="1:19" x14ac:dyDescent="0.2">
      <c r="A21" s="21">
        <f>0.5*(A20+A22)</f>
        <v>7.5508949999999997</v>
      </c>
      <c r="B21" s="12">
        <v>0.45526</v>
      </c>
      <c r="C21" s="12">
        <v>26.521999999999998</v>
      </c>
      <c r="D21" s="23">
        <f>C21/B$1</f>
        <v>0.35270258589163056</v>
      </c>
      <c r="E21" s="24">
        <f>E22+(B21-B22)*(D21+D22)/2</f>
        <v>2.2458195527717416E-3</v>
      </c>
      <c r="F21" s="22">
        <v>31.7</v>
      </c>
      <c r="G21" s="4">
        <f>F21/$B$1</f>
        <v>0.42156217377138561</v>
      </c>
      <c r="H21">
        <f>((B22-B21)*G21)^2</f>
        <v>2.8420131220615257E-4</v>
      </c>
      <c r="I21">
        <f>SQRT(SUM(H21:$H$22))</f>
        <v>1.685827132911772E-2</v>
      </c>
      <c r="K21" s="1"/>
      <c r="S21" s="1"/>
    </row>
    <row r="22" spans="1:19" x14ac:dyDescent="0.2">
      <c r="A22" s="21">
        <v>8.4216499999999996</v>
      </c>
      <c r="B22" s="21">
        <v>0.49525000000000002</v>
      </c>
      <c r="C22" s="12">
        <v>-34.968000000000004</v>
      </c>
      <c r="D22" s="23">
        <f>C22/B$1</f>
        <v>-0.4650216432945683</v>
      </c>
      <c r="E22" s="24">
        <v>0</v>
      </c>
      <c r="F22" s="22">
        <v>36.6</v>
      </c>
      <c r="G22" s="4">
        <f>F22/$B$1</f>
        <v>0.48672478107358724</v>
      </c>
      <c r="H22">
        <v>0</v>
      </c>
      <c r="I22">
        <f>SQRT(SUM(H22:$H$22))</f>
        <v>0</v>
      </c>
      <c r="K22" s="1"/>
      <c r="S22" s="1"/>
    </row>
    <row r="23" spans="1:19" x14ac:dyDescent="0.2">
      <c r="K23" s="1"/>
      <c r="S23" s="1"/>
    </row>
    <row r="24" spans="1:19" x14ac:dyDescent="0.2">
      <c r="A24" t="s">
        <v>16</v>
      </c>
      <c r="B24" t="s">
        <v>17</v>
      </c>
      <c r="C24" t="s">
        <v>18</v>
      </c>
      <c r="E24" s="15"/>
      <c r="F24" s="18"/>
      <c r="G24" s="4"/>
    </row>
    <row r="25" spans="1:19" x14ac:dyDescent="0.2">
      <c r="A25">
        <f>A3</f>
        <v>1.8860600000000001</v>
      </c>
      <c r="B25">
        <f>E3-2*I3</f>
        <v>0.36951499595550763</v>
      </c>
      <c r="C25">
        <f>E3+2*I3</f>
        <v>0.61379541117780301</v>
      </c>
      <c r="E25" s="15"/>
      <c r="F25" s="4"/>
      <c r="G25" s="4"/>
    </row>
    <row r="26" spans="1:19" x14ac:dyDescent="0.2">
      <c r="A26">
        <f t="shared" ref="A26:A44" si="9">A4</f>
        <v>2.03999</v>
      </c>
      <c r="B26">
        <f t="shared" ref="B26:B35" si="10">E4-2*I4</f>
        <v>0.32078282869800168</v>
      </c>
      <c r="C26">
        <f t="shared" ref="C26:C35" si="11">E4+2*I4</f>
        <v>0.56366087293704781</v>
      </c>
      <c r="E26" s="1"/>
      <c r="F26" s="4"/>
    </row>
    <row r="27" spans="1:19" x14ac:dyDescent="0.2">
      <c r="A27">
        <f t="shared" si="9"/>
        <v>2.0585</v>
      </c>
      <c r="B27">
        <f t="shared" si="10"/>
        <v>0.32247808633217062</v>
      </c>
      <c r="C27">
        <f t="shared" si="11"/>
        <v>0.56533784592531466</v>
      </c>
    </row>
    <row r="28" spans="1:19" x14ac:dyDescent="0.2">
      <c r="A28">
        <f t="shared" si="9"/>
        <v>2.1076999999999999</v>
      </c>
      <c r="B28">
        <f t="shared" si="10"/>
        <v>0.33454714799778507</v>
      </c>
      <c r="C28">
        <f t="shared" si="11"/>
        <v>0.57728716024794424</v>
      </c>
    </row>
    <row r="29" spans="1:19" x14ac:dyDescent="0.2">
      <c r="A29">
        <f t="shared" si="9"/>
        <v>2.2017500000000001</v>
      </c>
      <c r="B29">
        <f t="shared" si="10"/>
        <v>0.37883726291969089</v>
      </c>
      <c r="C29">
        <f t="shared" si="11"/>
        <v>0.62120601462647163</v>
      </c>
    </row>
    <row r="30" spans="1:19" x14ac:dyDescent="0.2">
      <c r="A30">
        <f t="shared" si="9"/>
        <v>2.2400699999999998</v>
      </c>
      <c r="B30">
        <f t="shared" si="10"/>
        <v>0.40312224717310186</v>
      </c>
      <c r="C30">
        <f t="shared" si="11"/>
        <v>0.64546125498457851</v>
      </c>
    </row>
    <row r="31" spans="1:19" x14ac:dyDescent="0.2">
      <c r="A31">
        <f t="shared" si="9"/>
        <v>2.3419599999999998</v>
      </c>
      <c r="B31">
        <f t="shared" si="10"/>
        <v>0.48036303418483961</v>
      </c>
      <c r="C31">
        <f t="shared" si="11"/>
        <v>0.7224568470596332</v>
      </c>
    </row>
    <row r="32" spans="1:19" x14ac:dyDescent="0.2">
      <c r="A32">
        <f t="shared" si="9"/>
        <v>2.3645999999999998</v>
      </c>
      <c r="B32">
        <f t="shared" si="10"/>
        <v>0.49005264103077417</v>
      </c>
      <c r="C32">
        <f t="shared" si="11"/>
        <v>0.73213448868935926</v>
      </c>
    </row>
    <row r="33" spans="1:6" x14ac:dyDescent="0.2">
      <c r="A33">
        <f t="shared" si="9"/>
        <v>2.3881199999999998</v>
      </c>
      <c r="B33">
        <f t="shared" si="10"/>
        <v>0.48106857423180982</v>
      </c>
      <c r="C33">
        <f t="shared" si="11"/>
        <v>0.72298461933438063</v>
      </c>
    </row>
    <row r="34" spans="1:6" x14ac:dyDescent="0.2">
      <c r="A34">
        <f t="shared" si="9"/>
        <v>2.4290400000000001</v>
      </c>
      <c r="B34">
        <f t="shared" si="10"/>
        <v>0.44421074302915609</v>
      </c>
      <c r="C34">
        <f t="shared" si="11"/>
        <v>0.68594568672488843</v>
      </c>
    </row>
    <row r="35" spans="1:6" x14ac:dyDescent="0.2">
      <c r="A35">
        <f t="shared" si="9"/>
        <v>2.6071399999999998</v>
      </c>
      <c r="B35">
        <f t="shared" si="10"/>
        <v>0.27970315297672133</v>
      </c>
      <c r="C35">
        <f t="shared" si="11"/>
        <v>0.52070952646979585</v>
      </c>
    </row>
    <row r="37" spans="1:6" x14ac:dyDescent="0.2">
      <c r="A37">
        <f>A14</f>
        <v>2.9328400000000001</v>
      </c>
      <c r="B37">
        <f>E14-2*I14</f>
        <v>6.2954594455688545E-2</v>
      </c>
      <c r="C37">
        <f>E14+2*I14</f>
        <v>0.30198785499342129</v>
      </c>
    </row>
    <row r="38" spans="1:6" x14ac:dyDescent="0.2">
      <c r="A38">
        <f>A15</f>
        <v>3.2034600000000002</v>
      </c>
      <c r="B38">
        <f>E15-2*I15</f>
        <v>-2.5628227150480104E-2</v>
      </c>
      <c r="C38">
        <f>E15+2*I15</f>
        <v>0.21197160669607043</v>
      </c>
    </row>
    <row r="39" spans="1:6" x14ac:dyDescent="0.2">
      <c r="A39">
        <f>A16</f>
        <v>3.2861899999999999</v>
      </c>
      <c r="B39">
        <f>E16-2*I16</f>
        <v>-4.2298357801806755E-2</v>
      </c>
      <c r="C39">
        <f>E16+2*I16</f>
        <v>0.19521175323909445</v>
      </c>
    </row>
    <row r="40" spans="1:6" x14ac:dyDescent="0.2">
      <c r="A40">
        <f>A17</f>
        <v>3.6395400000000002</v>
      </c>
      <c r="B40">
        <f>E17-2*I17</f>
        <v>-8.6862787778533859E-2</v>
      </c>
      <c r="C40">
        <f>E17+2*I17</f>
        <v>0.14808514932461639</v>
      </c>
      <c r="F40" s="1"/>
    </row>
    <row r="41" spans="1:6" x14ac:dyDescent="0.2">
      <c r="A41">
        <f>A18</f>
        <v>4.6902299999999997</v>
      </c>
      <c r="B41">
        <f>E18-2*I18</f>
        <v>-0.1254685924737956</v>
      </c>
      <c r="C41">
        <f>E18+2*I18</f>
        <v>7.3616105057492984E-2</v>
      </c>
      <c r="F41" s="1"/>
    </row>
    <row r="42" spans="1:6" x14ac:dyDescent="0.2">
      <c r="A42">
        <f>A19</f>
        <v>5.6851849999999997</v>
      </c>
      <c r="B42">
        <f>E19-2*I19</f>
        <v>-0.11058237603785327</v>
      </c>
      <c r="C42">
        <f>E19+2*I19</f>
        <v>4.5593402215933374E-2</v>
      </c>
      <c r="F42" s="1"/>
    </row>
    <row r="43" spans="1:6" x14ac:dyDescent="0.2">
      <c r="A43">
        <f>A20</f>
        <v>6.6801399999999997</v>
      </c>
      <c r="B43">
        <f>E20-2*I20</f>
        <v>-7.8250105836227823E-2</v>
      </c>
      <c r="C43">
        <f>E20+2*I20</f>
        <v>5.0439083115755484E-2</v>
      </c>
      <c r="F43" s="1"/>
    </row>
    <row r="44" spans="1:6" x14ac:dyDescent="0.2">
      <c r="A44">
        <f>A21</f>
        <v>7.5508949999999997</v>
      </c>
      <c r="B44">
        <f>E21-2*I21</f>
        <v>-3.1470723105463699E-2</v>
      </c>
      <c r="C44">
        <f>E21+2*I21</f>
        <v>3.5962362211007182E-2</v>
      </c>
      <c r="F44" s="1"/>
    </row>
    <row r="45" spans="1:6" x14ac:dyDescent="0.2">
      <c r="F45" s="1"/>
    </row>
    <row r="46" spans="1:6" x14ac:dyDescent="0.2">
      <c r="F46" s="1"/>
    </row>
    <row r="47" spans="1:6" x14ac:dyDescent="0.2">
      <c r="F47" s="1"/>
    </row>
    <row r="77" spans="4:17" x14ac:dyDescent="0.2">
      <c r="D77" s="8"/>
      <c r="Q77" s="8"/>
    </row>
  </sheetData>
  <conditionalFormatting sqref="L3:L9 L12:L23">
    <cfRule type="colorScale" priority="6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3443E-382D-1F46-8CB5-F1A4040E8867}">
  <dimension ref="A1:K43"/>
  <sheetViews>
    <sheetView workbookViewId="0">
      <selection activeCell="E3" sqref="E3"/>
    </sheetView>
  </sheetViews>
  <sheetFormatPr baseColWidth="10" defaultRowHeight="16" x14ac:dyDescent="0.2"/>
  <cols>
    <col min="6" max="6" width="17.83203125" bestFit="1" customWidth="1"/>
    <col min="8" max="8" width="12.1640625" bestFit="1" customWidth="1"/>
  </cols>
  <sheetData>
    <row r="1" spans="1:11" x14ac:dyDescent="0.2">
      <c r="A1" t="s">
        <v>14</v>
      </c>
      <c r="B1" s="8">
        <v>75.1965</v>
      </c>
    </row>
    <row r="2" spans="1:11" x14ac:dyDescent="0.2">
      <c r="A2" t="s">
        <v>12</v>
      </c>
      <c r="B2" t="s">
        <v>11</v>
      </c>
      <c r="C2" t="s">
        <v>13</v>
      </c>
      <c r="D2" t="s">
        <v>0</v>
      </c>
      <c r="E2" t="s">
        <v>20</v>
      </c>
      <c r="F2" t="s">
        <v>9</v>
      </c>
      <c r="G2" t="s">
        <v>10</v>
      </c>
      <c r="I2" t="s">
        <v>15</v>
      </c>
    </row>
    <row r="3" spans="1:11" x14ac:dyDescent="0.2">
      <c r="A3">
        <v>2.3855</v>
      </c>
      <c r="B3">
        <v>0.21657000000000001</v>
      </c>
      <c r="C3" s="1">
        <v>858.85799999999995</v>
      </c>
      <c r="D3" s="4">
        <f>C3/$B$1</f>
        <v>11.421515629051884</v>
      </c>
      <c r="E3" s="5">
        <f>E4+(B3-B4)*(D3+D4)/2</f>
        <v>0.11121570824439962</v>
      </c>
      <c r="F3">
        <v>99.5</v>
      </c>
      <c r="G3" s="4">
        <f>F3/$B$1</f>
        <v>1.3231998829732767</v>
      </c>
      <c r="H3">
        <f>((B4-B3)*G3)^2</f>
        <v>1.4467006415066176E-4</v>
      </c>
      <c r="I3">
        <f>SQRT(SUM(H3:$H$20))</f>
        <v>4.7494818541654847E-2</v>
      </c>
      <c r="K3" s="1"/>
    </row>
    <row r="4" spans="1:11" x14ac:dyDescent="0.2">
      <c r="A4">
        <v>2.5834100000000002</v>
      </c>
      <c r="B4">
        <v>0.22566</v>
      </c>
      <c r="C4" s="1">
        <v>-1147.9490000000001</v>
      </c>
      <c r="D4" s="4">
        <f>C4/$B$1</f>
        <v>-15.265989773460202</v>
      </c>
      <c r="E4" s="5">
        <f>E5+(B4-B5)*(D4+D5)/2</f>
        <v>9.3742573258063844E-2</v>
      </c>
      <c r="F4">
        <v>92.5</v>
      </c>
      <c r="G4" s="4">
        <f>F4/$B$1</f>
        <v>1.2301104439701316</v>
      </c>
      <c r="H4">
        <f t="shared" ref="H4:H20" si="0">((B5-B4)*G4)^2</f>
        <v>5.6364132815869383E-4</v>
      </c>
      <c r="I4">
        <f>SQRT(SUM(H4:$H$20))</f>
        <v>4.5946574672700677E-2</v>
      </c>
      <c r="K4" s="1"/>
    </row>
    <row r="5" spans="1:11" x14ac:dyDescent="0.2">
      <c r="A5">
        <v>3.0036</v>
      </c>
      <c r="B5">
        <v>0.24496000000000001</v>
      </c>
      <c r="C5" s="1">
        <v>-863.96400000000006</v>
      </c>
      <c r="D5" s="4">
        <f>C5/$B$1</f>
        <v>-11.489417725559036</v>
      </c>
      <c r="E5" s="5">
        <f>E6+(B5-B6)*(D5+D6)/2</f>
        <v>-0.16444710910747196</v>
      </c>
      <c r="F5">
        <v>55.9</v>
      </c>
      <c r="G5" s="4">
        <f>F5/$B$1</f>
        <v>0.7433856628965444</v>
      </c>
      <c r="H5">
        <f>((B6-B5)*G5)^2</f>
        <v>2.4139092231433243E-6</v>
      </c>
      <c r="I5">
        <f>SQRT(SUM(H5:$H$20))</f>
        <v>3.9337595198427749E-2</v>
      </c>
      <c r="K5" s="1"/>
    </row>
    <row r="6" spans="1:11" x14ac:dyDescent="0.2">
      <c r="A6">
        <v>3.0491000000000001</v>
      </c>
      <c r="B6">
        <v>0.24704999999999999</v>
      </c>
      <c r="C6" s="1">
        <v>-510.27499999999998</v>
      </c>
      <c r="D6" s="4">
        <f>C6/$B$1</f>
        <v>-6.7858876410471227</v>
      </c>
      <c r="E6" s="5">
        <f>E7+(B6-B7)*(D6+D7)/2</f>
        <v>-0.18354480321557523</v>
      </c>
      <c r="F6">
        <v>55.6</v>
      </c>
      <c r="G6" s="4">
        <f>F6/$B$1</f>
        <v>0.73939611551069528</v>
      </c>
      <c r="H6">
        <f>((B7-B6)*G6)^2</f>
        <v>3.6390979162948747E-6</v>
      </c>
      <c r="I6">
        <f>SQRT(SUM(H6:$H$20))</f>
        <v>3.9306901261384405E-2</v>
      </c>
      <c r="K6" s="1"/>
    </row>
    <row r="7" spans="1:11" x14ac:dyDescent="0.2">
      <c r="A7">
        <v>3.10527</v>
      </c>
      <c r="B7">
        <v>0.24962999999999999</v>
      </c>
      <c r="C7" s="1">
        <v>-249.34</v>
      </c>
      <c r="D7" s="4">
        <f>C7/$B$1</f>
        <v>-3.3158458172920282</v>
      </c>
      <c r="E7" s="5">
        <f>E8+(B7-B8)*(D7+D8)/2</f>
        <v>-0.19657603937683274</v>
      </c>
      <c r="F7">
        <v>52.5</v>
      </c>
      <c r="G7" s="4">
        <f>F7/$B$1</f>
        <v>0.69817079252358816</v>
      </c>
      <c r="H7">
        <f>((B8-B7)*G7)^2</f>
        <v>1.4087086964904255E-6</v>
      </c>
      <c r="I7">
        <f>SQRT(SUM(H7:$H$20))</f>
        <v>3.9260583144623919E-2</v>
      </c>
      <c r="K7" s="1"/>
    </row>
    <row r="8" spans="1:11" x14ac:dyDescent="0.2">
      <c r="A8">
        <v>3.14228</v>
      </c>
      <c r="B8">
        <v>0.25133</v>
      </c>
      <c r="C8" s="1">
        <v>-121.917</v>
      </c>
      <c r="D8" s="4">
        <f>C8/$B$1</f>
        <v>-1.6213121621352058</v>
      </c>
      <c r="E8" s="5">
        <f>E9+(B8-B9)*(D8+D9)/2</f>
        <v>-0.20077262365934589</v>
      </c>
      <c r="F8">
        <v>62.5</v>
      </c>
      <c r="G8" s="4">
        <f>F8/$B$1</f>
        <v>0.8311557053852241</v>
      </c>
      <c r="H8">
        <f>((B9-B8)*G8)^2</f>
        <v>6.854659530932968E-6</v>
      </c>
      <c r="I8">
        <f>SQRT(SUM(H8:$H$20))</f>
        <v>3.924263854736882E-2</v>
      </c>
      <c r="K8" s="1"/>
    </row>
    <row r="9" spans="1:11" x14ac:dyDescent="0.2">
      <c r="A9">
        <v>3.2108599999999998</v>
      </c>
      <c r="B9">
        <v>0.25447999999999998</v>
      </c>
      <c r="C9" s="1">
        <v>203.89500000000001</v>
      </c>
      <c r="D9" s="4">
        <f>C9/$B$1</f>
        <v>2.7114958807923242</v>
      </c>
      <c r="E9" s="5">
        <f t="shared" ref="E9" si="1">E10+(B9-B10)*(D9+D10)/2</f>
        <v>-0.19905558430246095</v>
      </c>
      <c r="F9">
        <v>50.2</v>
      </c>
      <c r="G9" s="4">
        <f>F9/$B$1</f>
        <v>0.66758426256541203</v>
      </c>
      <c r="H9">
        <f>((B10-B9)*G9)^2</f>
        <v>2.2762976953695553E-6</v>
      </c>
      <c r="I9">
        <f>SQRT(SUM(H9:$H$20))</f>
        <v>3.9155204259823551E-2</v>
      </c>
      <c r="K9" s="1"/>
    </row>
    <row r="10" spans="1:11" x14ac:dyDescent="0.2">
      <c r="A10">
        <v>3.2600699999999998</v>
      </c>
      <c r="B10">
        <v>0.25674000000000002</v>
      </c>
      <c r="C10" s="1">
        <v>153.82900000000001</v>
      </c>
      <c r="D10" s="4">
        <f>C10/$B$1</f>
        <v>2.0456936160592583</v>
      </c>
      <c r="E10" s="5">
        <f>E11+(B10-B11)*(D10+D11)/2</f>
        <v>-0.19367996017101857</v>
      </c>
      <c r="F10">
        <v>47.7</v>
      </c>
      <c r="G10" s="4">
        <f>F10/$B$1</f>
        <v>0.63433803435000302</v>
      </c>
      <c r="H10">
        <f>((B11-B10)*G10)^2</f>
        <v>1.4679397766445292E-6</v>
      </c>
      <c r="I10">
        <f>SQRT(SUM(H10:$H$20))</f>
        <v>3.9126125835982468E-2</v>
      </c>
      <c r="K10" s="1"/>
    </row>
    <row r="11" spans="1:11" x14ac:dyDescent="0.2">
      <c r="A11">
        <v>3.30165</v>
      </c>
      <c r="B11">
        <v>0.25864999999999999</v>
      </c>
      <c r="C11" s="1">
        <v>509.69799999999998</v>
      </c>
      <c r="D11" s="4">
        <f>C11/$B$1</f>
        <v>6.7782144115750063</v>
      </c>
      <c r="E11" s="5">
        <f>E12+(B11-B12)*(D11+D12)/2</f>
        <v>-0.18525312800462801</v>
      </c>
      <c r="F11">
        <v>56.2</v>
      </c>
      <c r="G11" s="4">
        <f>F11/$B$1</f>
        <v>0.74737521028239351</v>
      </c>
      <c r="H11">
        <f>((B12-B11)*G11)^2</f>
        <v>1.2869446001924921E-5</v>
      </c>
      <c r="I11">
        <f>SQRT(SUM(H11:$H$20))</f>
        <v>3.9107362262833456E-2</v>
      </c>
      <c r="K11" s="1"/>
    </row>
    <row r="12" spans="1:11" x14ac:dyDescent="0.2">
      <c r="A12">
        <v>3.4061499999999998</v>
      </c>
      <c r="B12">
        <v>0.26345000000000002</v>
      </c>
      <c r="C12" s="1">
        <v>392.85599999999999</v>
      </c>
      <c r="D12" s="4">
        <f>C12/$B$1</f>
        <v>5.224392092717081</v>
      </c>
      <c r="E12" s="5">
        <f>E13+(B12-B13)*(D12+D13)/2</f>
        <v>-0.15644687239432684</v>
      </c>
      <c r="F12">
        <v>59.2</v>
      </c>
      <c r="G12" s="4">
        <f>F12/$B$1</f>
        <v>0.7872706841408843</v>
      </c>
      <c r="H12">
        <f>((B13-B12)*G12)^2</f>
        <v>1.5708484446331681E-4</v>
      </c>
      <c r="I12">
        <f>SQRT(SUM(H12:$H$20))</f>
        <v>3.8942474717903658E-2</v>
      </c>
      <c r="K12" s="1"/>
    </row>
    <row r="13" spans="1:11" x14ac:dyDescent="0.2">
      <c r="A13">
        <v>3.7527499999999998</v>
      </c>
      <c r="B13">
        <v>0.27937000000000001</v>
      </c>
      <c r="C13" s="1">
        <v>272.76900000000001</v>
      </c>
      <c r="D13" s="4">
        <f>C13/$B$1</f>
        <v>3.6274161696355547</v>
      </c>
      <c r="E13" s="5">
        <f t="shared" ref="E13:E18" si="2">E14+(B13-B14)*(D13+D14)/2</f>
        <v>-8.5986478625999896E-2</v>
      </c>
      <c r="F13">
        <v>58.4</v>
      </c>
      <c r="G13" s="4">
        <f>F13/$B$1</f>
        <v>0.7766318911119533</v>
      </c>
      <c r="H13">
        <f>((B14-B13)*G13)^2</f>
        <v>2.6599227858282927E-4</v>
      </c>
      <c r="I13">
        <f>SQRT(SUM(H13:$H$20))</f>
        <v>3.6870469114065371E-2</v>
      </c>
      <c r="K13" s="1"/>
    </row>
    <row r="14" spans="1:11" x14ac:dyDescent="0.2">
      <c r="A14">
        <v>4.2099599999999997</v>
      </c>
      <c r="B14">
        <v>0.30037000000000003</v>
      </c>
      <c r="C14" s="1">
        <v>85.85</v>
      </c>
      <c r="D14" s="4">
        <f>C14/$B$1</f>
        <v>1.1416754769171438</v>
      </c>
      <c r="E14" s="5">
        <f t="shared" si="2"/>
        <v>-3.5911016337196511E-2</v>
      </c>
      <c r="F14">
        <v>43</v>
      </c>
      <c r="G14" s="4">
        <f>F14/$B$1</f>
        <v>0.57183512530503411</v>
      </c>
      <c r="H14">
        <f>((B15-B14)*G14)^2</f>
        <v>7.3573967369840003E-5</v>
      </c>
      <c r="I14">
        <f>SQRT(SUM(H14:$H$20))</f>
        <v>3.3067192413454446E-2</v>
      </c>
      <c r="K14" s="1"/>
    </row>
    <row r="15" spans="1:11" x14ac:dyDescent="0.2">
      <c r="A15">
        <v>4.53653</v>
      </c>
      <c r="B15">
        <v>0.31536999999999998</v>
      </c>
      <c r="C15" s="1">
        <v>15.323</v>
      </c>
      <c r="D15" s="4">
        <f>C15/$B$1</f>
        <v>0.20377278197788462</v>
      </c>
      <c r="E15" s="5">
        <f t="shared" si="2"/>
        <v>-2.5820154395483824E-2</v>
      </c>
      <c r="F15">
        <v>31.2</v>
      </c>
      <c r="G15" s="4">
        <f>F15/$B$1</f>
        <v>0.41491292812830383</v>
      </c>
      <c r="H15">
        <f>((B16-B15)*G15)^2</f>
        <v>2.6792173641919647E-4</v>
      </c>
      <c r="I15">
        <f>SQRT(SUM(H15:$H$20))</f>
        <v>3.1935329131521084E-2</v>
      </c>
      <c r="K15" s="1"/>
    </row>
    <row r="16" spans="1:11" x14ac:dyDescent="0.2">
      <c r="A16">
        <v>5.39541</v>
      </c>
      <c r="B16">
        <v>0.35482000000000002</v>
      </c>
      <c r="C16" s="1">
        <v>31.588000000000001</v>
      </c>
      <c r="D16" s="4">
        <f>C16/$B$1</f>
        <v>0.4200727427473353</v>
      </c>
      <c r="E16" s="5">
        <f t="shared" si="2"/>
        <v>-1.3514801420278848E-2</v>
      </c>
      <c r="F16">
        <v>28.4</v>
      </c>
      <c r="G16" s="4">
        <f>F16/$B$1</f>
        <v>0.37767715252704581</v>
      </c>
      <c r="H16">
        <f>((B17-B16)*G16)^2</f>
        <v>3.2973902100875551E-4</v>
      </c>
      <c r="I16">
        <f>SQRT(SUM(H16:$H$20))</f>
        <v>2.7421588398912681E-2</v>
      </c>
      <c r="K16" s="1"/>
    </row>
    <row r="17" spans="1:11" x14ac:dyDescent="0.2">
      <c r="A17">
        <v>6.4421900000000001</v>
      </c>
      <c r="B17">
        <v>0.40289999999999998</v>
      </c>
      <c r="C17" s="1">
        <v>37.023000000000003</v>
      </c>
      <c r="D17" s="4">
        <f>C17/$B$1</f>
        <v>0.49235004288763445</v>
      </c>
      <c r="E17" s="5">
        <f t="shared" si="2"/>
        <v>8.4198423463858075E-3</v>
      </c>
      <c r="F17">
        <v>26.8</v>
      </c>
      <c r="G17" s="4">
        <f>F17/$B$1</f>
        <v>0.35639956646918408</v>
      </c>
      <c r="H17">
        <f>((B18-B17)*G17)^2</f>
        <v>2.5733114952127678E-4</v>
      </c>
      <c r="I17">
        <f>SQRT(SUM(H17:$H$20))</f>
        <v>2.0547615173314573E-2</v>
      </c>
      <c r="K17" s="1"/>
    </row>
    <row r="18" spans="1:11" x14ac:dyDescent="0.2">
      <c r="A18">
        <v>7.4218843416241738</v>
      </c>
      <c r="B18" s="1">
        <v>0.44790999999999997</v>
      </c>
      <c r="C18" s="1">
        <v>-37.067999999999998</v>
      </c>
      <c r="D18" s="4">
        <f>C18/$B$1</f>
        <v>-0.49294847499551175</v>
      </c>
      <c r="E18" s="5">
        <f t="shared" si="2"/>
        <v>8.4063746317980283E-3</v>
      </c>
      <c r="F18">
        <v>30.6</v>
      </c>
      <c r="G18" s="4">
        <f>F18/$B$1</f>
        <v>0.40693383335660571</v>
      </c>
      <c r="H18">
        <f t="shared" ref="H18:H19" si="3">((B19-B18)*G18)^2</f>
        <v>8.3758040764101181E-5</v>
      </c>
      <c r="I18">
        <f>SQRT(SUM(H18:$H$20))</f>
        <v>1.2840301390129066E-2</v>
      </c>
      <c r="K18" s="1"/>
    </row>
    <row r="19" spans="1:11" x14ac:dyDescent="0.2">
      <c r="A19">
        <f>(A18+A20)/2</f>
        <v>7.8961821708120876</v>
      </c>
      <c r="B19" s="1">
        <v>0.47039999999999998</v>
      </c>
      <c r="C19" s="1">
        <v>-11.692</v>
      </c>
      <c r="D19" s="4">
        <f>C19/$B$1</f>
        <v>-0.15548596011782465</v>
      </c>
      <c r="E19" s="5">
        <f>E20+(B19-B20)*(D19+D20)/2</f>
        <v>1.1147294089485559E-3</v>
      </c>
      <c r="F19" s="1">
        <v>30.1</v>
      </c>
      <c r="G19" s="4">
        <f>F19/$B$1</f>
        <v>0.40028458771352393</v>
      </c>
      <c r="H19">
        <f t="shared" si="3"/>
        <v>8.1115299025249222E-5</v>
      </c>
      <c r="I19">
        <f>SQRT(SUM(H19:$H$20))</f>
        <v>9.0064032235542962E-3</v>
      </c>
      <c r="K19" s="1"/>
    </row>
    <row r="20" spans="1:11" x14ac:dyDescent="0.2">
      <c r="A20" s="6">
        <v>8.3704800000000006</v>
      </c>
      <c r="B20" s="6">
        <v>0.4929</v>
      </c>
      <c r="C20" s="1">
        <v>4.2409999999999997</v>
      </c>
      <c r="D20" s="4">
        <f>C20/$B$1</f>
        <v>5.639890154461976E-2</v>
      </c>
      <c r="E20" s="7">
        <v>0</v>
      </c>
      <c r="F20">
        <v>26.4</v>
      </c>
      <c r="G20" s="4">
        <f>F20/$B$1</f>
        <v>0.35108016995471863</v>
      </c>
      <c r="I20">
        <f>SQRT(SUM(H20:$H$20))</f>
        <v>0</v>
      </c>
      <c r="K20" s="1"/>
    </row>
    <row r="21" spans="1:11" x14ac:dyDescent="0.2">
      <c r="K21" s="1"/>
    </row>
    <row r="22" spans="1:11" x14ac:dyDescent="0.2">
      <c r="K22" s="1"/>
    </row>
    <row r="23" spans="1:11" x14ac:dyDescent="0.2">
      <c r="K23" s="1"/>
    </row>
    <row r="25" spans="1:11" x14ac:dyDescent="0.2">
      <c r="A25" t="s">
        <v>16</v>
      </c>
      <c r="B25" t="s">
        <v>17</v>
      </c>
      <c r="C25" t="s">
        <v>18</v>
      </c>
      <c r="E25" s="15"/>
      <c r="F25" s="17"/>
    </row>
    <row r="26" spans="1:11" x14ac:dyDescent="0.2">
      <c r="A26">
        <f>A3</f>
        <v>2.3855</v>
      </c>
      <c r="B26">
        <f>E3-I3*2</f>
        <v>1.6226071161089928E-2</v>
      </c>
      <c r="C26">
        <f>E3+2*I3</f>
        <v>0.20620534532770932</v>
      </c>
    </row>
    <row r="27" spans="1:11" x14ac:dyDescent="0.2">
      <c r="A27">
        <f t="shared" ref="A27:A44" si="4">A4</f>
        <v>2.5834100000000002</v>
      </c>
      <c r="B27">
        <f t="shared" ref="B27:B44" si="5">E4-I4*2</f>
        <v>1.8494239126624901E-3</v>
      </c>
      <c r="C27">
        <f t="shared" ref="C27:C44" si="6">E4+2*I4</f>
        <v>0.1856357226034652</v>
      </c>
    </row>
    <row r="28" spans="1:11" x14ac:dyDescent="0.2">
      <c r="A28">
        <f t="shared" si="4"/>
        <v>3.0036</v>
      </c>
      <c r="B28">
        <f t="shared" si="5"/>
        <v>-0.24312229950432745</v>
      </c>
      <c r="C28">
        <f t="shared" si="6"/>
        <v>-8.5771918710616457E-2</v>
      </c>
    </row>
    <row r="29" spans="1:11" x14ac:dyDescent="0.2">
      <c r="A29">
        <f t="shared" si="4"/>
        <v>3.0491000000000001</v>
      </c>
      <c r="B29">
        <f t="shared" si="5"/>
        <v>-0.26215860573834404</v>
      </c>
      <c r="C29">
        <f t="shared" si="6"/>
        <v>-0.10493100069280642</v>
      </c>
    </row>
    <row r="30" spans="1:11" x14ac:dyDescent="0.2">
      <c r="A30">
        <f t="shared" si="4"/>
        <v>3.10527</v>
      </c>
      <c r="B30">
        <f t="shared" si="5"/>
        <v>-0.27509720566608059</v>
      </c>
      <c r="C30">
        <f t="shared" si="6"/>
        <v>-0.1180548730875849</v>
      </c>
    </row>
    <row r="31" spans="1:11" x14ac:dyDescent="0.2">
      <c r="A31">
        <f t="shared" si="4"/>
        <v>3.14228</v>
      </c>
      <c r="B31">
        <f t="shared" si="5"/>
        <v>-0.27925790075408352</v>
      </c>
      <c r="C31">
        <f t="shared" si="6"/>
        <v>-0.12228734656460825</v>
      </c>
    </row>
    <row r="32" spans="1:11" x14ac:dyDescent="0.2">
      <c r="A32">
        <f t="shared" si="4"/>
        <v>3.2108599999999998</v>
      </c>
      <c r="B32">
        <f t="shared" si="5"/>
        <v>-0.27736599282210805</v>
      </c>
      <c r="C32">
        <f t="shared" si="6"/>
        <v>-0.12074517578281385</v>
      </c>
    </row>
    <row r="33" spans="1:3" x14ac:dyDescent="0.2">
      <c r="A33">
        <f t="shared" si="4"/>
        <v>3.2600699999999998</v>
      </c>
      <c r="B33">
        <f t="shared" si="5"/>
        <v>-0.2719322118429835</v>
      </c>
      <c r="C33">
        <f t="shared" si="6"/>
        <v>-0.11542770849905364</v>
      </c>
    </row>
    <row r="34" spans="1:3" x14ac:dyDescent="0.2">
      <c r="A34">
        <f t="shared" si="4"/>
        <v>3.30165</v>
      </c>
      <c r="B34">
        <f t="shared" si="5"/>
        <v>-0.26346785253029492</v>
      </c>
      <c r="C34">
        <f t="shared" si="6"/>
        <v>-0.1070384034789611</v>
      </c>
    </row>
    <row r="35" spans="1:3" x14ac:dyDescent="0.2">
      <c r="A35">
        <f t="shared" si="4"/>
        <v>3.4061499999999998</v>
      </c>
      <c r="B35">
        <f t="shared" si="5"/>
        <v>-0.23433182183013415</v>
      </c>
      <c r="C35">
        <f t="shared" si="6"/>
        <v>-7.856192295851952E-2</v>
      </c>
    </row>
    <row r="36" spans="1:3" x14ac:dyDescent="0.2">
      <c r="A36">
        <f t="shared" si="4"/>
        <v>3.7527499999999998</v>
      </c>
      <c r="B36">
        <f t="shared" si="5"/>
        <v>-0.15972741685413064</v>
      </c>
      <c r="C36">
        <f t="shared" si="6"/>
        <v>-1.2245540397869153E-2</v>
      </c>
    </row>
    <row r="37" spans="1:3" x14ac:dyDescent="0.2">
      <c r="A37">
        <f t="shared" si="4"/>
        <v>4.2099599999999997</v>
      </c>
      <c r="B37">
        <f t="shared" si="5"/>
        <v>-0.1020454011641054</v>
      </c>
      <c r="C37">
        <f t="shared" si="6"/>
        <v>3.0223368489712382E-2</v>
      </c>
    </row>
    <row r="38" spans="1:3" x14ac:dyDescent="0.2">
      <c r="A38">
        <f t="shared" si="4"/>
        <v>4.53653</v>
      </c>
      <c r="B38">
        <f t="shared" si="5"/>
        <v>-8.9690812658525992E-2</v>
      </c>
      <c r="C38">
        <f t="shared" si="6"/>
        <v>3.8050503867558344E-2</v>
      </c>
    </row>
    <row r="39" spans="1:3" x14ac:dyDescent="0.2">
      <c r="A39">
        <f t="shared" si="4"/>
        <v>5.39541</v>
      </c>
      <c r="B39">
        <f t="shared" si="5"/>
        <v>-6.8357978218104215E-2</v>
      </c>
      <c r="C39">
        <f t="shared" si="6"/>
        <v>4.1328375377546515E-2</v>
      </c>
    </row>
    <row r="40" spans="1:3" x14ac:dyDescent="0.2">
      <c r="A40">
        <f t="shared" si="4"/>
        <v>6.4421900000000001</v>
      </c>
      <c r="B40">
        <f t="shared" si="5"/>
        <v>-3.267538800024334E-2</v>
      </c>
      <c r="C40">
        <f t="shared" si="6"/>
        <v>4.9515072693014951E-2</v>
      </c>
    </row>
    <row r="41" spans="1:3" x14ac:dyDescent="0.2">
      <c r="A41">
        <f t="shared" si="4"/>
        <v>7.4218843416241738</v>
      </c>
      <c r="B41">
        <f t="shared" si="5"/>
        <v>-1.7274228148460104E-2</v>
      </c>
      <c r="C41">
        <f t="shared" si="6"/>
        <v>3.4086977412056157E-2</v>
      </c>
    </row>
    <row r="42" spans="1:3" x14ac:dyDescent="0.2">
      <c r="A42">
        <f t="shared" si="4"/>
        <v>7.8961821708120876</v>
      </c>
      <c r="B42">
        <f t="shared" si="5"/>
        <v>-1.6898077038160035E-2</v>
      </c>
      <c r="C42">
        <f t="shared" si="6"/>
        <v>1.912753585605715E-2</v>
      </c>
    </row>
    <row r="43" spans="1:3" x14ac:dyDescent="0.2">
      <c r="A43">
        <f t="shared" si="4"/>
        <v>8.3704800000000006</v>
      </c>
      <c r="B43">
        <f t="shared" si="5"/>
        <v>0</v>
      </c>
      <c r="C43">
        <f t="shared" si="6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04255-42B3-ED4E-BE22-78AA6668CA10}">
  <dimension ref="A1:M43"/>
  <sheetViews>
    <sheetView workbookViewId="0">
      <selection activeCell="E3" sqref="E3"/>
    </sheetView>
  </sheetViews>
  <sheetFormatPr baseColWidth="10" defaultRowHeight="16" x14ac:dyDescent="0.2"/>
  <cols>
    <col min="8" max="8" width="12.1640625" bestFit="1" customWidth="1"/>
  </cols>
  <sheetData>
    <row r="1" spans="1:13" x14ac:dyDescent="0.2">
      <c r="A1" t="s">
        <v>14</v>
      </c>
      <c r="B1" s="9">
        <v>173.98400000000001</v>
      </c>
    </row>
    <row r="2" spans="1:13" x14ac:dyDescent="0.2">
      <c r="A2" t="s">
        <v>12</v>
      </c>
      <c r="B2" t="s">
        <v>11</v>
      </c>
      <c r="C2" t="s">
        <v>13</v>
      </c>
      <c r="D2" t="s">
        <v>0</v>
      </c>
      <c r="E2" t="s">
        <v>20</v>
      </c>
      <c r="F2" t="s">
        <v>9</v>
      </c>
      <c r="G2" t="s">
        <v>10</v>
      </c>
      <c r="I2" t="s">
        <v>15</v>
      </c>
    </row>
    <row r="3" spans="1:13" x14ac:dyDescent="0.2">
      <c r="A3" s="1">
        <v>1.92716</v>
      </c>
      <c r="B3" s="1">
        <v>9.2960000000000001E-2</v>
      </c>
      <c r="C3" s="1">
        <v>-9050.7430000000004</v>
      </c>
      <c r="D3" s="10">
        <f>C3/$B$1</f>
        <v>-52.02054786647048</v>
      </c>
      <c r="E3" s="11">
        <f>E4+(B3-B4)*(D3+D4)/2</f>
        <v>-1.2955252783876676</v>
      </c>
      <c r="F3">
        <v>404.8</v>
      </c>
      <c r="G3" s="4">
        <f>F3/$B$1</f>
        <v>2.3266507265035865</v>
      </c>
      <c r="H3">
        <f>((B4-B3)*G3)^2</f>
        <v>1.353325900784919E-4</v>
      </c>
      <c r="I3">
        <f>SQRT(SUM(H3:$H$21))</f>
        <v>8.5023175993747521E-2</v>
      </c>
      <c r="M3" s="1"/>
    </row>
    <row r="4" spans="1:13" x14ac:dyDescent="0.2">
      <c r="A4" s="1">
        <v>2.0308099999999998</v>
      </c>
      <c r="B4" s="1">
        <v>9.7960000000000005E-2</v>
      </c>
      <c r="C4" s="1">
        <v>-4333.8860000000004</v>
      </c>
      <c r="D4" s="10">
        <f>C4/$B$1</f>
        <v>-24.909681350009198</v>
      </c>
      <c r="E4" s="11">
        <f t="shared" ref="E4:E19" si="0">E5+(B4-B5)*(D4+D5)/2</f>
        <v>-1.4878508514288669</v>
      </c>
      <c r="F4">
        <v>195.7</v>
      </c>
      <c r="G4" s="4">
        <f>F4/$B$1</f>
        <v>1.1248160750413829</v>
      </c>
      <c r="H4">
        <f t="shared" ref="H4:H20" si="1">((B5-B4)*G4)^2</f>
        <v>3.1503885467640589E-5</v>
      </c>
      <c r="I4">
        <f>SQRT(SUM(H4:$H$21))</f>
        <v>8.4223558853715477E-2</v>
      </c>
      <c r="M4" s="1"/>
    </row>
    <row r="5" spans="1:13" x14ac:dyDescent="0.2">
      <c r="A5" s="1">
        <v>2.1342300000000001</v>
      </c>
      <c r="B5" s="1">
        <v>0.10295</v>
      </c>
      <c r="C5" s="1">
        <v>-531.41200000000003</v>
      </c>
      <c r="D5" s="10">
        <f>C5/$B$1</f>
        <v>-3.0543728158911163</v>
      </c>
      <c r="E5" s="11">
        <f t="shared" si="0"/>
        <v>-1.5576211665727882</v>
      </c>
      <c r="F5">
        <v>226.7</v>
      </c>
      <c r="G5" s="4">
        <f>F5/$B$1</f>
        <v>1.3029933787014896</v>
      </c>
      <c r="H5">
        <f t="shared" si="1"/>
        <v>2.2618830521962139E-5</v>
      </c>
      <c r="I5">
        <f>SQRT(SUM(H5:$H$21))</f>
        <v>8.4036325363009742E-2</v>
      </c>
      <c r="M5" s="1"/>
    </row>
    <row r="6" spans="1:13" x14ac:dyDescent="0.2">
      <c r="A6" s="1">
        <v>2.2097699999999998</v>
      </c>
      <c r="B6" s="1">
        <v>0.1066</v>
      </c>
      <c r="C6" s="1">
        <v>2268.3420000000001</v>
      </c>
      <c r="D6" s="10">
        <f>C6/$B$1</f>
        <v>13.037647139966893</v>
      </c>
      <c r="E6" s="11">
        <f t="shared" si="0"/>
        <v>-1.5394016909313499</v>
      </c>
      <c r="F6">
        <v>183.2</v>
      </c>
      <c r="G6" s="4">
        <f>F6/$B$1</f>
        <v>1.0529703880816625</v>
      </c>
      <c r="H6">
        <f t="shared" si="1"/>
        <v>5.3176597513599646E-6</v>
      </c>
      <c r="I6">
        <f>SQRT(SUM(H6:$H$21))</f>
        <v>8.3901639733652833E-2</v>
      </c>
      <c r="M6" s="1"/>
    </row>
    <row r="7" spans="1:13" x14ac:dyDescent="0.2">
      <c r="A7" s="1">
        <v>2.2552400000000001</v>
      </c>
      <c r="B7" s="1">
        <v>0.10879</v>
      </c>
      <c r="C7" s="1">
        <v>3930.6729999999998</v>
      </c>
      <c r="D7" s="10">
        <f>C7/$B$1</f>
        <v>22.592152151922015</v>
      </c>
      <c r="E7" s="11">
        <f t="shared" si="0"/>
        <v>-1.5003870607067316</v>
      </c>
      <c r="F7">
        <v>218.4</v>
      </c>
      <c r="G7" s="4">
        <f>F7/$B$1</f>
        <v>1.2552878425602354</v>
      </c>
      <c r="H7">
        <f t="shared" si="1"/>
        <v>1.9858358721681254E-5</v>
      </c>
      <c r="I7">
        <f>SQRT(SUM(H7:$H$21))</f>
        <v>8.3869943902713517E-2</v>
      </c>
      <c r="M7" s="1"/>
    </row>
    <row r="8" spans="1:13" x14ac:dyDescent="0.2">
      <c r="A8" s="1">
        <v>2.32884</v>
      </c>
      <c r="B8" s="1">
        <v>0.11234</v>
      </c>
      <c r="C8" s="1">
        <v>5951.4989999999998</v>
      </c>
      <c r="D8" s="10">
        <f>C8/$B$1</f>
        <v>34.207162727607134</v>
      </c>
      <c r="E8" s="11">
        <f t="shared" si="0"/>
        <v>-1.3995682767955673</v>
      </c>
      <c r="F8">
        <v>226.9</v>
      </c>
      <c r="G8" s="4">
        <f>F8/$B$1</f>
        <v>1.3041429096928452</v>
      </c>
      <c r="H8">
        <f t="shared" si="1"/>
        <v>6.7076386205933559E-5</v>
      </c>
      <c r="I8">
        <f>SQRT(SUM(H8:$H$21))</f>
        <v>8.3751472414057476E-2</v>
      </c>
      <c r="M8" s="1"/>
    </row>
    <row r="9" spans="1:13" x14ac:dyDescent="0.2">
      <c r="A9" s="1">
        <v>2.4589300000000001</v>
      </c>
      <c r="B9" s="1">
        <v>0.11862</v>
      </c>
      <c r="C9" s="1">
        <v>7618.11</v>
      </c>
      <c r="D9" s="10">
        <f>C9/$B$1</f>
        <v>43.786267702777266</v>
      </c>
      <c r="E9" s="11">
        <f t="shared" si="0"/>
        <v>-1.1546689052441599</v>
      </c>
      <c r="F9">
        <v>250.1</v>
      </c>
      <c r="G9" s="4">
        <f>F9/$B$1</f>
        <v>1.4374885046900863</v>
      </c>
      <c r="H9">
        <f t="shared" si="1"/>
        <v>2.4505553730408462E-4</v>
      </c>
      <c r="I9">
        <f>SQRT(SUM(H9:$H$21))</f>
        <v>8.3350061459585595E-2</v>
      </c>
      <c r="M9" s="1"/>
    </row>
    <row r="10" spans="1:13" x14ac:dyDescent="0.2">
      <c r="A10" s="1">
        <v>2.6847300000000001</v>
      </c>
      <c r="B10" s="1">
        <v>0.12950999999999999</v>
      </c>
      <c r="C10" s="1">
        <v>3579.596</v>
      </c>
      <c r="D10" s="10">
        <f>C10/$B$1</f>
        <v>20.574282692661392</v>
      </c>
      <c r="E10" s="11">
        <f t="shared" si="0"/>
        <v>-0.80422570834099705</v>
      </c>
      <c r="F10">
        <v>172.2</v>
      </c>
      <c r="G10" s="4">
        <f>F10/$B$1</f>
        <v>0.98974618355710864</v>
      </c>
      <c r="H10">
        <f t="shared" si="1"/>
        <v>1.3849157727204506E-5</v>
      </c>
      <c r="I10">
        <f>SQRT(SUM(H10:$H$21))</f>
        <v>8.1866826053124911E-2</v>
      </c>
      <c r="M10" s="1"/>
    </row>
    <row r="11" spans="1:13" x14ac:dyDescent="0.2">
      <c r="A11" s="1">
        <v>2.7626200000000001</v>
      </c>
      <c r="B11" s="1">
        <v>0.13327</v>
      </c>
      <c r="C11" s="1">
        <v>2134.0920000000001</v>
      </c>
      <c r="D11" s="10">
        <f>C11/$B$1</f>
        <v>12.266024462019496</v>
      </c>
      <c r="E11" s="11">
        <f t="shared" si="0"/>
        <v>-0.74248593089019677</v>
      </c>
      <c r="F11">
        <v>127</v>
      </c>
      <c r="G11" s="4">
        <f>F11/$B$1</f>
        <v>0.72995217951075952</v>
      </c>
      <c r="H11">
        <f t="shared" si="1"/>
        <v>2.6935684763417504E-5</v>
      </c>
      <c r="I11">
        <f>SQRT(SUM(H11:$H$21))</f>
        <v>8.1782198859442559E-2</v>
      </c>
      <c r="M11" s="1"/>
    </row>
    <row r="12" spans="1:13" x14ac:dyDescent="0.2">
      <c r="A12" s="1">
        <v>2.9101400000000002</v>
      </c>
      <c r="B12" s="1">
        <v>0.14038</v>
      </c>
      <c r="C12" s="1">
        <v>928.17899999999997</v>
      </c>
      <c r="D12" s="10">
        <f>C12/$B$1</f>
        <v>5.3348526301269077</v>
      </c>
      <c r="E12" s="11">
        <f t="shared" si="0"/>
        <v>-0.67991481282761623</v>
      </c>
      <c r="F12">
        <v>153.80000000000001</v>
      </c>
      <c r="G12" s="4">
        <f>F12/$B$1</f>
        <v>0.88398933235240029</v>
      </c>
      <c r="H12">
        <f t="shared" si="1"/>
        <v>1.2683318669765617E-4</v>
      </c>
      <c r="I12">
        <f>SQRT(SUM(H12:$H$21))</f>
        <v>8.1617353335684623E-2</v>
      </c>
      <c r="M12" s="1"/>
    </row>
    <row r="13" spans="1:13" x14ac:dyDescent="0.2">
      <c r="A13" s="1">
        <v>3.17421</v>
      </c>
      <c r="B13" s="1">
        <v>0.15312000000000001</v>
      </c>
      <c r="C13" s="1">
        <v>1014.246</v>
      </c>
      <c r="D13" s="10">
        <f>C13/$B$1</f>
        <v>5.8295360492918888</v>
      </c>
      <c r="E13" s="11">
        <f t="shared" si="0"/>
        <v>-0.60879765693971855</v>
      </c>
      <c r="F13">
        <v>128.69999999999999</v>
      </c>
      <c r="G13" s="4">
        <f>F13/$B$1</f>
        <v>0.7397231929372815</v>
      </c>
      <c r="H13">
        <f t="shared" si="1"/>
        <v>2.9964146422792243E-5</v>
      </c>
      <c r="I13">
        <f>SQRT(SUM(H13:$H$21))</f>
        <v>8.0836620283287045E-2</v>
      </c>
      <c r="M13" s="1"/>
    </row>
    <row r="14" spans="1:13" x14ac:dyDescent="0.2">
      <c r="A14" s="1">
        <v>3.3275199999999998</v>
      </c>
      <c r="B14" s="1">
        <v>0.16052</v>
      </c>
      <c r="C14" s="1">
        <v>1036.7719999999999</v>
      </c>
      <c r="D14" s="10">
        <f>C14/$B$1</f>
        <v>5.9590077248482611</v>
      </c>
      <c r="E14" s="11">
        <f t="shared" si="0"/>
        <v>-0.56518004497540009</v>
      </c>
      <c r="F14">
        <v>121.3</v>
      </c>
      <c r="G14" s="4">
        <f>F14/$B$1</f>
        <v>0.69719054625712706</v>
      </c>
      <c r="H14">
        <f t="shared" si="1"/>
        <v>2.1885073999816713E-5</v>
      </c>
      <c r="I14">
        <f>SQRT(SUM(H14:$H$21))</f>
        <v>8.0651069629618322E-2</v>
      </c>
      <c r="M14" s="1"/>
    </row>
    <row r="15" spans="1:13" x14ac:dyDescent="0.2">
      <c r="A15" s="1">
        <v>3.4666700000000001</v>
      </c>
      <c r="B15" s="1">
        <v>0.16722999999999999</v>
      </c>
      <c r="C15" s="1">
        <v>1011.444</v>
      </c>
      <c r="D15" s="10">
        <f>C15/$B$1</f>
        <v>5.8134311201029973</v>
      </c>
      <c r="E15" s="11">
        <f t="shared" si="0"/>
        <v>-0.52568351265058866</v>
      </c>
      <c r="F15">
        <v>102.4</v>
      </c>
      <c r="G15" s="4">
        <f>F15/$B$1</f>
        <v>0.58855986757402978</v>
      </c>
      <c r="H15">
        <f t="shared" si="1"/>
        <v>7.7940611486721016E-5</v>
      </c>
      <c r="I15">
        <f>SQRT(SUM(H15:$H$21))</f>
        <v>8.0515277794973333E-2</v>
      </c>
      <c r="M15" s="1"/>
    </row>
    <row r="16" spans="1:13" x14ac:dyDescent="0.2">
      <c r="A16" s="1">
        <v>3.77766</v>
      </c>
      <c r="B16" s="1">
        <v>0.18223</v>
      </c>
      <c r="C16" s="1">
        <v>925.79600000000005</v>
      </c>
      <c r="D16" s="10">
        <f>C16/$B$1</f>
        <v>5.3211559683649075</v>
      </c>
      <c r="E16" s="11">
        <f t="shared" si="0"/>
        <v>-0.4421741094870793</v>
      </c>
      <c r="F16">
        <v>144.69999999999999</v>
      </c>
      <c r="G16" s="4">
        <f>F16/$B$1</f>
        <v>0.83168567224572365</v>
      </c>
      <c r="H16">
        <f t="shared" si="1"/>
        <v>2.1183344883451369E-4</v>
      </c>
      <c r="I16">
        <f>SQRT(SUM(H16:$H$21))</f>
        <v>8.0029802866900798E-2</v>
      </c>
      <c r="M16" s="1"/>
    </row>
    <row r="17" spans="1:13" x14ac:dyDescent="0.2">
      <c r="A17" s="1">
        <v>4.1403999999999996</v>
      </c>
      <c r="B17" s="1">
        <v>0.19972999999999999</v>
      </c>
      <c r="C17" s="1">
        <v>1035.2449999999999</v>
      </c>
      <c r="D17" s="10">
        <f>C17/$B$1</f>
        <v>5.9502310557292617</v>
      </c>
      <c r="E17" s="11">
        <f t="shared" si="0"/>
        <v>-0.34354947302625538</v>
      </c>
      <c r="F17">
        <v>165.9</v>
      </c>
      <c r="G17" s="4">
        <f>F17/$B$1</f>
        <v>0.95353595732940954</v>
      </c>
      <c r="H17">
        <f t="shared" si="1"/>
        <v>2.7845193921303529E-4</v>
      </c>
      <c r="I17">
        <f>SQRT(SUM(H17:$H$21))</f>
        <v>7.8695208863567359E-2</v>
      </c>
      <c r="M17" s="1"/>
    </row>
    <row r="18" spans="1:13" x14ac:dyDescent="0.2">
      <c r="A18" s="1">
        <v>4.5031299999999996</v>
      </c>
      <c r="B18" s="1">
        <v>0.21723000000000001</v>
      </c>
      <c r="C18" s="1">
        <v>581.52700000000004</v>
      </c>
      <c r="D18" s="10">
        <f>C18/$B$1</f>
        <v>3.3424165440500277</v>
      </c>
      <c r="E18" s="11">
        <f t="shared" si="0"/>
        <v>-0.26223880652818654</v>
      </c>
      <c r="F18">
        <v>140</v>
      </c>
      <c r="G18" s="4">
        <f>F18/$B$1</f>
        <v>0.80467169394886884</v>
      </c>
      <c r="H18">
        <f t="shared" si="1"/>
        <v>1.6180939058209668E-3</v>
      </c>
      <c r="I18">
        <f>SQRT(SUM(H18:$H$21))</f>
        <v>7.6905682227436586E-2</v>
      </c>
      <c r="M18" s="1"/>
    </row>
    <row r="19" spans="1:13" x14ac:dyDescent="0.2">
      <c r="A19" s="1">
        <v>5.5395500000000002</v>
      </c>
      <c r="B19" s="1">
        <v>0.26722000000000001</v>
      </c>
      <c r="C19" s="1">
        <v>409.22699999999998</v>
      </c>
      <c r="D19" s="10">
        <f>C19/$B$1</f>
        <v>2.3520955949972411</v>
      </c>
      <c r="E19" s="11">
        <f t="shared" si="0"/>
        <v>-0.11990447561270001</v>
      </c>
      <c r="F19">
        <v>156.4</v>
      </c>
      <c r="G19" s="4">
        <f>F19/$B$1</f>
        <v>0.89893323524002211</v>
      </c>
      <c r="H19">
        <f t="shared" si="1"/>
        <v>2.0210105653172472E-3</v>
      </c>
      <c r="I19">
        <f>SQRT(SUM(H19:$H$21))</f>
        <v>6.5546853876036551E-2</v>
      </c>
      <c r="M19" s="1"/>
    </row>
    <row r="20" spans="1:13" x14ac:dyDescent="0.2">
      <c r="A20" s="1">
        <v>6.5762299999999998</v>
      </c>
      <c r="B20" s="1">
        <v>0.31723000000000001</v>
      </c>
      <c r="C20" s="1">
        <v>241.03</v>
      </c>
      <c r="D20" s="10">
        <f>C20/$B$1</f>
        <v>1.3853572742321132</v>
      </c>
      <c r="E20" s="11">
        <f>E21+(B20-B21)*(D20+D21)/2</f>
        <v>-2.6449466617620002E-2</v>
      </c>
      <c r="F20">
        <v>172.9</v>
      </c>
      <c r="G20" s="4">
        <f>F20/$B$1</f>
        <v>0.99376954202685308</v>
      </c>
      <c r="H20">
        <f t="shared" si="1"/>
        <v>2.2753794877292408E-3</v>
      </c>
      <c r="I20">
        <f>SQRT(SUM(H20:$H$21))</f>
        <v>4.7700938017288932E-2</v>
      </c>
      <c r="M20" s="1"/>
    </row>
    <row r="21" spans="1:13" x14ac:dyDescent="0.2">
      <c r="A21" s="1">
        <v>7.5712700000000002</v>
      </c>
      <c r="B21" s="1">
        <v>0.36523</v>
      </c>
      <c r="C21" s="1">
        <v>-49.289000000000001</v>
      </c>
      <c r="D21" s="10">
        <f>C21/$B$1</f>
        <v>-0.28329616516461281</v>
      </c>
      <c r="E21">
        <f>0</f>
        <v>0</v>
      </c>
      <c r="F21">
        <v>154.30000000000001</v>
      </c>
      <c r="G21" s="4">
        <f>F21/$B$1</f>
        <v>0.88686315983078901</v>
      </c>
      <c r="I21">
        <f>SQRT(SUM(H21:$H$21))</f>
        <v>0</v>
      </c>
      <c r="M21" s="1"/>
    </row>
    <row r="22" spans="1:13" x14ac:dyDescent="0.2">
      <c r="A22" t="s">
        <v>16</v>
      </c>
      <c r="B22" t="s">
        <v>17</v>
      </c>
      <c r="C22" t="s">
        <v>18</v>
      </c>
      <c r="E22" s="15"/>
      <c r="F22" s="15"/>
    </row>
    <row r="23" spans="1:13" x14ac:dyDescent="0.2">
      <c r="A23">
        <f>A3</f>
        <v>1.92716</v>
      </c>
      <c r="B23" s="10">
        <f>E3+2*I3</f>
        <v>-1.1254789264001726</v>
      </c>
      <c r="C23" s="10">
        <f>E3-2*I3</f>
        <v>-1.4655716303751627</v>
      </c>
    </row>
    <row r="24" spans="1:13" x14ac:dyDescent="0.2">
      <c r="A24">
        <f t="shared" ref="A24:A41" si="2">A4</f>
        <v>2.0308099999999998</v>
      </c>
      <c r="B24" s="10">
        <f t="shared" ref="B24:B41" si="3">E4+2*I4</f>
        <v>-1.3194037337214359</v>
      </c>
      <c r="C24" s="10">
        <f t="shared" ref="C24:C41" si="4">E4-2*I4</f>
        <v>-1.6562979691362978</v>
      </c>
    </row>
    <row r="25" spans="1:13" x14ac:dyDescent="0.2">
      <c r="A25">
        <f t="shared" si="2"/>
        <v>2.1342300000000001</v>
      </c>
      <c r="B25" s="10">
        <f t="shared" si="3"/>
        <v>-1.3895485158467686</v>
      </c>
      <c r="C25" s="10">
        <f t="shared" si="4"/>
        <v>-1.7256938172988077</v>
      </c>
    </row>
    <row r="26" spans="1:13" x14ac:dyDescent="0.2">
      <c r="A26">
        <f t="shared" si="2"/>
        <v>2.2097699999999998</v>
      </c>
      <c r="B26" s="10">
        <f t="shared" si="3"/>
        <v>-1.3715984114640443</v>
      </c>
      <c r="C26" s="10">
        <f t="shared" si="4"/>
        <v>-1.7072049703986556</v>
      </c>
    </row>
    <row r="27" spans="1:13" x14ac:dyDescent="0.2">
      <c r="A27">
        <f t="shared" si="2"/>
        <v>2.2552400000000001</v>
      </c>
      <c r="B27" s="10">
        <f t="shared" si="3"/>
        <v>-1.3326471729013045</v>
      </c>
      <c r="C27" s="10">
        <f t="shared" si="4"/>
        <v>-1.6681269485121586</v>
      </c>
    </row>
    <row r="28" spans="1:13" x14ac:dyDescent="0.2">
      <c r="A28">
        <f t="shared" si="2"/>
        <v>2.32884</v>
      </c>
      <c r="B28" s="10">
        <f t="shared" si="3"/>
        <v>-1.2320653319674524</v>
      </c>
      <c r="C28" s="10">
        <f t="shared" si="4"/>
        <v>-1.5670712216236822</v>
      </c>
    </row>
    <row r="29" spans="1:13" x14ac:dyDescent="0.2">
      <c r="A29">
        <f t="shared" si="2"/>
        <v>2.4589300000000001</v>
      </c>
      <c r="B29" s="10">
        <f t="shared" si="3"/>
        <v>-0.98796878232498875</v>
      </c>
      <c r="C29" s="10">
        <f t="shared" si="4"/>
        <v>-1.321369028163331</v>
      </c>
    </row>
    <row r="30" spans="1:13" x14ac:dyDescent="0.2">
      <c r="A30">
        <f t="shared" si="2"/>
        <v>2.6847300000000001</v>
      </c>
      <c r="B30" s="10">
        <f t="shared" si="3"/>
        <v>-0.64049205623474725</v>
      </c>
      <c r="C30" s="10">
        <f t="shared" si="4"/>
        <v>-0.96795936044724684</v>
      </c>
    </row>
    <row r="31" spans="1:13" x14ac:dyDescent="0.2">
      <c r="A31">
        <f t="shared" si="2"/>
        <v>2.7626200000000001</v>
      </c>
      <c r="B31" s="10">
        <f t="shared" si="3"/>
        <v>-0.57892153317131168</v>
      </c>
      <c r="C31" s="10">
        <f t="shared" si="4"/>
        <v>-0.90605032860908186</v>
      </c>
    </row>
    <row r="32" spans="1:13" x14ac:dyDescent="0.2">
      <c r="A32">
        <f t="shared" si="2"/>
        <v>2.9101400000000002</v>
      </c>
      <c r="B32" s="10">
        <f t="shared" si="3"/>
        <v>-0.51668010615624693</v>
      </c>
      <c r="C32" s="10">
        <f t="shared" si="4"/>
        <v>-0.84314951949898553</v>
      </c>
    </row>
    <row r="33" spans="1:3" x14ac:dyDescent="0.2">
      <c r="A33">
        <f t="shared" si="2"/>
        <v>3.17421</v>
      </c>
      <c r="B33" s="10">
        <f t="shared" si="3"/>
        <v>-0.44712441637314448</v>
      </c>
      <c r="C33" s="10">
        <f t="shared" si="4"/>
        <v>-0.77047089750629261</v>
      </c>
    </row>
    <row r="34" spans="1:3" x14ac:dyDescent="0.2">
      <c r="A34">
        <f t="shared" si="2"/>
        <v>3.3275199999999998</v>
      </c>
      <c r="B34" s="10">
        <f t="shared" si="3"/>
        <v>-0.40387790571616344</v>
      </c>
      <c r="C34" s="10">
        <f t="shared" si="4"/>
        <v>-0.72648218423463673</v>
      </c>
    </row>
    <row r="35" spans="1:3" x14ac:dyDescent="0.2">
      <c r="A35">
        <f t="shared" si="2"/>
        <v>3.4666700000000001</v>
      </c>
      <c r="B35" s="10">
        <f t="shared" si="3"/>
        <v>-0.36465295706064199</v>
      </c>
      <c r="C35" s="10">
        <f t="shared" si="4"/>
        <v>-0.68671406824053527</v>
      </c>
    </row>
    <row r="36" spans="1:3" x14ac:dyDescent="0.2">
      <c r="A36">
        <f t="shared" si="2"/>
        <v>3.77766</v>
      </c>
      <c r="B36" s="10">
        <f t="shared" si="3"/>
        <v>-0.28211450375327773</v>
      </c>
      <c r="C36" s="10">
        <f t="shared" si="4"/>
        <v>-0.60223371522088087</v>
      </c>
    </row>
    <row r="37" spans="1:3" x14ac:dyDescent="0.2">
      <c r="A37">
        <f t="shared" si="2"/>
        <v>4.1403999999999996</v>
      </c>
      <c r="B37" s="10">
        <f t="shared" si="3"/>
        <v>-0.18615905529912066</v>
      </c>
      <c r="C37" s="10">
        <f t="shared" si="4"/>
        <v>-0.50093989075339007</v>
      </c>
    </row>
    <row r="38" spans="1:3" x14ac:dyDescent="0.2">
      <c r="A38">
        <f t="shared" si="2"/>
        <v>4.5031299999999996</v>
      </c>
      <c r="B38" s="10">
        <f t="shared" si="3"/>
        <v>-0.10842744207331337</v>
      </c>
      <c r="C38" s="10">
        <f t="shared" si="4"/>
        <v>-0.41605017098305974</v>
      </c>
    </row>
    <row r="39" spans="1:3" x14ac:dyDescent="0.2">
      <c r="A39">
        <f t="shared" si="2"/>
        <v>5.5395500000000002</v>
      </c>
      <c r="B39" s="10">
        <f t="shared" si="3"/>
        <v>1.118923213937309E-2</v>
      </c>
      <c r="C39" s="10">
        <f t="shared" si="4"/>
        <v>-0.25099818336477309</v>
      </c>
    </row>
    <row r="40" spans="1:3" x14ac:dyDescent="0.2">
      <c r="A40">
        <f t="shared" si="2"/>
        <v>6.5762299999999998</v>
      </c>
      <c r="B40" s="10">
        <f t="shared" si="3"/>
        <v>6.8952409416957863E-2</v>
      </c>
      <c r="C40" s="10">
        <f t="shared" si="4"/>
        <v>-0.12185134265219787</v>
      </c>
    </row>
    <row r="41" spans="1:3" x14ac:dyDescent="0.2">
      <c r="A41">
        <f t="shared" si="2"/>
        <v>7.5712700000000002</v>
      </c>
      <c r="B41" s="10">
        <f t="shared" si="3"/>
        <v>0</v>
      </c>
      <c r="C41" s="10">
        <f t="shared" si="4"/>
        <v>0</v>
      </c>
    </row>
    <row r="42" spans="1:3" x14ac:dyDescent="0.2">
      <c r="B42" s="10"/>
      <c r="C42" s="10"/>
    </row>
    <row r="43" spans="1:3" x14ac:dyDescent="0.2">
      <c r="B43" s="10"/>
      <c r="C4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8B31-D70A-9D4C-815A-A41D44B98F8F}">
  <dimension ref="A1:M31"/>
  <sheetViews>
    <sheetView workbookViewId="0">
      <selection activeCell="E3" sqref="E3"/>
    </sheetView>
  </sheetViews>
  <sheetFormatPr baseColWidth="10" defaultRowHeight="16" x14ac:dyDescent="0.2"/>
  <sheetData>
    <row r="1" spans="1:13" x14ac:dyDescent="0.2">
      <c r="A1" t="s">
        <v>14</v>
      </c>
      <c r="B1" s="8">
        <v>173.98400000000001</v>
      </c>
    </row>
    <row r="2" spans="1:13" x14ac:dyDescent="0.2">
      <c r="A2" t="s">
        <v>12</v>
      </c>
      <c r="B2" t="s">
        <v>11</v>
      </c>
      <c r="C2" t="s">
        <v>13</v>
      </c>
      <c r="D2" t="s">
        <v>0</v>
      </c>
      <c r="E2" t="s">
        <v>20</v>
      </c>
      <c r="F2" t="s">
        <v>9</v>
      </c>
      <c r="G2" t="s">
        <v>10</v>
      </c>
      <c r="I2" t="s">
        <v>15</v>
      </c>
    </row>
    <row r="3" spans="1:13" x14ac:dyDescent="0.2">
      <c r="A3">
        <f t="shared" ref="A3:A16" si="0">B3*20.730031693012</f>
        <v>1.9734990171747424</v>
      </c>
      <c r="B3">
        <v>9.5200000000000007E-2</v>
      </c>
      <c r="C3" s="1">
        <v>-8494.5229999999992</v>
      </c>
      <c r="D3" s="8">
        <f>C3/$B$1</f>
        <v>-48.823587226411618</v>
      </c>
      <c r="E3" s="3">
        <f t="shared" ref="E3:E15" si="1">E4+(B3-B4)*(D3+D4)/2</f>
        <v>-1.4864161982423671</v>
      </c>
      <c r="F3">
        <v>452.1</v>
      </c>
      <c r="G3" s="4">
        <f>F3/$B$1</f>
        <v>2.5985148059591685</v>
      </c>
      <c r="H3">
        <f>((B4-B3)*G3)^2</f>
        <v>1.6880697991972476E-4</v>
      </c>
      <c r="I3">
        <f>SQRT(SUM(H3:$H$16))</f>
        <v>0.11670368379039313</v>
      </c>
      <c r="M3" s="1"/>
    </row>
    <row r="4" spans="1:13" x14ac:dyDescent="0.2">
      <c r="A4">
        <f t="shared" si="0"/>
        <v>2.0771491756398022</v>
      </c>
      <c r="B4">
        <v>0.1002</v>
      </c>
      <c r="C4" s="1">
        <v>-4073.11</v>
      </c>
      <c r="D4" s="8">
        <f>C4/$B$1</f>
        <v>-23.41083088100055</v>
      </c>
      <c r="E4" s="3">
        <f t="shared" si="1"/>
        <v>-1.6670022435108973</v>
      </c>
      <c r="F4">
        <v>246.9</v>
      </c>
      <c r="G4" s="4">
        <f>F4/$B$1</f>
        <v>1.4190960088283979</v>
      </c>
      <c r="H4">
        <f t="shared" ref="H4:H15" si="2">((B5-B4)*G4)^2</f>
        <v>1.2586459264204325E-5</v>
      </c>
      <c r="I4">
        <f>SQRT(SUM(H4:$H$16))</f>
        <v>0.1159781998063789</v>
      </c>
      <c r="M4" s="1"/>
    </row>
    <row r="5" spans="1:13" x14ac:dyDescent="0.2">
      <c r="A5">
        <f t="shared" si="0"/>
        <v>2.1289742548723321</v>
      </c>
      <c r="B5">
        <v>0.1027</v>
      </c>
      <c r="C5" s="1">
        <v>-1444.383</v>
      </c>
      <c r="D5" s="8">
        <f>C5/$B$1</f>
        <v>-8.3018151094353509</v>
      </c>
      <c r="E5" s="3">
        <f t="shared" si="1"/>
        <v>-1.7066430509989423</v>
      </c>
      <c r="F5">
        <v>366.6</v>
      </c>
      <c r="G5" s="4">
        <f>F5/$B$1</f>
        <v>2.1070903071546807</v>
      </c>
      <c r="H5">
        <f t="shared" si="2"/>
        <v>5.5324272195421301E-5</v>
      </c>
      <c r="I5">
        <f>SQRT(SUM(H5:$H$16))</f>
        <v>0.11592392492951634</v>
      </c>
      <c r="M5" s="1"/>
    </row>
    <row r="6" spans="1:13" x14ac:dyDescent="0.2">
      <c r="A6">
        <f t="shared" si="0"/>
        <v>2.2021512667486647</v>
      </c>
      <c r="B6">
        <v>0.10623</v>
      </c>
      <c r="C6" s="1">
        <v>747.48699999999997</v>
      </c>
      <c r="D6" s="8">
        <f>C6/$B$1</f>
        <v>4.2962973606768431</v>
      </c>
      <c r="E6" s="3">
        <f t="shared" si="1"/>
        <v>-1.7137127898255011</v>
      </c>
      <c r="F6">
        <v>239.7</v>
      </c>
      <c r="G6" s="4">
        <f>F6/$B$1</f>
        <v>1.377712893139599</v>
      </c>
      <c r="H6">
        <f t="shared" si="2"/>
        <v>2.4873367496982444E-5</v>
      </c>
      <c r="I6">
        <f>SQRT(SUM(H6:$H$16))</f>
        <v>0.11568505564189663</v>
      </c>
      <c r="M6" s="1"/>
    </row>
    <row r="7" spans="1:13" x14ac:dyDescent="0.2">
      <c r="A7">
        <f t="shared" si="0"/>
        <v>2.2771939814773683</v>
      </c>
      <c r="B7">
        <v>0.10985</v>
      </c>
      <c r="C7" s="1">
        <v>3327.2150000000001</v>
      </c>
      <c r="D7" s="8">
        <f>C7/$B$1</f>
        <v>19.123683787014897</v>
      </c>
      <c r="E7" s="3">
        <f t="shared" si="1"/>
        <v>-1.6713226239481791</v>
      </c>
      <c r="F7">
        <v>298.7</v>
      </c>
      <c r="G7" s="4">
        <f>F7/$B$1</f>
        <v>1.7168245355894793</v>
      </c>
      <c r="H7">
        <f t="shared" si="2"/>
        <v>3.8199424858586156E-5</v>
      </c>
      <c r="I7">
        <f>SQRT(SUM(H7:$H$16))</f>
        <v>0.11557750097389949</v>
      </c>
      <c r="M7" s="1"/>
    </row>
    <row r="8" spans="1:13" x14ac:dyDescent="0.2">
      <c r="A8">
        <f t="shared" si="0"/>
        <v>2.3518220955722109</v>
      </c>
      <c r="B8">
        <v>0.11345</v>
      </c>
      <c r="C8" s="1">
        <v>5290.2060000000001</v>
      </c>
      <c r="D8" s="8">
        <f>C8/$B$1</f>
        <v>30.406278738274782</v>
      </c>
      <c r="E8" s="3">
        <f t="shared" si="1"/>
        <v>-1.5821686914026578</v>
      </c>
      <c r="F8">
        <v>202.9</v>
      </c>
      <c r="G8" s="4">
        <f>F8/$B$1</f>
        <v>1.1661991907301821</v>
      </c>
      <c r="H8">
        <f t="shared" si="2"/>
        <v>1.8317980819024947E-5</v>
      </c>
      <c r="I8">
        <f>SQRT(SUM(H8:$H$16))</f>
        <v>0.11541212807375641</v>
      </c>
      <c r="M8" s="1"/>
    </row>
    <row r="9" spans="1:13" x14ac:dyDescent="0.2">
      <c r="A9">
        <f t="shared" si="0"/>
        <v>2.4279013118855652</v>
      </c>
      <c r="B9">
        <v>0.11712</v>
      </c>
      <c r="C9" s="1">
        <v>6154.41</v>
      </c>
      <c r="D9" s="8">
        <f>C9/$B$1</f>
        <v>35.373425142541841</v>
      </c>
      <c r="E9" s="3">
        <f t="shared" si="1"/>
        <v>-1.461462934781359</v>
      </c>
      <c r="F9">
        <v>372.3</v>
      </c>
      <c r="G9" s="4">
        <f>F9/$B$1</f>
        <v>2.1398519404083132</v>
      </c>
      <c r="H9">
        <f t="shared" si="2"/>
        <v>2.1235460027151958E-4</v>
      </c>
      <c r="I9">
        <f>SQRT(SUM(H9:$H$16))</f>
        <v>0.11533274177654031</v>
      </c>
      <c r="M9" s="1"/>
    </row>
    <row r="10" spans="1:13" x14ac:dyDescent="0.2">
      <c r="A10">
        <f t="shared" si="0"/>
        <v>2.5690728277149768</v>
      </c>
      <c r="B10">
        <v>0.12393</v>
      </c>
      <c r="C10" s="1">
        <v>4103.1009999999997</v>
      </c>
      <c r="D10" s="8">
        <f>C10/$B$1</f>
        <v>23.583208800809267</v>
      </c>
      <c r="E10" s="3">
        <f t="shared" si="1"/>
        <v>-1.2607155962042487</v>
      </c>
      <c r="F10">
        <v>268.89999999999998</v>
      </c>
      <c r="G10" s="4">
        <f>F10/$B$1</f>
        <v>1.5455444178775057</v>
      </c>
      <c r="H10">
        <f t="shared" si="2"/>
        <v>1.7502920136219135E-4</v>
      </c>
      <c r="I10">
        <f>SQRT(SUM(H10:$H$16))</f>
        <v>0.11440842069280829</v>
      </c>
      <c r="M10" s="1"/>
    </row>
    <row r="11" spans="1:13" x14ac:dyDescent="0.2">
      <c r="A11">
        <f t="shared" si="0"/>
        <v>2.7465218990071594</v>
      </c>
      <c r="B11">
        <v>0.13249</v>
      </c>
      <c r="C11" s="1">
        <v>1914.2180000000001</v>
      </c>
      <c r="D11" s="8">
        <f>C11/$B$1</f>
        <v>11.002264576052971</v>
      </c>
      <c r="E11" s="3">
        <f t="shared" si="1"/>
        <v>-1.1126897701512783</v>
      </c>
      <c r="F11">
        <v>202.7</v>
      </c>
      <c r="G11" s="4">
        <f>F11/$B$1</f>
        <v>1.1650496597388265</v>
      </c>
      <c r="H11">
        <f t="shared" si="2"/>
        <v>1.5279869410164153E-4</v>
      </c>
      <c r="I11">
        <f>SQRT(SUM(H11:$H$16))</f>
        <v>0.11364091483290872</v>
      </c>
      <c r="M11" s="1"/>
    </row>
    <row r="12" spans="1:13" x14ac:dyDescent="0.2">
      <c r="A12">
        <f t="shared" si="0"/>
        <v>2.9664675352700169</v>
      </c>
      <c r="B12">
        <v>0.1431</v>
      </c>
      <c r="C12" s="1">
        <v>1890.9359999999999</v>
      </c>
      <c r="D12" s="8">
        <f>C12/$B$1</f>
        <v>10.868447673349273</v>
      </c>
      <c r="E12" s="3">
        <f t="shared" si="1"/>
        <v>-0.99666564166819938</v>
      </c>
      <c r="F12">
        <v>178.9</v>
      </c>
      <c r="G12" s="4">
        <f>F12/$B$1</f>
        <v>1.0282554717675187</v>
      </c>
      <c r="H12">
        <f t="shared" si="2"/>
        <v>2.6432732880496052E-3</v>
      </c>
      <c r="I12">
        <f>SQRT(SUM(H12:$H$16))</f>
        <v>0.11296662706285771</v>
      </c>
      <c r="M12" s="1"/>
    </row>
    <row r="13" spans="1:13" x14ac:dyDescent="0.2">
      <c r="A13">
        <f t="shared" si="0"/>
        <v>4.0029691199206168</v>
      </c>
      <c r="B13">
        <v>0.19309999999999999</v>
      </c>
      <c r="C13" s="1">
        <v>1399.0429999999999</v>
      </c>
      <c r="D13" s="8">
        <f>C13/$B$1</f>
        <v>8.0412164336950518</v>
      </c>
      <c r="E13" s="3">
        <f t="shared" si="1"/>
        <v>-0.52392403899209139</v>
      </c>
      <c r="F13">
        <v>215.5</v>
      </c>
      <c r="G13" s="4">
        <f>F13/$B$1</f>
        <v>1.2386196431855803</v>
      </c>
      <c r="H13">
        <f t="shared" si="2"/>
        <v>3.8354465512129383E-3</v>
      </c>
      <c r="I13">
        <f>SQRT(SUM(H13:$H$16))</f>
        <v>0.10058919197363685</v>
      </c>
      <c r="M13" s="1"/>
    </row>
    <row r="14" spans="1:13" x14ac:dyDescent="0.2">
      <c r="A14">
        <f t="shared" si="0"/>
        <v>5.039470704571217</v>
      </c>
      <c r="B14">
        <v>0.24310000000000001</v>
      </c>
      <c r="C14" s="1">
        <v>427.45800000000003</v>
      </c>
      <c r="D14" s="8">
        <f>C14/$B$1</f>
        <v>2.4568810925142541</v>
      </c>
      <c r="E14" s="3">
        <f t="shared" si="1"/>
        <v>-0.26147160083685855</v>
      </c>
      <c r="F14">
        <v>186.5</v>
      </c>
      <c r="G14" s="4">
        <f>F14/$B$1</f>
        <v>1.0719376494390289</v>
      </c>
      <c r="H14">
        <f>((B15-B14)*G14)^2</f>
        <v>2.8726258107121781E-3</v>
      </c>
      <c r="I14">
        <f>SQRT(SUM(H14:$H$16))</f>
        <v>7.9263730613037819E-2</v>
      </c>
      <c r="M14" s="1"/>
    </row>
    <row r="15" spans="1:13" x14ac:dyDescent="0.2">
      <c r="A15">
        <f t="shared" si="0"/>
        <v>6.0759722892218173</v>
      </c>
      <c r="B15">
        <v>0.29310000000000003</v>
      </c>
      <c r="C15" s="1">
        <v>666.58799999999997</v>
      </c>
      <c r="D15" s="8">
        <f>C15/$B$1</f>
        <v>3.8313178223284896</v>
      </c>
      <c r="E15" s="3">
        <f t="shared" si="1"/>
        <v>-0.10426662796578992</v>
      </c>
      <c r="F15">
        <v>203.2</v>
      </c>
      <c r="G15" s="4">
        <f>F15/$B$1</f>
        <v>1.1679234872172153</v>
      </c>
      <c r="H15">
        <f t="shared" si="2"/>
        <v>3.4101131799840509E-3</v>
      </c>
      <c r="I15">
        <f>SQRT(SUM(H15:$H$16))</f>
        <v>5.8396174360860753E-2</v>
      </c>
      <c r="M15" s="1"/>
    </row>
    <row r="16" spans="1:13" x14ac:dyDescent="0.2">
      <c r="A16">
        <f t="shared" si="0"/>
        <v>7.1124738738724167</v>
      </c>
      <c r="B16">
        <v>0.34310000000000002</v>
      </c>
      <c r="C16" s="1">
        <v>59.040999999999997</v>
      </c>
      <c r="D16" s="8">
        <f>C16/$B$1</f>
        <v>0.33934729630310828</v>
      </c>
      <c r="E16" s="3">
        <v>0</v>
      </c>
      <c r="F16">
        <v>202.5</v>
      </c>
      <c r="G16" s="4">
        <f>F16/$B$1</f>
        <v>1.1639001287474711</v>
      </c>
      <c r="I16">
        <f>SQRT(SUM(H16:$H$16))</f>
        <v>0</v>
      </c>
      <c r="M16" s="1"/>
    </row>
    <row r="17" spans="1:6" x14ac:dyDescent="0.2">
      <c r="A17" t="s">
        <v>16</v>
      </c>
      <c r="B17" t="s">
        <v>17</v>
      </c>
      <c r="C17" t="s">
        <v>18</v>
      </c>
      <c r="E17" s="15"/>
      <c r="F17" s="15"/>
    </row>
    <row r="18" spans="1:6" x14ac:dyDescent="0.2">
      <c r="A18">
        <f>A3</f>
        <v>1.9734990171747424</v>
      </c>
      <c r="B18">
        <f>E3+2*I3</f>
        <v>-1.253008830661581</v>
      </c>
      <c r="C18">
        <f>E3-2*I3</f>
        <v>-1.7198235658231533</v>
      </c>
    </row>
    <row r="19" spans="1:6" x14ac:dyDescent="0.2">
      <c r="A19">
        <f t="shared" ref="A19:A31" si="3">A4</f>
        <v>2.0771491756398022</v>
      </c>
      <c r="B19">
        <f t="shared" ref="B19:B31" si="4">E4+2*I4</f>
        <v>-1.4350458438981395</v>
      </c>
      <c r="C19">
        <f t="shared" ref="C19:C31" si="5">E4-2*I4</f>
        <v>-1.8989586431236551</v>
      </c>
    </row>
    <row r="20" spans="1:6" x14ac:dyDescent="0.2">
      <c r="A20">
        <f t="shared" si="3"/>
        <v>2.1289742548723321</v>
      </c>
      <c r="B20">
        <f t="shared" si="4"/>
        <v>-1.4747952011399097</v>
      </c>
      <c r="C20">
        <f t="shared" si="5"/>
        <v>-1.9384909008579749</v>
      </c>
    </row>
    <row r="21" spans="1:6" x14ac:dyDescent="0.2">
      <c r="A21">
        <f t="shared" si="3"/>
        <v>2.2021512667486647</v>
      </c>
      <c r="B21">
        <f t="shared" si="4"/>
        <v>-1.4823426785417078</v>
      </c>
      <c r="C21">
        <f t="shared" si="5"/>
        <v>-1.9450829011092945</v>
      </c>
    </row>
    <row r="22" spans="1:6" x14ac:dyDescent="0.2">
      <c r="A22">
        <f t="shared" si="3"/>
        <v>2.2771939814773683</v>
      </c>
      <c r="B22">
        <f t="shared" si="4"/>
        <v>-1.4401676220003801</v>
      </c>
      <c r="C22">
        <f t="shared" si="5"/>
        <v>-1.9024776258959781</v>
      </c>
    </row>
    <row r="23" spans="1:6" x14ac:dyDescent="0.2">
      <c r="A23">
        <f t="shared" si="3"/>
        <v>2.3518220955722109</v>
      </c>
      <c r="B23">
        <f t="shared" si="4"/>
        <v>-1.3513444352551449</v>
      </c>
      <c r="C23">
        <f t="shared" si="5"/>
        <v>-1.8129929475501707</v>
      </c>
    </row>
    <row r="24" spans="1:6" x14ac:dyDescent="0.2">
      <c r="A24">
        <f t="shared" si="3"/>
        <v>2.4279013118855652</v>
      </c>
      <c r="B24">
        <f t="shared" si="4"/>
        <v>-1.2307974512282784</v>
      </c>
      <c r="C24">
        <f t="shared" si="5"/>
        <v>-1.6921284183344396</v>
      </c>
    </row>
    <row r="25" spans="1:6" x14ac:dyDescent="0.2">
      <c r="A25">
        <f t="shared" si="3"/>
        <v>2.5690728277149768</v>
      </c>
      <c r="B25">
        <f t="shared" si="4"/>
        <v>-1.031898754818632</v>
      </c>
      <c r="C25">
        <f t="shared" si="5"/>
        <v>-1.4895324375898653</v>
      </c>
    </row>
    <row r="26" spans="1:6" x14ac:dyDescent="0.2">
      <c r="A26">
        <f t="shared" si="3"/>
        <v>2.7465218990071594</v>
      </c>
      <c r="B26">
        <f t="shared" si="4"/>
        <v>-0.8854079404854609</v>
      </c>
      <c r="C26">
        <f t="shared" si="5"/>
        <v>-1.3399715998170958</v>
      </c>
    </row>
    <row r="27" spans="1:6" x14ac:dyDescent="0.2">
      <c r="A27">
        <f t="shared" si="3"/>
        <v>2.9664675352700169</v>
      </c>
      <c r="B27">
        <f t="shared" si="4"/>
        <v>-0.77073238754248397</v>
      </c>
      <c r="C27">
        <f t="shared" si="5"/>
        <v>-1.2225988957939147</v>
      </c>
    </row>
    <row r="28" spans="1:6" x14ac:dyDescent="0.2">
      <c r="A28">
        <f t="shared" si="3"/>
        <v>4.0029691199206168</v>
      </c>
      <c r="B28">
        <f t="shared" si="4"/>
        <v>-0.32274565504481767</v>
      </c>
      <c r="C28">
        <f t="shared" si="5"/>
        <v>-0.72510242293936511</v>
      </c>
    </row>
    <row r="29" spans="1:6" x14ac:dyDescent="0.2">
      <c r="A29">
        <f t="shared" si="3"/>
        <v>5.039470704571217</v>
      </c>
      <c r="B29">
        <f t="shared" si="4"/>
        <v>-0.10294413961078291</v>
      </c>
      <c r="C29">
        <f t="shared" si="5"/>
        <v>-0.41999906206293419</v>
      </c>
    </row>
    <row r="30" spans="1:6" x14ac:dyDescent="0.2">
      <c r="A30">
        <f t="shared" si="3"/>
        <v>6.0759722892218173</v>
      </c>
      <c r="B30">
        <f t="shared" si="4"/>
        <v>1.2525720755931585E-2</v>
      </c>
      <c r="C30">
        <f t="shared" si="5"/>
        <v>-0.22105897668751143</v>
      </c>
    </row>
    <row r="31" spans="1:6" x14ac:dyDescent="0.2">
      <c r="A31">
        <f t="shared" si="3"/>
        <v>7.1124738738724167</v>
      </c>
      <c r="B31">
        <f t="shared" si="4"/>
        <v>0</v>
      </c>
      <c r="C31">
        <f t="shared" si="5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290E-7483-BC4E-85C9-30DC1EA985C0}">
  <dimension ref="A2:U54"/>
  <sheetViews>
    <sheetView tabSelected="1" workbookViewId="0">
      <selection activeCell="S33" sqref="S33"/>
    </sheetView>
  </sheetViews>
  <sheetFormatPr baseColWidth="10" defaultRowHeight="16" x14ac:dyDescent="0.2"/>
  <cols>
    <col min="8" max="8" width="12.83203125" bestFit="1" customWidth="1"/>
    <col min="13" max="13" width="12.1640625" bestFit="1" customWidth="1"/>
  </cols>
  <sheetData>
    <row r="2" spans="1:21" x14ac:dyDescent="0.2">
      <c r="A2" t="s">
        <v>22</v>
      </c>
      <c r="B2" t="s">
        <v>4</v>
      </c>
      <c r="C2" t="s">
        <v>0</v>
      </c>
      <c r="D2" t="s">
        <v>1</v>
      </c>
      <c r="E2" t="s">
        <v>2</v>
      </c>
      <c r="F2" t="s">
        <v>3</v>
      </c>
      <c r="G2" t="s">
        <v>19</v>
      </c>
      <c r="I2" t="s">
        <v>7</v>
      </c>
      <c r="J2" t="s">
        <v>5</v>
      </c>
      <c r="K2" t="s">
        <v>6</v>
      </c>
      <c r="L2" s="19" t="s">
        <v>8</v>
      </c>
      <c r="M2" s="20"/>
      <c r="Q2" s="19"/>
      <c r="R2" s="20"/>
    </row>
    <row r="3" spans="1:21" x14ac:dyDescent="0.2">
      <c r="A3">
        <v>1.9261299999999999</v>
      </c>
      <c r="B3" s="1">
        <v>1</v>
      </c>
      <c r="C3" s="1">
        <v>-2.5428799999999998</v>
      </c>
      <c r="D3" s="14">
        <v>9.4419600000000006E-2</v>
      </c>
      <c r="E3" s="1">
        <v>-2.4221699999999999</v>
      </c>
      <c r="F3">
        <f>C3-E3</f>
        <v>-0.12070999999999987</v>
      </c>
      <c r="G3" s="3">
        <f t="shared" ref="G3:G25" si="0">G4+(A3-A4)*(C3+C4)/2</f>
        <v>-0.48306737209349959</v>
      </c>
      <c r="I3">
        <f>D3/SQRT(B3)</f>
        <v>9.4419600000000006E-2</v>
      </c>
      <c r="J3">
        <f>((A4-A3)*I3)^2</f>
        <v>9.5684991652594567E-5</v>
      </c>
      <c r="K3">
        <f>SQRT(SUM(J3:$J$27))</f>
        <v>0.12469901924473348</v>
      </c>
      <c r="L3">
        <f>G3+K3*2</f>
        <v>-0.23366933360403264</v>
      </c>
      <c r="M3">
        <f>G3-K3*2</f>
        <v>-0.73246541058296655</v>
      </c>
      <c r="U3">
        <f>R3-Q3</f>
        <v>0</v>
      </c>
    </row>
    <row r="4" spans="1:21" x14ac:dyDescent="0.2">
      <c r="A4">
        <v>2.0297299999999998</v>
      </c>
      <c r="B4" s="1">
        <v>1</v>
      </c>
      <c r="C4" s="1">
        <v>-1.3557699999999999</v>
      </c>
      <c r="D4" s="14">
        <v>9.2930399999999996E-2</v>
      </c>
      <c r="E4" s="1">
        <v>-1.3929400000000001</v>
      </c>
      <c r="F4">
        <f t="shared" ref="F4:F27" si="1">C4-E4</f>
        <v>3.7170000000000147E-2</v>
      </c>
      <c r="G4" s="3">
        <f t="shared" si="0"/>
        <v>-0.68501744209349946</v>
      </c>
      <c r="H4" s="3"/>
      <c r="I4">
        <f>D4/SQRT(B4)</f>
        <v>9.2930399999999996E-2</v>
      </c>
      <c r="J4">
        <f>((A5-A4)*I4)^2</f>
        <v>9.454271364010368E-5</v>
      </c>
      <c r="K4">
        <f>SQRT(SUM(J4:$J$27))</f>
        <v>0.12431476343920629</v>
      </c>
      <c r="L4">
        <f>G4+K4*2</f>
        <v>-0.43638791521508691</v>
      </c>
      <c r="M4">
        <f>G4-K4*2</f>
        <v>-0.93364696897191202</v>
      </c>
    </row>
    <row r="5" spans="1:21" x14ac:dyDescent="0.2">
      <c r="A5">
        <v>2.13436</v>
      </c>
      <c r="B5" s="1">
        <v>1</v>
      </c>
      <c r="C5" s="1">
        <v>-0.104782</v>
      </c>
      <c r="D5" s="14">
        <v>0.107736</v>
      </c>
      <c r="E5" s="1">
        <v>-0.161631</v>
      </c>
      <c r="F5">
        <f t="shared" si="1"/>
        <v>5.6848999999999997E-2</v>
      </c>
      <c r="G5" s="3">
        <f t="shared" si="0"/>
        <v>-0.76142621997349957</v>
      </c>
      <c r="H5" s="3"/>
      <c r="I5">
        <f>D5/SQRT(B5)</f>
        <v>0.107736</v>
      </c>
      <c r="J5">
        <f>((A6-A5)*I5)^2</f>
        <v>1.5277639255630001E-5</v>
      </c>
      <c r="K5">
        <f>SQRT(SUM(J5:$J$27))</f>
        <v>0.12393392471517117</v>
      </c>
      <c r="L5">
        <f>G5+K5*2</f>
        <v>-0.51355837054315723</v>
      </c>
      <c r="M5">
        <f>G5-K5*2</f>
        <v>-1.0092940694038419</v>
      </c>
    </row>
    <row r="6" spans="1:21" x14ac:dyDescent="0.2">
      <c r="A6">
        <v>2.1706400000000001</v>
      </c>
      <c r="B6" s="1">
        <v>1</v>
      </c>
      <c r="C6" s="1">
        <v>0.20430400000000001</v>
      </c>
      <c r="D6" s="14">
        <v>9.5078300000000004E-2</v>
      </c>
      <c r="E6" s="1">
        <v>0.22308800000000001</v>
      </c>
      <c r="F6">
        <f t="shared" si="1"/>
        <v>-1.8783999999999995E-2</v>
      </c>
      <c r="G6" s="3">
        <f t="shared" si="0"/>
        <v>-0.7596208908934996</v>
      </c>
      <c r="H6" s="3"/>
      <c r="I6">
        <f>D6/SQRT(B6)</f>
        <v>9.5078300000000004E-2</v>
      </c>
      <c r="J6">
        <f>((A7-A6)*I6)^2</f>
        <v>1.3876875093454823E-5</v>
      </c>
      <c r="K6">
        <f>SQRT(SUM(J6:$J$27))</f>
        <v>0.12387227315283306</v>
      </c>
      <c r="L6">
        <f>G6+K6*2</f>
        <v>-0.51187634458783349</v>
      </c>
      <c r="M6">
        <f>G6-K6*2</f>
        <v>-1.0073654371991658</v>
      </c>
    </row>
    <row r="7" spans="1:21" x14ac:dyDescent="0.2">
      <c r="A7">
        <v>2.2098200000000001</v>
      </c>
      <c r="B7" s="1">
        <v>1</v>
      </c>
      <c r="C7" s="1">
        <v>0.71153100000000002</v>
      </c>
      <c r="D7" s="14">
        <v>7.3170200000000005E-2</v>
      </c>
      <c r="E7" s="1">
        <v>0.74698299999999995</v>
      </c>
      <c r="F7">
        <f t="shared" si="1"/>
        <v>-3.5451999999999928E-2</v>
      </c>
      <c r="G7" s="3">
        <f t="shared" si="0"/>
        <v>-0.74167968324349964</v>
      </c>
      <c r="H7" s="3"/>
      <c r="I7">
        <f>D7/SQRT(B7)</f>
        <v>7.3170200000000005E-2</v>
      </c>
      <c r="J7">
        <f>((A8-A7)*I7)^2</f>
        <v>1.1035199524837274E-5</v>
      </c>
      <c r="K7">
        <f>SQRT(SUM(J7:$J$27))</f>
        <v>0.12381624764527728</v>
      </c>
      <c r="L7">
        <f>G7+K7*2</f>
        <v>-0.49404718795294511</v>
      </c>
      <c r="M7">
        <f>G7-K7*2</f>
        <v>-0.98931217853405418</v>
      </c>
    </row>
    <row r="8" spans="1:21" x14ac:dyDescent="0.2">
      <c r="A8">
        <v>2.25522</v>
      </c>
      <c r="B8" s="1">
        <v>1</v>
      </c>
      <c r="C8" s="1">
        <v>1.0542899999999999</v>
      </c>
      <c r="D8" s="14">
        <v>8.2678000000000001E-2</v>
      </c>
      <c r="E8" s="1">
        <v>1.05026</v>
      </c>
      <c r="F8">
        <f t="shared" si="1"/>
        <v>4.029999999999978E-3</v>
      </c>
      <c r="G8" s="3">
        <f t="shared" si="0"/>
        <v>-0.70159554654349976</v>
      </c>
      <c r="H8" s="3"/>
      <c r="I8">
        <f>D8/SQRT(B8)</f>
        <v>8.2678000000000001E-2</v>
      </c>
      <c r="J8">
        <f>((A9-A8)*I8)^2</f>
        <v>3.7018390350446787E-5</v>
      </c>
      <c r="K8">
        <f>SQRT(SUM(J8:$J$27))</f>
        <v>0.12377167681433339</v>
      </c>
      <c r="L8">
        <f>G8+K8*2</f>
        <v>-0.45405219291483301</v>
      </c>
      <c r="M8">
        <f>G8-K8*2</f>
        <v>-0.94913890017216651</v>
      </c>
    </row>
    <row r="9" spans="1:21" x14ac:dyDescent="0.2">
      <c r="A9">
        <v>2.3288099999999998</v>
      </c>
      <c r="B9" s="1">
        <v>1</v>
      </c>
      <c r="C9" s="1">
        <v>-1.4539</v>
      </c>
      <c r="D9" s="14">
        <v>0.10266699999999999</v>
      </c>
      <c r="E9" s="1">
        <v>-1.43445</v>
      </c>
      <c r="F9">
        <f t="shared" si="1"/>
        <v>-1.9449999999999967E-2</v>
      </c>
      <c r="G9" s="3">
        <f t="shared" si="0"/>
        <v>-0.71629919649349971</v>
      </c>
      <c r="H9" s="3"/>
      <c r="I9">
        <f>D9/SQRT(B9)</f>
        <v>0.10266699999999999</v>
      </c>
      <c r="J9">
        <f>((A10-A9)*I9)^2</f>
        <v>4.7840403983972654E-5</v>
      </c>
      <c r="K9">
        <f>SQRT(SUM(J9:$J$27))</f>
        <v>0.12362204330572014</v>
      </c>
      <c r="L9">
        <f>G9+K9*2</f>
        <v>-0.46905510988205945</v>
      </c>
      <c r="M9">
        <f>G9-K9*2</f>
        <v>-0.96354328310493997</v>
      </c>
    </row>
    <row r="10" spans="1:21" x14ac:dyDescent="0.2">
      <c r="A10">
        <v>2.3961800000000002</v>
      </c>
      <c r="B10" s="1">
        <v>1</v>
      </c>
      <c r="C10" s="1">
        <v>-1.0719399999999999</v>
      </c>
      <c r="D10" s="14">
        <v>6.0741299999999998E-2</v>
      </c>
      <c r="E10" s="1">
        <v>-1.0496799999999999</v>
      </c>
      <c r="F10">
        <f t="shared" si="1"/>
        <v>-2.2259999999999946E-2</v>
      </c>
      <c r="G10" s="3">
        <f t="shared" si="0"/>
        <v>-0.80138211689350014</v>
      </c>
      <c r="H10" s="3"/>
      <c r="I10">
        <f>D10/SQRT(B10)</f>
        <v>6.0741299999999998E-2</v>
      </c>
      <c r="J10">
        <f>((A11-A10)*I10)^2</f>
        <v>1.4560088986119933E-5</v>
      </c>
      <c r="K10">
        <f>SQRT(SUM(J10:$J$27))</f>
        <v>0.12342839700448748</v>
      </c>
      <c r="L10">
        <f>G10+K10*2</f>
        <v>-0.55452532288452516</v>
      </c>
      <c r="M10">
        <f>G10-K10*2</f>
        <v>-1.048238910902475</v>
      </c>
    </row>
    <row r="11" spans="1:21" x14ac:dyDescent="0.2">
      <c r="A11">
        <v>2.4590000000000001</v>
      </c>
      <c r="B11" s="1">
        <v>1</v>
      </c>
      <c r="C11" s="1">
        <v>-0.60074499999999997</v>
      </c>
      <c r="D11" s="14">
        <v>6.8158499999999997E-2</v>
      </c>
      <c r="E11" s="1">
        <v>-0.62442699999999995</v>
      </c>
      <c r="F11">
        <f t="shared" si="1"/>
        <v>2.3681999999999981E-2</v>
      </c>
      <c r="G11" s="3">
        <f t="shared" si="0"/>
        <v>-0.8539211527435</v>
      </c>
      <c r="H11" s="3"/>
      <c r="I11">
        <f>D11/SQRT(B11)</f>
        <v>6.8158499999999997E-2</v>
      </c>
      <c r="J11">
        <f>((A12-A11)*I11)^2</f>
        <v>2.3214322396606602E-5</v>
      </c>
      <c r="K11">
        <f>SQRT(SUM(J11:$J$27))</f>
        <v>0.12336940097978613</v>
      </c>
      <c r="L11">
        <f>G11+K11*2</f>
        <v>-0.60718235078392779</v>
      </c>
      <c r="M11">
        <f>G11-K11*2</f>
        <v>-1.1006599547030722</v>
      </c>
    </row>
    <row r="12" spans="1:21" x14ac:dyDescent="0.2">
      <c r="A12">
        <v>2.52969</v>
      </c>
      <c r="B12" s="1">
        <v>1</v>
      </c>
      <c r="C12" s="1">
        <v>-5.3140199999999999E-2</v>
      </c>
      <c r="D12" s="14">
        <v>8.0988400000000002E-2</v>
      </c>
      <c r="E12" s="1">
        <v>-8.2969299999999996E-2</v>
      </c>
      <c r="F12">
        <f t="shared" si="1"/>
        <v>2.9829099999999997E-2</v>
      </c>
      <c r="G12" s="3">
        <f t="shared" si="0"/>
        <v>-0.87703272513749997</v>
      </c>
      <c r="H12" s="3"/>
      <c r="I12">
        <f>D12/SQRT(B12)</f>
        <v>8.0988400000000002E-2</v>
      </c>
      <c r="J12">
        <f>((A13-A12)*I12)^2</f>
        <v>3.9000218895000778E-5</v>
      </c>
      <c r="K12">
        <f>SQRT(SUM(J12:$J$27))</f>
        <v>0.12327528047307232</v>
      </c>
      <c r="L12">
        <f>G12+K12*2</f>
        <v>-0.63048216419135539</v>
      </c>
      <c r="M12">
        <f>G12-K12*2</f>
        <v>-1.1235832860836446</v>
      </c>
    </row>
    <row r="13" spans="1:21" x14ac:dyDescent="0.2">
      <c r="A13">
        <v>2.6067999999999998</v>
      </c>
      <c r="B13" s="1">
        <v>1</v>
      </c>
      <c r="C13" s="1">
        <v>0.64499600000000001</v>
      </c>
      <c r="D13" s="14">
        <v>0.114552</v>
      </c>
      <c r="E13" s="1">
        <v>8.2506499999999997E-2</v>
      </c>
      <c r="F13">
        <f t="shared" si="1"/>
        <v>0.56248949999999998</v>
      </c>
      <c r="G13" s="3">
        <f t="shared" si="0"/>
        <v>-0.85421372476849999</v>
      </c>
      <c r="H13" s="3"/>
      <c r="I13">
        <f>D13/SQRT(B13)</f>
        <v>0.114552</v>
      </c>
      <c r="J13">
        <f>((A14-A13)*I13)^2</f>
        <v>7.9732905675047397E-5</v>
      </c>
      <c r="K13">
        <f>SQRT(SUM(J13:$J$27))</f>
        <v>0.12311699540201444</v>
      </c>
      <c r="L13">
        <f>G13+K13*2</f>
        <v>-0.60797973396447114</v>
      </c>
      <c r="M13">
        <f>G13-K13*2</f>
        <v>-1.100447715572529</v>
      </c>
    </row>
    <row r="14" spans="1:21" x14ac:dyDescent="0.2">
      <c r="A14">
        <v>2.6847500000000002</v>
      </c>
      <c r="B14" s="1">
        <v>1</v>
      </c>
      <c r="C14" s="1">
        <v>7.3323700000000006E-2</v>
      </c>
      <c r="D14" s="14">
        <v>8.0787899999999996E-2</v>
      </c>
      <c r="E14" s="1">
        <v>0.63326700000000002</v>
      </c>
      <c r="F14">
        <f t="shared" si="1"/>
        <v>-0.55994330000000003</v>
      </c>
      <c r="G14" s="3">
        <f t="shared" si="0"/>
        <v>-0.82621721446099983</v>
      </c>
      <c r="H14" s="3"/>
      <c r="I14">
        <f>D14/SQRT(B14)</f>
        <v>8.0787899999999996E-2</v>
      </c>
      <c r="J14">
        <f>((A15-A14)*I14)^2</f>
        <v>3.9647283966982769E-5</v>
      </c>
      <c r="K14">
        <f>SQRT(SUM(J14:$J$27))</f>
        <v>0.12279275895240972</v>
      </c>
      <c r="L14">
        <f>G14+K14*2</f>
        <v>-0.58063169655618041</v>
      </c>
      <c r="M14">
        <f>G14-K14*2</f>
        <v>-1.0718027323658192</v>
      </c>
    </row>
    <row r="15" spans="1:21" x14ac:dyDescent="0.2">
      <c r="A15">
        <v>2.7626900000000001</v>
      </c>
      <c r="B15" s="1">
        <v>1</v>
      </c>
      <c r="C15" s="1">
        <v>1.1312199999999999</v>
      </c>
      <c r="D15" s="14">
        <v>6.3146900000000006E-2</v>
      </c>
      <c r="E15" s="1">
        <v>1.1050500000000001</v>
      </c>
      <c r="F15">
        <f t="shared" si="1"/>
        <v>2.6169999999999805E-2</v>
      </c>
      <c r="G15" s="3">
        <f t="shared" si="0"/>
        <v>-0.77927614647199994</v>
      </c>
      <c r="H15" s="3"/>
      <c r="I15">
        <f>D15/SQRT(B15)</f>
        <v>6.3146900000000006E-2</v>
      </c>
      <c r="J15">
        <f>((A16-A15)*I15)^2</f>
        <v>8.6871392914348059E-5</v>
      </c>
      <c r="K15">
        <f>SQRT(SUM(J15:$J$27))</f>
        <v>0.1226312128586259</v>
      </c>
      <c r="L15">
        <f>G15+K15*2</f>
        <v>-0.53401372075474818</v>
      </c>
      <c r="M15">
        <f>G15-K15*2</f>
        <v>-1.0245385721892517</v>
      </c>
    </row>
    <row r="16" spans="1:21" x14ac:dyDescent="0.2">
      <c r="A16">
        <v>2.9102899999999998</v>
      </c>
      <c r="B16" s="1">
        <v>1</v>
      </c>
      <c r="C16" s="1">
        <v>0.70868799999999998</v>
      </c>
      <c r="D16" s="14">
        <v>7.6950400000000002E-2</v>
      </c>
      <c r="E16" s="1">
        <v>0.81172</v>
      </c>
      <c r="F16">
        <f t="shared" si="1"/>
        <v>-0.10303200000000001</v>
      </c>
      <c r="G16" s="3">
        <f t="shared" si="0"/>
        <v>-0.64349093607200014</v>
      </c>
      <c r="H16" s="3"/>
      <c r="I16">
        <f>D16/SQRT(B16)</f>
        <v>7.6950400000000002E-2</v>
      </c>
      <c r="J16">
        <f>((A17-A16)*I16)^2</f>
        <v>6.0847208162288569E-5</v>
      </c>
      <c r="K16">
        <f>SQRT(SUM(J16:$J$27))</f>
        <v>0.12227650213456087</v>
      </c>
      <c r="L16">
        <f>G16+K16*2</f>
        <v>-0.3989379318028784</v>
      </c>
      <c r="M16">
        <f>G16-K16*2</f>
        <v>-0.88804394034112188</v>
      </c>
    </row>
    <row r="17" spans="1:13" x14ac:dyDescent="0.2">
      <c r="A17">
        <v>3.01166</v>
      </c>
      <c r="B17" s="1">
        <v>1</v>
      </c>
      <c r="C17" s="1">
        <v>-1.2007000000000001</v>
      </c>
      <c r="D17" s="14">
        <v>5.0803899999999999E-2</v>
      </c>
      <c r="E17" s="1">
        <v>-1.1735</v>
      </c>
      <c r="F17">
        <f t="shared" si="1"/>
        <v>-2.7200000000000113E-2</v>
      </c>
      <c r="G17" s="3">
        <f t="shared" si="0"/>
        <v>-0.66842856429200015</v>
      </c>
      <c r="H17" s="3"/>
      <c r="I17">
        <f>D17/SQRT(B17)</f>
        <v>5.0803899999999999E-2</v>
      </c>
      <c r="J17">
        <f>((A18-A17)*I17)^2</f>
        <v>6.8172266382212225E-5</v>
      </c>
      <c r="K17">
        <f>SQRT(SUM(J17:$J$27))</f>
        <v>0.12202743857879252</v>
      </c>
      <c r="L17">
        <f>G17+K17*2</f>
        <v>-0.42437368713441515</v>
      </c>
      <c r="M17">
        <f>G17-K17*2</f>
        <v>-0.91248344144958515</v>
      </c>
    </row>
    <row r="18" spans="1:13" x14ac:dyDescent="0.2">
      <c r="A18">
        <v>3.1741799999999998</v>
      </c>
      <c r="B18" s="1">
        <v>1</v>
      </c>
      <c r="C18" s="1">
        <v>-0.71804100000000004</v>
      </c>
      <c r="D18" s="14">
        <v>4.5477200000000002E-2</v>
      </c>
      <c r="E18" s="1">
        <v>-0.73684499999999997</v>
      </c>
      <c r="F18">
        <f t="shared" si="1"/>
        <v>1.8803999999999932E-2</v>
      </c>
      <c r="G18" s="3">
        <f t="shared" si="0"/>
        <v>-0.82434545795199998</v>
      </c>
      <c r="H18" s="3"/>
      <c r="I18">
        <f>D18/SQRT(B18)</f>
        <v>4.5477200000000002E-2</v>
      </c>
      <c r="J18">
        <f>((A19-A18)*I18)^2</f>
        <v>4.8540580506817576E-5</v>
      </c>
      <c r="K18">
        <f>SQRT(SUM(J18:$J$27))</f>
        <v>0.12174778642636082</v>
      </c>
      <c r="L18">
        <f>G18+K18*2</f>
        <v>-0.58084988509927837</v>
      </c>
      <c r="M18">
        <f>G18-K18*2</f>
        <v>-1.0678410308047217</v>
      </c>
    </row>
    <row r="19" spans="1:13" x14ac:dyDescent="0.2">
      <c r="A19">
        <v>3.3273799999999998</v>
      </c>
      <c r="B19" s="1">
        <v>1</v>
      </c>
      <c r="C19" s="1">
        <v>-0.39977099999999999</v>
      </c>
      <c r="D19" s="14">
        <v>3.94346E-2</v>
      </c>
      <c r="E19" s="1">
        <v>-0.41992200000000002</v>
      </c>
      <c r="F19">
        <f t="shared" si="1"/>
        <v>2.015100000000003E-2</v>
      </c>
      <c r="G19" s="3">
        <f t="shared" si="0"/>
        <v>-0.90996985715199996</v>
      </c>
      <c r="H19" s="3"/>
      <c r="I19">
        <f>D19/SQRT(B19)</f>
        <v>3.94346E-2</v>
      </c>
      <c r="J19">
        <f>((A20-A19)*I19)^2</f>
        <v>3.0175683280574629E-5</v>
      </c>
      <c r="K19">
        <f>SQRT(SUM(J19:$J$27))</f>
        <v>0.12154827402810765</v>
      </c>
      <c r="L19">
        <f>G19+K19*2</f>
        <v>-0.66687330909578468</v>
      </c>
      <c r="M19">
        <f>G19-K19*2</f>
        <v>-1.1530664052082154</v>
      </c>
    </row>
    <row r="20" spans="1:13" x14ac:dyDescent="0.2">
      <c r="A20">
        <v>3.4666800000000002</v>
      </c>
      <c r="B20" s="1">
        <v>1</v>
      </c>
      <c r="C20" s="1">
        <v>-0.15518999999999999</v>
      </c>
      <c r="D20" s="14">
        <v>5.1147499999999999E-2</v>
      </c>
      <c r="E20" s="1">
        <v>-0.112314</v>
      </c>
      <c r="F20">
        <f t="shared" si="1"/>
        <v>-4.2875999999999997E-2</v>
      </c>
      <c r="G20" s="3">
        <f t="shared" si="0"/>
        <v>-0.94862289080200013</v>
      </c>
      <c r="H20" s="3"/>
      <c r="I20">
        <f>D20/SQRT(B20)</f>
        <v>5.1147499999999999E-2</v>
      </c>
      <c r="J20">
        <f>((A21-A20)*I20)^2</f>
        <v>2.718021391747278E-5</v>
      </c>
      <c r="K20">
        <f>SQRT(SUM(J20:$J$27))</f>
        <v>0.1214240801321195</v>
      </c>
      <c r="L20">
        <f>G20+K20*2</f>
        <v>-0.70577473053776107</v>
      </c>
      <c r="M20">
        <f>G20-K20*2</f>
        <v>-1.1914710510662392</v>
      </c>
    </row>
    <row r="21" spans="1:13" x14ac:dyDescent="0.2">
      <c r="A21">
        <v>3.5686100000000001</v>
      </c>
      <c r="B21" s="1">
        <v>1</v>
      </c>
      <c r="C21" s="1">
        <v>5.0464799999999997E-2</v>
      </c>
      <c r="D21" s="14">
        <v>4.8541500000000001E-2</v>
      </c>
      <c r="E21" s="1">
        <v>3.6796700000000002E-2</v>
      </c>
      <c r="F21">
        <f t="shared" si="1"/>
        <v>1.3668099999999996E-2</v>
      </c>
      <c r="G21" s="3">
        <f t="shared" si="0"/>
        <v>-0.95396021062000014</v>
      </c>
      <c r="H21" s="3"/>
      <c r="I21">
        <f>D21/SQRT(B21)</f>
        <v>4.8541500000000001E-2</v>
      </c>
      <c r="J21">
        <f>((A22-A21)*I21)^2</f>
        <v>2.528982917532043E-5</v>
      </c>
      <c r="K21">
        <f>SQRT(SUM(J21:$J$27))</f>
        <v>0.12131210583455347</v>
      </c>
      <c r="L21">
        <f>G21+K21*2</f>
        <v>-0.71133599895089317</v>
      </c>
      <c r="M21">
        <f>G21-K21*2</f>
        <v>-1.1965844222891071</v>
      </c>
    </row>
    <row r="22" spans="1:13" x14ac:dyDescent="0.2">
      <c r="A22">
        <v>3.6722100000000002</v>
      </c>
      <c r="B22" s="1">
        <v>1</v>
      </c>
      <c r="C22" s="1">
        <v>0.25572</v>
      </c>
      <c r="D22" s="14">
        <v>3.69431E-2</v>
      </c>
      <c r="E22" s="1">
        <v>0.21452099999999999</v>
      </c>
      <c r="F22">
        <f t="shared" si="1"/>
        <v>4.1199000000000013E-2</v>
      </c>
      <c r="G22" s="3">
        <f t="shared" si="0"/>
        <v>-0.93809983798000007</v>
      </c>
      <c r="H22" s="3"/>
      <c r="I22">
        <f>D22/SQRT(B22)</f>
        <v>3.69431E-2</v>
      </c>
      <c r="J22">
        <f>((A23-A22)*I22)^2</f>
        <v>1.4648264787762538E-5</v>
      </c>
      <c r="K22">
        <f>SQRT(SUM(J22:$J$27))</f>
        <v>0.12120782645043422</v>
      </c>
      <c r="L22">
        <f>G22+K22*2</f>
        <v>-0.69568418507913166</v>
      </c>
      <c r="M22">
        <f>G22-K22*2</f>
        <v>-1.1805154908808686</v>
      </c>
    </row>
    <row r="23" spans="1:13" x14ac:dyDescent="0.2">
      <c r="A23">
        <v>3.7758099999999999</v>
      </c>
      <c r="B23" s="1">
        <v>1</v>
      </c>
      <c r="C23" s="1">
        <v>0.28497600000000001</v>
      </c>
      <c r="D23" s="14">
        <v>4.22984E-2</v>
      </c>
      <c r="E23" s="1">
        <v>0.26097999999999999</v>
      </c>
      <c r="F23">
        <f t="shared" si="1"/>
        <v>2.3996000000000017E-2</v>
      </c>
      <c r="G23" s="3">
        <f t="shared" si="0"/>
        <v>-0.91009178518000011</v>
      </c>
      <c r="H23" s="3"/>
      <c r="I23">
        <f>D23/SQRT(B23)</f>
        <v>4.22984E-2</v>
      </c>
      <c r="J23">
        <f>((A24-A23)*I23)^2</f>
        <v>9.4658288842747055E-4</v>
      </c>
      <c r="K23">
        <f>SQRT(SUM(J23:$J$27))</f>
        <v>0.12114738514739318</v>
      </c>
      <c r="L23">
        <f>G23+K23*2</f>
        <v>-0.6677970148852137</v>
      </c>
      <c r="M23">
        <f>G23-K23*2</f>
        <v>-1.1523865554747865</v>
      </c>
    </row>
    <row r="24" spans="1:13" x14ac:dyDescent="0.2">
      <c r="A24">
        <v>4.5031800000000004</v>
      </c>
      <c r="B24" s="1">
        <v>1</v>
      </c>
      <c r="C24" s="1">
        <v>0.45932099999999998</v>
      </c>
      <c r="D24" s="14">
        <v>6.02544E-2</v>
      </c>
      <c r="E24" s="1">
        <v>0.43580799999999997</v>
      </c>
      <c r="F24">
        <f t="shared" si="1"/>
        <v>2.3513000000000006E-2</v>
      </c>
      <c r="G24" s="3">
        <f t="shared" si="0"/>
        <v>-0.63940213073499996</v>
      </c>
      <c r="H24" s="3"/>
      <c r="I24">
        <f>D24/SQRT(B24)</f>
        <v>6.02544E-2</v>
      </c>
      <c r="J24">
        <f>((A25-A24)*I24)^2</f>
        <v>3.9005381075737774E-3</v>
      </c>
      <c r="K24">
        <f>SQRT(SUM(J24:$J$27))</f>
        <v>0.11717553515825455</v>
      </c>
      <c r="L24">
        <f>G24+K24*2</f>
        <v>-0.40505106041849087</v>
      </c>
      <c r="M24">
        <f>G24-K24*2</f>
        <v>-0.873753201051509</v>
      </c>
    </row>
    <row r="25" spans="1:13" x14ac:dyDescent="0.2">
      <c r="A25">
        <v>5.5396900000000002</v>
      </c>
      <c r="B25" s="1">
        <v>1</v>
      </c>
      <c r="C25" s="1">
        <v>0.17275099999999999</v>
      </c>
      <c r="D25" s="14">
        <v>6.8673999999999999E-2</v>
      </c>
      <c r="E25" s="1">
        <v>0.164414</v>
      </c>
      <c r="F25">
        <f t="shared" si="1"/>
        <v>8.3369999999999833E-3</v>
      </c>
      <c r="G25" s="3">
        <f t="shared" si="0"/>
        <v>-0.31182765637499998</v>
      </c>
      <c r="H25" s="3"/>
      <c r="I25">
        <f>D25/SQRT(B25)</f>
        <v>6.8673999999999999E-2</v>
      </c>
      <c r="J25">
        <f>((A26-A25)*I25)^2</f>
        <v>5.0666779587212026E-3</v>
      </c>
      <c r="K25">
        <f>SQRT(SUM(J25:$J$27))</f>
        <v>9.9144177499485925E-2</v>
      </c>
      <c r="L25">
        <f>G25+K25*2</f>
        <v>-0.11353930137602813</v>
      </c>
      <c r="M25">
        <f>G25-K25*2</f>
        <v>-0.51011601137397178</v>
      </c>
    </row>
    <row r="26" spans="1:13" x14ac:dyDescent="0.2">
      <c r="A26">
        <v>6.5761900000000004</v>
      </c>
      <c r="B26" s="1">
        <v>1</v>
      </c>
      <c r="C26" s="1">
        <v>0.17597599999999999</v>
      </c>
      <c r="D26" s="14">
        <v>6.6583400000000001E-2</v>
      </c>
      <c r="E26" s="1">
        <v>0.212839</v>
      </c>
      <c r="F26">
        <f t="shared" si="1"/>
        <v>-3.6863000000000007E-2</v>
      </c>
      <c r="G26" s="3">
        <f>G27+(A26-A27)*(C26+C27)/2</f>
        <v>-0.13109988862499991</v>
      </c>
      <c r="H26" s="3"/>
      <c r="I26">
        <f>D26/SQRT(B26)</f>
        <v>6.6583400000000001E-2</v>
      </c>
      <c r="J26">
        <f>((A27-A26)*I26)^2</f>
        <v>4.7628899733283686E-3</v>
      </c>
      <c r="K26">
        <f>SQRT(SUM(J26:$J$27))</f>
        <v>6.9013694099999953E-2</v>
      </c>
      <c r="L26">
        <f>G26+K26*2</f>
        <v>6.9274995749999957E-3</v>
      </c>
      <c r="M26">
        <f>G26-K26*2</f>
        <v>-0.26912727682499982</v>
      </c>
    </row>
    <row r="27" spans="1:13" x14ac:dyDescent="0.2">
      <c r="A27">
        <v>7.6126899999999997</v>
      </c>
      <c r="B27" s="1">
        <v>1</v>
      </c>
      <c r="C27" s="1">
        <v>7.6990500000000003E-2</v>
      </c>
      <c r="D27" s="14">
        <v>4.5448599999999999E-2</v>
      </c>
      <c r="E27" s="1">
        <v>4.4325099999999999E-2</v>
      </c>
      <c r="F27">
        <f t="shared" si="1"/>
        <v>3.2665400000000004E-2</v>
      </c>
      <c r="G27" s="2">
        <v>0</v>
      </c>
      <c r="H27" s="3"/>
      <c r="I27">
        <f>D27/SQRT(B27)</f>
        <v>4.5448599999999999E-2</v>
      </c>
      <c r="K27">
        <f>SQRT(SUM(J27:$J$27))</f>
        <v>0</v>
      </c>
      <c r="L27">
        <f>G27+K27*2</f>
        <v>0</v>
      </c>
      <c r="M27">
        <f>G27-K27*2</f>
        <v>0</v>
      </c>
    </row>
    <row r="28" spans="1:13" x14ac:dyDescent="0.2">
      <c r="G28" s="15"/>
      <c r="H28" s="15"/>
    </row>
    <row r="29" spans="1:13" x14ac:dyDescent="0.2">
      <c r="A29" t="s">
        <v>16</v>
      </c>
      <c r="B29" t="s">
        <v>17</v>
      </c>
      <c r="C29" t="s">
        <v>18</v>
      </c>
      <c r="G29" s="15"/>
      <c r="H29" s="15"/>
    </row>
    <row r="30" spans="1:13" x14ac:dyDescent="0.2">
      <c r="A30" s="1">
        <f t="shared" ref="A30:A53" si="2">A3</f>
        <v>1.9261299999999999</v>
      </c>
      <c r="B30">
        <f>L3</f>
        <v>-0.23366933360403264</v>
      </c>
      <c r="C30">
        <f>M3</f>
        <v>-0.73246541058296655</v>
      </c>
      <c r="G30" s="15"/>
      <c r="H30" s="15"/>
    </row>
    <row r="31" spans="1:13" x14ac:dyDescent="0.2">
      <c r="A31" s="1">
        <f t="shared" si="2"/>
        <v>2.0297299999999998</v>
      </c>
      <c r="B31">
        <f>L4</f>
        <v>-0.43638791521508691</v>
      </c>
      <c r="C31">
        <f>M4</f>
        <v>-0.93364696897191202</v>
      </c>
      <c r="G31" s="15"/>
      <c r="H31" s="15"/>
    </row>
    <row r="32" spans="1:13" x14ac:dyDescent="0.2">
      <c r="A32" s="1">
        <f t="shared" si="2"/>
        <v>2.13436</v>
      </c>
      <c r="B32">
        <f>L5</f>
        <v>-0.51355837054315723</v>
      </c>
      <c r="C32">
        <f>M5</f>
        <v>-1.0092940694038419</v>
      </c>
      <c r="G32" s="15"/>
      <c r="H32" s="15"/>
    </row>
    <row r="33" spans="1:3" x14ac:dyDescent="0.2">
      <c r="A33" s="1">
        <f t="shared" si="2"/>
        <v>2.1706400000000001</v>
      </c>
      <c r="B33">
        <f>L6</f>
        <v>-0.51187634458783349</v>
      </c>
      <c r="C33">
        <f>M6</f>
        <v>-1.0073654371991658</v>
      </c>
    </row>
    <row r="34" spans="1:3" x14ac:dyDescent="0.2">
      <c r="A34" s="1">
        <f t="shared" si="2"/>
        <v>2.2098200000000001</v>
      </c>
      <c r="B34">
        <f>L7</f>
        <v>-0.49404718795294511</v>
      </c>
      <c r="C34">
        <f>M7</f>
        <v>-0.98931217853405418</v>
      </c>
    </row>
    <row r="35" spans="1:3" x14ac:dyDescent="0.2">
      <c r="A35" s="1">
        <f t="shared" si="2"/>
        <v>2.25522</v>
      </c>
      <c r="B35">
        <f>L8</f>
        <v>-0.45405219291483301</v>
      </c>
      <c r="C35">
        <f>M8</f>
        <v>-0.94913890017216651</v>
      </c>
    </row>
    <row r="36" spans="1:3" x14ac:dyDescent="0.2">
      <c r="A36" s="1">
        <f t="shared" si="2"/>
        <v>2.3288099999999998</v>
      </c>
      <c r="B36">
        <f>L9</f>
        <v>-0.46905510988205945</v>
      </c>
      <c r="C36">
        <f>M9</f>
        <v>-0.96354328310493997</v>
      </c>
    </row>
    <row r="37" spans="1:3" x14ac:dyDescent="0.2">
      <c r="A37" s="1">
        <f t="shared" si="2"/>
        <v>2.3961800000000002</v>
      </c>
      <c r="B37">
        <f>L10</f>
        <v>-0.55452532288452516</v>
      </c>
      <c r="C37">
        <f>M10</f>
        <v>-1.048238910902475</v>
      </c>
    </row>
    <row r="38" spans="1:3" x14ac:dyDescent="0.2">
      <c r="A38" s="1">
        <f t="shared" si="2"/>
        <v>2.4590000000000001</v>
      </c>
      <c r="B38">
        <f>L11</f>
        <v>-0.60718235078392779</v>
      </c>
      <c r="C38">
        <f>M11</f>
        <v>-1.1006599547030722</v>
      </c>
    </row>
    <row r="39" spans="1:3" x14ac:dyDescent="0.2">
      <c r="A39" s="1">
        <f t="shared" si="2"/>
        <v>2.52969</v>
      </c>
      <c r="B39">
        <f>L12</f>
        <v>-0.63048216419135539</v>
      </c>
      <c r="C39">
        <f>M12</f>
        <v>-1.1235832860836446</v>
      </c>
    </row>
    <row r="40" spans="1:3" x14ac:dyDescent="0.2">
      <c r="A40" s="1">
        <f t="shared" si="2"/>
        <v>2.6067999999999998</v>
      </c>
      <c r="B40">
        <f>L13</f>
        <v>-0.60797973396447114</v>
      </c>
      <c r="C40">
        <f>M13</f>
        <v>-1.100447715572529</v>
      </c>
    </row>
    <row r="41" spans="1:3" x14ac:dyDescent="0.2">
      <c r="A41" s="1">
        <f t="shared" si="2"/>
        <v>2.6847500000000002</v>
      </c>
      <c r="B41">
        <f>L14</f>
        <v>-0.58063169655618041</v>
      </c>
      <c r="C41">
        <f>M14</f>
        <v>-1.0718027323658192</v>
      </c>
    </row>
    <row r="42" spans="1:3" x14ac:dyDescent="0.2">
      <c r="A42" s="1">
        <f t="shared" si="2"/>
        <v>2.7626900000000001</v>
      </c>
      <c r="B42">
        <f>L15</f>
        <v>-0.53401372075474818</v>
      </c>
      <c r="C42">
        <f>M15</f>
        <v>-1.0245385721892517</v>
      </c>
    </row>
    <row r="43" spans="1:3" x14ac:dyDescent="0.2">
      <c r="A43" s="1">
        <f t="shared" si="2"/>
        <v>2.9102899999999998</v>
      </c>
      <c r="B43">
        <f>L16</f>
        <v>-0.3989379318028784</v>
      </c>
      <c r="C43">
        <f>M16</f>
        <v>-0.88804394034112188</v>
      </c>
    </row>
    <row r="44" spans="1:3" x14ac:dyDescent="0.2">
      <c r="A44" s="1">
        <f t="shared" si="2"/>
        <v>3.01166</v>
      </c>
      <c r="B44">
        <f>L17</f>
        <v>-0.42437368713441515</v>
      </c>
      <c r="C44">
        <f>M17</f>
        <v>-0.91248344144958515</v>
      </c>
    </row>
    <row r="45" spans="1:3" x14ac:dyDescent="0.2">
      <c r="A45" s="1">
        <f t="shared" si="2"/>
        <v>3.1741799999999998</v>
      </c>
      <c r="B45">
        <f>L18</f>
        <v>-0.58084988509927837</v>
      </c>
      <c r="C45">
        <f>M18</f>
        <v>-1.0678410308047217</v>
      </c>
    </row>
    <row r="46" spans="1:3" x14ac:dyDescent="0.2">
      <c r="A46" s="1">
        <f t="shared" si="2"/>
        <v>3.3273799999999998</v>
      </c>
      <c r="B46">
        <f>L19</f>
        <v>-0.66687330909578468</v>
      </c>
      <c r="C46">
        <f>M19</f>
        <v>-1.1530664052082154</v>
      </c>
    </row>
    <row r="47" spans="1:3" x14ac:dyDescent="0.2">
      <c r="A47" s="1">
        <f t="shared" si="2"/>
        <v>3.4666800000000002</v>
      </c>
      <c r="B47">
        <f>L20</f>
        <v>-0.70577473053776107</v>
      </c>
      <c r="C47">
        <f>M20</f>
        <v>-1.1914710510662392</v>
      </c>
    </row>
    <row r="48" spans="1:3" x14ac:dyDescent="0.2">
      <c r="A48" s="1">
        <f t="shared" si="2"/>
        <v>3.5686100000000001</v>
      </c>
      <c r="B48">
        <f>L21</f>
        <v>-0.71133599895089317</v>
      </c>
      <c r="C48">
        <f>M21</f>
        <v>-1.1965844222891071</v>
      </c>
    </row>
    <row r="49" spans="1:3" x14ac:dyDescent="0.2">
      <c r="A49" s="1">
        <f t="shared" si="2"/>
        <v>3.6722100000000002</v>
      </c>
      <c r="B49">
        <f>L22</f>
        <v>-0.69568418507913166</v>
      </c>
      <c r="C49">
        <f>M22</f>
        <v>-1.1805154908808686</v>
      </c>
    </row>
    <row r="50" spans="1:3" x14ac:dyDescent="0.2">
      <c r="A50" s="1">
        <f t="shared" si="2"/>
        <v>3.7758099999999999</v>
      </c>
      <c r="B50">
        <f>L23</f>
        <v>-0.6677970148852137</v>
      </c>
      <c r="C50">
        <f>M23</f>
        <v>-1.1523865554747865</v>
      </c>
    </row>
    <row r="51" spans="1:3" x14ac:dyDescent="0.2">
      <c r="A51" s="1">
        <f t="shared" si="2"/>
        <v>4.5031800000000004</v>
      </c>
      <c r="B51">
        <f>L24</f>
        <v>-0.40505106041849087</v>
      </c>
      <c r="C51">
        <f>M24</f>
        <v>-0.873753201051509</v>
      </c>
    </row>
    <row r="52" spans="1:3" x14ac:dyDescent="0.2">
      <c r="A52" s="1">
        <f t="shared" si="2"/>
        <v>5.5396900000000002</v>
      </c>
      <c r="B52">
        <f>L25</f>
        <v>-0.11353930137602813</v>
      </c>
      <c r="C52">
        <f>M25</f>
        <v>-0.51011601137397178</v>
      </c>
    </row>
    <row r="53" spans="1:3" x14ac:dyDescent="0.2">
      <c r="A53" s="1">
        <f t="shared" si="2"/>
        <v>6.5761900000000004</v>
      </c>
      <c r="B53">
        <f>L26</f>
        <v>6.9274995749999957E-3</v>
      </c>
      <c r="C53">
        <f>M26</f>
        <v>-0.26912727682499982</v>
      </c>
    </row>
    <row r="54" spans="1:3" x14ac:dyDescent="0.2">
      <c r="A54" s="1">
        <f t="shared" ref="A54" si="3">A27</f>
        <v>7.6126899999999997</v>
      </c>
      <c r="B54">
        <f>L27</f>
        <v>0</v>
      </c>
      <c r="C54">
        <f>M27</f>
        <v>0</v>
      </c>
    </row>
  </sheetData>
  <mergeCells count="2">
    <mergeCell ref="L2:M2"/>
    <mergeCell ref="Q2:R2"/>
  </mergeCells>
  <pageMargins left="0.7" right="0.7" top="0.75" bottom="0.75" header="0.3" footer="0.3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CO_300K</vt:lpstr>
      <vt:lpstr>CO_600K</vt:lpstr>
      <vt:lpstr>CO2</vt:lpstr>
      <vt:lpstr>FormicAcid</vt:lpstr>
      <vt:lpstr>C6H6</vt:lpstr>
      <vt:lpstr>Phenol</vt:lpstr>
      <vt:lpstr>C6Cl6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Steinmann</dc:creator>
  <cp:lastModifiedBy>Stephan Steinmann</cp:lastModifiedBy>
  <dcterms:created xsi:type="dcterms:W3CDTF">2018-12-14T09:22:46Z</dcterms:created>
  <dcterms:modified xsi:type="dcterms:W3CDTF">2019-10-20T11:04:20Z</dcterms:modified>
</cp:coreProperties>
</file>