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uscripts\Federica_Coef-Heterogeneity\Frontiers\Revision_II\Revised_Tables_S1-S2\"/>
    </mc:Choice>
  </mc:AlternateContent>
  <bookViews>
    <workbookView xWindow="29970" yWindow="945" windowWidth="18900" windowHeight="14190"/>
  </bookViews>
  <sheets>
    <sheet name="Table_S2 (CDTI_nanoSIMS)" sheetId="1" r:id="rId1"/>
    <sheet name="Table_S2 (CDTI_Flow-Cytometry)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9" i="2" l="1"/>
  <c r="F149" i="2"/>
  <c r="E149" i="2"/>
  <c r="B149" i="2"/>
  <c r="G148" i="2"/>
  <c r="F148" i="2"/>
  <c r="E148" i="2"/>
  <c r="B148" i="2"/>
  <c r="G147" i="2"/>
  <c r="F147" i="2"/>
  <c r="E147" i="2"/>
  <c r="B147" i="2"/>
  <c r="G146" i="2"/>
  <c r="F146" i="2"/>
  <c r="E146" i="2"/>
  <c r="B146" i="2"/>
  <c r="G145" i="2"/>
  <c r="F145" i="2"/>
  <c r="E145" i="2"/>
  <c r="B145" i="2"/>
  <c r="G144" i="2"/>
  <c r="F144" i="2"/>
  <c r="E144" i="2"/>
  <c r="B144" i="2"/>
  <c r="V143" i="2"/>
  <c r="A143" i="2"/>
  <c r="G143" i="2"/>
  <c r="F143" i="2"/>
  <c r="E143" i="2"/>
  <c r="B143" i="2"/>
  <c r="G136" i="2"/>
  <c r="F136" i="2"/>
  <c r="E136" i="2"/>
  <c r="B136" i="2"/>
  <c r="G135" i="2"/>
  <c r="F135" i="2"/>
  <c r="E135" i="2"/>
  <c r="B135" i="2"/>
  <c r="G134" i="2"/>
  <c r="F134" i="2"/>
  <c r="E134" i="2"/>
  <c r="B134" i="2"/>
  <c r="G133" i="2"/>
  <c r="F133" i="2"/>
  <c r="E133" i="2"/>
  <c r="B133" i="2"/>
  <c r="G132" i="2"/>
  <c r="F132" i="2"/>
  <c r="E132" i="2"/>
  <c r="B132" i="2"/>
  <c r="G131" i="2"/>
  <c r="F131" i="2"/>
  <c r="E131" i="2"/>
  <c r="B131" i="2"/>
  <c r="V130" i="2"/>
  <c r="A130" i="2"/>
  <c r="G130" i="2"/>
  <c r="F130" i="2"/>
  <c r="E130" i="2"/>
  <c r="B130" i="2"/>
  <c r="G123" i="2"/>
  <c r="F123" i="2"/>
  <c r="E123" i="2"/>
  <c r="B123" i="2"/>
  <c r="G122" i="2"/>
  <c r="F122" i="2"/>
  <c r="E122" i="2"/>
  <c r="B122" i="2"/>
  <c r="G121" i="2"/>
  <c r="F121" i="2"/>
  <c r="E121" i="2"/>
  <c r="B121" i="2"/>
  <c r="G120" i="2"/>
  <c r="F120" i="2"/>
  <c r="E120" i="2"/>
  <c r="B120" i="2"/>
  <c r="V117" i="2"/>
  <c r="A117" i="2"/>
  <c r="H120" i="2"/>
  <c r="G119" i="2"/>
  <c r="F119" i="2"/>
  <c r="E119" i="2"/>
  <c r="B119" i="2"/>
  <c r="H119" i="2"/>
  <c r="G118" i="2"/>
  <c r="F118" i="2"/>
  <c r="E118" i="2"/>
  <c r="B118" i="2"/>
  <c r="H123" i="2"/>
  <c r="G117" i="2"/>
  <c r="F117" i="2"/>
  <c r="E117" i="2"/>
  <c r="B117" i="2"/>
  <c r="H117" i="2"/>
  <c r="G110" i="2"/>
  <c r="F110" i="2"/>
  <c r="E110" i="2"/>
  <c r="B110" i="2"/>
  <c r="G109" i="2"/>
  <c r="F109" i="2"/>
  <c r="E109" i="2"/>
  <c r="B109" i="2"/>
  <c r="V104" i="2"/>
  <c r="A104" i="2"/>
  <c r="H109" i="2"/>
  <c r="N23" i="2"/>
  <c r="G108" i="2"/>
  <c r="F108" i="2"/>
  <c r="E108" i="2"/>
  <c r="B108" i="2"/>
  <c r="G107" i="2"/>
  <c r="F107" i="2"/>
  <c r="E107" i="2"/>
  <c r="B107" i="2"/>
  <c r="G106" i="2"/>
  <c r="F106" i="2"/>
  <c r="E106" i="2"/>
  <c r="B106" i="2"/>
  <c r="H106" i="2"/>
  <c r="G105" i="2"/>
  <c r="F105" i="2"/>
  <c r="E105" i="2"/>
  <c r="B105" i="2"/>
  <c r="H105" i="2"/>
  <c r="G104" i="2"/>
  <c r="F104" i="2"/>
  <c r="E104" i="2"/>
  <c r="B104" i="2"/>
  <c r="H104" i="2"/>
  <c r="E23" i="2"/>
  <c r="H108" i="2"/>
  <c r="I108" i="2"/>
  <c r="G97" i="2"/>
  <c r="F97" i="2"/>
  <c r="E97" i="2"/>
  <c r="B97" i="2"/>
  <c r="G96" i="2"/>
  <c r="F96" i="2"/>
  <c r="E96" i="2"/>
  <c r="B96" i="2"/>
  <c r="G95" i="2"/>
  <c r="F95" i="2"/>
  <c r="E95" i="2"/>
  <c r="B95" i="2"/>
  <c r="G94" i="2"/>
  <c r="F94" i="2"/>
  <c r="E94" i="2"/>
  <c r="B94" i="2"/>
  <c r="V91" i="2"/>
  <c r="A91" i="2"/>
  <c r="H94" i="2"/>
  <c r="G93" i="2"/>
  <c r="F93" i="2"/>
  <c r="E93" i="2"/>
  <c r="B93" i="2"/>
  <c r="G92" i="2"/>
  <c r="F92" i="2"/>
  <c r="E92" i="2"/>
  <c r="B92" i="2"/>
  <c r="H93" i="2"/>
  <c r="G91" i="2"/>
  <c r="F91" i="2"/>
  <c r="E91" i="2"/>
  <c r="B91" i="2"/>
  <c r="G84" i="2"/>
  <c r="F84" i="2"/>
  <c r="E84" i="2"/>
  <c r="B84" i="2"/>
  <c r="G83" i="2"/>
  <c r="F83" i="2"/>
  <c r="E83" i="2"/>
  <c r="B83" i="2"/>
  <c r="G82" i="2"/>
  <c r="F82" i="2"/>
  <c r="E82" i="2"/>
  <c r="B82" i="2"/>
  <c r="G81" i="2"/>
  <c r="F81" i="2"/>
  <c r="E81" i="2"/>
  <c r="B81" i="2"/>
  <c r="G80" i="2"/>
  <c r="F80" i="2"/>
  <c r="E80" i="2"/>
  <c r="B80" i="2"/>
  <c r="G79" i="2"/>
  <c r="F79" i="2"/>
  <c r="E79" i="2"/>
  <c r="B79" i="2"/>
  <c r="V78" i="2"/>
  <c r="A78" i="2"/>
  <c r="G78" i="2"/>
  <c r="F78" i="2"/>
  <c r="E78" i="2"/>
  <c r="B78" i="2"/>
  <c r="G71" i="2"/>
  <c r="F71" i="2"/>
  <c r="E71" i="2"/>
  <c r="B71" i="2"/>
  <c r="V65" i="2"/>
  <c r="A65" i="2"/>
  <c r="H71" i="2"/>
  <c r="G70" i="2"/>
  <c r="F70" i="2"/>
  <c r="E70" i="2"/>
  <c r="B70" i="2"/>
  <c r="H70" i="2"/>
  <c r="N20" i="2"/>
  <c r="G69" i="2"/>
  <c r="F69" i="2"/>
  <c r="E69" i="2"/>
  <c r="B69" i="2"/>
  <c r="G68" i="2"/>
  <c r="F68" i="2"/>
  <c r="E68" i="2"/>
  <c r="B68" i="2"/>
  <c r="G67" i="2"/>
  <c r="F67" i="2"/>
  <c r="E67" i="2"/>
  <c r="B67" i="2"/>
  <c r="G66" i="2"/>
  <c r="F66" i="2"/>
  <c r="E66" i="2"/>
  <c r="B66" i="2"/>
  <c r="H66" i="2"/>
  <c r="G65" i="2"/>
  <c r="F65" i="2"/>
  <c r="E65" i="2"/>
  <c r="B65" i="2"/>
  <c r="H65" i="2"/>
  <c r="I65" i="2"/>
  <c r="G58" i="2"/>
  <c r="F58" i="2"/>
  <c r="E58" i="2"/>
  <c r="B58" i="2"/>
  <c r="G57" i="2"/>
  <c r="F57" i="2"/>
  <c r="E57" i="2"/>
  <c r="B57" i="2"/>
  <c r="G56" i="2"/>
  <c r="F56" i="2"/>
  <c r="E56" i="2"/>
  <c r="B56" i="2"/>
  <c r="G55" i="2"/>
  <c r="F55" i="2"/>
  <c r="E55" i="2"/>
  <c r="B55" i="2"/>
  <c r="G54" i="2"/>
  <c r="F54" i="2"/>
  <c r="E54" i="2"/>
  <c r="B54" i="2"/>
  <c r="G53" i="2"/>
  <c r="F53" i="2"/>
  <c r="E53" i="2"/>
  <c r="B53" i="2"/>
  <c r="V52" i="2"/>
  <c r="A52" i="2"/>
  <c r="H53" i="2"/>
  <c r="G52" i="2"/>
  <c r="F52" i="2"/>
  <c r="E52" i="2"/>
  <c r="B52" i="2"/>
  <c r="I2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L105" i="2"/>
  <c r="F23" i="2"/>
  <c r="I24" i="2"/>
  <c r="H24" i="2"/>
  <c r="L120" i="2"/>
  <c r="J120" i="2"/>
  <c r="K24" i="2"/>
  <c r="J24" i="2"/>
  <c r="K120" i="2"/>
  <c r="K106" i="2"/>
  <c r="H23" i="2"/>
  <c r="L106" i="2"/>
  <c r="I106" i="2"/>
  <c r="L117" i="2"/>
  <c r="I117" i="2"/>
  <c r="E24" i="2"/>
  <c r="D24" i="2"/>
  <c r="J22" i="2"/>
  <c r="I94" i="2"/>
  <c r="J66" i="2"/>
  <c r="I66" i="2"/>
  <c r="H118" i="2"/>
  <c r="F24" i="2"/>
  <c r="K123" i="2"/>
  <c r="Q24" i="2"/>
  <c r="L123" i="2"/>
  <c r="H110" i="2"/>
  <c r="J110" i="2"/>
  <c r="H107" i="2"/>
  <c r="K23" i="2"/>
  <c r="H69" i="2"/>
  <c r="M20" i="2"/>
  <c r="H122" i="2"/>
  <c r="H95" i="2"/>
  <c r="L22" i="2"/>
  <c r="H96" i="2"/>
  <c r="L96" i="2"/>
  <c r="H121" i="2"/>
  <c r="L24" i="2"/>
  <c r="H55" i="2"/>
  <c r="H57" i="2"/>
  <c r="H83" i="2"/>
  <c r="L119" i="2"/>
  <c r="K119" i="2"/>
  <c r="J119" i="2"/>
  <c r="I119" i="2"/>
  <c r="H135" i="2"/>
  <c r="H131" i="2"/>
  <c r="H136" i="2"/>
  <c r="H54" i="2"/>
  <c r="L71" i="2"/>
  <c r="K71" i="2"/>
  <c r="Q20" i="2"/>
  <c r="P20" i="2"/>
  <c r="H56" i="2"/>
  <c r="I71" i="2"/>
  <c r="J93" i="2"/>
  <c r="I93" i="2"/>
  <c r="L93" i="2"/>
  <c r="K93" i="2"/>
  <c r="H22" i="2"/>
  <c r="H133" i="2"/>
  <c r="H132" i="2"/>
  <c r="H52" i="2"/>
  <c r="J71" i="2"/>
  <c r="J104" i="2"/>
  <c r="I104" i="2"/>
  <c r="D23" i="2"/>
  <c r="L104" i="2"/>
  <c r="H147" i="2"/>
  <c r="H143" i="2"/>
  <c r="H144" i="2"/>
  <c r="H58" i="2"/>
  <c r="K94" i="2"/>
  <c r="K22" i="2"/>
  <c r="J94" i="2"/>
  <c r="L94" i="2"/>
  <c r="K104" i="2"/>
  <c r="L108" i="2"/>
  <c r="K108" i="2"/>
  <c r="J108" i="2"/>
  <c r="L23" i="2"/>
  <c r="M23" i="2"/>
  <c r="E20" i="2"/>
  <c r="D20" i="2"/>
  <c r="L65" i="2"/>
  <c r="K65" i="2"/>
  <c r="H78" i="2"/>
  <c r="H80" i="2"/>
  <c r="H84" i="2"/>
  <c r="L95" i="2"/>
  <c r="M22" i="2"/>
  <c r="I95" i="2"/>
  <c r="I110" i="2"/>
  <c r="P23" i="2"/>
  <c r="K110" i="2"/>
  <c r="J69" i="2"/>
  <c r="J70" i="2"/>
  <c r="R69" i="2"/>
  <c r="L34" i="2"/>
  <c r="I69" i="2"/>
  <c r="L69" i="2"/>
  <c r="K69" i="2"/>
  <c r="H79" i="2"/>
  <c r="L20" i="2"/>
  <c r="L53" i="2"/>
  <c r="K53" i="2"/>
  <c r="G19" i="2"/>
  <c r="F19" i="2"/>
  <c r="J53" i="2"/>
  <c r="I53" i="2"/>
  <c r="J65" i="2"/>
  <c r="H81" i="2"/>
  <c r="H130" i="2"/>
  <c r="H82" i="2"/>
  <c r="K96" i="2"/>
  <c r="G20" i="2"/>
  <c r="F20" i="2"/>
  <c r="L66" i="2"/>
  <c r="K66" i="2"/>
  <c r="J105" i="2"/>
  <c r="I105" i="2"/>
  <c r="H145" i="2"/>
  <c r="H148" i="2"/>
  <c r="G23" i="2"/>
  <c r="H97" i="2"/>
  <c r="K105" i="2"/>
  <c r="I120" i="2"/>
  <c r="H92" i="2"/>
  <c r="K70" i="2"/>
  <c r="O20" i="2"/>
  <c r="R70" i="2"/>
  <c r="N34" i="2"/>
  <c r="L109" i="2"/>
  <c r="K109" i="2"/>
  <c r="J109" i="2"/>
  <c r="S109" i="2"/>
  <c r="O37" i="2"/>
  <c r="J123" i="2"/>
  <c r="I123" i="2"/>
  <c r="I70" i="2"/>
  <c r="H91" i="2"/>
  <c r="H68" i="2"/>
  <c r="L70" i="2"/>
  <c r="K118" i="2"/>
  <c r="G24" i="2"/>
  <c r="J118" i="2"/>
  <c r="H149" i="2"/>
  <c r="O23" i="2"/>
  <c r="I118" i="2"/>
  <c r="H134" i="2"/>
  <c r="H146" i="2"/>
  <c r="H67" i="2"/>
  <c r="I109" i="2"/>
  <c r="L118" i="2"/>
  <c r="P24" i="2"/>
  <c r="R109" i="2"/>
  <c r="N37" i="2"/>
  <c r="K117" i="2"/>
  <c r="J117" i="2"/>
  <c r="I23" i="2"/>
  <c r="J106" i="2"/>
  <c r="B132" i="1"/>
  <c r="B133" i="1"/>
  <c r="B134" i="1"/>
  <c r="B135" i="1"/>
  <c r="B136" i="1"/>
  <c r="B137" i="1"/>
  <c r="B138" i="1"/>
  <c r="B139" i="1"/>
  <c r="B118" i="1"/>
  <c r="B119" i="1"/>
  <c r="B120" i="1"/>
  <c r="B121" i="1"/>
  <c r="B122" i="1"/>
  <c r="B123" i="1"/>
  <c r="B124" i="1"/>
  <c r="B131" i="1"/>
  <c r="B117" i="1"/>
  <c r="V131" i="1"/>
  <c r="A131" i="1"/>
  <c r="V117" i="1"/>
  <c r="A117" i="1"/>
  <c r="B105" i="1"/>
  <c r="B106" i="1"/>
  <c r="B107" i="1"/>
  <c r="B108" i="1"/>
  <c r="B109" i="1"/>
  <c r="B104" i="1"/>
  <c r="V104" i="1"/>
  <c r="A104" i="1"/>
  <c r="B91" i="1"/>
  <c r="B92" i="1"/>
  <c r="B93" i="1"/>
  <c r="B94" i="1"/>
  <c r="B95" i="1"/>
  <c r="B96" i="1"/>
  <c r="B90" i="1"/>
  <c r="V90" i="1"/>
  <c r="A90" i="1"/>
  <c r="B77" i="1"/>
  <c r="B78" i="1"/>
  <c r="B79" i="1"/>
  <c r="B80" i="1"/>
  <c r="B81" i="1"/>
  <c r="B82" i="1"/>
  <c r="B83" i="1"/>
  <c r="B76" i="1"/>
  <c r="V76" i="1"/>
  <c r="A76" i="1"/>
  <c r="B61" i="1"/>
  <c r="B62" i="1"/>
  <c r="B63" i="1"/>
  <c r="B64" i="1"/>
  <c r="B65" i="1"/>
  <c r="B66" i="1"/>
  <c r="B67" i="1"/>
  <c r="B68" i="1"/>
  <c r="B69" i="1"/>
  <c r="B60" i="1"/>
  <c r="V60" i="1"/>
  <c r="A6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40" i="1"/>
  <c r="V40" i="1"/>
  <c r="A40" i="1"/>
  <c r="B33" i="1"/>
  <c r="B32" i="1"/>
  <c r="B31" i="1"/>
  <c r="B30" i="1"/>
  <c r="V30" i="1"/>
  <c r="A30" i="1"/>
  <c r="S69" i="2"/>
  <c r="M34" i="2"/>
  <c r="I122" i="2"/>
  <c r="L122" i="2"/>
  <c r="K122" i="2"/>
  <c r="J122" i="2"/>
  <c r="S122" i="2"/>
  <c r="O38" i="2"/>
  <c r="R122" i="2"/>
  <c r="N38" i="2"/>
  <c r="O24" i="2"/>
  <c r="N24" i="2"/>
  <c r="I121" i="2"/>
  <c r="Q23" i="2"/>
  <c r="N22" i="2"/>
  <c r="O22" i="2"/>
  <c r="J107" i="2"/>
  <c r="R106" i="2"/>
  <c r="H37" i="2"/>
  <c r="J121" i="2"/>
  <c r="M24" i="2"/>
  <c r="L121" i="2"/>
  <c r="K121" i="2"/>
  <c r="S121" i="2"/>
  <c r="M38" i="2"/>
  <c r="J23" i="2"/>
  <c r="L110" i="2"/>
  <c r="R108" i="2"/>
  <c r="L37" i="2"/>
  <c r="I96" i="2"/>
  <c r="I107" i="2"/>
  <c r="J96" i="2"/>
  <c r="J97" i="2"/>
  <c r="R96" i="2"/>
  <c r="N36" i="2"/>
  <c r="K107" i="2"/>
  <c r="J95" i="2"/>
  <c r="R95" i="2"/>
  <c r="L36" i="2"/>
  <c r="L107" i="2"/>
  <c r="K95" i="2"/>
  <c r="K97" i="2"/>
  <c r="S95" i="2"/>
  <c r="M36" i="2"/>
  <c r="Q22" i="2"/>
  <c r="L97" i="2"/>
  <c r="P22" i="2"/>
  <c r="S96" i="2"/>
  <c r="O36" i="2"/>
  <c r="I97" i="2"/>
  <c r="M21" i="2"/>
  <c r="L82" i="2"/>
  <c r="K82" i="2"/>
  <c r="J82" i="2"/>
  <c r="I82" i="2"/>
  <c r="L21" i="2"/>
  <c r="I68" i="2"/>
  <c r="L68" i="2"/>
  <c r="J20" i="2"/>
  <c r="K68" i="2"/>
  <c r="K20" i="2"/>
  <c r="J68" i="2"/>
  <c r="R68" i="2"/>
  <c r="J34" i="2"/>
  <c r="I92" i="2"/>
  <c r="L92" i="2"/>
  <c r="K92" i="2"/>
  <c r="J92" i="2"/>
  <c r="G22" i="2"/>
  <c r="F22" i="2"/>
  <c r="Q19" i="2"/>
  <c r="L58" i="2"/>
  <c r="K58" i="2"/>
  <c r="J58" i="2"/>
  <c r="P19" i="2"/>
  <c r="I58" i="2"/>
  <c r="L132" i="2"/>
  <c r="K132" i="2"/>
  <c r="J132" i="2"/>
  <c r="I132" i="2"/>
  <c r="I25" i="2"/>
  <c r="H25" i="2"/>
  <c r="L144" i="2"/>
  <c r="K144" i="2"/>
  <c r="J144" i="2"/>
  <c r="I144" i="2"/>
  <c r="G26" i="2"/>
  <c r="F26" i="2"/>
  <c r="L133" i="2"/>
  <c r="K133" i="2"/>
  <c r="J133" i="2"/>
  <c r="I133" i="2"/>
  <c r="K25" i="2"/>
  <c r="J25" i="2"/>
  <c r="I67" i="2"/>
  <c r="I20" i="2"/>
  <c r="J67" i="2"/>
  <c r="H20" i="2"/>
  <c r="L67" i="2"/>
  <c r="K67" i="2"/>
  <c r="I91" i="2"/>
  <c r="J91" i="2"/>
  <c r="E22" i="2"/>
  <c r="D22" i="2"/>
  <c r="L91" i="2"/>
  <c r="K91" i="2"/>
  <c r="S105" i="2"/>
  <c r="G37" i="2"/>
  <c r="J79" i="2"/>
  <c r="F21" i="2"/>
  <c r="I79" i="2"/>
  <c r="L79" i="2"/>
  <c r="K79" i="2"/>
  <c r="G21" i="2"/>
  <c r="L143" i="2"/>
  <c r="I143" i="2"/>
  <c r="E26" i="2"/>
  <c r="K143" i="2"/>
  <c r="D26" i="2"/>
  <c r="J143" i="2"/>
  <c r="S119" i="2"/>
  <c r="I38" i="2"/>
  <c r="I146" i="2"/>
  <c r="K26" i="2"/>
  <c r="J26" i="2"/>
  <c r="K146" i="2"/>
  <c r="J146" i="2"/>
  <c r="L146" i="2"/>
  <c r="J147" i="2"/>
  <c r="I147" i="2"/>
  <c r="L147" i="2"/>
  <c r="M26" i="2"/>
  <c r="K147" i="2"/>
  <c r="L26" i="2"/>
  <c r="L134" i="2"/>
  <c r="I134" i="2"/>
  <c r="M25" i="2"/>
  <c r="L25" i="2"/>
  <c r="K134" i="2"/>
  <c r="J134" i="2"/>
  <c r="L130" i="2"/>
  <c r="K130" i="2"/>
  <c r="J130" i="2"/>
  <c r="I130" i="2"/>
  <c r="E25" i="2"/>
  <c r="D25" i="2"/>
  <c r="K148" i="2"/>
  <c r="J148" i="2"/>
  <c r="I148" i="2"/>
  <c r="O26" i="2"/>
  <c r="N26" i="2"/>
  <c r="L148" i="2"/>
  <c r="Q21" i="2"/>
  <c r="P21" i="2"/>
  <c r="I84" i="2"/>
  <c r="K84" i="2"/>
  <c r="J84" i="2"/>
  <c r="L84" i="2"/>
  <c r="L145" i="2"/>
  <c r="K145" i="2"/>
  <c r="J145" i="2"/>
  <c r="I26" i="2"/>
  <c r="H26" i="2"/>
  <c r="I145" i="2"/>
  <c r="L80" i="2"/>
  <c r="K80" i="2"/>
  <c r="J80" i="2"/>
  <c r="I80" i="2"/>
  <c r="I21" i="2"/>
  <c r="H21" i="2"/>
  <c r="E21" i="2"/>
  <c r="D21" i="2"/>
  <c r="K78" i="2"/>
  <c r="J78" i="2"/>
  <c r="L78" i="2"/>
  <c r="I78" i="2"/>
  <c r="K56" i="2"/>
  <c r="J56" i="2"/>
  <c r="I56" i="2"/>
  <c r="L56" i="2"/>
  <c r="M19" i="2"/>
  <c r="L19" i="2"/>
  <c r="L131" i="2"/>
  <c r="K131" i="2"/>
  <c r="J131" i="2"/>
  <c r="I131" i="2"/>
  <c r="F25" i="2"/>
  <c r="G25" i="2"/>
  <c r="N21" i="2"/>
  <c r="O21" i="2"/>
  <c r="L83" i="2"/>
  <c r="K83" i="2"/>
  <c r="I83" i="2"/>
  <c r="J83" i="2"/>
  <c r="L149" i="2"/>
  <c r="K149" i="2"/>
  <c r="J149" i="2"/>
  <c r="I149" i="2"/>
  <c r="Q26" i="2"/>
  <c r="P26" i="2"/>
  <c r="S117" i="2"/>
  <c r="E38" i="2"/>
  <c r="S65" i="2"/>
  <c r="E34" i="2"/>
  <c r="K136" i="2"/>
  <c r="Q25" i="2"/>
  <c r="J136" i="2"/>
  <c r="I136" i="2"/>
  <c r="P25" i="2"/>
  <c r="L136" i="2"/>
  <c r="J135" i="2"/>
  <c r="R135" i="2"/>
  <c r="N39" i="2"/>
  <c r="I135" i="2"/>
  <c r="O25" i="2"/>
  <c r="N25" i="2"/>
  <c r="L135" i="2"/>
  <c r="K135" i="2"/>
  <c r="L57" i="2"/>
  <c r="K57" i="2"/>
  <c r="J57" i="2"/>
  <c r="R57" i="2"/>
  <c r="N33" i="2"/>
  <c r="I57" i="2"/>
  <c r="O19" i="2"/>
  <c r="N19" i="2"/>
  <c r="L81" i="2"/>
  <c r="K81" i="2"/>
  <c r="J81" i="2"/>
  <c r="R81" i="2"/>
  <c r="J35" i="2"/>
  <c r="I81" i="2"/>
  <c r="K21" i="2"/>
  <c r="J21" i="2"/>
  <c r="S108" i="2"/>
  <c r="M37" i="2"/>
  <c r="R117" i="2"/>
  <c r="D38" i="2"/>
  <c r="S104" i="2"/>
  <c r="E37" i="2"/>
  <c r="L54" i="2"/>
  <c r="H19" i="2"/>
  <c r="J54" i="2"/>
  <c r="I19" i="2"/>
  <c r="I54" i="2"/>
  <c r="K54" i="2"/>
  <c r="S70" i="2"/>
  <c r="O34" i="2"/>
  <c r="L52" i="2"/>
  <c r="E19" i="2"/>
  <c r="K52" i="2"/>
  <c r="J52" i="2"/>
  <c r="I52" i="2"/>
  <c r="D19" i="2"/>
  <c r="K55" i="2"/>
  <c r="K19" i="2"/>
  <c r="J55" i="2"/>
  <c r="J19" i="2"/>
  <c r="L55" i="2"/>
  <c r="I55" i="2"/>
  <c r="H131" i="1"/>
  <c r="K131" i="1"/>
  <c r="G131" i="1"/>
  <c r="F131" i="1"/>
  <c r="E131" i="1"/>
  <c r="R120" i="2"/>
  <c r="J38" i="2"/>
  <c r="R121" i="2"/>
  <c r="L38" i="2"/>
  <c r="R143" i="2"/>
  <c r="D40" i="2"/>
  <c r="S132" i="2"/>
  <c r="I39" i="2"/>
  <c r="R93" i="2"/>
  <c r="H36" i="2"/>
  <c r="R107" i="2"/>
  <c r="J37" i="2"/>
  <c r="S107" i="2"/>
  <c r="K37" i="2"/>
  <c r="R144" i="2"/>
  <c r="F40" i="2"/>
  <c r="R104" i="2"/>
  <c r="D37" i="2"/>
  <c r="S118" i="2"/>
  <c r="G38" i="2"/>
  <c r="R56" i="2"/>
  <c r="L33" i="2"/>
  <c r="S52" i="2"/>
  <c r="E33" i="2"/>
  <c r="S148" i="2"/>
  <c r="O40" i="2"/>
  <c r="S120" i="2"/>
  <c r="K38" i="2"/>
  <c r="R94" i="2"/>
  <c r="J36" i="2"/>
  <c r="S94" i="2"/>
  <c r="K36" i="2"/>
  <c r="S93" i="2"/>
  <c r="I36" i="2"/>
  <c r="R119" i="2"/>
  <c r="H38" i="2"/>
  <c r="S106" i="2"/>
  <c r="I37" i="2"/>
  <c r="R92" i="2"/>
  <c r="F36" i="2"/>
  <c r="R105" i="2"/>
  <c r="F37" i="2"/>
  <c r="R118" i="2"/>
  <c r="F38" i="2"/>
  <c r="S81" i="2"/>
  <c r="K35" i="2"/>
  <c r="R52" i="2"/>
  <c r="D33" i="2"/>
  <c r="R54" i="2"/>
  <c r="H33" i="2"/>
  <c r="S147" i="2"/>
  <c r="M40" i="2"/>
  <c r="R79" i="2"/>
  <c r="F35" i="2"/>
  <c r="R67" i="2"/>
  <c r="H34" i="2"/>
  <c r="R66" i="2"/>
  <c r="F34" i="2"/>
  <c r="R132" i="2"/>
  <c r="H39" i="2"/>
  <c r="S92" i="2"/>
  <c r="G36" i="2"/>
  <c r="R82" i="2"/>
  <c r="L35" i="2"/>
  <c r="S80" i="2"/>
  <c r="I35" i="2"/>
  <c r="R147" i="2"/>
  <c r="L40" i="2"/>
  <c r="R134" i="2"/>
  <c r="L39" i="2"/>
  <c r="S68" i="2"/>
  <c r="K34" i="2"/>
  <c r="R83" i="2"/>
  <c r="N35" i="2"/>
  <c r="S134" i="2"/>
  <c r="M39" i="2"/>
  <c r="R80" i="2"/>
  <c r="H35" i="2"/>
  <c r="S143" i="2"/>
  <c r="E40" i="2"/>
  <c r="S131" i="2"/>
  <c r="G39" i="2"/>
  <c r="R146" i="2"/>
  <c r="J40" i="2"/>
  <c r="R91" i="2"/>
  <c r="D36" i="2"/>
  <c r="S144" i="2"/>
  <c r="G40" i="2"/>
  <c r="R65" i="2"/>
  <c r="D34" i="2"/>
  <c r="R145" i="2"/>
  <c r="H40" i="2"/>
  <c r="S79" i="2"/>
  <c r="G35" i="2"/>
  <c r="R133" i="2"/>
  <c r="J39" i="2"/>
  <c r="S82" i="2"/>
  <c r="M35" i="2"/>
  <c r="S56" i="2"/>
  <c r="M33" i="2"/>
  <c r="R130" i="2"/>
  <c r="D39" i="2"/>
  <c r="R131" i="2"/>
  <c r="F39" i="2"/>
  <c r="R53" i="2"/>
  <c r="F33" i="2"/>
  <c r="S130" i="2"/>
  <c r="E39" i="2"/>
  <c r="S91" i="2"/>
  <c r="E36" i="2"/>
  <c r="S53" i="2"/>
  <c r="G33" i="2"/>
  <c r="R78" i="2"/>
  <c r="D35" i="2"/>
  <c r="R55" i="2"/>
  <c r="J33" i="2"/>
  <c r="S57" i="2"/>
  <c r="O33" i="2"/>
  <c r="S78" i="2"/>
  <c r="E35" i="2"/>
  <c r="S83" i="2"/>
  <c r="O35" i="2"/>
  <c r="S66" i="2"/>
  <c r="G34" i="2"/>
  <c r="S146" i="2"/>
  <c r="K40" i="2"/>
  <c r="S55" i="2"/>
  <c r="K33" i="2"/>
  <c r="S54" i="2"/>
  <c r="I33" i="2"/>
  <c r="S135" i="2"/>
  <c r="O39" i="2"/>
  <c r="S145" i="2"/>
  <c r="I40" i="2"/>
  <c r="R148" i="2"/>
  <c r="N40" i="2"/>
  <c r="S67" i="2"/>
  <c r="I34" i="2"/>
  <c r="S133" i="2"/>
  <c r="K39" i="2"/>
  <c r="J131" i="1"/>
  <c r="I131" i="1"/>
  <c r="L131" i="1"/>
  <c r="G94" i="1"/>
  <c r="G95" i="1"/>
  <c r="G96" i="1"/>
  <c r="F94" i="1"/>
  <c r="F95" i="1"/>
  <c r="F96" i="1"/>
  <c r="E94" i="1"/>
  <c r="E95" i="1"/>
  <c r="E96" i="1"/>
  <c r="H91" i="1"/>
  <c r="G93" i="1"/>
  <c r="F93" i="1"/>
  <c r="E93" i="1"/>
  <c r="G92" i="1"/>
  <c r="F92" i="1"/>
  <c r="E92" i="1"/>
  <c r="G91" i="1"/>
  <c r="F91" i="1"/>
  <c r="E91" i="1"/>
  <c r="G90" i="1"/>
  <c r="F90" i="1"/>
  <c r="E90" i="1"/>
  <c r="G138" i="1"/>
  <c r="G139" i="1"/>
  <c r="F138" i="1"/>
  <c r="F139" i="1"/>
  <c r="E138" i="1"/>
  <c r="E139" i="1"/>
  <c r="H134" i="1"/>
  <c r="G137" i="1"/>
  <c r="F137" i="1"/>
  <c r="E137" i="1"/>
  <c r="G136" i="1"/>
  <c r="F136" i="1"/>
  <c r="E136" i="1"/>
  <c r="G135" i="1"/>
  <c r="F135" i="1"/>
  <c r="E135" i="1"/>
  <c r="G134" i="1"/>
  <c r="F134" i="1"/>
  <c r="E134" i="1"/>
  <c r="G133" i="1"/>
  <c r="F133" i="1"/>
  <c r="E133" i="1"/>
  <c r="G132" i="1"/>
  <c r="F132" i="1"/>
  <c r="E132" i="1"/>
  <c r="G123" i="1"/>
  <c r="G124" i="1"/>
  <c r="F123" i="1"/>
  <c r="F124" i="1"/>
  <c r="E123" i="1"/>
  <c r="E124" i="1"/>
  <c r="H121" i="1"/>
  <c r="G122" i="1"/>
  <c r="F122" i="1"/>
  <c r="E122" i="1"/>
  <c r="G121" i="1"/>
  <c r="F121" i="1"/>
  <c r="E121" i="1"/>
  <c r="G120" i="1"/>
  <c r="F120" i="1"/>
  <c r="E120" i="1"/>
  <c r="G119" i="1"/>
  <c r="F119" i="1"/>
  <c r="E119" i="1"/>
  <c r="G118" i="1"/>
  <c r="F118" i="1"/>
  <c r="E118" i="1"/>
  <c r="G117" i="1"/>
  <c r="F117" i="1"/>
  <c r="E117" i="1"/>
  <c r="H109" i="1"/>
  <c r="G109" i="1"/>
  <c r="F109" i="1"/>
  <c r="E109" i="1"/>
  <c r="G108" i="1"/>
  <c r="F108" i="1"/>
  <c r="E108" i="1"/>
  <c r="G107" i="1"/>
  <c r="F107" i="1"/>
  <c r="E107" i="1"/>
  <c r="G106" i="1"/>
  <c r="F106" i="1"/>
  <c r="E106" i="1"/>
  <c r="G105" i="1"/>
  <c r="F105" i="1"/>
  <c r="E105" i="1"/>
  <c r="G104" i="1"/>
  <c r="F104" i="1"/>
  <c r="E10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H83" i="1"/>
  <c r="L83" i="1"/>
  <c r="H69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H43" i="1"/>
  <c r="J43" i="1"/>
  <c r="F40" i="1"/>
  <c r="E40" i="1"/>
  <c r="G44" i="1"/>
  <c r="G45" i="1"/>
  <c r="G46" i="1"/>
  <c r="G47" i="1"/>
  <c r="G48" i="1"/>
  <c r="G49" i="1"/>
  <c r="G50" i="1"/>
  <c r="G51" i="1"/>
  <c r="G52" i="1"/>
  <c r="G53" i="1"/>
  <c r="F44" i="1"/>
  <c r="F45" i="1"/>
  <c r="F46" i="1"/>
  <c r="F47" i="1"/>
  <c r="F48" i="1"/>
  <c r="F49" i="1"/>
  <c r="F50" i="1"/>
  <c r="F51" i="1"/>
  <c r="F52" i="1"/>
  <c r="F53" i="1"/>
  <c r="E44" i="1"/>
  <c r="E45" i="1"/>
  <c r="E46" i="1"/>
  <c r="E47" i="1"/>
  <c r="E48" i="1"/>
  <c r="E49" i="1"/>
  <c r="E50" i="1"/>
  <c r="E51" i="1"/>
  <c r="E52" i="1"/>
  <c r="E53" i="1"/>
  <c r="G43" i="1"/>
  <c r="F43" i="1"/>
  <c r="E43" i="1"/>
  <c r="G42" i="1"/>
  <c r="F42" i="1"/>
  <c r="E42" i="1"/>
  <c r="G41" i="1"/>
  <c r="F41" i="1"/>
  <c r="E41" i="1"/>
  <c r="G40" i="1"/>
  <c r="F31" i="1"/>
  <c r="F32" i="1"/>
  <c r="F33" i="1"/>
  <c r="F30" i="1"/>
  <c r="G31" i="1"/>
  <c r="G32" i="1"/>
  <c r="G33" i="1"/>
  <c r="G30" i="1"/>
  <c r="E31" i="1"/>
  <c r="E32" i="1"/>
  <c r="E33" i="1"/>
  <c r="E30" i="1"/>
  <c r="H30" i="1"/>
  <c r="H80" i="1"/>
  <c r="L80" i="1"/>
  <c r="H64" i="1"/>
  <c r="L64" i="1"/>
  <c r="H79" i="1"/>
  <c r="L79" i="1"/>
  <c r="H67" i="1"/>
  <c r="K67" i="1"/>
  <c r="H40" i="1"/>
  <c r="K40" i="1"/>
  <c r="H52" i="1"/>
  <c r="I52" i="1"/>
  <c r="H41" i="1"/>
  <c r="L41" i="1"/>
  <c r="H81" i="1"/>
  <c r="L81" i="1"/>
  <c r="H48" i="1"/>
  <c r="I48" i="1"/>
  <c r="H53" i="1"/>
  <c r="J53" i="1"/>
  <c r="H46" i="1"/>
  <c r="I46" i="1"/>
  <c r="H42" i="1"/>
  <c r="L42" i="1"/>
  <c r="H65" i="1"/>
  <c r="J65" i="1"/>
  <c r="H139" i="1"/>
  <c r="H95" i="1"/>
  <c r="I95" i="1"/>
  <c r="H138" i="1"/>
  <c r="K138" i="1"/>
  <c r="H62" i="1"/>
  <c r="L62" i="1"/>
  <c r="H133" i="1"/>
  <c r="I133" i="1"/>
  <c r="H49" i="1"/>
  <c r="I49" i="1"/>
  <c r="H118" i="1"/>
  <c r="L118" i="1"/>
  <c r="H96" i="1"/>
  <c r="K96" i="1"/>
  <c r="H66" i="1"/>
  <c r="J66" i="1"/>
  <c r="H51" i="1"/>
  <c r="K51" i="1"/>
  <c r="H50" i="1"/>
  <c r="L50" i="1"/>
  <c r="H63" i="1"/>
  <c r="L63" i="1"/>
  <c r="H47" i="1"/>
  <c r="L47" i="1"/>
  <c r="H136" i="1"/>
  <c r="J136" i="1"/>
  <c r="H90" i="1"/>
  <c r="I90" i="1"/>
  <c r="H124" i="1"/>
  <c r="L124" i="1"/>
  <c r="H132" i="1"/>
  <c r="I132" i="1"/>
  <c r="H45" i="1"/>
  <c r="H44" i="1"/>
  <c r="L44" i="1"/>
  <c r="H120" i="1"/>
  <c r="H94" i="1"/>
  <c r="K94" i="1"/>
  <c r="H119" i="1"/>
  <c r="K119" i="1"/>
  <c r="H92" i="1"/>
  <c r="J92" i="1"/>
  <c r="J69" i="1"/>
  <c r="L69" i="1"/>
  <c r="I69" i="1"/>
  <c r="K69" i="1"/>
  <c r="J91" i="1"/>
  <c r="I91" i="1"/>
  <c r="L91" i="1"/>
  <c r="K91" i="1"/>
  <c r="K109" i="1"/>
  <c r="L109" i="1"/>
  <c r="I30" i="1"/>
  <c r="L30" i="1"/>
  <c r="K30" i="1"/>
  <c r="J30" i="1"/>
  <c r="I134" i="1"/>
  <c r="K134" i="1"/>
  <c r="L134" i="1"/>
  <c r="K121" i="1"/>
  <c r="I121" i="1"/>
  <c r="J121" i="1"/>
  <c r="H108" i="1"/>
  <c r="H31" i="1"/>
  <c r="H68" i="1"/>
  <c r="K68" i="1"/>
  <c r="H82" i="1"/>
  <c r="L82" i="1"/>
  <c r="H32" i="1"/>
  <c r="H78" i="1"/>
  <c r="J78" i="1"/>
  <c r="H77" i="1"/>
  <c r="I77" i="1"/>
  <c r="H107" i="1"/>
  <c r="L107" i="1"/>
  <c r="H106" i="1"/>
  <c r="I106" i="1"/>
  <c r="H61" i="1"/>
  <c r="H105" i="1"/>
  <c r="L105" i="1"/>
  <c r="H117" i="1"/>
  <c r="H137" i="1"/>
  <c r="J137" i="1"/>
  <c r="H93" i="1"/>
  <c r="J93" i="1"/>
  <c r="H104" i="1"/>
  <c r="J104" i="1"/>
  <c r="H123" i="1"/>
  <c r="H135" i="1"/>
  <c r="I135" i="1"/>
  <c r="H33" i="1"/>
  <c r="H60" i="1"/>
  <c r="H76" i="1"/>
  <c r="H122" i="1"/>
  <c r="J122" i="1"/>
  <c r="L136" i="1"/>
  <c r="J134" i="1"/>
  <c r="L121" i="1"/>
  <c r="I109" i="1"/>
  <c r="J109" i="1"/>
  <c r="I83" i="1"/>
  <c r="J83" i="1"/>
  <c r="K83" i="1"/>
  <c r="I80" i="1"/>
  <c r="J80" i="1"/>
  <c r="K80" i="1"/>
  <c r="K43" i="1"/>
  <c r="L43" i="1"/>
  <c r="I43" i="1"/>
  <c r="I138" i="1"/>
  <c r="J41" i="1"/>
  <c r="K42" i="1"/>
  <c r="I42" i="1"/>
  <c r="K41" i="1"/>
  <c r="J42" i="1"/>
  <c r="L65" i="1"/>
  <c r="K81" i="1"/>
  <c r="J81" i="1"/>
  <c r="K64" i="1"/>
  <c r="K50" i="1"/>
  <c r="J64" i="1"/>
  <c r="I118" i="1"/>
  <c r="I96" i="1"/>
  <c r="I64" i="1"/>
  <c r="I81" i="1"/>
  <c r="J96" i="1"/>
  <c r="K63" i="1"/>
  <c r="L51" i="1"/>
  <c r="L96" i="1"/>
  <c r="J51" i="1"/>
  <c r="L93" i="1"/>
  <c r="K79" i="1"/>
  <c r="J95" i="1"/>
  <c r="J77" i="1"/>
  <c r="R78" i="1"/>
  <c r="J94" i="1"/>
  <c r="K90" i="1"/>
  <c r="L53" i="1"/>
  <c r="J79" i="1"/>
  <c r="I79" i="1"/>
  <c r="J62" i="1"/>
  <c r="J63" i="1"/>
  <c r="R62" i="1"/>
  <c r="J52" i="1"/>
  <c r="I67" i="1"/>
  <c r="K118" i="1"/>
  <c r="L119" i="1"/>
  <c r="L67" i="1"/>
  <c r="I40" i="1"/>
  <c r="I51" i="1"/>
  <c r="L46" i="1"/>
  <c r="L52" i="1"/>
  <c r="K66" i="1"/>
  <c r="I41" i="1"/>
  <c r="I136" i="1"/>
  <c r="K46" i="1"/>
  <c r="K52" i="1"/>
  <c r="J46" i="1"/>
  <c r="J49" i="1"/>
  <c r="I50" i="1"/>
  <c r="K49" i="1"/>
  <c r="L49" i="1"/>
  <c r="J67" i="1"/>
  <c r="J48" i="1"/>
  <c r="I62" i="1"/>
  <c r="K53" i="1"/>
  <c r="I53" i="1"/>
  <c r="L48" i="1"/>
  <c r="I104" i="1"/>
  <c r="K62" i="1"/>
  <c r="J50" i="1"/>
  <c r="K48" i="1"/>
  <c r="I65" i="1"/>
  <c r="K65" i="1"/>
  <c r="K133" i="1"/>
  <c r="L40" i="1"/>
  <c r="J40" i="1"/>
  <c r="J106" i="1"/>
  <c r="J118" i="1"/>
  <c r="K95" i="1"/>
  <c r="L95" i="1"/>
  <c r="K136" i="1"/>
  <c r="J90" i="1"/>
  <c r="K104" i="1"/>
  <c r="K139" i="1"/>
  <c r="J139" i="1"/>
  <c r="L66" i="1"/>
  <c r="L90" i="1"/>
  <c r="K47" i="1"/>
  <c r="I139" i="1"/>
  <c r="I66" i="1"/>
  <c r="I63" i="1"/>
  <c r="J105" i="1"/>
  <c r="L138" i="1"/>
  <c r="J138" i="1"/>
  <c r="J133" i="1"/>
  <c r="L133" i="1"/>
  <c r="I105" i="1"/>
  <c r="L139" i="1"/>
  <c r="L120" i="1"/>
  <c r="K120" i="1"/>
  <c r="I120" i="1"/>
  <c r="J120" i="1"/>
  <c r="I78" i="1"/>
  <c r="K132" i="1"/>
  <c r="L132" i="1"/>
  <c r="L78" i="1"/>
  <c r="L104" i="1"/>
  <c r="I124" i="1"/>
  <c r="K124" i="1"/>
  <c r="J124" i="1"/>
  <c r="K77" i="1"/>
  <c r="I119" i="1"/>
  <c r="J132" i="1"/>
  <c r="J119" i="1"/>
  <c r="I44" i="1"/>
  <c r="J44" i="1"/>
  <c r="K44" i="1"/>
  <c r="I47" i="1"/>
  <c r="J47" i="1"/>
  <c r="K92" i="1"/>
  <c r="L92" i="1"/>
  <c r="K106" i="1"/>
  <c r="K93" i="1"/>
  <c r="I93" i="1"/>
  <c r="I94" i="1"/>
  <c r="L94" i="1"/>
  <c r="J45" i="1"/>
  <c r="L45" i="1"/>
  <c r="I45" i="1"/>
  <c r="K45" i="1"/>
  <c r="I92" i="1"/>
  <c r="L68" i="1"/>
  <c r="I107" i="1"/>
  <c r="K107" i="1"/>
  <c r="K137" i="1"/>
  <c r="J82" i="1"/>
  <c r="L106" i="1"/>
  <c r="K105" i="1"/>
  <c r="L33" i="1"/>
  <c r="J33" i="1"/>
  <c r="K33" i="1"/>
  <c r="I33" i="1"/>
  <c r="L122" i="1"/>
  <c r="I122" i="1"/>
  <c r="K122" i="1"/>
  <c r="L108" i="1"/>
  <c r="K108" i="1"/>
  <c r="I68" i="1"/>
  <c r="K82" i="1"/>
  <c r="J32" i="1"/>
  <c r="I32" i="1"/>
  <c r="L32" i="1"/>
  <c r="K32" i="1"/>
  <c r="J68" i="1"/>
  <c r="I108" i="1"/>
  <c r="J60" i="1"/>
  <c r="L60" i="1"/>
  <c r="K60" i="1"/>
  <c r="I60" i="1"/>
  <c r="K78" i="1"/>
  <c r="S78" i="1"/>
  <c r="L137" i="1"/>
  <c r="J107" i="1"/>
  <c r="I82" i="1"/>
  <c r="L77" i="1"/>
  <c r="J31" i="1"/>
  <c r="L31" i="1"/>
  <c r="I31" i="1"/>
  <c r="K31" i="1"/>
  <c r="L76" i="1"/>
  <c r="K76" i="1"/>
  <c r="J76" i="1"/>
  <c r="R81" i="1"/>
  <c r="L9" i="1"/>
  <c r="I76" i="1"/>
  <c r="L135" i="1"/>
  <c r="K135" i="1"/>
  <c r="J135" i="1"/>
  <c r="K117" i="1"/>
  <c r="I117" i="1"/>
  <c r="J117" i="1"/>
  <c r="L117" i="1"/>
  <c r="J108" i="1"/>
  <c r="L123" i="1"/>
  <c r="I123" i="1"/>
  <c r="K123" i="1"/>
  <c r="J123" i="1"/>
  <c r="R123" i="1"/>
  <c r="L61" i="1"/>
  <c r="K61" i="1"/>
  <c r="J61" i="1"/>
  <c r="I61" i="1"/>
  <c r="I137" i="1"/>
  <c r="S69" i="1"/>
  <c r="S62" i="1"/>
  <c r="R137" i="1"/>
  <c r="J18" i="1"/>
  <c r="S133" i="1"/>
  <c r="I18" i="1"/>
  <c r="S131" i="1"/>
  <c r="G18" i="1"/>
  <c r="R131" i="1"/>
  <c r="F18" i="1"/>
  <c r="R133" i="1"/>
  <c r="S82" i="1"/>
  <c r="K9" i="1"/>
  <c r="S81" i="1"/>
  <c r="M9" i="1"/>
  <c r="R82" i="1"/>
  <c r="J9" i="1"/>
  <c r="S68" i="1"/>
  <c r="M8" i="1"/>
  <c r="R68" i="1"/>
  <c r="L8" i="1"/>
  <c r="R69" i="1"/>
  <c r="J8" i="1"/>
  <c r="S42" i="1"/>
  <c r="I7" i="1"/>
  <c r="R42" i="1"/>
  <c r="H7" i="1"/>
  <c r="R40" i="1"/>
  <c r="F7" i="1"/>
  <c r="R49" i="1"/>
  <c r="S49" i="1"/>
  <c r="K7" i="1"/>
  <c r="R76" i="1"/>
  <c r="S76" i="1"/>
  <c r="G9" i="1"/>
  <c r="I9" i="1"/>
  <c r="R60" i="1"/>
  <c r="R90" i="1"/>
  <c r="F15" i="1"/>
  <c r="R106" i="1"/>
  <c r="H16" i="1"/>
  <c r="R104" i="1"/>
  <c r="F16" i="1"/>
  <c r="S90" i="1"/>
  <c r="G15" i="1"/>
  <c r="J7" i="1"/>
  <c r="S40" i="1"/>
  <c r="G7" i="1"/>
  <c r="J17" i="1"/>
  <c r="S137" i="1"/>
  <c r="K18" i="1"/>
  <c r="K8" i="1"/>
  <c r="S123" i="1"/>
  <c r="K17" i="1"/>
  <c r="R30" i="1"/>
  <c r="F6" i="1"/>
  <c r="S106" i="1"/>
  <c r="I16" i="1"/>
  <c r="S30" i="1"/>
  <c r="G6" i="1"/>
  <c r="S104" i="1"/>
  <c r="G16" i="1"/>
  <c r="R117" i="1"/>
  <c r="F17" i="1"/>
  <c r="R119" i="1"/>
  <c r="H17" i="1"/>
  <c r="S110" i="1"/>
  <c r="K16" i="1"/>
  <c r="R110" i="1"/>
  <c r="J16" i="1"/>
  <c r="H8" i="1"/>
  <c r="F8" i="1"/>
  <c r="S119" i="1"/>
  <c r="I17" i="1"/>
  <c r="S117" i="1"/>
  <c r="G17" i="1"/>
  <c r="F9" i="1"/>
  <c r="S60" i="1"/>
  <c r="G8" i="1"/>
  <c r="I8" i="1"/>
  <c r="H9" i="1"/>
  <c r="H18" i="1"/>
</calcChain>
</file>

<file path=xl/sharedStrings.xml><?xml version="1.0" encoding="utf-8"?>
<sst xmlns="http://schemas.openxmlformats.org/spreadsheetml/2006/main" count="442" uniqueCount="91">
  <si>
    <t>Total</t>
  </si>
  <si>
    <t>Pseudomonas putida</t>
  </si>
  <si>
    <t>Pseudomonas stutzeri</t>
  </si>
  <si>
    <t>si</t>
  </si>
  <si>
    <t>ni</t>
  </si>
  <si>
    <t>dsi</t>
  </si>
  <si>
    <t>N</t>
  </si>
  <si>
    <t>CDTI</t>
  </si>
  <si>
    <t>Pseudomona putida _ Time-0</t>
  </si>
  <si>
    <t>Gn=ni/N</t>
  </si>
  <si>
    <t>gn*si</t>
  </si>
  <si>
    <t>gn^4*si^2*dsi^2</t>
  </si>
  <si>
    <t>gn^2*si^2</t>
  </si>
  <si>
    <t>Fraction</t>
  </si>
  <si>
    <t>si^2</t>
  </si>
  <si>
    <t>dsi^2</t>
  </si>
  <si>
    <t>si^2*dsi^2</t>
  </si>
  <si>
    <t>gn^2*dsi^2</t>
  </si>
  <si>
    <t>WDT</t>
  </si>
  <si>
    <t>Pseudomona putida _ Time-60</t>
  </si>
  <si>
    <t>Pseudomona putida _ Time-90</t>
  </si>
  <si>
    <t>Pseudomona putida _ Time-120</t>
  </si>
  <si>
    <t>Pseudomona stutzeri _ Time-15</t>
  </si>
  <si>
    <t>Pseudomona stutzeri _ Time-30</t>
  </si>
  <si>
    <t>Pseudomona stutzeri _ Time-60</t>
  </si>
  <si>
    <t>Pseudomona stutzeri _ Time-0</t>
  </si>
  <si>
    <t>low-SDT</t>
  </si>
  <si>
    <t>d_low-SDT</t>
  </si>
  <si>
    <t>d_WDT</t>
  </si>
  <si>
    <t>d_Total</t>
  </si>
  <si>
    <t>high-SDT</t>
  </si>
  <si>
    <t>d_high-SDT</t>
  </si>
  <si>
    <t>d_CDTI</t>
  </si>
  <si>
    <t>Time [min]</t>
  </si>
  <si>
    <t>Ln(N)</t>
  </si>
  <si>
    <t>Ln(ni)</t>
  </si>
  <si>
    <t>DTI</t>
  </si>
  <si>
    <t>s1</t>
  </si>
  <si>
    <t>ds1</t>
  </si>
  <si>
    <t>s2</t>
  </si>
  <si>
    <t>ds2</t>
  </si>
  <si>
    <t>s3</t>
  </si>
  <si>
    <t>ds3</t>
  </si>
  <si>
    <t>s4</t>
  </si>
  <si>
    <t>ds4</t>
  </si>
  <si>
    <t>s5</t>
  </si>
  <si>
    <t>ds5</t>
  </si>
  <si>
    <t>s6</t>
  </si>
  <si>
    <t>ds6</t>
  </si>
  <si>
    <t>s7</t>
  </si>
  <si>
    <t>ds7</t>
  </si>
  <si>
    <t>Time</t>
  </si>
  <si>
    <t>Gx</t>
  </si>
  <si>
    <t>G4</t>
  </si>
  <si>
    <t>G3</t>
  </si>
  <si>
    <t>G2</t>
  </si>
  <si>
    <t>G1</t>
  </si>
  <si>
    <t>DTI weighted</t>
  </si>
  <si>
    <t>dCDTI</t>
  </si>
  <si>
    <t>CDTI_2-7</t>
  </si>
  <si>
    <t>dCDTI_2-7</t>
  </si>
  <si>
    <t>CDTI_3-7</t>
  </si>
  <si>
    <t>dCDTI_3-7</t>
  </si>
  <si>
    <t>CDTI_4-7</t>
  </si>
  <si>
    <t>dCDTI_4-7</t>
  </si>
  <si>
    <t>CDTI_5-7</t>
  </si>
  <si>
    <t>dCDTI_5-7</t>
  </si>
  <si>
    <t>CDTI_6-7</t>
  </si>
  <si>
    <t>dCDTI_6-7</t>
  </si>
  <si>
    <t>G_1-7</t>
  </si>
  <si>
    <t>G_1-6</t>
  </si>
  <si>
    <t>G_1-5</t>
  </si>
  <si>
    <t>G_1-4</t>
  </si>
  <si>
    <t>G_1-3</t>
  </si>
  <si>
    <t>G_1-2</t>
  </si>
  <si>
    <t>gn=ln(ni)/ln(N)</t>
  </si>
  <si>
    <t>2-7</t>
  </si>
  <si>
    <t>3-7</t>
  </si>
  <si>
    <t>4-7</t>
  </si>
  <si>
    <t>5-7</t>
  </si>
  <si>
    <t>6-7</t>
  </si>
  <si>
    <t>FC_T26h</t>
  </si>
  <si>
    <t>FC_T24h</t>
  </si>
  <si>
    <t>FC_T8h</t>
  </si>
  <si>
    <t>FC_T6h</t>
  </si>
  <si>
    <t>FC_T4h</t>
  </si>
  <si>
    <t>FC_T2h</t>
  </si>
  <si>
    <t>FC_T1h</t>
  </si>
  <si>
    <t>FC_T0h</t>
  </si>
  <si>
    <t>Supplementary Table_S2: Calculation of CDTI on Flow Cytometry data</t>
  </si>
  <si>
    <t>Supplementary Table_S2: Calculation of CDTI on nanoSIMS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</si>
</sst>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0000"/>
    <numFmt numFmtId="165" formatCode="0.0000"/>
    <numFmt numFmtId="166" formatCode="0.000000000"/>
    <numFmt numFmtId="167" formatCode="0.0000000"/>
    <numFmt numFmtId="168" formatCode="0.000000E+00"/>
    <numFmt numFmtId="169" formatCode="0.0000000000000000"/>
    <numFmt numFmtId="170" formatCode="0.000"/>
    <numFmt numFmtId="171" formatCode="0.00000000"/>
    <numFmt numFmtId="172" formatCode="0.0000E+00"/>
    <numFmt numFmtId="173" formatCode="0.00000000000"/>
    <numFmt numFmtId="174" formatCode="0.00000000E+00"/>
    <numFmt numFmtId="175" formatCode="0.0000000000"/>
    <numFmt numFmtId="176" formatCode="0.000000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 applyFill="1"/>
    <xf numFmtId="164" fontId="1" fillId="0" borderId="0" xfId="0" applyNumberFormat="1" applyFont="1" applyFill="1"/>
    <xf numFmtId="166" fontId="0" fillId="0" borderId="0" xfId="0" applyNumberFormat="1"/>
    <xf numFmtId="0" fontId="0" fillId="4" borderId="0" xfId="0" applyFill="1"/>
    <xf numFmtId="0" fontId="0" fillId="0" borderId="0" xfId="0" applyFill="1" applyAlignment="1">
      <alignment horizontal="right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0" fillId="5" borderId="0" xfId="0" applyFill="1"/>
    <xf numFmtId="165" fontId="0" fillId="0" borderId="0" xfId="0" applyNumberFormat="1" applyFill="1"/>
    <xf numFmtId="0" fontId="3" fillId="0" borderId="0" xfId="0" applyFont="1"/>
    <xf numFmtId="0" fontId="0" fillId="0" borderId="0" xfId="0" applyFont="1"/>
    <xf numFmtId="1" fontId="1" fillId="0" borderId="0" xfId="0" applyNumberFormat="1" applyFont="1"/>
    <xf numFmtId="1" fontId="0" fillId="0" borderId="0" xfId="0" applyNumberFormat="1" applyFont="1"/>
    <xf numFmtId="0" fontId="2" fillId="0" borderId="0" xfId="0" applyFont="1" applyFill="1"/>
    <xf numFmtId="0" fontId="0" fillId="0" borderId="0" xfId="0" applyFont="1" applyFill="1"/>
    <xf numFmtId="0" fontId="1" fillId="2" borderId="0" xfId="0" applyFont="1" applyFill="1"/>
    <xf numFmtId="0" fontId="1" fillId="4" borderId="0" xfId="0" applyFont="1" applyFill="1"/>
    <xf numFmtId="0" fontId="1" fillId="3" borderId="0" xfId="0" applyFont="1" applyFill="1"/>
    <xf numFmtId="0" fontId="1" fillId="5" borderId="0" xfId="0" applyFont="1" applyFill="1"/>
    <xf numFmtId="168" fontId="0" fillId="0" borderId="0" xfId="0" applyNumberFormat="1" applyFill="1"/>
    <xf numFmtId="165" fontId="0" fillId="0" borderId="0" xfId="0" applyNumberFormat="1"/>
    <xf numFmtId="167" fontId="0" fillId="0" borderId="0" xfId="0" applyNumberFormat="1" applyFill="1"/>
    <xf numFmtId="169" fontId="0" fillId="0" borderId="0" xfId="0" applyNumberFormat="1"/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5" borderId="0" xfId="0" applyFont="1" applyFill="1"/>
    <xf numFmtId="0" fontId="0" fillId="3" borderId="0" xfId="0" applyFont="1" applyFill="1"/>
    <xf numFmtId="0" fontId="0" fillId="4" borderId="0" xfId="0" applyFont="1" applyFill="1"/>
    <xf numFmtId="0" fontId="0" fillId="2" borderId="0" xfId="0" applyFont="1" applyFill="1"/>
    <xf numFmtId="168" fontId="1" fillId="0" borderId="0" xfId="0" applyNumberFormat="1" applyFont="1" applyFill="1"/>
    <xf numFmtId="0" fontId="0" fillId="5" borderId="2" xfId="0" applyFill="1" applyBorder="1"/>
    <xf numFmtId="0" fontId="3" fillId="5" borderId="3" xfId="0" applyFont="1" applyFill="1" applyBorder="1"/>
    <xf numFmtId="0" fontId="2" fillId="5" borderId="3" xfId="0" applyFont="1" applyFill="1" applyBorder="1"/>
    <xf numFmtId="0" fontId="0" fillId="5" borderId="3" xfId="0" applyFill="1" applyBorder="1"/>
    <xf numFmtId="0" fontId="0" fillId="5" borderId="4" xfId="0" applyFill="1" applyBorder="1" applyAlignment="1">
      <alignment horizontal="center"/>
    </xf>
    <xf numFmtId="164" fontId="0" fillId="0" borderId="1" xfId="0" applyNumberFormat="1" applyFill="1" applyBorder="1"/>
    <xf numFmtId="0" fontId="1" fillId="0" borderId="1" xfId="0" applyFont="1" applyFill="1" applyBorder="1"/>
    <xf numFmtId="0" fontId="0" fillId="0" borderId="1" xfId="0" applyFont="1" applyBorder="1"/>
    <xf numFmtId="165" fontId="0" fillId="0" borderId="1" xfId="0" applyNumberFormat="1" applyBorder="1"/>
    <xf numFmtId="167" fontId="0" fillId="0" borderId="1" xfId="0" applyNumberFormat="1" applyFill="1" applyBorder="1"/>
    <xf numFmtId="169" fontId="0" fillId="0" borderId="1" xfId="0" applyNumberFormat="1" applyBorder="1"/>
    <xf numFmtId="164" fontId="0" fillId="0" borderId="1" xfId="0" applyNumberFormat="1" applyBorder="1"/>
    <xf numFmtId="0" fontId="0" fillId="4" borderId="1" xfId="0" applyFont="1" applyFill="1" applyBorder="1"/>
    <xf numFmtId="0" fontId="1" fillId="4" borderId="1" xfId="0" applyFont="1" applyFill="1" applyBorder="1"/>
    <xf numFmtId="11" fontId="0" fillId="0" borderId="1" xfId="0" applyNumberFormat="1" applyBorder="1"/>
    <xf numFmtId="0" fontId="0" fillId="4" borderId="0" xfId="0" applyFont="1" applyFill="1" applyBorder="1"/>
    <xf numFmtId="0" fontId="1" fillId="4" borderId="0" xfId="0" applyFont="1" applyFill="1" applyBorder="1"/>
    <xf numFmtId="1" fontId="0" fillId="0" borderId="1" xfId="0" applyNumberFormat="1" applyFont="1" applyBorder="1"/>
    <xf numFmtId="0" fontId="0" fillId="4" borderId="2" xfId="0" applyFill="1" applyBorder="1"/>
    <xf numFmtId="0" fontId="1" fillId="4" borderId="1" xfId="0" applyFont="1" applyFill="1" applyBorder="1" applyAlignment="1">
      <alignment horizontal="center"/>
    </xf>
    <xf numFmtId="1" fontId="1" fillId="4" borderId="0" xfId="0" applyNumberFormat="1" applyFont="1" applyFill="1"/>
    <xf numFmtId="0" fontId="0" fillId="4" borderId="1" xfId="0" applyFill="1" applyBorder="1"/>
    <xf numFmtId="0" fontId="3" fillId="4" borderId="3" xfId="0" applyFont="1" applyFill="1" applyBorder="1"/>
    <xf numFmtId="0" fontId="2" fillId="4" borderId="3" xfId="0" applyFont="1" applyFill="1" applyBorder="1"/>
    <xf numFmtId="0" fontId="0" fillId="4" borderId="3" xfId="0" applyFill="1" applyBorder="1"/>
    <xf numFmtId="0" fontId="0" fillId="4" borderId="4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/>
    <xf numFmtId="0" fontId="2" fillId="0" borderId="1" xfId="0" applyFont="1" applyFill="1" applyBorder="1"/>
    <xf numFmtId="169" fontId="0" fillId="0" borderId="0" xfId="0" applyNumberFormat="1" applyFill="1"/>
    <xf numFmtId="1" fontId="0" fillId="0" borderId="0" xfId="0" applyNumberFormat="1" applyFont="1" applyFill="1"/>
    <xf numFmtId="11" fontId="0" fillId="0" borderId="0" xfId="0" applyNumberFormat="1" applyFill="1"/>
    <xf numFmtId="0" fontId="0" fillId="5" borderId="4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3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0" borderId="7" xfId="0" applyFont="1" applyBorder="1"/>
    <xf numFmtId="0" fontId="0" fillId="0" borderId="8" xfId="0" applyBorder="1"/>
    <xf numFmtId="0" fontId="0" fillId="0" borderId="0" xfId="0" applyBorder="1"/>
    <xf numFmtId="0" fontId="0" fillId="0" borderId="5" xfId="0" applyBorder="1"/>
    <xf numFmtId="0" fontId="0" fillId="4" borderId="4" xfId="0" applyFill="1" applyBorder="1"/>
    <xf numFmtId="0" fontId="1" fillId="0" borderId="2" xfId="0" applyFont="1" applyBorder="1" applyAlignment="1">
      <alignment horizontal="center"/>
    </xf>
    <xf numFmtId="164" fontId="0" fillId="0" borderId="7" xfId="0" applyNumberFormat="1" applyBorder="1"/>
    <xf numFmtId="0" fontId="0" fillId="0" borderId="0" xfId="0" applyFont="1" applyFill="1" applyBorder="1"/>
    <xf numFmtId="0" fontId="0" fillId="2" borderId="0" xfId="0" applyFont="1" applyFill="1" applyBorder="1"/>
    <xf numFmtId="0" fontId="1" fillId="2" borderId="0" xfId="0" applyFont="1" applyFill="1" applyBorder="1"/>
    <xf numFmtId="168" fontId="0" fillId="0" borderId="0" xfId="0" applyNumberFormat="1" applyFill="1" applyBorder="1"/>
    <xf numFmtId="0" fontId="1" fillId="0" borderId="8" xfId="0" applyFont="1" applyFill="1" applyBorder="1"/>
    <xf numFmtId="0" fontId="0" fillId="0" borderId="8" xfId="0" applyFill="1" applyBorder="1"/>
    <xf numFmtId="0" fontId="0" fillId="0" borderId="8" xfId="0" applyFont="1" applyFill="1" applyBorder="1"/>
    <xf numFmtId="11" fontId="0" fillId="0" borderId="0" xfId="0" applyNumberFormat="1" applyFont="1"/>
    <xf numFmtId="0" fontId="0" fillId="6" borderId="1" xfId="0" applyFill="1" applyBorder="1"/>
    <xf numFmtId="0" fontId="5" fillId="5" borderId="4" xfId="0" applyFont="1" applyFill="1" applyBorder="1"/>
    <xf numFmtId="0" fontId="5" fillId="4" borderId="4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6" fontId="1" fillId="0" borderId="0" xfId="0" applyNumberFormat="1" applyFont="1" applyFill="1" applyBorder="1"/>
    <xf numFmtId="168" fontId="1" fillId="0" borderId="0" xfId="0" applyNumberFormat="1" applyFont="1" applyFill="1" applyBorder="1"/>
    <xf numFmtId="166" fontId="0" fillId="0" borderId="8" xfId="0" applyNumberFormat="1" applyFill="1" applyBorder="1"/>
    <xf numFmtId="0" fontId="4" fillId="0" borderId="8" xfId="0" applyFont="1" applyFill="1" applyBorder="1"/>
    <xf numFmtId="1" fontId="1" fillId="0" borderId="0" xfId="0" applyNumberFormat="1" applyFont="1" applyFill="1"/>
    <xf numFmtId="0" fontId="0" fillId="6" borderId="1" xfId="0" applyFont="1" applyFill="1" applyBorder="1"/>
    <xf numFmtId="165" fontId="0" fillId="6" borderId="1" xfId="0" applyNumberFormat="1" applyFill="1" applyBorder="1"/>
    <xf numFmtId="167" fontId="0" fillId="6" borderId="1" xfId="0" applyNumberFormat="1" applyFill="1" applyBorder="1"/>
    <xf numFmtId="169" fontId="0" fillId="6" borderId="1" xfId="0" applyNumberFormat="1" applyFill="1" applyBorder="1"/>
    <xf numFmtId="0" fontId="0" fillId="6" borderId="0" xfId="0" applyFont="1" applyFill="1" applyBorder="1"/>
    <xf numFmtId="0" fontId="1" fillId="6" borderId="0" xfId="0" applyFont="1" applyFill="1" applyBorder="1"/>
    <xf numFmtId="170" fontId="1" fillId="0" borderId="0" xfId="0" applyNumberFormat="1" applyFont="1" applyFill="1"/>
    <xf numFmtId="0" fontId="6" fillId="0" borderId="0" xfId="0" applyFont="1" applyFill="1" applyBorder="1"/>
    <xf numFmtId="167" fontId="0" fillId="0" borderId="0" xfId="0" applyNumberFormat="1" applyFill="1" applyBorder="1"/>
    <xf numFmtId="169" fontId="0" fillId="0" borderId="0" xfId="0" applyNumberFormat="1" applyFill="1" applyBorder="1"/>
    <xf numFmtId="164" fontId="0" fillId="0" borderId="0" xfId="0" applyNumberFormat="1" applyFill="1" applyBorder="1"/>
    <xf numFmtId="1" fontId="0" fillId="0" borderId="0" xfId="0" applyNumberFormat="1" applyFont="1" applyFill="1" applyBorder="1"/>
    <xf numFmtId="0" fontId="0" fillId="2" borderId="0" xfId="0" applyFill="1" applyBorder="1"/>
    <xf numFmtId="169" fontId="0" fillId="2" borderId="0" xfId="0" applyNumberFormat="1" applyFill="1" applyBorder="1"/>
    <xf numFmtId="164" fontId="0" fillId="2" borderId="0" xfId="0" applyNumberFormat="1" applyFill="1" applyBorder="1"/>
    <xf numFmtId="171" fontId="0" fillId="0" borderId="0" xfId="0" applyNumberFormat="1" applyFont="1" applyFill="1" applyBorder="1"/>
    <xf numFmtId="167" fontId="0" fillId="0" borderId="0" xfId="0" applyNumberFormat="1" applyFont="1" applyFill="1" applyBorder="1"/>
    <xf numFmtId="172" fontId="0" fillId="0" borderId="0" xfId="0" applyNumberFormat="1" applyFont="1" applyFill="1" applyBorder="1"/>
    <xf numFmtId="173" fontId="0" fillId="0" borderId="0" xfId="0" applyNumberFormat="1" applyFill="1"/>
    <xf numFmtId="166" fontId="0" fillId="0" borderId="0" xfId="0" applyNumberFormat="1" applyFill="1" applyBorder="1"/>
    <xf numFmtId="174" fontId="0" fillId="0" borderId="0" xfId="0" applyNumberFormat="1" applyFill="1" applyBorder="1"/>
    <xf numFmtId="175" fontId="0" fillId="0" borderId="0" xfId="0" applyNumberFormat="1" applyFill="1" applyBorder="1"/>
    <xf numFmtId="173" fontId="0" fillId="0" borderId="0" xfId="0" applyNumberFormat="1" applyFill="1" applyBorder="1"/>
    <xf numFmtId="176" fontId="0" fillId="0" borderId="0" xfId="0" applyNumberFormat="1" applyFont="1" applyFill="1" applyBorder="1"/>
    <xf numFmtId="0" fontId="0" fillId="7" borderId="0" xfId="0" applyFill="1" applyBorder="1"/>
    <xf numFmtId="0" fontId="0" fillId="7" borderId="0" xfId="0" applyFont="1" applyFill="1" applyBorder="1"/>
    <xf numFmtId="165" fontId="0" fillId="7" borderId="0" xfId="0" applyNumberFormat="1" applyFill="1"/>
    <xf numFmtId="167" fontId="0" fillId="7" borderId="0" xfId="0" applyNumberFormat="1" applyFill="1" applyBorder="1"/>
    <xf numFmtId="170" fontId="1" fillId="0" borderId="0" xfId="0" applyNumberFormat="1" applyFont="1"/>
    <xf numFmtId="49" fontId="1" fillId="5" borderId="0" xfId="0" applyNumberFormat="1" applyFont="1" applyFill="1"/>
    <xf numFmtId="49" fontId="1" fillId="0" borderId="0" xfId="0" applyNumberFormat="1" applyFont="1" applyFill="1"/>
    <xf numFmtId="0" fontId="0" fillId="0" borderId="0" xfId="0" applyFont="1" applyBorder="1"/>
    <xf numFmtId="169" fontId="0" fillId="0" borderId="0" xfId="0" applyNumberFormat="1" applyBorder="1"/>
    <xf numFmtId="164" fontId="0" fillId="0" borderId="0" xfId="0" applyNumberFormat="1" applyBorder="1"/>
    <xf numFmtId="1" fontId="0" fillId="0" borderId="0" xfId="0" applyNumberFormat="1" applyFont="1" applyBorder="1"/>
    <xf numFmtId="0" fontId="7" fillId="0" borderId="0" xfId="0" applyFont="1"/>
    <xf numFmtId="0" fontId="1" fillId="7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44"/>
  <sheetViews>
    <sheetView tabSelected="1" zoomScale="90" zoomScaleNormal="90" workbookViewId="0">
      <selection activeCell="B8" sqref="B8"/>
    </sheetView>
  </sheetViews>
  <sheetFormatPr baseColWidth="10" defaultColWidth="11.42578125" defaultRowHeight="15" x14ac:dyDescent="0.25"/>
  <cols>
    <col min="1" max="1" width="6.7109375" customWidth="1"/>
    <col min="2" max="2" width="6.42578125" customWidth="1"/>
    <col min="3" max="3" width="11.42578125" customWidth="1"/>
    <col min="4" max="4" width="9.85546875" customWidth="1"/>
    <col min="5" max="7" width="11.42578125" customWidth="1"/>
    <col min="8" max="8" width="10.28515625" customWidth="1"/>
    <col min="9" max="9" width="12.42578125" customWidth="1"/>
    <col min="11" max="12" width="20.42578125" customWidth="1"/>
    <col min="13" max="13" width="16" customWidth="1"/>
    <col min="14" max="14" width="10.140625" customWidth="1"/>
    <col min="15" max="15" width="11" customWidth="1"/>
    <col min="16" max="16" width="18.28515625" style="3" customWidth="1"/>
    <col min="17" max="17" width="12.85546875" customWidth="1"/>
    <col min="19" max="19" width="10.42578125" customWidth="1"/>
    <col min="20" max="20" width="11.140625" customWidth="1"/>
    <col min="21" max="21" width="12.7109375" style="93" customWidth="1"/>
    <col min="22" max="22" width="13" style="76" customWidth="1"/>
    <col min="23" max="23" width="7" style="76" customWidth="1"/>
    <col min="24" max="24" width="11.140625" style="76" customWidth="1"/>
    <col min="25" max="25" width="10.7109375" customWidth="1"/>
    <col min="26" max="26" width="14.42578125" style="83" customWidth="1"/>
    <col min="27" max="114" width="11.42578125" style="83"/>
  </cols>
  <sheetData>
    <row r="1" spans="1:26" ht="28.5" x14ac:dyDescent="0.45">
      <c r="A1" s="143" t="s">
        <v>90</v>
      </c>
    </row>
    <row r="3" spans="1:26" ht="18.75" x14ac:dyDescent="0.3">
      <c r="E3" s="43"/>
      <c r="F3" s="44" t="s">
        <v>1</v>
      </c>
      <c r="G3" s="46"/>
      <c r="H3" s="75"/>
      <c r="I3" s="79"/>
      <c r="J3" s="80"/>
      <c r="K3" s="80"/>
      <c r="L3" s="80"/>
      <c r="M3" s="80"/>
      <c r="N3" s="93"/>
      <c r="O3" s="76"/>
      <c r="P3" s="77"/>
      <c r="Q3" s="76"/>
      <c r="R3" s="76"/>
      <c r="S3" s="76"/>
      <c r="T3" s="76"/>
      <c r="Y3" s="76"/>
      <c r="Z3" s="76"/>
    </row>
    <row r="4" spans="1:26" ht="17.25" customHeight="1" x14ac:dyDescent="0.3">
      <c r="E4" s="43"/>
      <c r="F4" s="97" t="s">
        <v>7</v>
      </c>
      <c r="G4" s="76"/>
      <c r="H4" s="76"/>
      <c r="L4" s="35"/>
      <c r="M4" s="71"/>
      <c r="N4" s="93"/>
      <c r="O4" s="76"/>
      <c r="P4" s="76"/>
      <c r="Q4" s="76"/>
      <c r="R4" s="76"/>
      <c r="S4" s="76"/>
      <c r="T4" s="77"/>
      <c r="U4" s="92"/>
      <c r="V4" s="77"/>
      <c r="W4" s="77"/>
      <c r="X4" s="77"/>
      <c r="Y4" s="76"/>
      <c r="Z4" s="76"/>
    </row>
    <row r="5" spans="1:26" x14ac:dyDescent="0.25">
      <c r="E5" s="86" t="s">
        <v>33</v>
      </c>
      <c r="F5" s="78" t="s">
        <v>0</v>
      </c>
      <c r="G5" s="78" t="s">
        <v>29</v>
      </c>
      <c r="H5" s="78" t="s">
        <v>18</v>
      </c>
      <c r="I5" s="78" t="s">
        <v>28</v>
      </c>
      <c r="J5" s="78" t="s">
        <v>26</v>
      </c>
      <c r="K5" s="78" t="s">
        <v>27</v>
      </c>
      <c r="L5" s="36" t="s">
        <v>30</v>
      </c>
      <c r="M5" s="36" t="s">
        <v>31</v>
      </c>
      <c r="N5" s="101"/>
      <c r="O5" s="100"/>
      <c r="P5" s="100"/>
      <c r="Q5" s="100"/>
      <c r="R5" s="100"/>
      <c r="S5" s="76"/>
      <c r="T5" s="100"/>
      <c r="U5" s="101"/>
      <c r="V5" s="100"/>
      <c r="X5" s="100"/>
      <c r="Y5" s="100"/>
      <c r="Z5" s="76"/>
    </row>
    <row r="6" spans="1:26" x14ac:dyDescent="0.25">
      <c r="E6" s="79">
        <v>0</v>
      </c>
      <c r="F6" s="80">
        <f>R30</f>
        <v>0.2342170385438877</v>
      </c>
      <c r="G6" s="80">
        <f>S30</f>
        <v>5.1573342716110049E-3</v>
      </c>
      <c r="H6" s="80"/>
      <c r="I6" s="80"/>
      <c r="J6" s="80"/>
      <c r="K6" s="80"/>
      <c r="L6" s="80"/>
      <c r="M6" s="80"/>
      <c r="N6" s="93"/>
      <c r="O6" s="76"/>
      <c r="P6" s="77"/>
      <c r="Q6" s="76"/>
      <c r="R6" s="76"/>
      <c r="S6" s="76"/>
      <c r="T6" s="76"/>
      <c r="Y6" s="76"/>
      <c r="Z6" s="76"/>
    </row>
    <row r="7" spans="1:26" x14ac:dyDescent="0.25">
      <c r="E7" s="82">
        <v>60</v>
      </c>
      <c r="F7" s="83">
        <f>R40</f>
        <v>0.29223982049185343</v>
      </c>
      <c r="G7" s="83">
        <f>S40</f>
        <v>6.5623414115606815E-3</v>
      </c>
      <c r="H7" s="83">
        <f>R42</f>
        <v>5.3202876691662043E-2</v>
      </c>
      <c r="I7" s="83">
        <f>S42</f>
        <v>4.2010503195243033E-3</v>
      </c>
      <c r="J7" s="83">
        <f>R49</f>
        <v>0.28735616679104437</v>
      </c>
      <c r="K7" s="83">
        <f>S49</f>
        <v>6.6283893106739451E-3</v>
      </c>
      <c r="L7" s="83"/>
      <c r="M7" s="83"/>
      <c r="N7" s="93"/>
      <c r="O7" s="76"/>
      <c r="P7" s="77"/>
      <c r="Q7" s="76"/>
      <c r="R7" s="76"/>
      <c r="S7" s="76"/>
      <c r="T7" s="76"/>
      <c r="Y7" s="76"/>
      <c r="Z7" s="76"/>
    </row>
    <row r="8" spans="1:26" x14ac:dyDescent="0.25">
      <c r="E8" s="82">
        <v>90</v>
      </c>
      <c r="F8" s="83">
        <f>R60</f>
        <v>0.31009821397318466</v>
      </c>
      <c r="G8" s="83">
        <f>S60</f>
        <v>7.2914736053452797E-3</v>
      </c>
      <c r="H8" s="83">
        <f>R62</f>
        <v>6.8606912276777399E-2</v>
      </c>
      <c r="I8" s="83">
        <f>S62</f>
        <v>3.3953177276600834E-3</v>
      </c>
      <c r="J8" s="83">
        <f>R69</f>
        <v>0.24043431475097929</v>
      </c>
      <c r="K8" s="83">
        <f>S69</f>
        <v>8.5076193763290817E-3</v>
      </c>
      <c r="L8" s="83">
        <f>$R$68</f>
        <v>0.18342664524935462</v>
      </c>
      <c r="M8" s="83">
        <f>$S$68</f>
        <v>5.0968131415141532E-3</v>
      </c>
      <c r="N8" s="93"/>
      <c r="O8" s="76"/>
      <c r="P8" s="77"/>
      <c r="Q8" s="76"/>
      <c r="R8" s="76"/>
      <c r="S8" s="76"/>
      <c r="T8" s="76"/>
      <c r="Y8" s="76"/>
      <c r="Z8" s="76"/>
    </row>
    <row r="9" spans="1:26" x14ac:dyDescent="0.25">
      <c r="E9" s="84">
        <v>120</v>
      </c>
      <c r="F9" s="31">
        <f>R76</f>
        <v>0.26784816746504725</v>
      </c>
      <c r="G9" s="31">
        <f>S76</f>
        <v>8.5652154686763141E-3</v>
      </c>
      <c r="H9" s="31">
        <f>R78</f>
        <v>7.269249516840609E-2</v>
      </c>
      <c r="I9" s="31">
        <f>S78</f>
        <v>5.8286611717844172E-3</v>
      </c>
      <c r="J9" s="31">
        <f>R82</f>
        <v>0.18613805536332284</v>
      </c>
      <c r="K9" s="31">
        <f>S82</f>
        <v>7.5627406321676178E-3</v>
      </c>
      <c r="L9" s="31">
        <f>$R$81</f>
        <v>0.17835657068394151</v>
      </c>
      <c r="M9" s="31">
        <f>$S$81</f>
        <v>9.8749895828581322E-3</v>
      </c>
      <c r="N9" s="93"/>
      <c r="O9" s="76"/>
      <c r="P9" s="77"/>
      <c r="Q9" s="76"/>
      <c r="R9" s="76"/>
      <c r="S9" s="76"/>
      <c r="T9" s="76"/>
      <c r="Y9" s="76"/>
      <c r="Z9" s="76"/>
    </row>
    <row r="10" spans="1:26" x14ac:dyDescent="0.25">
      <c r="N10" s="93"/>
      <c r="O10" s="76"/>
      <c r="P10" s="77"/>
      <c r="Q10" s="76"/>
      <c r="R10" s="76"/>
      <c r="S10" s="76"/>
      <c r="T10" s="76"/>
      <c r="Y10" s="76"/>
      <c r="Z10" s="76"/>
    </row>
    <row r="11" spans="1:26" x14ac:dyDescent="0.25">
      <c r="N11" s="93"/>
      <c r="O11" s="76"/>
      <c r="P11" s="77"/>
      <c r="Q11" s="76"/>
      <c r="R11" s="76"/>
      <c r="S11" s="76"/>
      <c r="Y11" s="83"/>
    </row>
    <row r="12" spans="1:26" ht="18.75" x14ac:dyDescent="0.3">
      <c r="E12" s="61"/>
      <c r="F12" s="65" t="s">
        <v>2</v>
      </c>
      <c r="G12" s="67"/>
      <c r="H12" s="85"/>
      <c r="I12" s="80"/>
      <c r="J12" s="80"/>
      <c r="K12" s="80"/>
      <c r="L12" s="80"/>
      <c r="M12" s="80"/>
      <c r="N12" s="93"/>
      <c r="O12" s="76"/>
      <c r="P12" s="77"/>
      <c r="Q12" s="76"/>
      <c r="R12" s="76"/>
      <c r="S12" s="76"/>
      <c r="Y12" s="83"/>
    </row>
    <row r="13" spans="1:26" ht="18.75" x14ac:dyDescent="0.3">
      <c r="E13" s="61"/>
      <c r="F13" s="98" t="s">
        <v>7</v>
      </c>
      <c r="G13" s="76"/>
      <c r="H13" s="76"/>
      <c r="L13" s="35"/>
      <c r="M13" s="71"/>
      <c r="N13" s="93"/>
      <c r="O13" s="76"/>
      <c r="P13" s="76"/>
      <c r="Q13" s="76"/>
      <c r="R13" s="76"/>
      <c r="S13" s="76"/>
      <c r="Y13" s="83"/>
    </row>
    <row r="14" spans="1:26" x14ac:dyDescent="0.25">
      <c r="E14" s="86" t="s">
        <v>33</v>
      </c>
      <c r="F14" s="78" t="s">
        <v>0</v>
      </c>
      <c r="G14" s="78" t="s">
        <v>29</v>
      </c>
      <c r="H14" s="78" t="s">
        <v>18</v>
      </c>
      <c r="I14" s="78" t="s">
        <v>28</v>
      </c>
      <c r="J14" s="78" t="s">
        <v>26</v>
      </c>
      <c r="K14" s="78" t="s">
        <v>27</v>
      </c>
      <c r="L14" s="36"/>
      <c r="M14" s="36"/>
      <c r="N14" s="101"/>
      <c r="O14" s="100"/>
      <c r="P14" s="100"/>
      <c r="Q14" s="100"/>
      <c r="R14" s="100"/>
      <c r="S14" s="76"/>
      <c r="Y14" s="83"/>
    </row>
    <row r="15" spans="1:26" x14ac:dyDescent="0.25">
      <c r="E15" s="79">
        <v>0</v>
      </c>
      <c r="F15" s="80">
        <f>R90</f>
        <v>0.1606484163292955</v>
      </c>
      <c r="G15" s="80">
        <f>S90</f>
        <v>9.3312380306615657E-3</v>
      </c>
      <c r="H15" s="80"/>
      <c r="I15" s="80"/>
      <c r="J15" s="80"/>
      <c r="K15" s="80"/>
      <c r="L15" s="80"/>
      <c r="M15" s="80"/>
      <c r="N15" s="93"/>
      <c r="O15" s="76"/>
      <c r="P15" s="88"/>
      <c r="Q15" s="76"/>
      <c r="R15" s="76"/>
      <c r="S15" s="76"/>
      <c r="Y15" s="83"/>
    </row>
    <row r="16" spans="1:26" x14ac:dyDescent="0.25">
      <c r="E16" s="82">
        <v>15</v>
      </c>
      <c r="F16" s="83">
        <f>R104</f>
        <v>0.18155787857930603</v>
      </c>
      <c r="G16" s="83">
        <f>S104</f>
        <v>1.3719659877643743E-2</v>
      </c>
      <c r="H16" s="83">
        <f>R106</f>
        <v>4.8712581800903078E-2</v>
      </c>
      <c r="I16" s="83">
        <f>S106</f>
        <v>2.277123973149727E-4</v>
      </c>
      <c r="J16" s="83">
        <f>R110</f>
        <v>0.17490096525893833</v>
      </c>
      <c r="K16" s="83">
        <f>S110</f>
        <v>1.4241703241009427E-2</v>
      </c>
      <c r="L16" s="83"/>
      <c r="M16" s="83"/>
      <c r="N16" s="93"/>
      <c r="O16" s="76"/>
      <c r="P16" s="88"/>
      <c r="Q16" s="76"/>
      <c r="R16" s="76"/>
      <c r="S16" s="76"/>
      <c r="Y16" s="83"/>
    </row>
    <row r="17" spans="1:114" x14ac:dyDescent="0.25">
      <c r="E17" s="82">
        <v>30</v>
      </c>
      <c r="F17" s="83">
        <f>R117</f>
        <v>0.23463420881937608</v>
      </c>
      <c r="G17" s="83">
        <f>S117</f>
        <v>3.771758080064953E-3</v>
      </c>
      <c r="H17" s="83">
        <f>R119</f>
        <v>4.7436084702777742E-2</v>
      </c>
      <c r="I17" s="83">
        <f>S119</f>
        <v>3.9604787088814803E-3</v>
      </c>
      <c r="J17" s="83">
        <f>R123</f>
        <v>0.22978909855858146</v>
      </c>
      <c r="K17" s="83">
        <f>S123</f>
        <v>3.7635055921810849E-3</v>
      </c>
      <c r="L17" s="83"/>
      <c r="M17" s="83"/>
      <c r="N17" s="93"/>
      <c r="O17" s="76"/>
      <c r="P17" s="88"/>
      <c r="Q17" s="76"/>
      <c r="R17" s="76"/>
      <c r="S17" s="76"/>
      <c r="Y17" s="83"/>
    </row>
    <row r="18" spans="1:114" x14ac:dyDescent="0.25">
      <c r="E18" s="84">
        <v>60</v>
      </c>
      <c r="F18" s="31">
        <f>R131</f>
        <v>2.7184309367033661E-2</v>
      </c>
      <c r="G18" s="31">
        <f>S131</f>
        <v>9.0316820627883091E-4</v>
      </c>
      <c r="H18" s="31">
        <f>R133</f>
        <v>2.7184309367033661E-2</v>
      </c>
      <c r="I18" s="31">
        <f>S133</f>
        <v>9.0316820627883091E-4</v>
      </c>
      <c r="J18" s="96">
        <f>R137</f>
        <v>0.30260247579064192</v>
      </c>
      <c r="K18" s="96">
        <f>S137</f>
        <v>2.963109005562603E-2</v>
      </c>
      <c r="L18" s="31"/>
      <c r="M18" s="31"/>
      <c r="N18" s="93"/>
      <c r="O18" s="76"/>
      <c r="P18" s="88"/>
      <c r="Q18" s="76"/>
      <c r="R18" s="76"/>
      <c r="S18" s="76"/>
      <c r="Y18" s="83"/>
    </row>
    <row r="19" spans="1:114" x14ac:dyDescent="0.25">
      <c r="N19" s="76"/>
      <c r="O19" s="76"/>
      <c r="P19" s="77"/>
      <c r="Q19" s="76"/>
      <c r="R19" s="76"/>
      <c r="S19" s="76"/>
      <c r="Y19" s="83"/>
    </row>
    <row r="20" spans="1:114" x14ac:dyDescent="0.25">
      <c r="N20" s="76"/>
      <c r="O20" s="76"/>
      <c r="P20" s="77"/>
      <c r="Q20" s="76"/>
      <c r="R20" s="76"/>
      <c r="S20" s="76"/>
      <c r="Y20" s="83"/>
    </row>
    <row r="21" spans="1:114" x14ac:dyDescent="0.25">
      <c r="Y21" s="83"/>
    </row>
    <row r="22" spans="1:114" x14ac:dyDescent="0.25">
      <c r="Y22" s="83"/>
    </row>
    <row r="23" spans="1:114" x14ac:dyDescent="0.25">
      <c r="Y23" s="83"/>
    </row>
    <row r="24" spans="1:114" x14ac:dyDescent="0.25">
      <c r="Y24" s="83"/>
    </row>
    <row r="25" spans="1:114" x14ac:dyDescent="0.25">
      <c r="Y25" s="83"/>
    </row>
    <row r="26" spans="1:114" x14ac:dyDescent="0.25">
      <c r="B26" s="1"/>
      <c r="C26" s="2"/>
      <c r="D26" s="2"/>
      <c r="E26" s="2"/>
      <c r="F26" s="2"/>
      <c r="G26" s="2"/>
      <c r="N26" s="2"/>
      <c r="O26" s="2"/>
      <c r="Y26" s="83"/>
    </row>
    <row r="27" spans="1:114" s="31" customFormat="1" ht="18.75" x14ac:dyDescent="0.3">
      <c r="A27" s="43"/>
      <c r="B27" s="44" t="s">
        <v>8</v>
      </c>
      <c r="C27" s="45"/>
      <c r="D27" s="46"/>
      <c r="E27" s="46"/>
      <c r="F27" s="46"/>
      <c r="G27" s="46"/>
      <c r="H27" s="47"/>
      <c r="I27" s="33"/>
      <c r="K27" s="33"/>
      <c r="L27" s="33"/>
      <c r="N27" s="33"/>
      <c r="P27" s="34"/>
      <c r="U27" s="93"/>
      <c r="V27" s="76"/>
      <c r="W27" s="76"/>
      <c r="X27" s="76"/>
      <c r="Y27" s="76"/>
      <c r="Z27" s="76"/>
      <c r="AA27" s="76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</row>
    <row r="28" spans="1:114" x14ac:dyDescent="0.25">
      <c r="A28" s="15"/>
      <c r="B28" s="4"/>
      <c r="C28" s="4"/>
      <c r="H28" s="1"/>
      <c r="I28" s="1"/>
      <c r="K28" s="13"/>
      <c r="L28" s="13"/>
      <c r="N28" s="1"/>
      <c r="Y28" s="76"/>
      <c r="Z28" s="76"/>
      <c r="AA28" s="76"/>
    </row>
    <row r="29" spans="1:114" x14ac:dyDescent="0.25">
      <c r="A29" s="69" t="s">
        <v>34</v>
      </c>
      <c r="B29" s="36" t="s">
        <v>35</v>
      </c>
      <c r="C29" s="36" t="s">
        <v>3</v>
      </c>
      <c r="D29" s="36" t="s">
        <v>5</v>
      </c>
      <c r="E29" s="36" t="s">
        <v>14</v>
      </c>
      <c r="F29" s="36" t="s">
        <v>15</v>
      </c>
      <c r="G29" s="36" t="s">
        <v>16</v>
      </c>
      <c r="H29" s="36" t="s">
        <v>9</v>
      </c>
      <c r="I29" s="36" t="s">
        <v>10</v>
      </c>
      <c r="J29" s="36" t="s">
        <v>12</v>
      </c>
      <c r="K29" s="36" t="s">
        <v>11</v>
      </c>
      <c r="L29" s="36" t="s">
        <v>17</v>
      </c>
      <c r="M29" s="36"/>
      <c r="N29" s="36"/>
      <c r="O29" s="36"/>
      <c r="P29" s="36"/>
      <c r="Q29" s="36"/>
      <c r="R29" s="36" t="s">
        <v>7</v>
      </c>
      <c r="S29" s="36" t="s">
        <v>32</v>
      </c>
      <c r="T29" s="34" t="s">
        <v>13</v>
      </c>
      <c r="U29" s="101"/>
      <c r="V29" s="69" t="s">
        <v>6</v>
      </c>
      <c r="W29" s="36" t="s">
        <v>4</v>
      </c>
      <c r="X29" s="77"/>
      <c r="Y29" s="100"/>
      <c r="Z29" s="100"/>
      <c r="AA29" s="76"/>
    </row>
    <row r="30" spans="1:114" x14ac:dyDescent="0.25">
      <c r="A30" s="26">
        <f>LN(V30)</f>
        <v>3.6888794541139363</v>
      </c>
      <c r="B30" s="18">
        <f>LN(W30)</f>
        <v>2.3025850929940459</v>
      </c>
      <c r="C30" s="3">
        <v>8.4760000000000002E-2</v>
      </c>
      <c r="D30" s="3">
        <v>1.5200000000000001E-3</v>
      </c>
      <c r="E30" s="18">
        <f>C30^2</f>
        <v>7.1842576000000005E-3</v>
      </c>
      <c r="F30" s="18">
        <f>D30^2</f>
        <v>2.3104000000000004E-6</v>
      </c>
      <c r="G30" s="18">
        <f>C30^2*D30^2</f>
        <v>1.6598508759040002E-8</v>
      </c>
      <c r="H30" s="28">
        <f>B30/$A$30</f>
        <v>0.62419635058178491</v>
      </c>
      <c r="I30" s="29">
        <f>H30*C30</f>
        <v>5.2906882675312093E-2</v>
      </c>
      <c r="J30" s="7">
        <f>H30^2*C30^2</f>
        <v>2.7991382344192389E-3</v>
      </c>
      <c r="K30" s="30">
        <f>H30^4*C30^2*D30^2</f>
        <v>2.5197298028243911E-9</v>
      </c>
      <c r="L30" s="30">
        <f>H30^2*D30^2</f>
        <v>9.0018055265755077E-7</v>
      </c>
      <c r="N30" s="5"/>
      <c r="O30" s="5"/>
      <c r="P30" s="18"/>
      <c r="R30" s="38">
        <f>SQRT(SUM(J30:J33))</f>
        <v>0.2342170385438877</v>
      </c>
      <c r="S30" s="38">
        <f>SQRT(SUM(K30:K33)/SUM(J30:J33))</f>
        <v>5.1573342716110049E-3</v>
      </c>
      <c r="T30" s="26" t="s">
        <v>0</v>
      </c>
      <c r="U30" s="94"/>
      <c r="V30" s="26">
        <f>SUM(W30:W33)</f>
        <v>40</v>
      </c>
      <c r="W30" s="18">
        <v>10</v>
      </c>
      <c r="X30" s="77"/>
      <c r="Y30" s="88"/>
      <c r="Z30" s="88"/>
      <c r="AA30" s="76"/>
    </row>
    <row r="31" spans="1:114" x14ac:dyDescent="0.25">
      <c r="A31" s="15"/>
      <c r="B31" s="18">
        <f t="shared" ref="B31:B33" si="0">LN(W31)</f>
        <v>2.3025850929940459</v>
      </c>
      <c r="C31" s="3">
        <v>0.10592</v>
      </c>
      <c r="D31" s="3">
        <v>2.2300000000000002E-3</v>
      </c>
      <c r="E31" s="18">
        <f t="shared" ref="E31:E33" si="1">C31^2</f>
        <v>1.12190464E-2</v>
      </c>
      <c r="F31" s="18">
        <f t="shared" ref="F31:F33" si="2">D31^2</f>
        <v>4.9729000000000011E-6</v>
      </c>
      <c r="G31" s="18">
        <f t="shared" ref="G31:G33" si="3">C31^2*D31^2</f>
        <v>5.579119584256001E-8</v>
      </c>
      <c r="H31" s="28">
        <f>B31/$A$30</f>
        <v>0.62419635058178491</v>
      </c>
      <c r="I31" s="29">
        <f t="shared" ref="I31:I33" si="4">H31*C31</f>
        <v>6.6114877453622656E-2</v>
      </c>
      <c r="J31" s="7">
        <f t="shared" ref="J31:J33" si="5">H31^2*C31^2</f>
        <v>4.371177020707542E-3</v>
      </c>
      <c r="K31" s="30">
        <f t="shared" ref="K31:K33" si="6">H31^4*C31^2*D31^2</f>
        <v>8.4693595635901747E-9</v>
      </c>
      <c r="L31" s="30">
        <f t="shared" ref="L31:L33" si="7">H31^2*D31^2</f>
        <v>1.9375466890195355E-6</v>
      </c>
      <c r="N31" s="5"/>
      <c r="O31" s="5"/>
      <c r="P31" s="18"/>
      <c r="V31" s="15"/>
      <c r="W31" s="18">
        <v>10</v>
      </c>
      <c r="Y31" s="76"/>
      <c r="Z31" s="76"/>
      <c r="AA31" s="76"/>
    </row>
    <row r="32" spans="1:114" x14ac:dyDescent="0.25">
      <c r="A32" s="15"/>
      <c r="B32" s="18">
        <f t="shared" si="0"/>
        <v>2.7725887222397811</v>
      </c>
      <c r="C32" s="3">
        <v>0.23130999999999999</v>
      </c>
      <c r="D32" s="3">
        <v>2.0899999999999998E-3</v>
      </c>
      <c r="E32" s="18">
        <f t="shared" si="1"/>
        <v>5.3504316099999998E-2</v>
      </c>
      <c r="F32" s="18">
        <f t="shared" si="2"/>
        <v>4.3680999999999997E-6</v>
      </c>
      <c r="G32" s="18">
        <f t="shared" si="3"/>
        <v>2.3371220315640997E-7</v>
      </c>
      <c r="H32" s="28">
        <f t="shared" ref="H32:H33" si="8">B32/$A$30</f>
        <v>0.75160729883643029</v>
      </c>
      <c r="I32" s="29">
        <f t="shared" si="4"/>
        <v>0.17385428429385469</v>
      </c>
      <c r="J32" s="7">
        <f t="shared" si="5"/>
        <v>3.0225312167328447E-2</v>
      </c>
      <c r="K32" s="30">
        <f t="shared" si="6"/>
        <v>7.4583943963069479E-8</v>
      </c>
      <c r="L32" s="30">
        <f t="shared" si="7"/>
        <v>2.4675987976623701E-6</v>
      </c>
      <c r="N32" s="5"/>
      <c r="O32" s="5"/>
      <c r="P32" s="18"/>
      <c r="V32" s="15"/>
      <c r="W32" s="18">
        <v>16</v>
      </c>
      <c r="Y32" s="76"/>
      <c r="Z32" s="76"/>
      <c r="AA32" s="76"/>
    </row>
    <row r="33" spans="1:114" s="31" customFormat="1" x14ac:dyDescent="0.25">
      <c r="A33" s="70"/>
      <c r="B33" s="18">
        <f t="shared" si="0"/>
        <v>1.3862943611198906</v>
      </c>
      <c r="C33" s="34">
        <v>0.35163</v>
      </c>
      <c r="D33" s="34">
        <v>2.3599999999999999E-2</v>
      </c>
      <c r="E33" s="50">
        <f t="shared" si="1"/>
        <v>0.1236436569</v>
      </c>
      <c r="F33" s="50">
        <f t="shared" si="2"/>
        <v>5.5696000000000001E-4</v>
      </c>
      <c r="G33" s="50">
        <f t="shared" si="3"/>
        <v>6.8864571147024E-5</v>
      </c>
      <c r="H33" s="51">
        <f t="shared" si="8"/>
        <v>0.37580364941821515</v>
      </c>
      <c r="I33" s="52">
        <f t="shared" si="4"/>
        <v>0.13214383724492698</v>
      </c>
      <c r="J33" s="35">
        <f t="shared" si="5"/>
        <v>1.7461993721813753E-2</v>
      </c>
      <c r="K33" s="53">
        <f t="shared" si="6"/>
        <v>1.3735352834873942E-6</v>
      </c>
      <c r="L33" s="53">
        <f t="shared" si="7"/>
        <v>7.8658560148922517E-5</v>
      </c>
      <c r="N33" s="54"/>
      <c r="O33" s="54"/>
      <c r="P33" s="50"/>
      <c r="U33" s="93"/>
      <c r="V33" s="70"/>
      <c r="W33" s="50">
        <v>4</v>
      </c>
      <c r="X33" s="76"/>
      <c r="Y33" s="76"/>
      <c r="Z33" s="76"/>
      <c r="AA33" s="76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</row>
    <row r="34" spans="1:114" x14ac:dyDescent="0.25">
      <c r="B34" s="3"/>
      <c r="H34" s="5"/>
      <c r="I34" s="9"/>
      <c r="K34" s="7"/>
      <c r="L34" s="7"/>
      <c r="M34" s="7"/>
      <c r="N34" s="12"/>
      <c r="O34" s="12"/>
      <c r="P34" s="14"/>
      <c r="Q34" s="7"/>
      <c r="R34" s="7"/>
      <c r="S34" s="7"/>
      <c r="T34" s="27"/>
      <c r="U34" s="105"/>
      <c r="V34" s="103"/>
      <c r="W34" s="91"/>
      <c r="X34" s="91"/>
      <c r="Y34" s="76"/>
      <c r="Z34" s="91"/>
      <c r="AA34" s="76"/>
    </row>
    <row r="35" spans="1:114" x14ac:dyDescent="0.25">
      <c r="B35" s="3"/>
      <c r="C35" s="7"/>
      <c r="D35" s="7"/>
      <c r="E35" s="7"/>
      <c r="F35" s="7"/>
      <c r="G35" s="7"/>
      <c r="H35" s="5"/>
      <c r="I35" s="9"/>
      <c r="K35" s="7"/>
      <c r="L35" s="7"/>
      <c r="M35" s="7"/>
      <c r="N35" s="12"/>
      <c r="O35" s="12"/>
      <c r="P35" s="14"/>
      <c r="Q35" s="7"/>
      <c r="R35" s="7"/>
      <c r="S35" s="7"/>
      <c r="T35" s="7"/>
      <c r="U35" s="105"/>
      <c r="W35" s="91"/>
      <c r="Y35" s="76"/>
      <c r="Z35" s="91"/>
      <c r="AA35" s="76"/>
    </row>
    <row r="36" spans="1:114" x14ac:dyDescent="0.25">
      <c r="B36" s="3"/>
      <c r="C36" s="7"/>
      <c r="D36" s="7"/>
      <c r="E36" s="7"/>
      <c r="F36" s="7"/>
      <c r="G36" s="7"/>
      <c r="H36" s="5"/>
      <c r="I36" s="5"/>
      <c r="K36" s="7"/>
      <c r="L36" s="7"/>
      <c r="M36" s="7"/>
      <c r="N36" s="12"/>
      <c r="O36" s="12"/>
      <c r="P36" s="14"/>
      <c r="Q36" s="7"/>
      <c r="R36" s="7"/>
      <c r="S36" s="7"/>
      <c r="T36" s="21"/>
      <c r="U36" s="105"/>
      <c r="W36" s="91"/>
      <c r="X36" s="99"/>
      <c r="Y36" s="76"/>
      <c r="Z36" s="91"/>
      <c r="AA36" s="76"/>
    </row>
    <row r="37" spans="1:114" ht="18.75" x14ac:dyDescent="0.3">
      <c r="A37" s="43"/>
      <c r="B37" s="44" t="s">
        <v>19</v>
      </c>
      <c r="C37" s="45"/>
      <c r="D37" s="46"/>
      <c r="E37" s="46"/>
      <c r="F37" s="46"/>
      <c r="G37" s="46"/>
      <c r="H37" s="47"/>
      <c r="I37" s="33"/>
      <c r="J37" s="31"/>
      <c r="K37" s="35"/>
      <c r="L37" s="35"/>
      <c r="M37" s="35"/>
      <c r="N37" s="48"/>
      <c r="O37" s="48"/>
      <c r="P37" s="49"/>
      <c r="Q37" s="35"/>
      <c r="R37" s="35"/>
      <c r="S37" s="35"/>
      <c r="T37" s="35"/>
      <c r="U37" s="105"/>
      <c r="W37" s="91"/>
      <c r="Y37" s="76"/>
      <c r="Z37" s="91"/>
      <c r="AA37" s="76"/>
    </row>
    <row r="38" spans="1:114" x14ac:dyDescent="0.25">
      <c r="A38" s="15"/>
      <c r="B38" s="3"/>
      <c r="C38" s="7"/>
      <c r="D38" s="7"/>
      <c r="E38" s="7"/>
      <c r="F38" s="7"/>
      <c r="G38" s="7"/>
      <c r="H38" s="5"/>
      <c r="I38" s="5"/>
      <c r="K38" s="7"/>
      <c r="L38" s="7"/>
      <c r="M38" s="7"/>
      <c r="N38" s="12"/>
      <c r="O38" s="12"/>
      <c r="P38" s="14"/>
      <c r="Q38" s="7"/>
      <c r="R38" s="7"/>
      <c r="S38" s="7"/>
      <c r="T38" s="7"/>
      <c r="Y38" s="76"/>
      <c r="Z38" s="76"/>
      <c r="AA38" s="76"/>
    </row>
    <row r="39" spans="1:114" x14ac:dyDescent="0.25">
      <c r="A39" s="69" t="s">
        <v>34</v>
      </c>
      <c r="B39" s="36" t="s">
        <v>35</v>
      </c>
      <c r="C39" s="36" t="s">
        <v>3</v>
      </c>
      <c r="D39" s="36" t="s">
        <v>5</v>
      </c>
      <c r="E39" s="36" t="s">
        <v>14</v>
      </c>
      <c r="F39" s="36" t="s">
        <v>15</v>
      </c>
      <c r="G39" s="36" t="s">
        <v>16</v>
      </c>
      <c r="H39" s="36" t="s">
        <v>9</v>
      </c>
      <c r="I39" s="36" t="s">
        <v>10</v>
      </c>
      <c r="J39" s="36" t="s">
        <v>12</v>
      </c>
      <c r="K39" s="36" t="s">
        <v>11</v>
      </c>
      <c r="L39" s="36" t="s">
        <v>17</v>
      </c>
      <c r="M39" s="36"/>
      <c r="N39" s="36"/>
      <c r="O39" s="36"/>
      <c r="P39" s="36"/>
      <c r="Q39" s="36"/>
      <c r="R39" s="36" t="s">
        <v>7</v>
      </c>
      <c r="S39" s="36" t="s">
        <v>32</v>
      </c>
      <c r="T39" s="34" t="s">
        <v>13</v>
      </c>
      <c r="U39" s="101"/>
      <c r="V39" s="69" t="s">
        <v>6</v>
      </c>
      <c r="W39" s="36" t="s">
        <v>4</v>
      </c>
      <c r="X39" s="77"/>
      <c r="Y39" s="100"/>
      <c r="Z39" s="100"/>
      <c r="AA39" s="76"/>
    </row>
    <row r="40" spans="1:114" x14ac:dyDescent="0.25">
      <c r="A40" s="26">
        <f>LN(V40)</f>
        <v>4.990432586778736</v>
      </c>
      <c r="B40" s="18">
        <f>LN(W40)</f>
        <v>1.3862943611198906</v>
      </c>
      <c r="C40" s="7">
        <v>2.5180000000000001E-2</v>
      </c>
      <c r="D40">
        <v>6.6699999999999997E-3</v>
      </c>
      <c r="E40" s="18">
        <f>C40^2</f>
        <v>6.340324E-4</v>
      </c>
      <c r="F40" s="18">
        <f>D40^2</f>
        <v>4.4488899999999993E-5</v>
      </c>
      <c r="G40" s="18">
        <f>C40^2*D40^2</f>
        <v>2.8207404040359997E-8</v>
      </c>
      <c r="H40" s="28">
        <f>B40/$A$40</f>
        <v>0.27779041937018267</v>
      </c>
      <c r="I40" s="29">
        <f>H40*C40</f>
        <v>6.9947627597412004E-3</v>
      </c>
      <c r="J40" s="7">
        <f>H40^2*C40^2</f>
        <v>4.8926706065062325E-5</v>
      </c>
      <c r="K40" s="30">
        <f>H40^4*C40^2*D40^2</f>
        <v>1.67970174352746E-10</v>
      </c>
      <c r="L40" s="30">
        <f>H40^2*D40^2</f>
        <v>3.4330979512371151E-6</v>
      </c>
      <c r="N40" s="5"/>
      <c r="O40" s="5"/>
      <c r="P40" s="18"/>
      <c r="R40" s="38">
        <f>SQRT(SUM(J40:J53))</f>
        <v>0.29223982049185343</v>
      </c>
      <c r="S40" s="38">
        <f>SQRT(SUM(K40:K53)/SUM(J40:J53))</f>
        <v>6.5623414115606815E-3</v>
      </c>
      <c r="T40" s="26" t="s">
        <v>0</v>
      </c>
      <c r="U40" s="94"/>
      <c r="V40" s="26">
        <f>SUM(W40:W53)</f>
        <v>147</v>
      </c>
      <c r="W40" s="3">
        <v>4</v>
      </c>
      <c r="X40" s="77"/>
      <c r="Y40" s="88"/>
      <c r="Z40" s="88"/>
      <c r="AA40" s="77"/>
      <c r="AB40" s="76"/>
      <c r="AC40" s="76"/>
      <c r="AD40" s="76"/>
      <c r="AE40" s="77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</row>
    <row r="41" spans="1:114" x14ac:dyDescent="0.25">
      <c r="A41" s="15"/>
      <c r="B41" s="18">
        <f t="shared" ref="B41:B53" si="9">LN(W41)</f>
        <v>1.3862943611198906</v>
      </c>
      <c r="C41" s="7">
        <v>3.4540000000000001E-2</v>
      </c>
      <c r="D41">
        <v>8.3099999999999997E-3</v>
      </c>
      <c r="E41" s="18">
        <f t="shared" ref="E41:E53" si="10">C41^2</f>
        <v>1.1930116000000001E-3</v>
      </c>
      <c r="F41" s="18">
        <f t="shared" ref="F41:F53" si="11">D41^2</f>
        <v>6.9056099999999991E-5</v>
      </c>
      <c r="G41" s="18">
        <f t="shared" ref="G41:G53" si="12">C41^2*D41^2</f>
        <v>8.2384728350759995E-8</v>
      </c>
      <c r="H41" s="28">
        <f t="shared" ref="H41:H53" si="13">B41/$A$40</f>
        <v>0.27779041937018267</v>
      </c>
      <c r="I41" s="29">
        <f t="shared" ref="I41:I53" si="14">H41*C41</f>
        <v>9.5948810850461103E-3</v>
      </c>
      <c r="J41" s="7">
        <f t="shared" ref="J41:J53" si="15">H41^2*C41^2</f>
        <v>9.2061743036175623E-5</v>
      </c>
      <c r="K41" s="30">
        <f t="shared" ref="K41:K53" si="16">H41^4*C41^2*D41^2</f>
        <v>4.9058669721186319E-10</v>
      </c>
      <c r="L41" s="30">
        <f t="shared" ref="L41:L53" si="17">H41^2*D41^2</f>
        <v>5.3288877771854409E-6</v>
      </c>
      <c r="N41" s="5"/>
      <c r="O41" s="5"/>
      <c r="P41" s="18"/>
      <c r="R41" s="2"/>
      <c r="S41" s="2"/>
      <c r="V41" s="15"/>
      <c r="W41" s="3">
        <v>4</v>
      </c>
      <c r="Y41" s="76"/>
      <c r="Z41" s="76"/>
      <c r="AA41" s="77"/>
      <c r="AB41" s="76"/>
      <c r="AC41" s="76"/>
      <c r="AD41" s="76"/>
      <c r="AE41" s="77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</row>
    <row r="42" spans="1:114" x14ac:dyDescent="0.25">
      <c r="A42" s="15"/>
      <c r="B42" s="18">
        <f t="shared" si="9"/>
        <v>2.7725887222397811</v>
      </c>
      <c r="C42" s="7">
        <v>3.0099999999999998E-2</v>
      </c>
      <c r="D42">
        <v>4.5399999999999998E-3</v>
      </c>
      <c r="E42" s="18">
        <f t="shared" si="10"/>
        <v>9.0600999999999984E-4</v>
      </c>
      <c r="F42" s="18">
        <f t="shared" si="11"/>
        <v>2.0611599999999998E-5</v>
      </c>
      <c r="G42" s="18">
        <f t="shared" si="12"/>
        <v>1.8674315715999994E-8</v>
      </c>
      <c r="H42" s="28">
        <f t="shared" si="13"/>
        <v>0.55558083874036535</v>
      </c>
      <c r="I42" s="29">
        <f t="shared" si="14"/>
        <v>1.6722983246084996E-2</v>
      </c>
      <c r="J42" s="7">
        <f t="shared" si="15"/>
        <v>2.7965816864883948E-4</v>
      </c>
      <c r="K42" s="30">
        <f t="shared" si="16"/>
        <v>1.7792367208249975E-9</v>
      </c>
      <c r="L42" s="30">
        <f t="shared" si="17"/>
        <v>6.36218398132738E-6</v>
      </c>
      <c r="N42" s="5"/>
      <c r="O42" s="5"/>
      <c r="P42" s="18"/>
      <c r="R42" s="39">
        <f>SQRT(SUM(J40:J45))</f>
        <v>5.3202876691662043E-2</v>
      </c>
      <c r="S42" s="39">
        <f>SQRT(SUM(K40:K45)/SUM(J40:J45))</f>
        <v>4.2010503195243033E-3</v>
      </c>
      <c r="T42" s="25" t="s">
        <v>18</v>
      </c>
      <c r="U42" s="94"/>
      <c r="V42" s="15"/>
      <c r="W42" s="3">
        <v>16</v>
      </c>
      <c r="X42" s="77"/>
      <c r="Y42" s="88"/>
      <c r="Z42" s="88"/>
      <c r="AA42" s="77"/>
      <c r="AB42" s="76"/>
      <c r="AC42" s="76"/>
      <c r="AD42" s="76"/>
      <c r="AE42" s="77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</row>
    <row r="43" spans="1:114" x14ac:dyDescent="0.25">
      <c r="A43" s="15"/>
      <c r="B43" s="18">
        <f t="shared" si="9"/>
        <v>3.0910424533583161</v>
      </c>
      <c r="C43" s="7">
        <v>3.2329999999999998E-2</v>
      </c>
      <c r="D43">
        <v>2.2399999999999998E-3</v>
      </c>
      <c r="E43" s="18">
        <f t="shared" si="10"/>
        <v>1.0452288999999999E-3</v>
      </c>
      <c r="F43" s="18">
        <f t="shared" si="11"/>
        <v>5.0175999999999992E-6</v>
      </c>
      <c r="G43" s="18">
        <f t="shared" si="12"/>
        <v>5.2445405286399987E-9</v>
      </c>
      <c r="H43" s="28">
        <f t="shared" si="13"/>
        <v>0.61939368974695375</v>
      </c>
      <c r="I43" s="29">
        <f t="shared" si="14"/>
        <v>2.0024997989519015E-2</v>
      </c>
      <c r="J43" s="7">
        <f t="shared" si="15"/>
        <v>4.0100054448024056E-4</v>
      </c>
      <c r="K43" s="30">
        <f t="shared" si="16"/>
        <v>7.7192401458924409E-10</v>
      </c>
      <c r="L43" s="30">
        <f t="shared" si="17"/>
        <v>1.9249949288467386E-6</v>
      </c>
      <c r="N43" s="5"/>
      <c r="O43" s="5"/>
      <c r="P43" s="18"/>
      <c r="V43" s="15"/>
      <c r="W43" s="3">
        <v>22</v>
      </c>
      <c r="Y43" s="76"/>
      <c r="Z43" s="76"/>
      <c r="AA43" s="77"/>
      <c r="AB43" s="76"/>
      <c r="AC43" s="76"/>
      <c r="AD43" s="76"/>
      <c r="AE43" s="77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</row>
    <row r="44" spans="1:114" ht="15.75" x14ac:dyDescent="0.25">
      <c r="A44" s="15"/>
      <c r="B44" s="18">
        <f t="shared" si="9"/>
        <v>2.8903717578961645</v>
      </c>
      <c r="C44" s="7">
        <v>6.6089999999999996E-2</v>
      </c>
      <c r="D44">
        <v>9.1800000000000007E-3</v>
      </c>
      <c r="E44" s="18">
        <f t="shared" si="10"/>
        <v>4.3678880999999991E-3</v>
      </c>
      <c r="F44" s="18">
        <f t="shared" si="11"/>
        <v>8.427240000000001E-5</v>
      </c>
      <c r="G44" s="18">
        <f t="shared" si="12"/>
        <v>3.6809241311843996E-7</v>
      </c>
      <c r="H44" s="28">
        <f t="shared" si="13"/>
        <v>0.57918260744643468</v>
      </c>
      <c r="I44" s="29">
        <f t="shared" si="14"/>
        <v>3.8278178526134868E-2</v>
      </c>
      <c r="J44" s="7">
        <f t="shared" si="15"/>
        <v>1.4652189512786521E-3</v>
      </c>
      <c r="K44" s="30">
        <f t="shared" si="16"/>
        <v>4.1420841062918775E-8</v>
      </c>
      <c r="L44" s="30">
        <f t="shared" si="17"/>
        <v>2.8269386651580002E-5</v>
      </c>
      <c r="N44" s="5"/>
      <c r="O44" s="5"/>
      <c r="P44" s="18"/>
      <c r="R44" s="7"/>
      <c r="S44" s="7"/>
      <c r="T44" s="27"/>
      <c r="U44" s="106"/>
      <c r="V44" s="15"/>
      <c r="W44" s="3">
        <v>18</v>
      </c>
      <c r="X44" s="91"/>
      <c r="Y44" s="76"/>
      <c r="Z44" s="76"/>
      <c r="AA44" s="77"/>
      <c r="AB44" s="76"/>
      <c r="AC44" s="76"/>
      <c r="AD44" s="76"/>
      <c r="AE44" s="77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</row>
    <row r="45" spans="1:114" ht="15.75" x14ac:dyDescent="0.25">
      <c r="A45" s="15"/>
      <c r="B45" s="18">
        <f t="shared" si="9"/>
        <v>3.044522437723423</v>
      </c>
      <c r="C45" s="7">
        <v>3.8219999999999997E-2</v>
      </c>
      <c r="D45">
        <v>5.13E-3</v>
      </c>
      <c r="E45" s="18">
        <f t="shared" si="10"/>
        <v>1.4607683999999998E-3</v>
      </c>
      <c r="F45" s="18">
        <f t="shared" si="11"/>
        <v>2.6316899999999999E-5</v>
      </c>
      <c r="G45" s="18">
        <f t="shared" si="12"/>
        <v>3.8442895905959996E-8</v>
      </c>
      <c r="H45" s="28">
        <f t="shared" si="13"/>
        <v>0.61007184944033588</v>
      </c>
      <c r="I45" s="29">
        <f t="shared" si="14"/>
        <v>2.3316946085609636E-2</v>
      </c>
      <c r="J45" s="7">
        <f t="shared" si="15"/>
        <v>5.436799747592265E-4</v>
      </c>
      <c r="K45" s="30">
        <f t="shared" si="16"/>
        <v>5.3252504634259662E-9</v>
      </c>
      <c r="L45" s="30">
        <f t="shared" si="17"/>
        <v>9.7948254683912168E-6</v>
      </c>
      <c r="N45" s="5"/>
      <c r="O45" s="5"/>
      <c r="P45" s="18"/>
      <c r="R45" s="7"/>
      <c r="S45" s="7"/>
      <c r="T45" s="27"/>
      <c r="U45" s="106"/>
      <c r="V45" s="15"/>
      <c r="W45" s="3">
        <v>21</v>
      </c>
      <c r="X45" s="91"/>
      <c r="Y45" s="99"/>
      <c r="Z45" s="76"/>
      <c r="AA45" s="77"/>
      <c r="AB45" s="76"/>
      <c r="AC45" s="76"/>
      <c r="AD45" s="76"/>
      <c r="AE45" s="77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</row>
    <row r="46" spans="1:114" x14ac:dyDescent="0.25">
      <c r="A46" s="15"/>
      <c r="B46" s="18">
        <f t="shared" si="9"/>
        <v>2.3025850929940459</v>
      </c>
      <c r="C46" s="7">
        <v>0.50929999999999997</v>
      </c>
      <c r="D46" s="7">
        <v>4.5399999999999998E-3</v>
      </c>
      <c r="E46" s="18">
        <f t="shared" si="10"/>
        <v>0.25938648999999997</v>
      </c>
      <c r="F46" s="18">
        <f t="shared" si="11"/>
        <v>2.0611599999999998E-5</v>
      </c>
      <c r="G46" s="18">
        <f t="shared" si="12"/>
        <v>5.3463705772839988E-6</v>
      </c>
      <c r="H46" s="28">
        <f t="shared" si="13"/>
        <v>0.46139989929817621</v>
      </c>
      <c r="I46" s="29">
        <f t="shared" si="14"/>
        <v>0.23499096871256114</v>
      </c>
      <c r="J46" s="7">
        <f t="shared" si="15"/>
        <v>5.5220755376467888E-2</v>
      </c>
      <c r="K46" s="30">
        <f t="shared" si="16"/>
        <v>2.4230871789323024E-7</v>
      </c>
      <c r="L46" s="30">
        <f t="shared" si="17"/>
        <v>4.3880007841488021E-6</v>
      </c>
      <c r="N46" s="5"/>
      <c r="O46" s="5"/>
      <c r="P46" s="18"/>
      <c r="R46" s="7"/>
      <c r="S46" s="7"/>
      <c r="T46" s="42"/>
      <c r="V46" s="15"/>
      <c r="W46" s="14">
        <v>10</v>
      </c>
      <c r="X46" s="104"/>
      <c r="Y46" s="76"/>
      <c r="Z46" s="76"/>
      <c r="AA46" s="77"/>
      <c r="AB46" s="76"/>
      <c r="AC46" s="76"/>
      <c r="AD46" s="76"/>
      <c r="AE46" s="77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</row>
    <row r="47" spans="1:114" x14ac:dyDescent="0.25">
      <c r="A47" s="15"/>
      <c r="B47" s="18">
        <f t="shared" si="9"/>
        <v>1.6094379124341003</v>
      </c>
      <c r="C47" s="7">
        <v>0.13200000000000001</v>
      </c>
      <c r="D47" s="7">
        <v>2.1090000000000001E-2</v>
      </c>
      <c r="E47" s="18">
        <f t="shared" si="10"/>
        <v>1.7424000000000002E-2</v>
      </c>
      <c r="F47" s="18">
        <f t="shared" si="11"/>
        <v>4.4478810000000003E-4</v>
      </c>
      <c r="G47" s="18">
        <f t="shared" si="12"/>
        <v>7.7499878544000008E-6</v>
      </c>
      <c r="H47" s="28">
        <f t="shared" si="13"/>
        <v>0.32250468961308482</v>
      </c>
      <c r="I47" s="29">
        <f t="shared" si="14"/>
        <v>4.2570619028927198E-2</v>
      </c>
      <c r="J47" s="7">
        <f t="shared" si="15"/>
        <v>1.8122576045060586E-3</v>
      </c>
      <c r="K47" s="30">
        <f t="shared" si="16"/>
        <v>8.3838820290192266E-8</v>
      </c>
      <c r="L47" s="30">
        <f t="shared" si="17"/>
        <v>4.6262087730647446E-5</v>
      </c>
      <c r="N47" s="5"/>
      <c r="O47" s="5"/>
      <c r="P47" s="18"/>
      <c r="R47" s="7"/>
      <c r="S47" s="7"/>
      <c r="T47" s="21"/>
      <c r="U47" s="105"/>
      <c r="V47" s="15"/>
      <c r="W47" s="14">
        <v>5</v>
      </c>
      <c r="X47" s="99"/>
      <c r="Y47" s="76"/>
      <c r="Z47" s="91"/>
      <c r="AA47" s="77"/>
      <c r="AB47" s="76"/>
      <c r="AC47" s="76"/>
      <c r="AD47" s="76"/>
      <c r="AE47" s="77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</row>
    <row r="48" spans="1:114" x14ac:dyDescent="0.25">
      <c r="A48" s="15"/>
      <c r="B48" s="18">
        <f t="shared" si="9"/>
        <v>2.1972245773362196</v>
      </c>
      <c r="C48" s="7">
        <v>4.1279999999999997E-2</v>
      </c>
      <c r="D48" s="7">
        <v>3.5389999999999998E-2</v>
      </c>
      <c r="E48" s="18">
        <f t="shared" si="10"/>
        <v>1.7040383999999999E-3</v>
      </c>
      <c r="F48" s="18">
        <f t="shared" si="11"/>
        <v>1.2524520999999999E-3</v>
      </c>
      <c r="G48" s="18">
        <f t="shared" si="12"/>
        <v>2.1342264725606394E-6</v>
      </c>
      <c r="H48" s="28">
        <f t="shared" si="13"/>
        <v>0.44028739776134346</v>
      </c>
      <c r="I48" s="29">
        <f t="shared" si="14"/>
        <v>1.8175063779588257E-2</v>
      </c>
      <c r="J48" s="7">
        <f t="shared" si="15"/>
        <v>3.30332943392101E-4</v>
      </c>
      <c r="K48" s="30">
        <f t="shared" si="16"/>
        <v>8.0202059798273504E-8</v>
      </c>
      <c r="L48" s="30">
        <f t="shared" si="17"/>
        <v>2.4279158770754109E-4</v>
      </c>
      <c r="N48" s="5"/>
      <c r="O48" s="5"/>
      <c r="P48" s="18"/>
      <c r="R48" s="102"/>
      <c r="S48" s="102"/>
      <c r="T48" s="7"/>
      <c r="U48" s="105"/>
      <c r="V48" s="15"/>
      <c r="W48" s="3">
        <v>9</v>
      </c>
      <c r="Y48" s="76"/>
      <c r="Z48" s="91"/>
      <c r="AA48" s="77"/>
      <c r="AB48" s="76"/>
      <c r="AC48" s="76"/>
      <c r="AD48" s="76"/>
      <c r="AE48" s="77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</row>
    <row r="49" spans="1:114" x14ac:dyDescent="0.25">
      <c r="A49" s="15"/>
      <c r="B49" s="18">
        <f t="shared" si="9"/>
        <v>1.0986122886681098</v>
      </c>
      <c r="C49" s="7">
        <v>0.15767999999999999</v>
      </c>
      <c r="D49" s="7">
        <v>0.22863</v>
      </c>
      <c r="E49" s="18">
        <f t="shared" si="10"/>
        <v>2.4862982399999997E-2</v>
      </c>
      <c r="F49" s="18">
        <f t="shared" si="11"/>
        <v>5.2271676900000001E-2</v>
      </c>
      <c r="G49" s="18">
        <f t="shared" si="12"/>
        <v>1.2996297827831864E-3</v>
      </c>
      <c r="H49" s="28">
        <f t="shared" si="13"/>
        <v>0.22014369888067173</v>
      </c>
      <c r="I49" s="29">
        <f t="shared" si="14"/>
        <v>3.4712258439504318E-2</v>
      </c>
      <c r="J49" s="7">
        <f t="shared" si="15"/>
        <v>1.2049408859709386E-3</v>
      </c>
      <c r="K49" s="30">
        <f t="shared" si="16"/>
        <v>3.0524228243376112E-6</v>
      </c>
      <c r="L49" s="30">
        <f t="shared" si="17"/>
        <v>2.5332552491801087E-3</v>
      </c>
      <c r="N49" s="5"/>
      <c r="O49" s="5"/>
      <c r="P49" s="18"/>
      <c r="R49" s="40">
        <f>SQRT(SUM(J46:J53))</f>
        <v>0.28735616679104437</v>
      </c>
      <c r="S49" s="40">
        <f>SQRT(SUM(K46:K53)/SUM(J46:J53))</f>
        <v>6.6283893106739451E-3</v>
      </c>
      <c r="T49" s="24" t="s">
        <v>26</v>
      </c>
      <c r="U49" s="94"/>
      <c r="V49" s="15"/>
      <c r="W49" s="3">
        <v>3</v>
      </c>
      <c r="X49" s="77"/>
      <c r="Y49" s="88"/>
      <c r="Z49" s="88"/>
      <c r="AA49" s="77"/>
      <c r="AB49" s="76"/>
      <c r="AC49" s="76"/>
      <c r="AD49" s="76"/>
      <c r="AE49" s="77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</row>
    <row r="50" spans="1:114" x14ac:dyDescent="0.25">
      <c r="A50" s="15"/>
      <c r="B50" s="18">
        <f t="shared" si="9"/>
        <v>2.3025850929940459</v>
      </c>
      <c r="C50" s="7">
        <v>0.13741</v>
      </c>
      <c r="D50" s="7">
        <v>1.5900000000000001E-3</v>
      </c>
      <c r="E50" s="18">
        <f t="shared" si="10"/>
        <v>1.88815081E-2</v>
      </c>
      <c r="F50" s="18">
        <f t="shared" si="11"/>
        <v>2.5281E-6</v>
      </c>
      <c r="G50" s="18">
        <f t="shared" si="12"/>
        <v>4.773434062761E-8</v>
      </c>
      <c r="H50" s="28">
        <f t="shared" si="13"/>
        <v>0.46139989929817621</v>
      </c>
      <c r="I50" s="29">
        <f t="shared" si="14"/>
        <v>6.34009601625624E-2</v>
      </c>
      <c r="J50" s="7">
        <f t="shared" si="15"/>
        <v>4.0196817495348237E-3</v>
      </c>
      <c r="K50" s="30">
        <f t="shared" si="16"/>
        <v>2.1634203446538424E-9</v>
      </c>
      <c r="L50" s="30">
        <f t="shared" si="17"/>
        <v>5.3820687294565144E-7</v>
      </c>
      <c r="N50" s="5"/>
      <c r="O50" s="5"/>
      <c r="P50" s="18"/>
      <c r="R50" s="7"/>
      <c r="S50" s="7"/>
      <c r="T50" s="7"/>
      <c r="V50" s="15"/>
      <c r="W50" s="3">
        <v>10</v>
      </c>
      <c r="Y50" s="76"/>
      <c r="Z50" s="76"/>
      <c r="AA50" s="77"/>
      <c r="AB50" s="76"/>
      <c r="AC50" s="76"/>
      <c r="AD50" s="76"/>
      <c r="AE50" s="77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</row>
    <row r="51" spans="1:114" x14ac:dyDescent="0.25">
      <c r="A51" s="15"/>
      <c r="B51" s="18">
        <f t="shared" si="9"/>
        <v>2.4849066497880004</v>
      </c>
      <c r="C51" s="7">
        <v>0.21124999999999999</v>
      </c>
      <c r="D51" s="7">
        <v>1.74E-3</v>
      </c>
      <c r="E51" s="18">
        <f t="shared" si="10"/>
        <v>4.4626562499999994E-2</v>
      </c>
      <c r="F51" s="18">
        <f t="shared" si="11"/>
        <v>3.0276E-6</v>
      </c>
      <c r="G51" s="18">
        <f t="shared" si="12"/>
        <v>1.3511138062499999E-7</v>
      </c>
      <c r="H51" s="28">
        <f t="shared" si="13"/>
        <v>0.49793411825085437</v>
      </c>
      <c r="I51" s="29">
        <f t="shared" si="14"/>
        <v>0.10518858248049298</v>
      </c>
      <c r="J51" s="7">
        <f t="shared" si="15"/>
        <v>1.1064637884255475E-2</v>
      </c>
      <c r="K51" s="30">
        <f t="shared" si="16"/>
        <v>8.3057617975117897E-9</v>
      </c>
      <c r="L51" s="30">
        <f t="shared" si="17"/>
        <v>7.5065825781163137E-7</v>
      </c>
      <c r="N51" s="5"/>
      <c r="O51" s="5"/>
      <c r="P51" s="18"/>
      <c r="R51" s="7"/>
      <c r="S51" s="7"/>
      <c r="T51" s="7"/>
      <c r="V51" s="15"/>
      <c r="W51" s="3">
        <v>12</v>
      </c>
      <c r="Y51" s="76"/>
      <c r="Z51" s="76"/>
      <c r="AA51" s="77"/>
      <c r="AB51" s="76"/>
      <c r="AC51" s="76"/>
      <c r="AD51" s="76"/>
      <c r="AE51" s="77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</row>
    <row r="52" spans="1:114" x14ac:dyDescent="0.25">
      <c r="A52" s="15"/>
      <c r="B52" s="18">
        <f t="shared" si="9"/>
        <v>1.6094379124341003</v>
      </c>
      <c r="C52" s="7">
        <v>0.28625</v>
      </c>
      <c r="D52" s="7">
        <v>1.2880000000000001E-2</v>
      </c>
      <c r="E52" s="18">
        <f t="shared" si="10"/>
        <v>8.1939062500000007E-2</v>
      </c>
      <c r="F52" s="18">
        <f t="shared" si="11"/>
        <v>1.6589440000000001E-4</v>
      </c>
      <c r="G52" s="18">
        <f t="shared" si="12"/>
        <v>1.3593231610000002E-5</v>
      </c>
      <c r="H52" s="28">
        <f t="shared" si="13"/>
        <v>0.32250468961308482</v>
      </c>
      <c r="I52" s="29">
        <f t="shared" si="14"/>
        <v>9.2316967401745526E-2</v>
      </c>
      <c r="J52" s="7">
        <f t="shared" si="15"/>
        <v>8.5224224702549478E-3</v>
      </c>
      <c r="K52" s="30">
        <f t="shared" si="16"/>
        <v>1.4705061782344964E-7</v>
      </c>
      <c r="L52" s="30">
        <f t="shared" si="17"/>
        <v>1.7254556241102493E-5</v>
      </c>
      <c r="N52" s="5"/>
      <c r="O52" s="5"/>
      <c r="P52" s="18"/>
      <c r="R52" s="7"/>
      <c r="S52" s="7"/>
      <c r="T52" s="7"/>
      <c r="V52" s="15"/>
      <c r="W52" s="3">
        <v>5</v>
      </c>
      <c r="Y52" s="76"/>
      <c r="Z52" s="76"/>
      <c r="AA52" s="77"/>
      <c r="AB52" s="76"/>
      <c r="AC52" s="76"/>
      <c r="AD52" s="76"/>
      <c r="AE52" s="77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</row>
    <row r="53" spans="1:114" s="31" customFormat="1" x14ac:dyDescent="0.25">
      <c r="A53" s="70"/>
      <c r="B53" s="18">
        <f t="shared" si="9"/>
        <v>2.0794415416798357</v>
      </c>
      <c r="C53" s="35">
        <v>4.7910000000000001E-2</v>
      </c>
      <c r="D53" s="35">
        <v>1.2959999999999999E-2</v>
      </c>
      <c r="E53" s="50">
        <f t="shared" si="10"/>
        <v>2.2953680999999999E-3</v>
      </c>
      <c r="F53" s="50">
        <f t="shared" si="11"/>
        <v>1.6796159999999999E-4</v>
      </c>
      <c r="G53" s="50">
        <f t="shared" si="12"/>
        <v>3.8553369866495994E-7</v>
      </c>
      <c r="H53" s="51">
        <f t="shared" si="13"/>
        <v>0.41668562905527395</v>
      </c>
      <c r="I53" s="52">
        <f t="shared" si="14"/>
        <v>1.9963408488038174E-2</v>
      </c>
      <c r="J53" s="35">
        <f t="shared" si="15"/>
        <v>3.9853767846027464E-4</v>
      </c>
      <c r="K53" s="53">
        <f t="shared" si="16"/>
        <v>1.1622416497826482E-8</v>
      </c>
      <c r="L53" s="53">
        <f t="shared" si="17"/>
        <v>2.9162654188002902E-5</v>
      </c>
      <c r="N53" s="54"/>
      <c r="O53" s="54"/>
      <c r="P53" s="50"/>
      <c r="R53" s="35"/>
      <c r="S53" s="35"/>
      <c r="T53" s="35"/>
      <c r="U53" s="93"/>
      <c r="V53" s="70"/>
      <c r="W53" s="34">
        <v>8</v>
      </c>
      <c r="X53" s="76"/>
      <c r="Y53" s="76"/>
      <c r="Z53" s="76"/>
      <c r="AA53" s="77"/>
      <c r="AB53" s="76"/>
      <c r="AC53" s="76"/>
      <c r="AD53" s="76"/>
      <c r="AE53" s="77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</row>
    <row r="54" spans="1:114" s="7" customFormat="1" x14ac:dyDescent="0.25">
      <c r="B54" s="14"/>
      <c r="H54" s="12"/>
      <c r="I54" s="12"/>
      <c r="N54" s="12"/>
      <c r="O54" s="12"/>
      <c r="P54" s="14"/>
      <c r="U54" s="93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</row>
    <row r="55" spans="1:114" s="7" customFormat="1" x14ac:dyDescent="0.25">
      <c r="B55" s="14"/>
      <c r="H55" s="12"/>
      <c r="I55" s="12"/>
      <c r="N55" s="12"/>
      <c r="O55" s="12"/>
      <c r="P55" s="14"/>
      <c r="U55" s="93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</row>
    <row r="56" spans="1:114" s="7" customFormat="1" x14ac:dyDescent="0.25">
      <c r="B56" s="37"/>
      <c r="H56" s="11"/>
      <c r="I56" s="11"/>
      <c r="J56" s="11"/>
      <c r="K56" s="11"/>
      <c r="L56" s="11"/>
      <c r="M56" s="11"/>
      <c r="N56" s="11"/>
      <c r="P56" s="14"/>
      <c r="U56" s="93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</row>
    <row r="57" spans="1:114" ht="18.75" x14ac:dyDescent="0.3">
      <c r="A57" s="43"/>
      <c r="B57" s="44" t="s">
        <v>20</v>
      </c>
      <c r="C57" s="45"/>
      <c r="D57" s="46"/>
      <c r="E57" s="46"/>
      <c r="F57" s="46"/>
      <c r="G57" s="46"/>
      <c r="H57" s="47"/>
      <c r="I57" s="33"/>
      <c r="N57" s="5"/>
      <c r="O57" s="5"/>
      <c r="R57" s="17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</row>
    <row r="58" spans="1:114" x14ac:dyDescent="0.25">
      <c r="A58" s="15"/>
      <c r="B58" s="3"/>
      <c r="C58" s="7"/>
      <c r="D58" s="7"/>
      <c r="E58" s="7"/>
      <c r="F58" s="7"/>
      <c r="G58" s="7"/>
      <c r="H58" s="5"/>
      <c r="I58" s="5"/>
      <c r="J58" s="80"/>
      <c r="K58" s="80"/>
      <c r="L58" s="80"/>
      <c r="M58" s="80"/>
      <c r="N58" s="87"/>
      <c r="O58" s="87"/>
      <c r="P58" s="81"/>
      <c r="Q58" s="80"/>
      <c r="R58" s="80"/>
      <c r="S58" s="80"/>
      <c r="T58" s="80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</row>
    <row r="59" spans="1:114" x14ac:dyDescent="0.25">
      <c r="A59" s="69" t="s">
        <v>34</v>
      </c>
      <c r="B59" s="36" t="s">
        <v>35</v>
      </c>
      <c r="C59" s="36" t="s">
        <v>3</v>
      </c>
      <c r="D59" s="36" t="s">
        <v>5</v>
      </c>
      <c r="E59" s="36" t="s">
        <v>14</v>
      </c>
      <c r="F59" s="36" t="s">
        <v>15</v>
      </c>
      <c r="G59" s="36" t="s">
        <v>16</v>
      </c>
      <c r="H59" s="36" t="s">
        <v>9</v>
      </c>
      <c r="I59" s="36" t="s">
        <v>10</v>
      </c>
      <c r="J59" s="36" t="s">
        <v>12</v>
      </c>
      <c r="K59" s="36" t="s">
        <v>11</v>
      </c>
      <c r="L59" s="36" t="s">
        <v>17</v>
      </c>
      <c r="M59" s="36"/>
      <c r="N59" s="36"/>
      <c r="O59" s="36"/>
      <c r="P59" s="36"/>
      <c r="Q59" s="36"/>
      <c r="R59" s="36" t="s">
        <v>7</v>
      </c>
      <c r="S59" s="36" t="s">
        <v>32</v>
      </c>
      <c r="T59" s="34" t="s">
        <v>13</v>
      </c>
      <c r="U59" s="101"/>
      <c r="V59" s="69" t="s">
        <v>6</v>
      </c>
      <c r="W59" s="36" t="s">
        <v>4</v>
      </c>
      <c r="X59" s="77"/>
      <c r="Y59" s="100"/>
      <c r="Z59" s="100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</row>
    <row r="60" spans="1:114" x14ac:dyDescent="0.25">
      <c r="A60" s="26">
        <f>LN(V60)</f>
        <v>4.7273878187123408</v>
      </c>
      <c r="B60" s="18">
        <f>LN(W60)</f>
        <v>2.0794415416798357</v>
      </c>
      <c r="C60" s="7">
        <v>0.24385999999999999</v>
      </c>
      <c r="D60">
        <v>8.7299999999999999E-3</v>
      </c>
      <c r="E60" s="18">
        <f>C60^2</f>
        <v>5.94676996E-2</v>
      </c>
      <c r="F60" s="18">
        <f>D60^2</f>
        <v>7.6212900000000003E-5</v>
      </c>
      <c r="G60" s="18">
        <f>C60^2*D60^2</f>
        <v>4.5322058428448402E-6</v>
      </c>
      <c r="H60" s="28">
        <f>B60/$A$60</f>
        <v>0.43987115536593313</v>
      </c>
      <c r="I60" s="29">
        <f>H60*C60</f>
        <v>0.10726697994753645</v>
      </c>
      <c r="J60" s="7">
        <f>H60^2*C60^2</f>
        <v>1.1506204987065187E-2</v>
      </c>
      <c r="K60" s="30">
        <f>H60^4*C60^2*D60^2</f>
        <v>1.6967254036322023E-7</v>
      </c>
      <c r="L60" s="30">
        <f>H60^2*D60^2</f>
        <v>1.4746177436779485E-5</v>
      </c>
      <c r="N60" s="5"/>
      <c r="O60" s="5"/>
      <c r="P60" s="18"/>
      <c r="R60" s="38">
        <f>SQRT(SUM(J60:J69))</f>
        <v>0.31009821397318466</v>
      </c>
      <c r="S60" s="38">
        <f>SQRT(SUM(K60:K69)/SUM(J60:J69))</f>
        <v>7.2914736053452797E-3</v>
      </c>
      <c r="T60" s="26" t="s">
        <v>0</v>
      </c>
      <c r="U60" s="94"/>
      <c r="V60" s="26">
        <f>SUM(W60:W69)</f>
        <v>113</v>
      </c>
      <c r="W60" s="18">
        <v>8</v>
      </c>
      <c r="X60" s="77"/>
      <c r="Y60" s="88"/>
      <c r="Z60" s="88"/>
      <c r="AA60" s="88"/>
      <c r="AB60" s="76"/>
      <c r="AC60" s="76"/>
      <c r="AD60" s="76"/>
      <c r="AE60" s="88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</row>
    <row r="61" spans="1:114" x14ac:dyDescent="0.25">
      <c r="A61" s="15"/>
      <c r="B61" s="18">
        <f t="shared" ref="B61:B69" si="18">LN(W61)</f>
        <v>2.3978952727983707</v>
      </c>
      <c r="C61" s="7">
        <v>0.29333999999999999</v>
      </c>
      <c r="D61">
        <v>1.112E-2</v>
      </c>
      <c r="E61" s="18">
        <f t="shared" ref="E61:E69" si="19">C61^2</f>
        <v>8.6048355599999987E-2</v>
      </c>
      <c r="F61" s="18">
        <f t="shared" ref="F61:F69" si="20">D61^2</f>
        <v>1.2365439999999998E-4</v>
      </c>
      <c r="G61" s="18">
        <f t="shared" ref="G61:G69" si="21">C61^2*D61^2</f>
        <v>1.0640257782704637E-5</v>
      </c>
      <c r="H61" s="28">
        <f t="shared" ref="H61:H69" si="22">B61/$A$60</f>
        <v>0.50723472766647615</v>
      </c>
      <c r="I61" s="29">
        <f t="shared" ref="I61:I69" si="23">H61*C61</f>
        <v>0.1487922350136841</v>
      </c>
      <c r="J61" s="7">
        <f t="shared" ref="J61:J69" si="24">H61^2*C61^2</f>
        <v>2.21391292003674E-2</v>
      </c>
      <c r="K61" s="30">
        <f t="shared" ref="K61:K69" si="25">H61^4*C61^2*D61^2</f>
        <v>7.0434926978477335E-7</v>
      </c>
      <c r="L61" s="30">
        <f t="shared" ref="L61:L69" si="26">H61^2*D61^2</f>
        <v>3.1814678138880212E-5</v>
      </c>
      <c r="N61" s="5"/>
      <c r="O61" s="5"/>
      <c r="P61" s="18"/>
      <c r="V61" s="15"/>
      <c r="W61" s="18">
        <v>11</v>
      </c>
      <c r="Y61" s="76"/>
      <c r="Z61" s="76"/>
      <c r="AA61" s="88"/>
      <c r="AB61" s="76"/>
      <c r="AC61" s="76"/>
      <c r="AD61" s="76"/>
      <c r="AE61" s="88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</row>
    <row r="62" spans="1:114" x14ac:dyDescent="0.25">
      <c r="A62" s="15"/>
      <c r="B62" s="18">
        <f t="shared" si="18"/>
        <v>2.6390573296152584</v>
      </c>
      <c r="C62" s="7">
        <v>4.7570000000000001E-2</v>
      </c>
      <c r="D62">
        <v>4.4299999999999999E-3</v>
      </c>
      <c r="E62" s="18">
        <f t="shared" si="19"/>
        <v>2.2629048999999999E-3</v>
      </c>
      <c r="F62" s="18">
        <f t="shared" si="20"/>
        <v>1.9624899999999999E-5</v>
      </c>
      <c r="G62" s="18">
        <f t="shared" si="21"/>
        <v>4.4409282372009996E-8</v>
      </c>
      <c r="H62" s="28">
        <f t="shared" si="22"/>
        <v>0.55824853615121683</v>
      </c>
      <c r="I62" s="29">
        <f t="shared" si="23"/>
        <v>2.6555882864713387E-2</v>
      </c>
      <c r="J62" s="7">
        <f t="shared" si="24"/>
        <v>7.0521491472437796E-4</v>
      </c>
      <c r="K62" s="30">
        <f t="shared" si="25"/>
        <v>4.313046366953157E-9</v>
      </c>
      <c r="L62" s="30">
        <f t="shared" si="26"/>
        <v>6.1159318626136016E-6</v>
      </c>
      <c r="N62" s="5"/>
      <c r="O62" s="5"/>
      <c r="P62" s="18"/>
      <c r="R62" s="39">
        <f>SQRT(SUM(J62:J63))</f>
        <v>6.8606912276777399E-2</v>
      </c>
      <c r="S62" s="39">
        <f>SQRT(SUM(K62:K63)/SUM(J62:J63))</f>
        <v>3.3953177276600834E-3</v>
      </c>
      <c r="T62" s="25" t="s">
        <v>18</v>
      </c>
      <c r="U62" s="94"/>
      <c r="V62" s="15"/>
      <c r="W62" s="18">
        <v>14</v>
      </c>
      <c r="X62" s="77"/>
      <c r="Y62" s="88"/>
      <c r="Z62" s="88"/>
      <c r="AA62" s="88"/>
      <c r="AB62" s="76"/>
      <c r="AC62" s="76"/>
      <c r="AD62" s="76"/>
      <c r="AE62" s="88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</row>
    <row r="63" spans="1:114" x14ac:dyDescent="0.25">
      <c r="A63" s="15"/>
      <c r="B63" s="18">
        <f t="shared" si="18"/>
        <v>3.3672958299864741</v>
      </c>
      <c r="C63" s="7">
        <v>8.881E-2</v>
      </c>
      <c r="D63">
        <v>4.96E-3</v>
      </c>
      <c r="E63" s="18">
        <f t="shared" si="19"/>
        <v>7.8872161000000003E-3</v>
      </c>
      <c r="F63" s="18">
        <f t="shared" si="20"/>
        <v>2.4601599999999998E-5</v>
      </c>
      <c r="G63" s="18">
        <f t="shared" si="21"/>
        <v>1.9403813560576E-7</v>
      </c>
      <c r="H63" s="28">
        <f t="shared" si="22"/>
        <v>0.71229523769083702</v>
      </c>
      <c r="I63" s="29">
        <f t="shared" si="23"/>
        <v>6.325894005932324E-2</v>
      </c>
      <c r="J63" s="7">
        <f t="shared" si="24"/>
        <v>4.0016934974290508E-3</v>
      </c>
      <c r="K63" s="30">
        <f t="shared" si="25"/>
        <v>4.9949052686227021E-8</v>
      </c>
      <c r="L63" s="30">
        <f t="shared" si="26"/>
        <v>1.2481978621880351E-5</v>
      </c>
      <c r="N63" s="5"/>
      <c r="O63" s="5"/>
      <c r="P63" s="18"/>
      <c r="V63" s="15"/>
      <c r="W63" s="18">
        <v>29</v>
      </c>
      <c r="Y63" s="76"/>
      <c r="Z63" s="76"/>
      <c r="AA63" s="88"/>
      <c r="AB63" s="76"/>
      <c r="AC63" s="76"/>
      <c r="AD63" s="76"/>
      <c r="AE63" s="88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</row>
    <row r="64" spans="1:114" ht="15.75" x14ac:dyDescent="0.25">
      <c r="A64" s="15"/>
      <c r="B64" s="18">
        <f t="shared" si="18"/>
        <v>2.6390573296152584</v>
      </c>
      <c r="C64" s="7">
        <v>0.11242000000000001</v>
      </c>
      <c r="D64">
        <v>7.7099999999999998E-3</v>
      </c>
      <c r="E64" s="18">
        <f t="shared" si="19"/>
        <v>1.2638256400000001E-2</v>
      </c>
      <c r="F64" s="18">
        <f t="shared" si="20"/>
        <v>5.9444099999999996E-5</v>
      </c>
      <c r="G64" s="18">
        <f t="shared" si="21"/>
        <v>7.5126977726724002E-7</v>
      </c>
      <c r="H64" s="28">
        <f t="shared" si="22"/>
        <v>0.55824853615121683</v>
      </c>
      <c r="I64" s="29">
        <f t="shared" si="23"/>
        <v>6.2758300434119799E-2</v>
      </c>
      <c r="J64" s="7">
        <f t="shared" si="24"/>
        <v>3.9386042733792412E-3</v>
      </c>
      <c r="K64" s="30">
        <f t="shared" si="25"/>
        <v>7.2963606038507591E-8</v>
      </c>
      <c r="L64" s="30">
        <f t="shared" si="26"/>
        <v>1.8525244217009472E-5</v>
      </c>
      <c r="N64" s="5"/>
      <c r="O64" s="5"/>
      <c r="P64" s="18"/>
      <c r="R64" s="7"/>
      <c r="S64" s="7"/>
      <c r="T64" s="27"/>
      <c r="U64" s="106"/>
      <c r="V64" s="15"/>
      <c r="W64" s="22">
        <v>14</v>
      </c>
      <c r="X64" s="91"/>
      <c r="Y64" s="76"/>
      <c r="Z64" s="76"/>
      <c r="AA64" s="88"/>
      <c r="AB64" s="76"/>
      <c r="AC64" s="76"/>
      <c r="AD64" s="76"/>
      <c r="AE64" s="88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</row>
    <row r="65" spans="1:114" ht="15.75" x14ac:dyDescent="0.25">
      <c r="A65" s="15"/>
      <c r="B65" s="18">
        <f t="shared" si="18"/>
        <v>1.6094379124341003</v>
      </c>
      <c r="C65" s="7">
        <v>9.4649999999999998E-2</v>
      </c>
      <c r="D65">
        <v>2.6100000000000002E-2</v>
      </c>
      <c r="E65" s="18">
        <f t="shared" si="19"/>
        <v>8.9586224999999992E-3</v>
      </c>
      <c r="F65" s="18">
        <f t="shared" si="20"/>
        <v>6.8121000000000013E-4</v>
      </c>
      <c r="G65" s="18">
        <f t="shared" si="21"/>
        <v>6.102703233225001E-6</v>
      </c>
      <c r="H65" s="28">
        <f t="shared" si="22"/>
        <v>0.34044973125824135</v>
      </c>
      <c r="I65" s="29">
        <f t="shared" si="23"/>
        <v>3.2223567063592543E-2</v>
      </c>
      <c r="J65" s="7">
        <f t="shared" si="24"/>
        <v>1.0383582743018461E-3</v>
      </c>
      <c r="K65" s="30">
        <f t="shared" si="25"/>
        <v>8.1984968483445423E-8</v>
      </c>
      <c r="L65" s="30">
        <f t="shared" si="26"/>
        <v>7.8956339553001677E-5</v>
      </c>
      <c r="N65" s="5"/>
      <c r="O65" s="5"/>
      <c r="P65" s="18"/>
      <c r="R65" s="7"/>
      <c r="S65" s="7"/>
      <c r="T65" s="27"/>
      <c r="U65" s="106"/>
      <c r="V65" s="15"/>
      <c r="W65" s="18">
        <v>5</v>
      </c>
      <c r="X65" s="91"/>
      <c r="Y65" s="99"/>
      <c r="Z65" s="76"/>
      <c r="AA65" s="88"/>
      <c r="AB65" s="76"/>
      <c r="AC65" s="76"/>
      <c r="AD65" s="76"/>
      <c r="AE65" s="88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</row>
    <row r="66" spans="1:114" x14ac:dyDescent="0.25">
      <c r="A66" s="15"/>
      <c r="B66" s="18">
        <f t="shared" si="18"/>
        <v>1.3862943611198906</v>
      </c>
      <c r="C66" s="7">
        <v>0.11191</v>
      </c>
      <c r="D66">
        <v>3.2219999999999999E-2</v>
      </c>
      <c r="E66" s="18">
        <f t="shared" si="19"/>
        <v>1.2523848099999998E-2</v>
      </c>
      <c r="F66" s="18">
        <f t="shared" si="20"/>
        <v>1.0381283999999998E-3</v>
      </c>
      <c r="G66" s="18">
        <f t="shared" si="21"/>
        <v>1.3001362389896037E-5</v>
      </c>
      <c r="H66" s="28">
        <f t="shared" si="22"/>
        <v>0.29324743691062211</v>
      </c>
      <c r="I66" s="29">
        <f t="shared" si="23"/>
        <v>3.2817320664667721E-2</v>
      </c>
      <c r="J66" s="7">
        <f t="shared" si="24"/>
        <v>1.0769765356076267E-3</v>
      </c>
      <c r="K66" s="30">
        <f t="shared" si="25"/>
        <v>9.6144791795815725E-8</v>
      </c>
      <c r="L66" s="30">
        <f t="shared" si="26"/>
        <v>8.9272875143534241E-5</v>
      </c>
      <c r="N66" s="5"/>
      <c r="O66" s="5"/>
      <c r="P66" s="18"/>
      <c r="R66" s="7"/>
      <c r="S66" s="7"/>
      <c r="T66" s="42"/>
      <c r="V66" s="15"/>
      <c r="W66" s="18">
        <v>4</v>
      </c>
      <c r="X66" s="104"/>
      <c r="Y66" s="76"/>
      <c r="Z66" s="76"/>
      <c r="AA66" s="88"/>
      <c r="AB66" s="76"/>
      <c r="AC66" s="76"/>
      <c r="AD66" s="76"/>
      <c r="AE66" s="88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</row>
    <row r="67" spans="1:114" x14ac:dyDescent="0.25">
      <c r="A67" s="15"/>
      <c r="B67" s="18">
        <f t="shared" si="18"/>
        <v>2.0794415416798357</v>
      </c>
      <c r="C67" s="7">
        <v>0.30775999999999998</v>
      </c>
      <c r="D67">
        <v>4.2500000000000003E-3</v>
      </c>
      <c r="E67" s="18">
        <f t="shared" si="19"/>
        <v>9.4716217599999986E-2</v>
      </c>
      <c r="F67" s="18">
        <f t="shared" si="20"/>
        <v>1.8062500000000002E-5</v>
      </c>
      <c r="G67" s="18">
        <f t="shared" si="21"/>
        <v>1.7108116803999999E-6</v>
      </c>
      <c r="H67" s="28">
        <f t="shared" si="22"/>
        <v>0.43987115536593313</v>
      </c>
      <c r="I67" s="29">
        <f t="shared" si="23"/>
        <v>0.13537474677541958</v>
      </c>
      <c r="J67" s="7">
        <f t="shared" si="24"/>
        <v>1.832632206450897E-2</v>
      </c>
      <c r="K67" s="30">
        <f t="shared" si="25"/>
        <v>6.4047789081515309E-8</v>
      </c>
      <c r="L67" s="30">
        <f t="shared" si="26"/>
        <v>3.4948523143959809E-6</v>
      </c>
      <c r="N67" s="5"/>
      <c r="O67" s="5"/>
      <c r="P67" s="18"/>
      <c r="R67" s="7"/>
      <c r="S67" s="7"/>
      <c r="T67" s="21"/>
      <c r="U67" s="105"/>
      <c r="V67" s="15"/>
      <c r="W67" s="22">
        <v>8</v>
      </c>
      <c r="X67" s="99"/>
      <c r="Y67" s="76"/>
      <c r="Z67" s="91"/>
      <c r="AA67" s="88"/>
      <c r="AB67" s="76"/>
      <c r="AC67" s="76"/>
      <c r="AD67" s="76"/>
      <c r="AE67" s="88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</row>
    <row r="68" spans="1:114" x14ac:dyDescent="0.25">
      <c r="A68" s="15"/>
      <c r="B68" s="18">
        <f t="shared" si="18"/>
        <v>2.5649493574615367</v>
      </c>
      <c r="C68" s="7">
        <v>0.28138999999999997</v>
      </c>
      <c r="D68">
        <v>1.1169999999999999E-2</v>
      </c>
      <c r="E68" s="18">
        <f t="shared" si="19"/>
        <v>7.9180332099999987E-2</v>
      </c>
      <c r="F68" s="18">
        <f t="shared" si="20"/>
        <v>1.2476889999999999E-4</v>
      </c>
      <c r="G68" s="18">
        <f t="shared" si="21"/>
        <v>9.8792429377516871E-6</v>
      </c>
      <c r="H68" s="28">
        <f t="shared" si="22"/>
        <v>0.54257223139357014</v>
      </c>
      <c r="I68" s="29">
        <f t="shared" si="23"/>
        <v>0.15267440019183667</v>
      </c>
      <c r="J68" s="7">
        <f t="shared" si="24"/>
        <v>2.3309472473937103E-2</v>
      </c>
      <c r="K68" s="30">
        <f t="shared" si="25"/>
        <v>8.5615799615196591E-7</v>
      </c>
      <c r="L68" s="30">
        <f t="shared" si="26"/>
        <v>3.6730045997791556E-5</v>
      </c>
      <c r="N68" s="5"/>
      <c r="O68" s="5"/>
      <c r="P68" s="18"/>
      <c r="R68" s="89">
        <f>SQRT(SUM(J60:J61))</f>
        <v>0.18342664524935462</v>
      </c>
      <c r="S68" s="89">
        <f>SQRT(SUM(K60:K61)/SUM(J60:J61))</f>
        <v>5.0968131415141532E-3</v>
      </c>
      <c r="T68" s="90" t="s">
        <v>30</v>
      </c>
      <c r="U68" s="94"/>
      <c r="V68" s="15"/>
      <c r="W68" s="18">
        <v>13</v>
      </c>
      <c r="X68" s="77"/>
      <c r="Y68" s="88"/>
      <c r="Z68" s="88"/>
      <c r="AA68" s="88"/>
      <c r="AB68" s="76"/>
      <c r="AC68" s="76"/>
      <c r="AD68" s="76"/>
      <c r="AE68" s="88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</row>
    <row r="69" spans="1:114" s="31" customFormat="1" x14ac:dyDescent="0.25">
      <c r="A69" s="70"/>
      <c r="B69" s="18">
        <f t="shared" si="18"/>
        <v>1.9459101490553132</v>
      </c>
      <c r="C69" s="35">
        <v>0.24437999999999999</v>
      </c>
      <c r="D69" s="31">
        <v>4.1919999999999999E-2</v>
      </c>
      <c r="E69" s="50">
        <f t="shared" si="19"/>
        <v>5.9721584399999993E-2</v>
      </c>
      <c r="F69" s="50">
        <f t="shared" si="20"/>
        <v>1.7572864E-3</v>
      </c>
      <c r="G69" s="50">
        <f t="shared" si="21"/>
        <v>1.0494792805257214E-4</v>
      </c>
      <c r="H69" s="51">
        <f t="shared" si="22"/>
        <v>0.41162481769590581</v>
      </c>
      <c r="I69" s="52">
        <f t="shared" si="23"/>
        <v>0.10059287294852545</v>
      </c>
      <c r="J69" s="35">
        <f t="shared" si="24"/>
        <v>1.0118926088038185E-2</v>
      </c>
      <c r="K69" s="53">
        <f t="shared" si="25"/>
        <v>3.0128677894235003E-6</v>
      </c>
      <c r="L69" s="53">
        <f t="shared" si="26"/>
        <v>2.9774580456567236E-4</v>
      </c>
      <c r="N69" s="54"/>
      <c r="O69" s="54"/>
      <c r="P69" s="50"/>
      <c r="R69" s="55">
        <f>SQRT(SUM(J64:J69))</f>
        <v>0.24043431475097929</v>
      </c>
      <c r="S69" s="55">
        <f>SQRT(SUM(K64:K69)/SUM(J64:J69))</f>
        <v>8.5076193763290817E-3</v>
      </c>
      <c r="T69" s="56" t="s">
        <v>26</v>
      </c>
      <c r="U69" s="94"/>
      <c r="V69" s="70"/>
      <c r="W69" s="50">
        <v>7</v>
      </c>
      <c r="X69" s="77"/>
      <c r="Y69" s="88"/>
      <c r="Z69" s="88"/>
      <c r="AA69" s="88"/>
      <c r="AB69" s="76"/>
      <c r="AC69" s="76"/>
      <c r="AD69" s="76"/>
      <c r="AE69" s="88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</row>
    <row r="70" spans="1:114" s="7" customFormat="1" x14ac:dyDescent="0.25">
      <c r="B70" s="14"/>
      <c r="H70" s="12"/>
      <c r="I70" s="12"/>
      <c r="N70" s="12"/>
      <c r="O70" s="12"/>
      <c r="P70" s="14"/>
      <c r="U70" s="93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</row>
    <row r="71" spans="1:114" s="7" customFormat="1" x14ac:dyDescent="0.25">
      <c r="B71" s="14"/>
      <c r="H71" s="12"/>
      <c r="I71" s="12"/>
      <c r="N71" s="12"/>
      <c r="O71" s="12"/>
      <c r="P71" s="14"/>
      <c r="U71" s="93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</row>
    <row r="72" spans="1:114" s="7" customFormat="1" x14ac:dyDescent="0.25">
      <c r="B72" s="14"/>
      <c r="H72" s="12"/>
      <c r="I72" s="12"/>
      <c r="N72" s="12"/>
      <c r="O72" s="12"/>
      <c r="P72" s="14"/>
      <c r="U72" s="93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</row>
    <row r="73" spans="1:114" ht="18.75" x14ac:dyDescent="0.3">
      <c r="A73" s="43"/>
      <c r="B73" s="44" t="s">
        <v>21</v>
      </c>
      <c r="C73" s="45"/>
      <c r="D73" s="46"/>
      <c r="E73" s="46"/>
      <c r="F73" s="46"/>
      <c r="G73" s="46"/>
      <c r="H73" s="47"/>
      <c r="I73" s="33"/>
      <c r="N73" s="5"/>
      <c r="O73" s="5"/>
      <c r="R73" s="17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</row>
    <row r="74" spans="1:114" x14ac:dyDescent="0.25">
      <c r="A74" s="15"/>
      <c r="B74" s="3"/>
      <c r="C74" s="7"/>
      <c r="D74" s="7"/>
      <c r="E74" s="7"/>
      <c r="F74" s="7"/>
      <c r="G74" s="7"/>
      <c r="H74" s="5"/>
      <c r="I74" s="5"/>
      <c r="J74" s="80"/>
      <c r="K74" s="80"/>
      <c r="L74" s="80"/>
      <c r="M74" s="80"/>
      <c r="N74" s="87"/>
      <c r="O74" s="87"/>
      <c r="P74" s="81"/>
      <c r="Q74" s="80"/>
      <c r="R74" s="80"/>
      <c r="S74" s="80"/>
      <c r="T74" s="80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</row>
    <row r="75" spans="1:114" x14ac:dyDescent="0.25">
      <c r="A75" s="69" t="s">
        <v>34</v>
      </c>
      <c r="B75" s="36" t="s">
        <v>35</v>
      </c>
      <c r="C75" s="36" t="s">
        <v>3</v>
      </c>
      <c r="D75" s="36" t="s">
        <v>5</v>
      </c>
      <c r="E75" s="36" t="s">
        <v>14</v>
      </c>
      <c r="F75" s="36" t="s">
        <v>15</v>
      </c>
      <c r="G75" s="36" t="s">
        <v>16</v>
      </c>
      <c r="H75" s="36" t="s">
        <v>9</v>
      </c>
      <c r="I75" s="36" t="s">
        <v>10</v>
      </c>
      <c r="J75" s="36" t="s">
        <v>12</v>
      </c>
      <c r="K75" s="36" t="s">
        <v>11</v>
      </c>
      <c r="L75" s="36" t="s">
        <v>17</v>
      </c>
      <c r="M75" s="36"/>
      <c r="N75" s="36"/>
      <c r="O75" s="36"/>
      <c r="P75" s="36"/>
      <c r="Q75" s="36"/>
      <c r="R75" s="36" t="s">
        <v>7</v>
      </c>
      <c r="S75" s="36" t="s">
        <v>32</v>
      </c>
      <c r="T75" s="34" t="s">
        <v>13</v>
      </c>
      <c r="U75" s="101"/>
      <c r="V75" s="69" t="s">
        <v>6</v>
      </c>
      <c r="W75" s="36" t="s">
        <v>4</v>
      </c>
      <c r="X75" s="77"/>
      <c r="Y75" s="100"/>
      <c r="Z75" s="100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</row>
    <row r="76" spans="1:114" x14ac:dyDescent="0.25">
      <c r="A76" s="26">
        <f>LN(V76)</f>
        <v>4.5538768916005408</v>
      </c>
      <c r="B76" s="18">
        <f>LN(W76)</f>
        <v>2.3025850929940459</v>
      </c>
      <c r="C76" s="7">
        <v>0.35274</v>
      </c>
      <c r="D76">
        <v>1.9529999999999999E-2</v>
      </c>
      <c r="E76" s="18">
        <f>C76^2</f>
        <v>0.1244255076</v>
      </c>
      <c r="F76" s="18">
        <f>D76^2</f>
        <v>3.8142089999999997E-4</v>
      </c>
      <c r="G76" s="18">
        <f>C76^2*D76^2</f>
        <v>4.7458489091748836E-5</v>
      </c>
      <c r="H76" s="28">
        <f>B76/$A$76</f>
        <v>0.50563182707926946</v>
      </c>
      <c r="I76" s="29">
        <f>H76*C76</f>
        <v>0.17835657068394151</v>
      </c>
      <c r="J76" s="7">
        <f>H76^2*C76^2</f>
        <v>3.1811066306135824E-2</v>
      </c>
      <c r="K76" s="30">
        <f>H76^4*C76^2*D76^2</f>
        <v>3.1020694680000128E-6</v>
      </c>
      <c r="L76" s="30">
        <f>H76^2*D76^2</f>
        <v>9.7515419261556629E-5</v>
      </c>
      <c r="N76" s="5"/>
      <c r="O76" s="5"/>
      <c r="P76" s="18"/>
      <c r="R76" s="38">
        <f>SQRT(SUM(J76:J83))</f>
        <v>0.26784816746504725</v>
      </c>
      <c r="S76" s="38">
        <f>SQRT(SUM(K76:K83)/SUM(J76:J83))</f>
        <v>8.5652154686763141E-3</v>
      </c>
      <c r="T76" s="26" t="s">
        <v>0</v>
      </c>
      <c r="U76" s="94"/>
      <c r="V76" s="26">
        <f>SUM(W76:W83)</f>
        <v>95</v>
      </c>
      <c r="W76">
        <v>10</v>
      </c>
      <c r="X76" s="77"/>
      <c r="Y76" s="88"/>
      <c r="Z76" s="88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</row>
    <row r="77" spans="1:114" x14ac:dyDescent="0.25">
      <c r="A77" s="15"/>
      <c r="B77" s="18">
        <f t="shared" ref="B77:B83" si="27">LN(W77)</f>
        <v>3.4339872044851463</v>
      </c>
      <c r="C77" s="7">
        <v>6.9639999999999994E-2</v>
      </c>
      <c r="D77">
        <v>8.3000000000000001E-3</v>
      </c>
      <c r="E77" s="18">
        <f t="shared" ref="E77:E83" si="28">C77^2</f>
        <v>4.849729599999999E-3</v>
      </c>
      <c r="F77" s="18">
        <f t="shared" ref="F77:F83" si="29">D77^2</f>
        <v>6.8889999999999999E-5</v>
      </c>
      <c r="G77" s="18">
        <f t="shared" ref="G77:G83" si="30">C77^2*D77^2</f>
        <v>3.3409787214399991E-7</v>
      </c>
      <c r="H77" s="28">
        <f t="shared" ref="H77:H83" si="31">B77/$A$76</f>
        <v>0.75407993808945739</v>
      </c>
      <c r="I77" s="29">
        <f t="shared" ref="I77:I83" si="32">H77*C77</f>
        <v>5.2514126888549804E-2</v>
      </c>
      <c r="J77" s="7">
        <f t="shared" ref="J77:J83" si="33">H77^2*C77^2</f>
        <v>2.7577335228667096E-3</v>
      </c>
      <c r="K77" s="30">
        <f t="shared" ref="K77:K83" si="34">H77^4*C77^2*D77^2</f>
        <v>1.0802972154915809E-7</v>
      </c>
      <c r="L77" s="30">
        <f t="shared" ref="L77:L83" si="35">H77^2*D77^2</f>
        <v>3.9173372138167801E-5</v>
      </c>
      <c r="N77" s="5"/>
      <c r="O77" s="5"/>
      <c r="P77" s="18"/>
      <c r="V77" s="15"/>
      <c r="W77">
        <v>31</v>
      </c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</row>
    <row r="78" spans="1:114" x14ac:dyDescent="0.25">
      <c r="A78" s="15"/>
      <c r="B78" s="18">
        <f t="shared" si="27"/>
        <v>3.2958368660043291</v>
      </c>
      <c r="C78" s="7">
        <v>6.9449999999999998E-2</v>
      </c>
      <c r="D78">
        <v>7.3499999999999998E-3</v>
      </c>
      <c r="E78" s="18">
        <f t="shared" si="28"/>
        <v>4.8233024999999995E-3</v>
      </c>
      <c r="F78" s="18">
        <f t="shared" si="29"/>
        <v>5.40225E-5</v>
      </c>
      <c r="G78" s="18">
        <f t="shared" si="30"/>
        <v>2.6056685930624995E-7</v>
      </c>
      <c r="H78" s="28">
        <f t="shared" si="31"/>
        <v>0.72374307528676929</v>
      </c>
      <c r="I78" s="29">
        <f t="shared" si="32"/>
        <v>5.0263956578666127E-2</v>
      </c>
      <c r="J78" s="7">
        <f t="shared" si="33"/>
        <v>2.5264653309420336E-3</v>
      </c>
      <c r="K78" s="30">
        <f t="shared" si="34"/>
        <v>7.1491904106252976E-8</v>
      </c>
      <c r="L78" s="30">
        <f t="shared" si="35"/>
        <v>2.8297203698257786E-5</v>
      </c>
      <c r="N78" s="5"/>
      <c r="O78" s="5"/>
      <c r="P78" s="18"/>
      <c r="R78" s="39">
        <f>SQRT(SUM(J77:J78))</f>
        <v>7.269249516840609E-2</v>
      </c>
      <c r="S78" s="39">
        <f>SQRT(SUM(K77:K78)/SUM(J77:J78))</f>
        <v>5.8286611717844172E-3</v>
      </c>
      <c r="T78" s="25" t="s">
        <v>18</v>
      </c>
      <c r="U78" s="94"/>
      <c r="V78" s="15"/>
      <c r="W78">
        <v>27</v>
      </c>
      <c r="X78" s="77"/>
      <c r="Y78" s="88"/>
      <c r="Z78" s="88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</row>
    <row r="79" spans="1:114" x14ac:dyDescent="0.25">
      <c r="A79" s="15"/>
      <c r="B79" s="18">
        <f t="shared" si="27"/>
        <v>2.1972245773362196</v>
      </c>
      <c r="C79" s="7">
        <v>9.8239999999999994E-2</v>
      </c>
      <c r="D79">
        <v>1.184E-2</v>
      </c>
      <c r="E79" s="18">
        <f t="shared" si="28"/>
        <v>9.6510975999999984E-3</v>
      </c>
      <c r="F79" s="18">
        <f t="shared" si="29"/>
        <v>1.4018559999999999E-4</v>
      </c>
      <c r="G79" s="18">
        <f t="shared" si="30"/>
        <v>1.3529449077145597E-6</v>
      </c>
      <c r="H79" s="28">
        <f t="shared" si="31"/>
        <v>0.48249538352451288</v>
      </c>
      <c r="I79" s="29">
        <f t="shared" si="32"/>
        <v>4.740034647744814E-2</v>
      </c>
      <c r="J79" s="7">
        <f t="shared" si="33"/>
        <v>2.2467928461821305E-3</v>
      </c>
      <c r="K79" s="30">
        <f t="shared" si="34"/>
        <v>7.3325116555230997E-8</v>
      </c>
      <c r="L79" s="30">
        <f t="shared" si="35"/>
        <v>3.2635459330320072E-5</v>
      </c>
      <c r="N79" s="5"/>
      <c r="O79" s="5"/>
      <c r="P79" s="18"/>
      <c r="V79" s="15"/>
      <c r="W79" s="7">
        <v>9</v>
      </c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</row>
    <row r="80" spans="1:114" x14ac:dyDescent="0.25">
      <c r="A80" s="15"/>
      <c r="B80" s="18">
        <f t="shared" si="27"/>
        <v>1.3862943611198906</v>
      </c>
      <c r="C80" s="7">
        <v>0.21726999999999999</v>
      </c>
      <c r="D80">
        <v>6.6699999999999997E-3</v>
      </c>
      <c r="E80" s="18">
        <f t="shared" si="28"/>
        <v>4.7206252899999995E-2</v>
      </c>
      <c r="F80" s="18">
        <f t="shared" si="29"/>
        <v>4.4488899999999993E-5</v>
      </c>
      <c r="G80" s="18">
        <f t="shared" si="30"/>
        <v>2.1001542646428094E-6</v>
      </c>
      <c r="H80" s="28">
        <f t="shared" si="31"/>
        <v>0.30442069342648675</v>
      </c>
      <c r="I80" s="29">
        <f t="shared" si="32"/>
        <v>6.6141484060772776E-2</v>
      </c>
      <c r="J80" s="7">
        <f t="shared" si="33"/>
        <v>4.3746959137614594E-3</v>
      </c>
      <c r="K80" s="30">
        <f t="shared" si="34"/>
        <v>1.8036317846180146E-8</v>
      </c>
      <c r="L80" s="30">
        <f t="shared" si="35"/>
        <v>4.1228734983483967E-6</v>
      </c>
      <c r="N80" s="5"/>
      <c r="O80" s="5"/>
      <c r="P80" s="18"/>
      <c r="R80" s="7"/>
      <c r="S80" s="7"/>
      <c r="T80" s="42"/>
      <c r="V80" s="15"/>
      <c r="W80" s="7">
        <v>4</v>
      </c>
      <c r="X80" s="104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</row>
    <row r="81" spans="1:114" x14ac:dyDescent="0.25">
      <c r="A81" s="15"/>
      <c r="B81" s="18">
        <f t="shared" si="27"/>
        <v>1.3862943611198906</v>
      </c>
      <c r="C81" s="7">
        <v>3.1660000000000001E-2</v>
      </c>
      <c r="D81">
        <v>1.5389999999999999E-2</v>
      </c>
      <c r="E81" s="18">
        <f t="shared" si="28"/>
        <v>1.0023556000000001E-3</v>
      </c>
      <c r="F81" s="18">
        <f t="shared" si="29"/>
        <v>2.3685209999999997E-4</v>
      </c>
      <c r="G81" s="18">
        <f t="shared" si="30"/>
        <v>2.3741002880676E-7</v>
      </c>
      <c r="H81" s="28">
        <f t="shared" si="31"/>
        <v>0.30442069342648675</v>
      </c>
      <c r="I81" s="29">
        <f t="shared" si="32"/>
        <v>9.6379591538825714E-3</v>
      </c>
      <c r="J81" s="7">
        <f t="shared" si="33"/>
        <v>9.2890256651908845E-5</v>
      </c>
      <c r="K81" s="30">
        <f t="shared" si="34"/>
        <v>2.0388991473242004E-9</v>
      </c>
      <c r="L81" s="30">
        <f t="shared" si="35"/>
        <v>2.194954800226943E-5</v>
      </c>
      <c r="N81" s="5"/>
      <c r="O81" s="5"/>
      <c r="P81" s="18"/>
      <c r="R81" s="41">
        <f>SQRT(SUM(J76))</f>
        <v>0.17835657068394151</v>
      </c>
      <c r="S81" s="41">
        <f>SQRT(SUM(K76)/SUM(J76))</f>
        <v>9.8749895828581322E-3</v>
      </c>
      <c r="T81" s="23" t="s">
        <v>30</v>
      </c>
      <c r="U81" s="94"/>
      <c r="V81" s="15"/>
      <c r="W81" s="7">
        <v>4</v>
      </c>
      <c r="X81" s="77"/>
      <c r="Y81" s="88"/>
      <c r="Z81" s="88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</row>
    <row r="82" spans="1:114" x14ac:dyDescent="0.25">
      <c r="A82" s="15"/>
      <c r="B82" s="18">
        <f t="shared" si="27"/>
        <v>1.6094379124341003</v>
      </c>
      <c r="C82" s="7">
        <v>5.0889999999999998E-2</v>
      </c>
      <c r="D82">
        <v>6.1900000000000002E-3</v>
      </c>
      <c r="E82" s="18">
        <f t="shared" si="28"/>
        <v>2.5897920999999996E-3</v>
      </c>
      <c r="F82" s="18">
        <f t="shared" si="29"/>
        <v>3.8316100000000004E-5</v>
      </c>
      <c r="G82" s="18">
        <f t="shared" si="30"/>
        <v>9.9230733082809999E-8</v>
      </c>
      <c r="H82" s="28">
        <f t="shared" si="31"/>
        <v>0.35342148036602605</v>
      </c>
      <c r="I82" s="29">
        <f t="shared" si="32"/>
        <v>1.7985619135827066E-2</v>
      </c>
      <c r="J82" s="7">
        <f t="shared" si="33"/>
        <v>3.2348249569902869E-4</v>
      </c>
      <c r="K82" s="30">
        <f t="shared" si="34"/>
        <v>1.5481675719450701E-9</v>
      </c>
      <c r="L82" s="30">
        <f t="shared" si="35"/>
        <v>4.7859392471903655E-6</v>
      </c>
      <c r="N82" s="5"/>
      <c r="O82" s="5"/>
      <c r="P82" s="18"/>
      <c r="R82" s="40">
        <f>SQRT(SUM(J79:J83))</f>
        <v>0.18613805536332284</v>
      </c>
      <c r="S82" s="40">
        <f>SQRT(SUM(K79:K83)/SUM(J79:J83))</f>
        <v>7.5627406321676178E-3</v>
      </c>
      <c r="T82" s="24" t="s">
        <v>26</v>
      </c>
      <c r="U82" s="94"/>
      <c r="V82" s="15"/>
      <c r="W82">
        <v>5</v>
      </c>
      <c r="X82" s="77"/>
      <c r="Y82" s="88"/>
      <c r="Z82" s="88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</row>
    <row r="83" spans="1:114" s="31" customFormat="1" x14ac:dyDescent="0.25">
      <c r="A83" s="70"/>
      <c r="B83" s="18">
        <f t="shared" si="27"/>
        <v>1.6094379124341003</v>
      </c>
      <c r="C83" s="35">
        <v>0.47015000000000001</v>
      </c>
      <c r="D83" s="31">
        <v>2.3390000000000001E-2</v>
      </c>
      <c r="E83" s="50">
        <f t="shared" si="28"/>
        <v>0.22104102250000002</v>
      </c>
      <c r="F83" s="50">
        <f t="shared" si="29"/>
        <v>5.4709210000000003E-4</v>
      </c>
      <c r="G83" s="50">
        <f t="shared" si="30"/>
        <v>1.2092979718567227E-4</v>
      </c>
      <c r="H83" s="51">
        <f t="shared" si="31"/>
        <v>0.35342148036602605</v>
      </c>
      <c r="I83" s="52">
        <f t="shared" si="32"/>
        <v>0.16616110899408715</v>
      </c>
      <c r="J83" s="35">
        <f t="shared" si="33"/>
        <v>2.7609514142144912E-2</v>
      </c>
      <c r="K83" s="53">
        <f t="shared" si="34"/>
        <v>1.8867097386906692E-6</v>
      </c>
      <c r="L83" s="53">
        <f t="shared" si="35"/>
        <v>6.8335492213920422E-5</v>
      </c>
      <c r="N83" s="54"/>
      <c r="O83" s="54"/>
      <c r="P83" s="50"/>
      <c r="R83" s="35"/>
      <c r="S83" s="35"/>
      <c r="T83" s="71"/>
      <c r="U83" s="105"/>
      <c r="V83" s="70"/>
      <c r="W83" s="31">
        <v>5</v>
      </c>
      <c r="X83" s="99"/>
      <c r="Y83" s="76"/>
      <c r="Z83" s="91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</row>
    <row r="84" spans="1:114" s="7" customFormat="1" x14ac:dyDescent="0.25">
      <c r="B84" s="14"/>
      <c r="E84" s="22"/>
      <c r="F84" s="22"/>
      <c r="G84" s="22"/>
      <c r="H84" s="16"/>
      <c r="I84" s="29"/>
      <c r="K84" s="72"/>
      <c r="L84" s="72"/>
      <c r="N84" s="12"/>
      <c r="O84" s="12"/>
      <c r="P84" s="22"/>
      <c r="U84" s="105"/>
      <c r="V84" s="76"/>
      <c r="W84" s="91"/>
      <c r="X84" s="76"/>
      <c r="Y84" s="76"/>
      <c r="Z84" s="91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</row>
    <row r="85" spans="1:114" s="7" customFormat="1" x14ac:dyDescent="0.25">
      <c r="E85" s="22"/>
      <c r="F85" s="22"/>
      <c r="G85" s="22"/>
      <c r="H85" s="16"/>
      <c r="I85" s="29"/>
      <c r="K85" s="72"/>
      <c r="L85" s="72"/>
      <c r="N85" s="12"/>
      <c r="O85" s="12"/>
      <c r="P85" s="22"/>
      <c r="U85" s="93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</row>
    <row r="86" spans="1:114" s="7" customFormat="1" x14ac:dyDescent="0.25">
      <c r="H86" s="12"/>
      <c r="I86" s="12"/>
      <c r="N86" s="12"/>
      <c r="O86" s="12"/>
      <c r="P86" s="14"/>
      <c r="U86" s="93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</row>
    <row r="87" spans="1:114" s="31" customFormat="1" ht="18.75" x14ac:dyDescent="0.3">
      <c r="A87" s="61"/>
      <c r="B87" s="65" t="s">
        <v>25</v>
      </c>
      <c r="C87" s="66"/>
      <c r="D87" s="67"/>
      <c r="E87" s="67"/>
      <c r="F87" s="67"/>
      <c r="G87" s="67"/>
      <c r="H87" s="68"/>
      <c r="I87" s="33"/>
      <c r="K87" s="33"/>
      <c r="L87" s="33"/>
      <c r="N87" s="33"/>
      <c r="P87" s="34"/>
      <c r="U87" s="93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</row>
    <row r="88" spans="1:114" x14ac:dyDescent="0.25">
      <c r="A88" s="10"/>
      <c r="B88" s="4"/>
      <c r="C88" s="4"/>
      <c r="H88" s="1"/>
      <c r="I88" s="1"/>
      <c r="K88" s="13"/>
      <c r="L88" s="13"/>
      <c r="N88" s="1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</row>
    <row r="89" spans="1:114" x14ac:dyDescent="0.25">
      <c r="A89" s="62" t="s">
        <v>34</v>
      </c>
      <c r="B89" s="36" t="s">
        <v>35</v>
      </c>
      <c r="C89" s="36" t="s">
        <v>3</v>
      </c>
      <c r="D89" s="36" t="s">
        <v>5</v>
      </c>
      <c r="E89" s="36" t="s">
        <v>14</v>
      </c>
      <c r="F89" s="36" t="s">
        <v>15</v>
      </c>
      <c r="G89" s="36" t="s">
        <v>16</v>
      </c>
      <c r="H89" s="36" t="s">
        <v>9</v>
      </c>
      <c r="I89" s="36" t="s">
        <v>10</v>
      </c>
      <c r="J89" s="36" t="s">
        <v>12</v>
      </c>
      <c r="K89" s="36" t="s">
        <v>11</v>
      </c>
      <c r="L89" s="36" t="s">
        <v>17</v>
      </c>
      <c r="M89" s="36"/>
      <c r="N89" s="36"/>
      <c r="O89" s="36"/>
      <c r="P89" s="36"/>
      <c r="Q89" s="36"/>
      <c r="R89" s="36" t="s">
        <v>7</v>
      </c>
      <c r="S89" s="36" t="s">
        <v>32</v>
      </c>
      <c r="T89" s="34" t="s">
        <v>13</v>
      </c>
      <c r="U89" s="101"/>
      <c r="V89" s="62" t="s">
        <v>6</v>
      </c>
      <c r="W89" s="36" t="s">
        <v>4</v>
      </c>
      <c r="X89" s="77"/>
      <c r="Y89" s="100"/>
      <c r="Z89" s="100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</row>
    <row r="90" spans="1:114" x14ac:dyDescent="0.25">
      <c r="A90" s="24">
        <f>LN(V90)</f>
        <v>4.1271343850450917</v>
      </c>
      <c r="B90" s="18">
        <f>LN(W90)</f>
        <v>2.7725887222397811</v>
      </c>
      <c r="C90">
        <v>9.8250000000000004E-2</v>
      </c>
      <c r="D90">
        <v>1.2899999999999999E-3</v>
      </c>
      <c r="E90" s="18">
        <f>C90^2</f>
        <v>9.6530625000000002E-3</v>
      </c>
      <c r="F90" s="18">
        <f>D90^2</f>
        <v>1.6640999999999999E-6</v>
      </c>
      <c r="G90" s="18">
        <f>C90^2*D90^2</f>
        <v>1.6063661306249998E-8</v>
      </c>
      <c r="H90" s="28">
        <f>B90/$A$90</f>
        <v>0.67179511582816775</v>
      </c>
      <c r="I90" s="29">
        <f>H90*C90</f>
        <v>6.6003870130117478E-2</v>
      </c>
      <c r="J90" s="7">
        <f>H90^2*C90^2</f>
        <v>4.3565108721534147E-3</v>
      </c>
      <c r="K90" s="30">
        <f>H90^4*C90^2*D90^2</f>
        <v>3.2718388648236331E-9</v>
      </c>
      <c r="L90" s="30">
        <f>H90^2*D90^2</f>
        <v>7.5102277047833232E-7</v>
      </c>
      <c r="N90" s="5"/>
      <c r="O90" s="5"/>
      <c r="P90" s="18"/>
      <c r="R90" s="38">
        <f>SQRT(SUM(J90:J96))</f>
        <v>0.1606484163292955</v>
      </c>
      <c r="S90" s="38">
        <f>SQRT(SUM(K90:K96)/SUM(J90:J96))</f>
        <v>9.3312380306615657E-3</v>
      </c>
      <c r="T90" s="26" t="s">
        <v>0</v>
      </c>
      <c r="U90" s="94"/>
      <c r="V90" s="63">
        <f>SUM(W90:W96)</f>
        <v>62</v>
      </c>
      <c r="W90" s="20">
        <v>16</v>
      </c>
      <c r="X90" s="77"/>
      <c r="Y90" s="88"/>
      <c r="Z90" s="88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</row>
    <row r="91" spans="1:114" x14ac:dyDescent="0.25">
      <c r="A91" s="10"/>
      <c r="B91" s="18">
        <f t="shared" ref="B91:B96" si="36">LN(W91)</f>
        <v>2.5649493574615367</v>
      </c>
      <c r="C91">
        <v>5.0040000000000001E-2</v>
      </c>
      <c r="D91">
        <v>1.89E-3</v>
      </c>
      <c r="E91" s="18">
        <f t="shared" ref="E91:E96" si="37">C91^2</f>
        <v>2.5040016000000003E-3</v>
      </c>
      <c r="F91" s="18">
        <f t="shared" ref="F91:F96" si="38">D91^2</f>
        <v>3.5721000000000001E-6</v>
      </c>
      <c r="G91" s="18">
        <f t="shared" ref="G91:G96" si="39">C91^2*D91^2</f>
        <v>8.9445441153600014E-9</v>
      </c>
      <c r="H91" s="28">
        <f t="shared" ref="H91:H96" si="40">B91/$A$90</f>
        <v>0.62148433226593691</v>
      </c>
      <c r="I91" s="29">
        <f t="shared" ref="I91:I96" si="41">H91*C91</f>
        <v>3.1099075986587482E-2</v>
      </c>
      <c r="J91" s="7">
        <f t="shared" ref="J91:J96" si="42">H91^2*C91^2</f>
        <v>9.6715252721954231E-4</v>
      </c>
      <c r="K91" s="30">
        <f t="shared" ref="K91:K96" si="43">H91^4*C91^2*D91^2</f>
        <v>1.3343782309729442E-9</v>
      </c>
      <c r="L91" s="30">
        <f t="shared" ref="L91:L96" si="44">H91^2*D91^2</f>
        <v>1.3796978174778032E-6</v>
      </c>
      <c r="N91" s="5"/>
      <c r="O91" s="5"/>
      <c r="P91" s="18"/>
      <c r="V91" s="10"/>
      <c r="W91" s="20">
        <v>13</v>
      </c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</row>
    <row r="92" spans="1:114" x14ac:dyDescent="0.25">
      <c r="A92" s="10"/>
      <c r="B92" s="18">
        <f t="shared" si="36"/>
        <v>1.9459101490553132</v>
      </c>
      <c r="C92">
        <v>6.7280000000000006E-2</v>
      </c>
      <c r="D92">
        <v>5.62E-3</v>
      </c>
      <c r="E92" s="18">
        <f t="shared" si="37"/>
        <v>4.5265984000000007E-3</v>
      </c>
      <c r="F92" s="18">
        <f t="shared" si="38"/>
        <v>3.1584400000000002E-5</v>
      </c>
      <c r="G92" s="18">
        <f t="shared" si="39"/>
        <v>1.4296989450496004E-7</v>
      </c>
      <c r="H92" s="28">
        <f t="shared" si="40"/>
        <v>0.47149183125861621</v>
      </c>
      <c r="I92" s="29">
        <f t="shared" si="41"/>
        <v>3.1721970407079698E-2</v>
      </c>
      <c r="J92" s="7">
        <f t="shared" si="42"/>
        <v>1.0062834065076404E-3</v>
      </c>
      <c r="K92" s="30">
        <f t="shared" si="43"/>
        <v>7.0654737647875057E-9</v>
      </c>
      <c r="L92" s="30">
        <f t="shared" si="44"/>
        <v>7.0213557324855491E-6</v>
      </c>
      <c r="N92" s="5"/>
      <c r="O92" s="5"/>
      <c r="P92" s="18"/>
      <c r="V92" s="10"/>
      <c r="W92" s="20">
        <v>7</v>
      </c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</row>
    <row r="93" spans="1:114" x14ac:dyDescent="0.25">
      <c r="A93" s="10"/>
      <c r="B93" s="18">
        <f t="shared" si="36"/>
        <v>2.3978952727983707</v>
      </c>
      <c r="C93">
        <v>6.3890000000000002E-2</v>
      </c>
      <c r="D93">
        <v>3.49E-3</v>
      </c>
      <c r="E93" s="18">
        <f t="shared" si="37"/>
        <v>4.0819321000000004E-3</v>
      </c>
      <c r="F93" s="18">
        <f t="shared" si="38"/>
        <v>1.21801E-5</v>
      </c>
      <c r="G93" s="18">
        <f t="shared" si="39"/>
        <v>4.9718341171210004E-8</v>
      </c>
      <c r="H93" s="28">
        <f t="shared" si="40"/>
        <v>0.58100731623551727</v>
      </c>
      <c r="I93" s="29">
        <f t="shared" si="41"/>
        <v>3.7120557434287202E-2</v>
      </c>
      <c r="J93" s="7">
        <f t="shared" si="42"/>
        <v>1.3779357842322146E-3</v>
      </c>
      <c r="K93" s="30">
        <f t="shared" si="43"/>
        <v>5.6655625018599648E-9</v>
      </c>
      <c r="L93" s="30">
        <f t="shared" si="44"/>
        <v>4.1116302854539879E-6</v>
      </c>
      <c r="N93" s="5"/>
      <c r="O93" s="5"/>
      <c r="P93" s="18"/>
      <c r="V93" s="10"/>
      <c r="W93" s="20">
        <v>11</v>
      </c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</row>
    <row r="94" spans="1:114" x14ac:dyDescent="0.25">
      <c r="A94" s="10"/>
      <c r="B94" s="18">
        <f t="shared" si="36"/>
        <v>1.791759469228055</v>
      </c>
      <c r="C94">
        <v>7.2959999999999997E-2</v>
      </c>
      <c r="D94">
        <v>9.2999999999999992E-3</v>
      </c>
      <c r="E94" s="18">
        <f t="shared" si="37"/>
        <v>5.3231615999999992E-3</v>
      </c>
      <c r="F94" s="18">
        <f t="shared" si="38"/>
        <v>8.648999999999998E-5</v>
      </c>
      <c r="G94" s="18">
        <f t="shared" si="39"/>
        <v>4.6040024678399984E-7</v>
      </c>
      <c r="H94" s="28">
        <f t="shared" si="40"/>
        <v>0.43414129564585979</v>
      </c>
      <c r="I94" s="29">
        <f t="shared" si="41"/>
        <v>3.1674948930321932E-2</v>
      </c>
      <c r="J94" s="7">
        <f t="shared" si="42"/>
        <v>1.0033023897385023E-3</v>
      </c>
      <c r="K94" s="30">
        <f t="shared" si="43"/>
        <v>1.6355353671341489E-8</v>
      </c>
      <c r="L94" s="30">
        <f t="shared" si="44"/>
        <v>1.630151969996234E-5</v>
      </c>
      <c r="N94" s="5"/>
      <c r="O94" s="5"/>
      <c r="P94" s="18"/>
      <c r="R94" s="7"/>
      <c r="S94" s="7"/>
      <c r="T94" s="7"/>
      <c r="V94" s="10"/>
      <c r="W94" s="20">
        <v>6</v>
      </c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</row>
    <row r="95" spans="1:114" x14ac:dyDescent="0.25">
      <c r="A95" s="10"/>
      <c r="B95" s="18">
        <f t="shared" si="36"/>
        <v>1.791759469228055</v>
      </c>
      <c r="C95">
        <v>0.21496000000000001</v>
      </c>
      <c r="D95">
        <v>1.465E-2</v>
      </c>
      <c r="E95" s="18">
        <f t="shared" si="37"/>
        <v>4.6207801600000008E-2</v>
      </c>
      <c r="F95" s="18">
        <f t="shared" si="38"/>
        <v>2.1462249999999999E-4</v>
      </c>
      <c r="G95" s="18">
        <f t="shared" si="39"/>
        <v>9.9172338988960012E-6</v>
      </c>
      <c r="H95" s="28">
        <f t="shared" si="40"/>
        <v>0.43414129564585979</v>
      </c>
      <c r="I95" s="29">
        <f t="shared" si="41"/>
        <v>9.3323012912034028E-2</v>
      </c>
      <c r="J95" s="7">
        <f t="shared" si="42"/>
        <v>8.7091847389796709E-3</v>
      </c>
      <c r="K95" s="30">
        <f t="shared" si="43"/>
        <v>3.5230186992918419E-7</v>
      </c>
      <c r="L95" s="30">
        <f t="shared" si="44"/>
        <v>4.0451762189908291E-5</v>
      </c>
      <c r="N95" s="5"/>
      <c r="O95" s="5"/>
      <c r="P95" s="18"/>
      <c r="R95" s="7"/>
      <c r="S95" s="7"/>
      <c r="T95" s="7"/>
      <c r="V95" s="10"/>
      <c r="W95" s="20">
        <v>6</v>
      </c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</row>
    <row r="96" spans="1:114" s="31" customFormat="1" x14ac:dyDescent="0.25">
      <c r="A96" s="64"/>
      <c r="B96" s="18">
        <f t="shared" si="36"/>
        <v>1.0986122886681098</v>
      </c>
      <c r="C96" s="31">
        <v>0.34405000000000002</v>
      </c>
      <c r="D96" s="31">
        <v>5.5960000000000003E-2</v>
      </c>
      <c r="E96" s="50">
        <f t="shared" si="37"/>
        <v>0.11837040250000001</v>
      </c>
      <c r="F96" s="50">
        <f t="shared" si="38"/>
        <v>3.1315216000000002E-3</v>
      </c>
      <c r="G96" s="50">
        <f t="shared" si="39"/>
        <v>3.7067947222944409E-4</v>
      </c>
      <c r="H96" s="51">
        <f t="shared" si="40"/>
        <v>0.26619251668881788</v>
      </c>
      <c r="I96" s="52">
        <f t="shared" si="41"/>
        <v>9.1583535366787802E-2</v>
      </c>
      <c r="J96" s="35">
        <f t="shared" si="42"/>
        <v>8.38754395027967E-3</v>
      </c>
      <c r="K96" s="53">
        <f t="shared" si="43"/>
        <v>1.8611522642285478E-6</v>
      </c>
      <c r="L96" s="53">
        <f t="shared" si="44"/>
        <v>2.2189478532228622E-4</v>
      </c>
      <c r="N96" s="54"/>
      <c r="O96" s="54"/>
      <c r="P96" s="50"/>
      <c r="R96" s="35"/>
      <c r="S96" s="35"/>
      <c r="T96" s="35"/>
      <c r="U96" s="93"/>
      <c r="V96" s="64"/>
      <c r="W96" s="60">
        <v>3</v>
      </c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</row>
    <row r="97" spans="1:114" s="7" customFormat="1" x14ac:dyDescent="0.25">
      <c r="B97" s="73"/>
      <c r="H97" s="12"/>
      <c r="I97" s="12"/>
      <c r="N97" s="12"/>
      <c r="O97" s="12"/>
      <c r="P97" s="14"/>
      <c r="U97" s="93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</row>
    <row r="98" spans="1:114" s="7" customFormat="1" x14ac:dyDescent="0.25">
      <c r="B98" s="21"/>
      <c r="H98" s="12"/>
      <c r="I98" s="12"/>
      <c r="N98" s="12"/>
      <c r="O98" s="12"/>
      <c r="P98" s="14"/>
      <c r="U98" s="93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</row>
    <row r="99" spans="1:114" s="7" customFormat="1" x14ac:dyDescent="0.25">
      <c r="B99" s="21"/>
      <c r="H99" s="12"/>
      <c r="I99" s="12"/>
      <c r="N99" s="12"/>
      <c r="O99" s="12"/>
      <c r="P99" s="14"/>
      <c r="U99" s="93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</row>
    <row r="100" spans="1:114" s="7" customFormat="1" x14ac:dyDescent="0.25">
      <c r="B100" s="21"/>
      <c r="D100" s="74"/>
      <c r="E100" s="74"/>
      <c r="F100" s="74"/>
      <c r="G100" s="74"/>
      <c r="H100" s="12"/>
      <c r="I100" s="12"/>
      <c r="K100" s="12"/>
      <c r="L100" s="12"/>
      <c r="N100" s="8"/>
      <c r="O100" s="8"/>
      <c r="P100" s="14"/>
      <c r="U100" s="93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</row>
    <row r="101" spans="1:114" s="31" customFormat="1" ht="18.75" x14ac:dyDescent="0.3">
      <c r="A101" s="61"/>
      <c r="B101" s="65" t="s">
        <v>22</v>
      </c>
      <c r="C101" s="66"/>
      <c r="D101" s="67"/>
      <c r="E101" s="67"/>
      <c r="F101" s="67"/>
      <c r="G101" s="67"/>
      <c r="H101" s="68"/>
      <c r="I101" s="33"/>
      <c r="N101" s="54"/>
      <c r="O101" s="54"/>
      <c r="P101" s="34"/>
      <c r="R101" s="32"/>
      <c r="U101" s="93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</row>
    <row r="102" spans="1:114" x14ac:dyDescent="0.25">
      <c r="A102" s="10"/>
      <c r="B102" s="3"/>
      <c r="C102" s="7"/>
      <c r="D102" s="7"/>
      <c r="E102" s="7"/>
      <c r="F102" s="7"/>
      <c r="G102" s="7"/>
      <c r="H102" s="5"/>
      <c r="I102" s="5"/>
      <c r="N102" s="5"/>
      <c r="O102" s="5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</row>
    <row r="103" spans="1:114" x14ac:dyDescent="0.25">
      <c r="A103" s="62" t="s">
        <v>34</v>
      </c>
      <c r="B103" s="36" t="s">
        <v>35</v>
      </c>
      <c r="C103" s="36" t="s">
        <v>3</v>
      </c>
      <c r="D103" s="36" t="s">
        <v>5</v>
      </c>
      <c r="E103" s="36" t="s">
        <v>14</v>
      </c>
      <c r="F103" s="36" t="s">
        <v>15</v>
      </c>
      <c r="G103" s="36" t="s">
        <v>16</v>
      </c>
      <c r="H103" s="36" t="s">
        <v>9</v>
      </c>
      <c r="I103" s="36" t="s">
        <v>10</v>
      </c>
      <c r="J103" s="36" t="s">
        <v>12</v>
      </c>
      <c r="K103" s="36" t="s">
        <v>11</v>
      </c>
      <c r="L103" s="36" t="s">
        <v>17</v>
      </c>
      <c r="M103" s="36"/>
      <c r="N103" s="36"/>
      <c r="O103" s="36"/>
      <c r="P103" s="36"/>
      <c r="Q103" s="36"/>
      <c r="R103" s="36" t="s">
        <v>7</v>
      </c>
      <c r="S103" s="36" t="s">
        <v>32</v>
      </c>
      <c r="T103" s="34" t="s">
        <v>13</v>
      </c>
      <c r="U103" s="101"/>
      <c r="V103" s="62" t="s">
        <v>6</v>
      </c>
      <c r="W103" s="36" t="s">
        <v>4</v>
      </c>
      <c r="X103" s="77"/>
      <c r="Y103" s="100"/>
      <c r="Z103" s="100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</row>
    <row r="104" spans="1:114" x14ac:dyDescent="0.25">
      <c r="A104" s="24">
        <f>LN(V104)</f>
        <v>5.2983173665480363</v>
      </c>
      <c r="B104" s="18">
        <f>LN(W104)</f>
        <v>4.9558270576012609</v>
      </c>
      <c r="C104" s="7">
        <v>4.6690000000000002E-2</v>
      </c>
      <c r="D104" s="6">
        <v>1.82726E-4</v>
      </c>
      <c r="E104" s="18">
        <f>C104^2</f>
        <v>2.1799561000000003E-3</v>
      </c>
      <c r="F104" s="18">
        <f>D104^2</f>
        <v>3.3388791075999996E-8</v>
      </c>
      <c r="G104" s="18">
        <f>C104^2*D104^2</f>
        <v>7.2786098777751761E-11</v>
      </c>
      <c r="H104" s="28">
        <f>B104/$A$104</f>
        <v>0.93535866478872043</v>
      </c>
      <c r="I104" s="29">
        <f>H104*C104</f>
        <v>4.367189605898536E-2</v>
      </c>
      <c r="J104" s="7">
        <f>H104^2*C104^2</f>
        <v>1.9072345053868212E-3</v>
      </c>
      <c r="K104" s="30">
        <f>H104^4*C104^2*D104^2</f>
        <v>5.5713589171359671E-11</v>
      </c>
      <c r="L104" s="30">
        <f>H104^2*D104^2</f>
        <v>2.9211714141077773E-8</v>
      </c>
      <c r="N104" s="5"/>
      <c r="O104" s="5"/>
      <c r="P104" s="18"/>
      <c r="R104" s="38">
        <f>SQRT(SUM(J104:J109))</f>
        <v>0.18155787857930603</v>
      </c>
      <c r="S104" s="38">
        <f>SQRT(SUM(K104:K109)/SUM(J104:J109))</f>
        <v>1.3719659877643743E-2</v>
      </c>
      <c r="T104" s="26" t="s">
        <v>0</v>
      </c>
      <c r="U104" s="94"/>
      <c r="V104" s="63">
        <f>SUM(W104:W109)</f>
        <v>200</v>
      </c>
      <c r="W104" s="19">
        <v>142</v>
      </c>
      <c r="X104" s="77"/>
      <c r="Y104" s="88"/>
      <c r="Z104" s="88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</row>
    <row r="105" spans="1:114" x14ac:dyDescent="0.25">
      <c r="A105" s="10"/>
      <c r="B105" s="18">
        <f t="shared" ref="B105:B109" si="45">LN(W105)</f>
        <v>2.8903717578961645</v>
      </c>
      <c r="C105" s="7">
        <v>3.81E-3</v>
      </c>
      <c r="D105" s="6">
        <v>8.8128700000000002E-4</v>
      </c>
      <c r="E105" s="18">
        <f t="shared" ref="E105:E109" si="46">C105^2</f>
        <v>1.45161E-5</v>
      </c>
      <c r="F105" s="18">
        <f t="shared" ref="F105:F109" si="47">D105^2</f>
        <v>7.7666677636900004E-7</v>
      </c>
      <c r="G105" s="18">
        <f t="shared" ref="G105:G109" si="48">C105^2*D105^2</f>
        <v>1.1274172592450042E-11</v>
      </c>
      <c r="H105" s="28">
        <f t="shared" ref="H105:H109" si="49">B105/$A$104</f>
        <v>0.54552635448851972</v>
      </c>
      <c r="I105" s="29">
        <f t="shared" ref="I105:I109" si="50">H105*C105</f>
        <v>2.0784554106012603E-3</v>
      </c>
      <c r="J105" s="7">
        <f t="shared" ref="J105:J109" si="51">H105^2*C105^2</f>
        <v>4.3199768938576523E-6</v>
      </c>
      <c r="K105" s="30">
        <f t="shared" ref="K105:K109" si="52">H105^4*C105^2*D105^2</f>
        <v>9.9849897673920505E-13</v>
      </c>
      <c r="L105" s="30">
        <f t="shared" ref="L105:L109" si="53">H105^2*D105^2</f>
        <v>2.311352586535632E-7</v>
      </c>
      <c r="N105" s="5"/>
      <c r="O105" s="5"/>
      <c r="P105" s="18"/>
      <c r="V105" s="10"/>
      <c r="W105" s="19">
        <v>18</v>
      </c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</row>
    <row r="106" spans="1:114" x14ac:dyDescent="0.25">
      <c r="A106" s="10"/>
      <c r="B106" s="18">
        <f t="shared" si="45"/>
        <v>3.044522437723423</v>
      </c>
      <c r="C106" s="7">
        <v>3.7379999999999997E-2</v>
      </c>
      <c r="D106" s="6">
        <v>6.5986500000000004E-4</v>
      </c>
      <c r="E106" s="18">
        <f t="shared" si="46"/>
        <v>1.3972643999999998E-3</v>
      </c>
      <c r="F106" s="18">
        <f t="shared" si="47"/>
        <v>4.3542181822500006E-7</v>
      </c>
      <c r="G106" s="18">
        <f t="shared" si="48"/>
        <v>6.0839940558906367E-10</v>
      </c>
      <c r="H106" s="28">
        <f t="shared" si="49"/>
        <v>0.57462062520935631</v>
      </c>
      <c r="I106" s="29">
        <f t="shared" si="50"/>
        <v>2.1479318970325737E-2</v>
      </c>
      <c r="J106" s="7">
        <f t="shared" si="51"/>
        <v>4.6136114342899506E-4</v>
      </c>
      <c r="K106" s="30">
        <f t="shared" si="52"/>
        <v>6.63305536664156E-11</v>
      </c>
      <c r="L106" s="30">
        <f t="shared" si="53"/>
        <v>1.4377143504852632E-7</v>
      </c>
      <c r="N106" s="5"/>
      <c r="O106" s="5"/>
      <c r="P106" s="18"/>
      <c r="R106" s="39">
        <f>SQRT(SUM(J104:J106))</f>
        <v>4.8712581800903078E-2</v>
      </c>
      <c r="S106" s="39">
        <f>SQRT(SUM(K104:K106)/SUM(J104:J106))</f>
        <v>2.277123973149727E-4</v>
      </c>
      <c r="T106" s="25" t="s">
        <v>18</v>
      </c>
      <c r="U106" s="94"/>
      <c r="V106" s="10"/>
      <c r="W106" s="19">
        <v>21</v>
      </c>
      <c r="X106" s="77"/>
      <c r="Y106" s="88"/>
      <c r="Z106" s="88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</row>
    <row r="107" spans="1:114" x14ac:dyDescent="0.25">
      <c r="A107" s="10"/>
      <c r="B107" s="18">
        <f t="shared" si="45"/>
        <v>1.6094379124341003</v>
      </c>
      <c r="C107" s="7">
        <v>0.17329</v>
      </c>
      <c r="D107" s="6">
        <v>4.8900000000000002E-3</v>
      </c>
      <c r="E107" s="18">
        <f t="shared" si="46"/>
        <v>3.00294241E-2</v>
      </c>
      <c r="F107" s="18">
        <f t="shared" si="47"/>
        <v>2.3912100000000001E-5</v>
      </c>
      <c r="G107" s="18">
        <f t="shared" si="48"/>
        <v>7.1806659202161003E-7</v>
      </c>
      <c r="H107" s="28">
        <f t="shared" si="49"/>
        <v>0.30376396902828084</v>
      </c>
      <c r="I107" s="29">
        <f t="shared" si="50"/>
        <v>5.2639258192910786E-2</v>
      </c>
      <c r="J107" s="7">
        <f t="shared" si="51"/>
        <v>2.7708915030999256E-3</v>
      </c>
      <c r="K107" s="30">
        <f t="shared" si="52"/>
        <v>6.1137792920668517E-9</v>
      </c>
      <c r="L107" s="30">
        <f t="shared" si="53"/>
        <v>2.2064304160690094E-6</v>
      </c>
      <c r="N107" s="5"/>
      <c r="O107" s="5"/>
      <c r="P107" s="18"/>
      <c r="V107" s="10"/>
      <c r="W107" s="107">
        <v>5</v>
      </c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</row>
    <row r="108" spans="1:114" x14ac:dyDescent="0.25">
      <c r="A108" s="10"/>
      <c r="B108" s="18">
        <f t="shared" si="45"/>
        <v>1.9459101490553132</v>
      </c>
      <c r="C108" s="7">
        <v>0.2281</v>
      </c>
      <c r="D108" s="6">
        <v>1.84E-2</v>
      </c>
      <c r="E108" s="18">
        <f t="shared" si="46"/>
        <v>5.2029609999999997E-2</v>
      </c>
      <c r="F108" s="18">
        <f t="shared" si="47"/>
        <v>3.3856000000000001E-4</v>
      </c>
      <c r="G108" s="18">
        <f t="shared" si="48"/>
        <v>1.7615144761599999E-5</v>
      </c>
      <c r="H108" s="28">
        <f t="shared" si="49"/>
        <v>0.36726945828900281</v>
      </c>
      <c r="I108" s="29">
        <f t="shared" si="50"/>
        <v>8.3774163435721541E-2</v>
      </c>
      <c r="J108" s="7">
        <f t="shared" si="51"/>
        <v>7.018110459354983E-3</v>
      </c>
      <c r="K108" s="30">
        <f t="shared" si="52"/>
        <v>3.2049811104746468E-7</v>
      </c>
      <c r="L108" s="30">
        <f t="shared" si="53"/>
        <v>4.566729362605684E-5</v>
      </c>
      <c r="N108" s="5"/>
      <c r="O108" s="5"/>
      <c r="P108" s="18"/>
      <c r="R108" s="7"/>
      <c r="S108" s="7"/>
      <c r="T108" s="42"/>
      <c r="V108" s="10"/>
      <c r="W108" s="19">
        <v>7</v>
      </c>
      <c r="X108" s="104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</row>
    <row r="109" spans="1:114" ht="15.75" x14ac:dyDescent="0.25">
      <c r="A109" s="10"/>
      <c r="B109" s="18">
        <f t="shared" si="45"/>
        <v>1.9459101490553132</v>
      </c>
      <c r="C109" s="7">
        <v>0.39269999999999999</v>
      </c>
      <c r="D109" s="6">
        <v>4.5769999999999998E-2</v>
      </c>
      <c r="E109" s="18">
        <f t="shared" si="46"/>
        <v>0.15421329</v>
      </c>
      <c r="F109" s="18">
        <f t="shared" si="47"/>
        <v>2.0948929E-3</v>
      </c>
      <c r="G109" s="18">
        <f t="shared" si="48"/>
        <v>3.2306032630664101E-4</v>
      </c>
      <c r="H109" s="28">
        <f t="shared" si="49"/>
        <v>0.36726945828900281</v>
      </c>
      <c r="I109" s="29">
        <f t="shared" si="50"/>
        <v>0.1442267162700914</v>
      </c>
      <c r="J109" s="7">
        <f t="shared" si="51"/>
        <v>2.0801345686053446E-2</v>
      </c>
      <c r="K109" s="30">
        <f t="shared" si="52"/>
        <v>5.8779093636157746E-6</v>
      </c>
      <c r="L109" s="30">
        <f t="shared" si="53"/>
        <v>2.8257351482585577E-4</v>
      </c>
      <c r="N109" s="5"/>
      <c r="O109" s="5"/>
      <c r="P109" s="18"/>
      <c r="R109" s="7"/>
      <c r="S109" s="7"/>
      <c r="T109" s="27"/>
      <c r="U109" s="106"/>
      <c r="V109" s="10"/>
      <c r="W109" s="19">
        <v>7</v>
      </c>
      <c r="X109" s="91"/>
      <c r="Y109" s="99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</row>
    <row r="110" spans="1:114" s="31" customFormat="1" x14ac:dyDescent="0.25">
      <c r="A110" s="64"/>
      <c r="B110" s="34"/>
      <c r="D110" s="57"/>
      <c r="E110" s="50"/>
      <c r="F110" s="50"/>
      <c r="G110" s="50"/>
      <c r="H110" s="51"/>
      <c r="I110" s="52"/>
      <c r="J110" s="35"/>
      <c r="K110" s="53"/>
      <c r="L110" s="53"/>
      <c r="N110" s="54"/>
      <c r="O110" s="54"/>
      <c r="P110" s="50"/>
      <c r="R110" s="55">
        <f>SQRT(SUM(J107:J109))</f>
        <v>0.17490096525893833</v>
      </c>
      <c r="S110" s="55">
        <f>SQRT(SUM(K107:K109)/SUM(J107:J109))</f>
        <v>1.4241703241009427E-2</v>
      </c>
      <c r="T110" s="56" t="s">
        <v>26</v>
      </c>
      <c r="U110" s="94"/>
      <c r="V110" s="88"/>
      <c r="W110" s="88"/>
      <c r="X110" s="77"/>
      <c r="Y110" s="88"/>
      <c r="Z110" s="88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</row>
    <row r="111" spans="1:114" s="7" customFormat="1" x14ac:dyDescent="0.25">
      <c r="D111" s="74"/>
      <c r="E111" s="22"/>
      <c r="F111" s="22"/>
      <c r="G111" s="22"/>
      <c r="H111" s="16"/>
      <c r="I111" s="29"/>
      <c r="K111" s="72"/>
      <c r="L111" s="72"/>
      <c r="N111" s="12"/>
      <c r="O111" s="12"/>
      <c r="P111" s="22"/>
      <c r="T111" s="21"/>
      <c r="U111" s="105"/>
      <c r="V111" s="76"/>
      <c r="W111" s="91"/>
      <c r="X111" s="99"/>
      <c r="Y111" s="76"/>
      <c r="Z111" s="91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</row>
    <row r="112" spans="1:114" s="7" customFormat="1" x14ac:dyDescent="0.25">
      <c r="D112" s="74"/>
      <c r="E112" s="74"/>
      <c r="F112" s="74"/>
      <c r="G112" s="74"/>
      <c r="H112" s="12"/>
      <c r="I112" s="12"/>
      <c r="N112" s="12"/>
      <c r="O112" s="12"/>
      <c r="P112" s="14"/>
      <c r="U112" s="93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</row>
    <row r="113" spans="1:114" s="7" customFormat="1" x14ac:dyDescent="0.25">
      <c r="D113" s="74"/>
      <c r="E113" s="74"/>
      <c r="F113" s="74"/>
      <c r="G113" s="74"/>
      <c r="H113" s="12"/>
      <c r="I113" s="12"/>
      <c r="N113" s="12"/>
      <c r="O113" s="12"/>
      <c r="P113" s="14"/>
      <c r="U113" s="93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</row>
    <row r="114" spans="1:114" s="31" customFormat="1" ht="18.75" x14ac:dyDescent="0.3">
      <c r="A114" s="61"/>
      <c r="B114" s="65" t="s">
        <v>23</v>
      </c>
      <c r="C114" s="66"/>
      <c r="D114" s="67"/>
      <c r="E114" s="67"/>
      <c r="F114" s="67"/>
      <c r="G114" s="67"/>
      <c r="H114" s="68"/>
      <c r="I114" s="33"/>
      <c r="N114" s="54"/>
      <c r="O114" s="54"/>
      <c r="P114" s="34"/>
      <c r="R114" s="32"/>
      <c r="U114" s="93"/>
      <c r="V114" s="76"/>
      <c r="W114" s="76"/>
      <c r="X114" s="76"/>
      <c r="Y114" s="76"/>
      <c r="Z114" s="76"/>
      <c r="AA114" s="76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</row>
    <row r="115" spans="1:114" x14ac:dyDescent="0.25">
      <c r="A115" s="10"/>
      <c r="B115" s="3"/>
      <c r="C115" s="7"/>
      <c r="D115" s="7"/>
      <c r="E115" s="7"/>
      <c r="F115" s="7"/>
      <c r="G115" s="7"/>
      <c r="H115" s="5"/>
      <c r="I115" s="5"/>
      <c r="N115" s="5"/>
      <c r="O115" s="5"/>
      <c r="Y115" s="76"/>
      <c r="Z115" s="76"/>
      <c r="AA115" s="76"/>
    </row>
    <row r="116" spans="1:114" x14ac:dyDescent="0.25">
      <c r="A116" s="62" t="s">
        <v>34</v>
      </c>
      <c r="B116" s="36" t="s">
        <v>35</v>
      </c>
      <c r="C116" s="36" t="s">
        <v>3</v>
      </c>
      <c r="D116" s="36" t="s">
        <v>5</v>
      </c>
      <c r="E116" s="36" t="s">
        <v>14</v>
      </c>
      <c r="F116" s="36" t="s">
        <v>15</v>
      </c>
      <c r="G116" s="36" t="s">
        <v>16</v>
      </c>
      <c r="H116" s="36" t="s">
        <v>9</v>
      </c>
      <c r="I116" s="36" t="s">
        <v>10</v>
      </c>
      <c r="J116" s="36" t="s">
        <v>12</v>
      </c>
      <c r="K116" s="36" t="s">
        <v>11</v>
      </c>
      <c r="L116" s="36" t="s">
        <v>17</v>
      </c>
      <c r="M116" s="36"/>
      <c r="N116" s="36"/>
      <c r="O116" s="36"/>
      <c r="P116" s="36"/>
      <c r="Q116" s="36"/>
      <c r="R116" s="36" t="s">
        <v>7</v>
      </c>
      <c r="S116" s="36" t="s">
        <v>32</v>
      </c>
      <c r="T116" s="34" t="s">
        <v>13</v>
      </c>
      <c r="U116" s="101"/>
      <c r="V116" s="62" t="s">
        <v>6</v>
      </c>
      <c r="W116" s="36" t="s">
        <v>4</v>
      </c>
      <c r="X116" s="77"/>
      <c r="Y116" s="100"/>
      <c r="Z116" s="100"/>
      <c r="AA116" s="76"/>
    </row>
    <row r="117" spans="1:114" x14ac:dyDescent="0.25">
      <c r="A117" s="24">
        <f>LN(V117)</f>
        <v>4.6913478822291435</v>
      </c>
      <c r="B117" s="18">
        <f>LN(W117)</f>
        <v>2.8332133440562162</v>
      </c>
      <c r="C117" s="7">
        <v>1.5270000000000001E-2</v>
      </c>
      <c r="D117">
        <v>3.5699999999999998E-3</v>
      </c>
      <c r="E117" s="18">
        <f>C117^2</f>
        <v>2.331729E-4</v>
      </c>
      <c r="F117" s="18">
        <f>D117^2</f>
        <v>1.2744899999999999E-5</v>
      </c>
      <c r="G117" s="18">
        <f>C117^2*D117^2</f>
        <v>2.97176529321E-9</v>
      </c>
      <c r="H117" s="28">
        <f>B117/$A$117</f>
        <v>0.60392309740841155</v>
      </c>
      <c r="I117" s="29">
        <f>H117*C117</f>
        <v>9.2219056974264454E-3</v>
      </c>
      <c r="J117" s="7">
        <f>H117^2*C117^2</f>
        <v>8.5043544692226319E-5</v>
      </c>
      <c r="K117" s="30">
        <f>H117^4*C117^2*D117^2</f>
        <v>3.9531297176159785E-10</v>
      </c>
      <c r="L117" s="30">
        <f>H117^2*D117^2</f>
        <v>4.6483595338392884E-6</v>
      </c>
      <c r="N117" s="5"/>
      <c r="O117" s="5"/>
      <c r="P117" s="18"/>
      <c r="R117" s="38">
        <f>SQRT(SUM(J117:J124))</f>
        <v>0.23463420881937608</v>
      </c>
      <c r="S117" s="38">
        <f>SQRT(SUM(K117:K124)/SUM(J117:J124))</f>
        <v>3.771758080064953E-3</v>
      </c>
      <c r="T117" s="26" t="s">
        <v>0</v>
      </c>
      <c r="U117" s="94"/>
      <c r="V117" s="63">
        <f>SUM(W117:W124)</f>
        <v>109</v>
      </c>
      <c r="W117">
        <v>17</v>
      </c>
      <c r="X117" s="77"/>
      <c r="Y117" s="88"/>
      <c r="Z117" s="88"/>
      <c r="AA117" s="76"/>
    </row>
    <row r="118" spans="1:114" x14ac:dyDescent="0.25">
      <c r="A118" s="10"/>
      <c r="B118" s="18">
        <f t="shared" ref="B118:B124" si="54">LN(W118)</f>
        <v>2.3978952727983707</v>
      </c>
      <c r="C118" s="7">
        <v>1.137E-2</v>
      </c>
      <c r="D118">
        <v>2.1199999999999999E-3</v>
      </c>
      <c r="E118" s="18">
        <f t="shared" ref="E118:E124" si="55">C118^2</f>
        <v>1.2927690000000001E-4</v>
      </c>
      <c r="F118" s="18">
        <f t="shared" ref="F118:F124" si="56">D118^2</f>
        <v>4.4943999999999997E-6</v>
      </c>
      <c r="G118" s="18">
        <f t="shared" ref="G118:G124" si="57">C118^2*D118^2</f>
        <v>5.8102209935999999E-10</v>
      </c>
      <c r="H118" s="28">
        <f t="shared" ref="H118:H124" si="58">B118/$A$117</f>
        <v>0.51113141318758593</v>
      </c>
      <c r="I118" s="29">
        <f t="shared" ref="I118:I124" si="59">H118*C118</f>
        <v>5.8115641679428523E-3</v>
      </c>
      <c r="J118" s="7">
        <f t="shared" ref="J118:J124" si="60">H118^2*C118^2</f>
        <v>3.3774278078117301E-5</v>
      </c>
      <c r="K118" s="30">
        <f t="shared" ref="K118:K124" si="61">H118^4*C118^2*D118^2</f>
        <v>3.9657281681620357E-11</v>
      </c>
      <c r="L118" s="30">
        <f t="shared" ref="L118:L124" si="62">H118^2*D118^2</f>
        <v>1.1741859171614601E-6</v>
      </c>
      <c r="N118" s="5"/>
      <c r="O118" s="5"/>
      <c r="P118" s="18"/>
      <c r="V118" s="10"/>
      <c r="W118">
        <v>11</v>
      </c>
      <c r="Y118" s="76"/>
      <c r="Z118" s="76"/>
      <c r="AA118" s="76"/>
    </row>
    <row r="119" spans="1:114" x14ac:dyDescent="0.25">
      <c r="A119" s="10"/>
      <c r="B119" s="18">
        <f t="shared" si="54"/>
        <v>2.4849066497880004</v>
      </c>
      <c r="C119" s="7">
        <v>4.9300000000000004E-3</v>
      </c>
      <c r="D119">
        <v>1.48E-3</v>
      </c>
      <c r="E119" s="18">
        <f t="shared" si="55"/>
        <v>2.4304900000000005E-5</v>
      </c>
      <c r="F119" s="18">
        <f t="shared" si="56"/>
        <v>2.1903999999999998E-6</v>
      </c>
      <c r="G119" s="18">
        <f t="shared" si="57"/>
        <v>5.3237452960000006E-11</v>
      </c>
      <c r="H119" s="28">
        <f t="shared" si="58"/>
        <v>0.52967861522289639</v>
      </c>
      <c r="I119" s="29">
        <f t="shared" si="59"/>
        <v>2.6113155730488795E-3</v>
      </c>
      <c r="J119" s="7">
        <f t="shared" si="60"/>
        <v>6.8189690220475972E-6</v>
      </c>
      <c r="K119" s="30">
        <f t="shared" si="61"/>
        <v>4.1905114072549759E-12</v>
      </c>
      <c r="L119" s="30">
        <f t="shared" si="62"/>
        <v>6.1453738735370454E-7</v>
      </c>
      <c r="N119" s="5"/>
      <c r="O119" s="5"/>
      <c r="P119" s="18"/>
      <c r="R119" s="39">
        <f>SQRT(SUM(J117:J121))</f>
        <v>4.7436084702777742E-2</v>
      </c>
      <c r="S119" s="39">
        <f>SQRT(SUM(K117:K121)/SUM(J117:J121))</f>
        <v>3.9604787088814803E-3</v>
      </c>
      <c r="T119" s="25" t="s">
        <v>18</v>
      </c>
      <c r="U119" s="94"/>
      <c r="V119" s="10"/>
      <c r="W119">
        <v>12</v>
      </c>
      <c r="X119" s="77"/>
      <c r="Y119" s="88"/>
      <c r="Z119" s="88"/>
      <c r="AA119" s="76"/>
    </row>
    <row r="120" spans="1:114" x14ac:dyDescent="0.25">
      <c r="A120" s="10"/>
      <c r="B120" s="18">
        <f t="shared" si="54"/>
        <v>3.8501476017100584</v>
      </c>
      <c r="C120" s="7">
        <v>5.2569999999999999E-2</v>
      </c>
      <c r="D120">
        <v>5.0499999999999998E-3</v>
      </c>
      <c r="E120" s="18">
        <f t="shared" si="55"/>
        <v>2.7636048999999997E-3</v>
      </c>
      <c r="F120" s="18">
        <f t="shared" si="56"/>
        <v>2.5502499999999999E-5</v>
      </c>
      <c r="G120" s="18">
        <f t="shared" si="57"/>
        <v>7.047883396224999E-8</v>
      </c>
      <c r="H120" s="28">
        <f t="shared" si="58"/>
        <v>0.82069113149643902</v>
      </c>
      <c r="I120" s="29">
        <f t="shared" si="59"/>
        <v>4.3143732782767799E-2</v>
      </c>
      <c r="J120" s="7">
        <f t="shared" si="60"/>
        <v>1.8613816784308727E-3</v>
      </c>
      <c r="K120" s="30">
        <f t="shared" si="61"/>
        <v>3.1972579202886195E-8</v>
      </c>
      <c r="L120" s="30">
        <f t="shared" si="62"/>
        <v>1.717679913441438E-5</v>
      </c>
      <c r="N120" s="5"/>
      <c r="O120" s="5"/>
      <c r="P120" s="18"/>
      <c r="V120" s="10"/>
      <c r="W120">
        <v>47</v>
      </c>
      <c r="Y120" s="76"/>
      <c r="Z120" s="76"/>
      <c r="AA120" s="76"/>
    </row>
    <row r="121" spans="1:114" x14ac:dyDescent="0.25">
      <c r="A121" s="10"/>
      <c r="B121" s="18">
        <f t="shared" si="54"/>
        <v>1.9459101490553132</v>
      </c>
      <c r="C121" s="7">
        <v>3.9109999999999999E-2</v>
      </c>
      <c r="D121">
        <v>7.9799999999999992E-3</v>
      </c>
      <c r="E121" s="18">
        <f t="shared" si="55"/>
        <v>1.5295921E-3</v>
      </c>
      <c r="F121" s="18">
        <f t="shared" si="56"/>
        <v>6.3680399999999987E-5</v>
      </c>
      <c r="G121" s="18">
        <f t="shared" si="57"/>
        <v>9.7405036764839983E-8</v>
      </c>
      <c r="H121" s="28">
        <f t="shared" si="58"/>
        <v>0.41478700746675251</v>
      </c>
      <c r="I121" s="29">
        <f t="shared" si="59"/>
        <v>1.622231986202469E-2</v>
      </c>
      <c r="J121" s="7">
        <f t="shared" si="60"/>
        <v>2.631636617058408E-4</v>
      </c>
      <c r="K121" s="30">
        <f t="shared" si="61"/>
        <v>2.8832479507777513E-9</v>
      </c>
      <c r="L121" s="30">
        <f t="shared" si="62"/>
        <v>1.0956102115650715E-5</v>
      </c>
      <c r="N121" s="5"/>
      <c r="O121" s="5"/>
      <c r="P121" s="18"/>
      <c r="R121" s="7"/>
      <c r="S121" s="7"/>
      <c r="T121" s="42"/>
      <c r="V121" s="10"/>
      <c r="W121" s="7">
        <v>7</v>
      </c>
      <c r="X121" s="104"/>
      <c r="Y121" s="76"/>
      <c r="Z121" s="76"/>
      <c r="AA121" s="76"/>
    </row>
    <row r="122" spans="1:114" ht="15.75" x14ac:dyDescent="0.25">
      <c r="A122" s="10"/>
      <c r="B122" s="18">
        <f t="shared" si="54"/>
        <v>1.0986122886681098</v>
      </c>
      <c r="C122" s="7">
        <v>0.31068000000000001</v>
      </c>
      <c r="D122">
        <v>3.8830000000000003E-2</v>
      </c>
      <c r="E122" s="18">
        <f t="shared" si="55"/>
        <v>9.6522062400000011E-2</v>
      </c>
      <c r="F122" s="18">
        <f t="shared" si="56"/>
        <v>1.5077689000000003E-3</v>
      </c>
      <c r="G122" s="18">
        <f t="shared" si="57"/>
        <v>1.455329638505794E-4</v>
      </c>
      <c r="H122" s="28">
        <f t="shared" si="58"/>
        <v>0.2341783888655242</v>
      </c>
      <c r="I122" s="29">
        <f t="shared" si="59"/>
        <v>7.2754541852741064E-2</v>
      </c>
      <c r="J122" s="7">
        <f t="shared" si="60"/>
        <v>5.2932233602022505E-3</v>
      </c>
      <c r="K122" s="30">
        <f>H122^4*C122^2*D122^2</f>
        <v>4.3767186444479464E-7</v>
      </c>
      <c r="L122" s="30">
        <f t="shared" si="62"/>
        <v>8.2685319447405972E-5</v>
      </c>
      <c r="N122" s="5"/>
      <c r="O122" s="5"/>
      <c r="P122" s="18"/>
      <c r="R122" s="7"/>
      <c r="S122" s="7"/>
      <c r="T122" s="27"/>
      <c r="U122" s="106"/>
      <c r="V122" s="10"/>
      <c r="W122" s="7">
        <v>3</v>
      </c>
      <c r="X122" s="91"/>
      <c r="Y122" s="99"/>
      <c r="Z122" s="76"/>
      <c r="AA122" s="76"/>
    </row>
    <row r="123" spans="1:114" x14ac:dyDescent="0.25">
      <c r="A123" s="10"/>
      <c r="B123" s="18">
        <f t="shared" si="54"/>
        <v>1.6094379124341003</v>
      </c>
      <c r="C123" s="7">
        <v>0.36836000000000002</v>
      </c>
      <c r="D123">
        <v>4.7299999999999998E-3</v>
      </c>
      <c r="E123" s="18">
        <f t="shared" si="55"/>
        <v>0.13568908960000001</v>
      </c>
      <c r="F123" s="18">
        <f t="shared" si="56"/>
        <v>2.2372899999999997E-5</v>
      </c>
      <c r="G123" s="18">
        <f t="shared" si="57"/>
        <v>3.0357584327118399E-6</v>
      </c>
      <c r="H123" s="28">
        <f t="shared" si="58"/>
        <v>0.34306513881237877</v>
      </c>
      <c r="I123" s="29">
        <f t="shared" si="59"/>
        <v>0.12637147453292785</v>
      </c>
      <c r="J123" s="7">
        <f t="shared" si="60"/>
        <v>1.596974957562643E-2</v>
      </c>
      <c r="K123" s="30">
        <f t="shared" si="61"/>
        <v>4.2050732442627189E-8</v>
      </c>
      <c r="L123" s="30">
        <f t="shared" si="62"/>
        <v>2.6331491451065975E-6</v>
      </c>
      <c r="N123" s="5"/>
      <c r="O123" s="5"/>
      <c r="P123" s="18"/>
      <c r="R123" s="58">
        <f>SQRT(SUM(J122:J124))</f>
        <v>0.22978909855858146</v>
      </c>
      <c r="S123" s="58">
        <f>SQRT(SUM(K122:K124)/SUM(J122:J124))</f>
        <v>3.7635055921810849E-3</v>
      </c>
      <c r="T123" s="59" t="s">
        <v>26</v>
      </c>
      <c r="U123" s="94"/>
      <c r="V123" s="10"/>
      <c r="W123" s="7">
        <v>5</v>
      </c>
      <c r="X123" s="77"/>
      <c r="Y123" s="88"/>
      <c r="Z123" s="88"/>
      <c r="AA123" s="76"/>
    </row>
    <row r="124" spans="1:114" s="31" customFormat="1" x14ac:dyDescent="0.25">
      <c r="A124" s="64"/>
      <c r="B124" s="18">
        <f t="shared" si="54"/>
        <v>1.9459101490553132</v>
      </c>
      <c r="C124" s="35">
        <v>0.42815999999999999</v>
      </c>
      <c r="D124" s="31">
        <v>7.0299999999999998E-3</v>
      </c>
      <c r="E124" s="50">
        <f t="shared" si="55"/>
        <v>0.18332098559999999</v>
      </c>
      <c r="F124" s="50">
        <f t="shared" si="56"/>
        <v>4.94209E-5</v>
      </c>
      <c r="G124" s="50">
        <f t="shared" si="57"/>
        <v>9.0598880972390401E-6</v>
      </c>
      <c r="H124" s="51">
        <f t="shared" si="58"/>
        <v>0.41478700746675251</v>
      </c>
      <c r="I124" s="52">
        <f t="shared" si="59"/>
        <v>0.17759520511696475</v>
      </c>
      <c r="J124" s="35">
        <f t="shared" si="60"/>
        <v>3.1540056880536786E-2</v>
      </c>
      <c r="K124" s="53">
        <f t="shared" si="61"/>
        <v>2.681781626314149E-7</v>
      </c>
      <c r="L124" s="53">
        <f t="shared" si="62"/>
        <v>8.5027799298899272E-6</v>
      </c>
      <c r="N124" s="54"/>
      <c r="O124" s="54"/>
      <c r="P124" s="50"/>
      <c r="R124" s="35"/>
      <c r="U124" s="93"/>
      <c r="V124" s="64"/>
      <c r="W124" s="35">
        <v>7</v>
      </c>
      <c r="X124" s="76"/>
      <c r="Y124" s="76"/>
      <c r="Z124" s="76"/>
      <c r="AA124" s="76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3"/>
      <c r="DJ124" s="83"/>
    </row>
    <row r="125" spans="1:114" s="7" customFormat="1" x14ac:dyDescent="0.25">
      <c r="P125" s="14"/>
      <c r="U125" s="93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</row>
    <row r="126" spans="1:114" s="7" customFormat="1" x14ac:dyDescent="0.25">
      <c r="P126" s="14"/>
      <c r="U126" s="93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</row>
    <row r="127" spans="1:114" s="7" customFormat="1" x14ac:dyDescent="0.25">
      <c r="D127" s="74"/>
      <c r="E127" s="74"/>
      <c r="F127" s="74"/>
      <c r="G127" s="74"/>
      <c r="P127" s="14"/>
      <c r="U127" s="93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</row>
    <row r="128" spans="1:114" s="31" customFormat="1" ht="18.75" x14ac:dyDescent="0.3">
      <c r="A128" s="61"/>
      <c r="B128" s="65" t="s">
        <v>24</v>
      </c>
      <c r="C128" s="66"/>
      <c r="D128" s="67"/>
      <c r="E128" s="67"/>
      <c r="F128" s="67"/>
      <c r="G128" s="67"/>
      <c r="H128" s="68"/>
      <c r="I128" s="33"/>
      <c r="N128" s="54"/>
      <c r="O128" s="54"/>
      <c r="P128" s="34"/>
      <c r="R128" s="32"/>
      <c r="U128" s="93"/>
      <c r="V128" s="76"/>
      <c r="W128" s="76"/>
      <c r="X128" s="76"/>
      <c r="Y128" s="76"/>
      <c r="Z128" s="76"/>
      <c r="AA128" s="76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83"/>
      <c r="CM128" s="83"/>
      <c r="CN128" s="83"/>
      <c r="CO128" s="83"/>
      <c r="CP128" s="83"/>
      <c r="CQ128" s="83"/>
      <c r="CR128" s="83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3"/>
      <c r="DD128" s="83"/>
      <c r="DE128" s="83"/>
      <c r="DF128" s="83"/>
      <c r="DG128" s="83"/>
      <c r="DH128" s="83"/>
      <c r="DI128" s="83"/>
      <c r="DJ128" s="83"/>
    </row>
    <row r="129" spans="1:114" x14ac:dyDescent="0.25">
      <c r="A129" s="10"/>
      <c r="B129" s="3"/>
      <c r="C129" s="7"/>
      <c r="D129" s="7"/>
      <c r="E129" s="7"/>
      <c r="F129" s="7"/>
      <c r="G129" s="7"/>
      <c r="H129" s="5"/>
      <c r="I129" s="5"/>
      <c r="N129" s="5"/>
      <c r="O129" s="5"/>
      <c r="Y129" s="76"/>
      <c r="Z129" s="76"/>
      <c r="AA129" s="76"/>
    </row>
    <row r="130" spans="1:114" x14ac:dyDescent="0.25">
      <c r="A130" s="62" t="s">
        <v>34</v>
      </c>
      <c r="B130" s="36" t="s">
        <v>35</v>
      </c>
      <c r="C130" s="36" t="s">
        <v>3</v>
      </c>
      <c r="D130" s="36" t="s">
        <v>5</v>
      </c>
      <c r="E130" s="36" t="s">
        <v>14</v>
      </c>
      <c r="F130" s="36" t="s">
        <v>15</v>
      </c>
      <c r="G130" s="36" t="s">
        <v>16</v>
      </c>
      <c r="H130" s="36" t="s">
        <v>9</v>
      </c>
      <c r="I130" s="36" t="s">
        <v>10</v>
      </c>
      <c r="J130" s="36" t="s">
        <v>12</v>
      </c>
      <c r="K130" s="36" t="s">
        <v>11</v>
      </c>
      <c r="L130" s="36" t="s">
        <v>17</v>
      </c>
      <c r="M130" s="36"/>
      <c r="N130" s="36"/>
      <c r="O130" s="36"/>
      <c r="P130" s="36"/>
      <c r="Q130" s="36"/>
      <c r="R130" s="36" t="s">
        <v>7</v>
      </c>
      <c r="S130" s="36" t="s">
        <v>32</v>
      </c>
      <c r="T130" s="34" t="s">
        <v>13</v>
      </c>
      <c r="U130" s="101"/>
      <c r="V130" s="62" t="s">
        <v>6</v>
      </c>
      <c r="W130" s="36" t="s">
        <v>4</v>
      </c>
      <c r="X130" s="77"/>
      <c r="Y130" s="100"/>
      <c r="Z130" s="100"/>
      <c r="AA130" s="76"/>
    </row>
    <row r="131" spans="1:114" x14ac:dyDescent="0.25">
      <c r="A131" s="24">
        <f>LN(V131)</f>
        <v>4.4773368144782069</v>
      </c>
      <c r="B131" s="18">
        <f>LN(W131)</f>
        <v>1.9459101490553132</v>
      </c>
      <c r="C131" s="7">
        <v>3.0810000000000001E-2</v>
      </c>
      <c r="D131" s="6">
        <v>1.73E-3</v>
      </c>
      <c r="E131" s="18">
        <f>C131^2</f>
        <v>9.4925610000000003E-4</v>
      </c>
      <c r="F131" s="95">
        <f>D131^2</f>
        <v>2.9928999999999998E-6</v>
      </c>
      <c r="G131" s="95">
        <f>C131^2*D131^2</f>
        <v>2.8410285816899998E-9</v>
      </c>
      <c r="H131" s="28">
        <f>B131/$A$131</f>
        <v>0.4346133046687245</v>
      </c>
      <c r="I131" s="29">
        <f>H131*C131</f>
        <v>1.3390435916843402E-2</v>
      </c>
      <c r="J131" s="7">
        <f>H131^2*C131^2</f>
        <v>1.7930377404308981E-4</v>
      </c>
      <c r="K131" s="30">
        <f>H131^4*C131^2*D131^2</f>
        <v>1.0136491750776733E-10</v>
      </c>
      <c r="L131" s="30">
        <f>H131^2*D131^2</f>
        <v>5.6532506384058362E-7</v>
      </c>
      <c r="N131" s="5"/>
      <c r="O131" s="5"/>
      <c r="P131" s="95"/>
      <c r="Q131" s="6"/>
      <c r="R131" s="38">
        <f>SQRT(SUM(J131:J138))</f>
        <v>2.7184309367033661E-2</v>
      </c>
      <c r="S131" s="38">
        <f>SQRT(SUM(K131:K138)/SUM(J131:J138))</f>
        <v>9.0316820627883091E-4</v>
      </c>
      <c r="T131" s="26" t="s">
        <v>0</v>
      </c>
      <c r="U131" s="94"/>
      <c r="V131" s="63">
        <f>SUM(W131:W138)</f>
        <v>88</v>
      </c>
      <c r="W131">
        <v>7</v>
      </c>
      <c r="X131" s="77"/>
      <c r="Y131" s="88"/>
      <c r="Z131" s="88"/>
      <c r="AA131" s="76"/>
    </row>
    <row r="132" spans="1:114" x14ac:dyDescent="0.25">
      <c r="A132" s="10"/>
      <c r="B132" s="18">
        <f t="shared" ref="B132:B139" si="63">LN(W132)</f>
        <v>2.1972245773362196</v>
      </c>
      <c r="C132" s="7">
        <v>2.7130000000000001E-2</v>
      </c>
      <c r="D132" s="6">
        <v>2.82E-3</v>
      </c>
      <c r="E132" s="18">
        <f t="shared" ref="E132:E139" si="64">C132^2</f>
        <v>7.3603690000000012E-4</v>
      </c>
      <c r="F132" s="18">
        <f t="shared" ref="F132:F139" si="65">D132^2</f>
        <v>7.9524000000000003E-6</v>
      </c>
      <c r="G132" s="18">
        <f t="shared" ref="G132:G139" si="66">C132^2*D132^2</f>
        <v>5.8532598435600015E-9</v>
      </c>
      <c r="H132" s="28">
        <f t="shared" ref="H132:H139" si="67">B132/$A$131</f>
        <v>0.49074364256696784</v>
      </c>
      <c r="I132" s="29">
        <f t="shared" ref="I132:I139" si="68">H132*C132</f>
        <v>1.3313875022841839E-2</v>
      </c>
      <c r="J132" s="7">
        <f t="shared" ref="J132:J139" si="69">H132^2*C132^2</f>
        <v>1.7725926812385177E-4</v>
      </c>
      <c r="K132" s="30">
        <f t="shared" ref="K132:K135" si="70">H132^4*C132^2*D132^2</f>
        <v>3.3948182858110001E-10</v>
      </c>
      <c r="L132" s="30">
        <f t="shared" ref="L132:L139" si="71">H132^2*D132^2</f>
        <v>1.9151711059977002E-6</v>
      </c>
      <c r="N132" s="5"/>
      <c r="O132" s="5"/>
      <c r="P132" s="18"/>
      <c r="V132" s="10"/>
      <c r="W132">
        <v>9</v>
      </c>
      <c r="Y132" s="76"/>
      <c r="Z132" s="76"/>
      <c r="AA132" s="76"/>
    </row>
    <row r="133" spans="1:114" x14ac:dyDescent="0.25">
      <c r="A133" s="10"/>
      <c r="B133" s="18">
        <f t="shared" si="63"/>
        <v>2.3025850929940459</v>
      </c>
      <c r="C133" s="7">
        <v>7.7600000000000004E-3</v>
      </c>
      <c r="D133">
        <v>1.0399999999999999E-3</v>
      </c>
      <c r="E133" s="18">
        <f t="shared" si="64"/>
        <v>6.0217600000000004E-5</v>
      </c>
      <c r="F133" s="18">
        <f t="shared" si="65"/>
        <v>1.0815999999999997E-6</v>
      </c>
      <c r="G133" s="18">
        <f t="shared" si="66"/>
        <v>6.5131356159999988E-11</v>
      </c>
      <c r="H133" s="28">
        <f t="shared" si="67"/>
        <v>0.51427560364640368</v>
      </c>
      <c r="I133" s="29">
        <f t="shared" si="68"/>
        <v>3.9907786842960924E-3</v>
      </c>
      <c r="J133" s="7">
        <f t="shared" si="69"/>
        <v>1.5926314507032051E-5</v>
      </c>
      <c r="K133" s="30">
        <f t="shared" si="70"/>
        <v>4.5558961046121807E-12</v>
      </c>
      <c r="L133" s="30">
        <f t="shared" si="71"/>
        <v>2.8606091526075204E-7</v>
      </c>
      <c r="N133" s="5"/>
      <c r="O133" s="5"/>
      <c r="P133" s="18"/>
      <c r="R133" s="39">
        <f>SQRT(SUM(J131:J138))</f>
        <v>2.7184309367033661E-2</v>
      </c>
      <c r="S133" s="39">
        <f>SQRT(SUM(K131:K138)/SUM(J131:J138))</f>
        <v>9.0316820627883091E-4</v>
      </c>
      <c r="T133" s="25" t="s">
        <v>18</v>
      </c>
      <c r="U133" s="94"/>
      <c r="V133" s="10"/>
      <c r="W133">
        <v>10</v>
      </c>
      <c r="X133" s="77"/>
      <c r="Y133" s="88"/>
      <c r="Z133" s="88"/>
      <c r="AA133" s="76"/>
    </row>
    <row r="134" spans="1:114" x14ac:dyDescent="0.25">
      <c r="A134" s="10"/>
      <c r="B134" s="18">
        <f t="shared" si="63"/>
        <v>2.4849066497880004</v>
      </c>
      <c r="C134" s="7">
        <v>4.7800000000000004E-3</v>
      </c>
      <c r="D134" s="6">
        <v>8.0949799999999997E-4</v>
      </c>
      <c r="E134" s="18">
        <f t="shared" si="64"/>
        <v>2.2848400000000003E-5</v>
      </c>
      <c r="F134" s="18">
        <f t="shared" si="65"/>
        <v>6.552870120039999E-7</v>
      </c>
      <c r="G134" s="18">
        <f t="shared" si="66"/>
        <v>1.4972259765072192E-11</v>
      </c>
      <c r="H134" s="28">
        <f t="shared" si="67"/>
        <v>0.55499658675502028</v>
      </c>
      <c r="I134" s="29">
        <f t="shared" si="68"/>
        <v>2.6528836846889973E-3</v>
      </c>
      <c r="J134" s="7">
        <f t="shared" si="69"/>
        <v>7.0377918444890703E-6</v>
      </c>
      <c r="K134" s="30">
        <f t="shared" si="70"/>
        <v>1.4205240871334247E-12</v>
      </c>
      <c r="L134" s="30">
        <f t="shared" si="71"/>
        <v>2.0184229919300089E-7</v>
      </c>
      <c r="N134" s="5"/>
      <c r="O134" s="5"/>
      <c r="P134" s="18"/>
      <c r="V134" s="10"/>
      <c r="W134">
        <v>12</v>
      </c>
      <c r="Y134" s="76"/>
      <c r="Z134" s="76"/>
      <c r="AA134" s="76"/>
    </row>
    <row r="135" spans="1:114" x14ac:dyDescent="0.25">
      <c r="A135" s="10"/>
      <c r="B135" s="18">
        <f t="shared" si="63"/>
        <v>3.2958368660043291</v>
      </c>
      <c r="C135" s="7">
        <v>9.6799999999999994E-3</v>
      </c>
      <c r="D135" s="6">
        <v>3.7693699999999999E-4</v>
      </c>
      <c r="E135" s="18">
        <f t="shared" si="64"/>
        <v>9.3702399999999992E-5</v>
      </c>
      <c r="F135" s="18">
        <f t="shared" si="65"/>
        <v>1.4208150196899998E-7</v>
      </c>
      <c r="G135" s="18">
        <f t="shared" si="66"/>
        <v>1.3313377730100022E-11</v>
      </c>
      <c r="H135" s="28">
        <f t="shared" si="67"/>
        <v>0.73611546385045168</v>
      </c>
      <c r="I135" s="29">
        <f t="shared" si="68"/>
        <v>7.1255976900723716E-3</v>
      </c>
      <c r="J135" s="7">
        <f t="shared" si="69"/>
        <v>5.0774142440764721E-5</v>
      </c>
      <c r="K135" s="30">
        <f t="shared" si="70"/>
        <v>3.9090571420173487E-12</v>
      </c>
      <c r="L135" s="30">
        <f t="shared" si="71"/>
        <v>7.6989131752994569E-8</v>
      </c>
      <c r="N135" s="5"/>
      <c r="O135" s="5"/>
      <c r="P135" s="18"/>
      <c r="R135" s="7"/>
      <c r="S135" s="7"/>
      <c r="T135" s="42"/>
      <c r="V135" s="10"/>
      <c r="W135">
        <v>27</v>
      </c>
      <c r="X135" s="104"/>
      <c r="Y135" s="76"/>
      <c r="Z135" s="76"/>
      <c r="AA135" s="76"/>
    </row>
    <row r="136" spans="1:114" ht="15.75" x14ac:dyDescent="0.25">
      <c r="A136" s="10"/>
      <c r="B136" s="18">
        <f t="shared" si="63"/>
        <v>2.1972245773362196</v>
      </c>
      <c r="C136" s="7">
        <v>7.7999999999999996E-3</v>
      </c>
      <c r="D136">
        <v>1.8699999999999999E-3</v>
      </c>
      <c r="E136" s="18">
        <f t="shared" si="64"/>
        <v>6.0839999999999993E-5</v>
      </c>
      <c r="F136" s="18">
        <f t="shared" si="65"/>
        <v>3.4968999999999995E-6</v>
      </c>
      <c r="G136" s="18">
        <f t="shared" si="66"/>
        <v>2.1275139599999994E-10</v>
      </c>
      <c r="H136" s="28">
        <f t="shared" si="67"/>
        <v>0.49074364256696784</v>
      </c>
      <c r="I136" s="29">
        <f t="shared" si="68"/>
        <v>3.8278004120223491E-3</v>
      </c>
      <c r="J136" s="7">
        <f t="shared" si="69"/>
        <v>1.4652055994278463E-5</v>
      </c>
      <c r="K136" s="30">
        <f>H136^4*C136^2*D136^2</f>
        <v>1.2339317726809429E-11</v>
      </c>
      <c r="L136" s="30">
        <f t="shared" si="71"/>
        <v>8.4215605861920376E-7</v>
      </c>
      <c r="N136" s="5"/>
      <c r="O136" s="5"/>
      <c r="P136" s="18"/>
      <c r="R136" s="7"/>
      <c r="S136" s="7"/>
      <c r="T136" s="27"/>
      <c r="U136" s="106"/>
      <c r="V136" s="10"/>
      <c r="W136">
        <v>9</v>
      </c>
      <c r="X136" s="91"/>
      <c r="Y136" s="99"/>
      <c r="Z136" s="76"/>
      <c r="AA136" s="76"/>
    </row>
    <row r="137" spans="1:114" x14ac:dyDescent="0.25">
      <c r="A137" s="10"/>
      <c r="B137" s="18">
        <f t="shared" si="63"/>
        <v>2.1972245773362196</v>
      </c>
      <c r="C137" s="7">
        <v>3.1E-2</v>
      </c>
      <c r="D137">
        <v>1.2899999999999999E-3</v>
      </c>
      <c r="E137" s="18">
        <f t="shared" si="64"/>
        <v>9.6099999999999994E-4</v>
      </c>
      <c r="F137" s="18">
        <f t="shared" si="65"/>
        <v>1.6640999999999999E-6</v>
      </c>
      <c r="G137" s="18">
        <f t="shared" si="66"/>
        <v>1.5992000999999998E-9</v>
      </c>
      <c r="H137" s="28">
        <f t="shared" si="67"/>
        <v>0.49074364256696784</v>
      </c>
      <c r="I137" s="29">
        <f t="shared" si="68"/>
        <v>1.5213052919576003E-2</v>
      </c>
      <c r="J137" s="7">
        <f t="shared" si="69"/>
        <v>2.3143697913381993E-4</v>
      </c>
      <c r="K137" s="30">
        <f t="shared" ref="K137:K139" si="72">H137^4*C137^2*D137^2</f>
        <v>9.2751627080488879E-11</v>
      </c>
      <c r="L137" s="30">
        <f t="shared" si="71"/>
        <v>4.0076407593817868E-7</v>
      </c>
      <c r="N137" s="5"/>
      <c r="O137" s="5"/>
      <c r="P137" s="18"/>
      <c r="R137" s="112">
        <f>SQRT(SUM(J139))</f>
        <v>0.30260247579064192</v>
      </c>
      <c r="S137" s="112">
        <f>SQRT(SUM(K139)/SUM(J139))</f>
        <v>2.963109005562603E-2</v>
      </c>
      <c r="T137" s="113" t="s">
        <v>26</v>
      </c>
      <c r="U137" s="94"/>
      <c r="V137" s="10"/>
      <c r="W137">
        <v>9</v>
      </c>
      <c r="X137" s="77"/>
      <c r="Y137" s="88"/>
      <c r="Z137" s="88"/>
      <c r="AA137" s="76"/>
    </row>
    <row r="138" spans="1:114" x14ac:dyDescent="0.25">
      <c r="A138" s="10"/>
      <c r="B138" s="18">
        <f t="shared" si="63"/>
        <v>1.6094379124341003</v>
      </c>
      <c r="C138" s="7">
        <v>2.2009999999999998E-2</v>
      </c>
      <c r="D138">
        <v>2.4099999999999998E-3</v>
      </c>
      <c r="E138" s="18">
        <f t="shared" si="64"/>
        <v>4.8444009999999992E-4</v>
      </c>
      <c r="F138" s="18">
        <f t="shared" si="65"/>
        <v>5.8080999999999995E-6</v>
      </c>
      <c r="G138" s="18">
        <f t="shared" si="66"/>
        <v>2.8136765448099995E-9</v>
      </c>
      <c r="H138" s="28">
        <f t="shared" si="67"/>
        <v>0.35946322091063543</v>
      </c>
      <c r="I138" s="29">
        <f t="shared" si="68"/>
        <v>7.9117854922430859E-3</v>
      </c>
      <c r="J138" s="7">
        <f t="shared" si="69"/>
        <v>6.259634967526816E-5</v>
      </c>
      <c r="K138" s="30">
        <f t="shared" si="72"/>
        <v>4.6977728746479886E-11</v>
      </c>
      <c r="L138" s="30">
        <f t="shared" si="71"/>
        <v>7.5048671352541838E-7</v>
      </c>
      <c r="N138" s="5"/>
      <c r="O138" s="5"/>
      <c r="P138" s="18"/>
      <c r="V138" s="10"/>
      <c r="W138">
        <v>5</v>
      </c>
      <c r="Y138" s="76"/>
      <c r="Z138" s="76"/>
      <c r="AA138" s="76"/>
    </row>
    <row r="139" spans="1:114" s="31" customFormat="1" x14ac:dyDescent="0.25">
      <c r="A139" s="64"/>
      <c r="B139" s="18">
        <f t="shared" si="63"/>
        <v>1.3862943611198906</v>
      </c>
      <c r="C139" s="96">
        <v>0.97731999999999997</v>
      </c>
      <c r="D139" s="96">
        <v>9.5699999999999993E-2</v>
      </c>
      <c r="E139" s="108">
        <f t="shared" si="64"/>
        <v>0.95515438239999995</v>
      </c>
      <c r="F139" s="108">
        <f t="shared" si="65"/>
        <v>9.1584899999999983E-3</v>
      </c>
      <c r="G139" s="108">
        <f t="shared" si="66"/>
        <v>8.7477718596665737E-3</v>
      </c>
      <c r="H139" s="109">
        <f t="shared" si="67"/>
        <v>0.30962476547153639</v>
      </c>
      <c r="I139" s="110">
        <f t="shared" si="68"/>
        <v>0.30260247579064192</v>
      </c>
      <c r="J139" s="96">
        <f t="shared" si="69"/>
        <v>9.1568258354626036E-2</v>
      </c>
      <c r="K139" s="111">
        <f t="shared" si="72"/>
        <v>8.0397067994047522E-5</v>
      </c>
      <c r="L139" s="111">
        <f t="shared" si="71"/>
        <v>8.7800149788461982E-4</v>
      </c>
      <c r="N139" s="54"/>
      <c r="O139" s="54"/>
      <c r="P139" s="50"/>
      <c r="U139" s="93"/>
      <c r="V139" s="64"/>
      <c r="W139" s="96">
        <v>4</v>
      </c>
      <c r="X139" s="76"/>
      <c r="Y139" s="76"/>
      <c r="Z139" s="76"/>
      <c r="AA139" s="76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  <c r="DF139" s="83"/>
      <c r="DG139" s="83"/>
      <c r="DH139" s="83"/>
      <c r="DI139" s="83"/>
      <c r="DJ139" s="83"/>
    </row>
    <row r="140" spans="1:114" x14ac:dyDescent="0.25">
      <c r="E140" s="7"/>
      <c r="F140" s="7"/>
      <c r="G140" s="7"/>
      <c r="H140" s="7"/>
      <c r="I140" s="7"/>
      <c r="J140" s="7"/>
      <c r="K140" s="12"/>
      <c r="L140" s="12"/>
      <c r="M140" s="7"/>
      <c r="N140" s="8"/>
      <c r="O140" s="8"/>
      <c r="P140" s="14"/>
      <c r="Y140" s="76"/>
      <c r="Z140" s="76"/>
      <c r="AA140" s="76"/>
    </row>
    <row r="141" spans="1:114" x14ac:dyDescent="0.25">
      <c r="Y141" s="76"/>
      <c r="Z141" s="76"/>
      <c r="AA141" s="76"/>
    </row>
    <row r="142" spans="1:114" x14ac:dyDescent="0.25">
      <c r="Y142" s="76"/>
      <c r="Z142" s="76"/>
      <c r="AA142" s="76"/>
    </row>
    <row r="143" spans="1:114" x14ac:dyDescent="0.25">
      <c r="Y143" s="76"/>
      <c r="Z143" s="76"/>
      <c r="AA143" s="76"/>
    </row>
    <row r="144" spans="1:114" x14ac:dyDescent="0.25">
      <c r="H144" s="5"/>
    </row>
  </sheetData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49"/>
  <sheetViews>
    <sheetView workbookViewId="0"/>
  </sheetViews>
  <sheetFormatPr baseColWidth="10" defaultColWidth="11.42578125" defaultRowHeight="15" x14ac:dyDescent="0.25"/>
  <cols>
    <col min="1" max="1" width="9.85546875" customWidth="1"/>
    <col min="2" max="2" width="10.5703125" customWidth="1"/>
    <col min="3" max="3" width="11.42578125" customWidth="1"/>
    <col min="4" max="4" width="12.5703125" customWidth="1"/>
    <col min="5" max="7" width="11.42578125" customWidth="1"/>
    <col min="8" max="8" width="15.7109375" customWidth="1"/>
    <col min="9" max="9" width="12.42578125" customWidth="1"/>
    <col min="10" max="10" width="14" customWidth="1"/>
    <col min="11" max="12" width="20.42578125" customWidth="1"/>
    <col min="13" max="13" width="16" customWidth="1"/>
    <col min="14" max="14" width="14.42578125" customWidth="1"/>
    <col min="15" max="15" width="15.140625" customWidth="1"/>
    <col min="16" max="16" width="18.28515625" style="3" customWidth="1"/>
    <col min="17" max="17" width="12.85546875" customWidth="1"/>
    <col min="18" max="18" width="14.42578125" bestFit="1" customWidth="1"/>
    <col min="19" max="19" width="10.42578125" customWidth="1"/>
    <col min="20" max="20" width="11.140625" customWidth="1"/>
    <col min="21" max="21" width="12.7109375" style="93" customWidth="1"/>
    <col min="22" max="22" width="13" style="76" customWidth="1"/>
    <col min="23" max="23" width="7" style="76" customWidth="1"/>
    <col min="24" max="24" width="11.140625" style="76" customWidth="1"/>
    <col min="25" max="25" width="10.7109375" customWidth="1"/>
    <col min="26" max="26" width="14.42578125" style="83" customWidth="1"/>
    <col min="27" max="114" width="11.42578125" style="83"/>
  </cols>
  <sheetData>
    <row r="1" spans="1:114" ht="25.5" customHeight="1" x14ac:dyDescent="0.45">
      <c r="A1" s="143" t="s">
        <v>89</v>
      </c>
    </row>
    <row r="2" spans="1:114" ht="27" customHeight="1" x14ac:dyDescent="0.35">
      <c r="A2" s="76"/>
      <c r="B2" s="114"/>
      <c r="C2" s="76"/>
      <c r="D2" s="115" t="s">
        <v>36</v>
      </c>
      <c r="E2" s="88"/>
      <c r="F2" s="88"/>
      <c r="G2" s="88"/>
      <c r="H2" s="16"/>
      <c r="I2" s="116"/>
      <c r="J2" s="76"/>
      <c r="K2" s="117"/>
      <c r="L2" s="117"/>
      <c r="M2" s="76"/>
      <c r="N2" s="118"/>
      <c r="O2" s="118"/>
      <c r="P2" s="88"/>
      <c r="Q2" s="76"/>
      <c r="R2" s="76"/>
      <c r="S2" s="76"/>
      <c r="T2" s="76"/>
      <c r="W2" s="119"/>
      <c r="X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</row>
    <row r="3" spans="1:114" x14ac:dyDescent="0.25">
      <c r="A3" s="76"/>
      <c r="B3" s="114"/>
      <c r="C3" s="76"/>
      <c r="D3" s="76" t="s">
        <v>37</v>
      </c>
      <c r="E3" s="88" t="s">
        <v>38</v>
      </c>
      <c r="F3" s="88" t="s">
        <v>39</v>
      </c>
      <c r="G3" s="88" t="s">
        <v>40</v>
      </c>
      <c r="H3" s="16" t="s">
        <v>41</v>
      </c>
      <c r="I3" s="116" t="s">
        <v>42</v>
      </c>
      <c r="J3" s="88" t="s">
        <v>43</v>
      </c>
      <c r="K3" s="117" t="s">
        <v>44</v>
      </c>
      <c r="L3" s="117" t="s">
        <v>45</v>
      </c>
      <c r="M3" s="76" t="s">
        <v>46</v>
      </c>
      <c r="N3" s="118" t="s">
        <v>47</v>
      </c>
      <c r="O3" s="118" t="s">
        <v>48</v>
      </c>
      <c r="P3" s="88" t="s">
        <v>49</v>
      </c>
      <c r="Q3" s="76" t="s">
        <v>50</v>
      </c>
      <c r="R3" s="76"/>
      <c r="S3" s="76"/>
      <c r="T3" s="76"/>
      <c r="W3" s="119"/>
      <c r="X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</row>
    <row r="4" spans="1:114" x14ac:dyDescent="0.25">
      <c r="A4" s="76"/>
      <c r="B4" s="114"/>
      <c r="C4" s="76" t="s">
        <v>51</v>
      </c>
      <c r="D4" s="144" t="s">
        <v>52</v>
      </c>
      <c r="E4" s="144"/>
      <c r="F4" s="144"/>
      <c r="G4" s="144"/>
      <c r="H4" s="144"/>
      <c r="I4" s="144"/>
      <c r="J4" s="120" t="s">
        <v>53</v>
      </c>
      <c r="K4" s="121"/>
      <c r="L4" s="121" t="s">
        <v>54</v>
      </c>
      <c r="M4" s="120"/>
      <c r="N4" s="122" t="s">
        <v>55</v>
      </c>
      <c r="O4" s="122"/>
      <c r="P4" s="89" t="s">
        <v>56</v>
      </c>
      <c r="Q4" s="76"/>
      <c r="R4" s="76"/>
      <c r="S4" s="76"/>
      <c r="T4" s="76"/>
      <c r="W4" s="119"/>
      <c r="X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</row>
    <row r="5" spans="1:114" x14ac:dyDescent="0.25">
      <c r="A5" s="76"/>
      <c r="B5" s="114"/>
      <c r="C5" s="76">
        <v>0</v>
      </c>
      <c r="D5" s="76">
        <f>$C$52</f>
        <v>4.8860000000000001E-2</v>
      </c>
      <c r="E5" s="123">
        <f>$D$52</f>
        <v>5.7372199999999996E-6</v>
      </c>
      <c r="F5" s="124">
        <f>$C$53</f>
        <v>2.3130000000000001E-2</v>
      </c>
      <c r="G5" s="125">
        <f>$D$53</f>
        <v>5.0444000000000004E-6</v>
      </c>
      <c r="H5" s="126">
        <f>$C$54</f>
        <v>4.709E-2</v>
      </c>
      <c r="I5" s="116">
        <f>$D$54</f>
        <v>1.8515899999999999E-6</v>
      </c>
      <c r="J5" s="127">
        <f>$C$55</f>
        <v>1.4460000000000001E-2</v>
      </c>
      <c r="K5" s="117">
        <f>$D$55</f>
        <v>2.2419199999999998E-6</v>
      </c>
      <c r="L5" s="117">
        <f>$C$56</f>
        <v>1.059E-2</v>
      </c>
      <c r="M5" s="128">
        <f>$D$56</f>
        <v>1.62719E-6</v>
      </c>
      <c r="N5" s="129">
        <f>$C$57</f>
        <v>9.9900000000000006E-3</v>
      </c>
      <c r="O5" s="130">
        <f>$D$57</f>
        <v>1.02402E-6</v>
      </c>
      <c r="P5" s="131">
        <f>$C$58</f>
        <v>1.3690000000000001E-2</v>
      </c>
      <c r="Q5" s="91">
        <f>$D$58</f>
        <v>6.7151599999999996E-7</v>
      </c>
      <c r="R5" s="76"/>
      <c r="S5" s="76"/>
      <c r="T5" s="76"/>
      <c r="W5" s="119"/>
      <c r="X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</row>
    <row r="6" spans="1:114" x14ac:dyDescent="0.25">
      <c r="A6" s="76"/>
      <c r="B6" s="114"/>
      <c r="C6" s="76">
        <v>1</v>
      </c>
      <c r="D6" s="76">
        <f>$C$65</f>
        <v>1.6480000000000002E-2</v>
      </c>
      <c r="E6" s="123">
        <f>$D$65</f>
        <v>1.5594E-4</v>
      </c>
      <c r="F6" s="124">
        <f>$C$66</f>
        <v>3.1199999999999999E-2</v>
      </c>
      <c r="G6" s="125">
        <f>$D$66</f>
        <v>4.45413E-5</v>
      </c>
      <c r="H6" s="126">
        <f>$C$67</f>
        <v>0.10360999999999999</v>
      </c>
      <c r="I6" s="116">
        <f>$D$67</f>
        <v>2.5122000000000001E-5</v>
      </c>
      <c r="J6" s="127">
        <f>$C$68</f>
        <v>2.6460000000000001E-2</v>
      </c>
      <c r="K6" s="117">
        <f>$D$68</f>
        <v>1.73601E-5</v>
      </c>
      <c r="L6" s="117">
        <f>$C$69</f>
        <v>4.2770000000000002E-2</v>
      </c>
      <c r="M6" s="128">
        <f>$D$69</f>
        <v>7.0473799999999999E-6</v>
      </c>
      <c r="N6" s="129">
        <f>$C$70</f>
        <v>1.1849999999999999E-2</v>
      </c>
      <c r="O6" s="130">
        <f>$D$70</f>
        <v>2.3406999999999999E-6</v>
      </c>
      <c r="P6" s="131">
        <f>$C$71</f>
        <v>2.6270000000000002E-2</v>
      </c>
      <c r="Q6" s="91">
        <f>$D$71</f>
        <v>7.2778000000000002E-7</v>
      </c>
      <c r="R6" s="76"/>
      <c r="S6" s="76"/>
      <c r="T6" s="76"/>
      <c r="W6" s="119"/>
      <c r="X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</row>
    <row r="7" spans="1:114" x14ac:dyDescent="0.25">
      <c r="A7" s="76"/>
      <c r="B7" s="114"/>
      <c r="C7" s="76">
        <v>2</v>
      </c>
      <c r="D7" s="76">
        <f>$C$78</f>
        <v>2.2929999999999999E-2</v>
      </c>
      <c r="E7" s="123">
        <f>$D$78</f>
        <v>4.4999999999999999E-4</v>
      </c>
      <c r="F7" s="124">
        <f>$C$79</f>
        <v>1.8880000000000001E-2</v>
      </c>
      <c r="G7" s="125">
        <f>$D$79</f>
        <v>1.2999999999999999E-4</v>
      </c>
      <c r="H7" s="126">
        <f>$C$80</f>
        <v>1.9570000000000001E-2</v>
      </c>
      <c r="I7" s="116">
        <f>$D$80</f>
        <v>8.0000000000000007E-5</v>
      </c>
      <c r="J7" s="127">
        <f>$C$81</f>
        <v>1.504E-2</v>
      </c>
      <c r="K7" s="117">
        <f>$D$81</f>
        <v>5.0000000000000002E-5</v>
      </c>
      <c r="L7" s="117">
        <f>$C$82</f>
        <v>1.251E-2</v>
      </c>
      <c r="M7" s="128">
        <f>$D$82</f>
        <v>1.9999999999999999E-6</v>
      </c>
      <c r="N7" s="129">
        <f>$C$83</f>
        <v>1.6029999999999999E-2</v>
      </c>
      <c r="O7" s="130">
        <f>$D$83</f>
        <v>3.0000000000000001E-6</v>
      </c>
      <c r="P7" s="131">
        <f>$C$84</f>
        <v>2.0410000000000001E-2</v>
      </c>
      <c r="Q7" s="91">
        <f>$D$84</f>
        <v>9.9999999999999995E-7</v>
      </c>
      <c r="R7" s="76"/>
      <c r="S7" s="76"/>
      <c r="T7" s="76"/>
      <c r="W7" s="119"/>
      <c r="X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</row>
    <row r="8" spans="1:114" x14ac:dyDescent="0.25">
      <c r="A8" s="76"/>
      <c r="B8" s="114"/>
      <c r="C8" s="76">
        <v>4</v>
      </c>
      <c r="D8" s="76">
        <f>$C$91</f>
        <v>1.206E-2</v>
      </c>
      <c r="E8" s="123">
        <f>$D$91</f>
        <v>9.7999999999999997E-4</v>
      </c>
      <c r="F8" s="124">
        <f>$C$92</f>
        <v>5.3299999999999997E-3</v>
      </c>
      <c r="G8" s="125">
        <f>$D$92</f>
        <v>2.7E-4</v>
      </c>
      <c r="H8" s="126">
        <f>$C$93</f>
        <v>1.9650000000000001E-2</v>
      </c>
      <c r="I8" s="116">
        <f>$D$93</f>
        <v>6.9999999999999994E-5</v>
      </c>
      <c r="J8" s="127">
        <f>$C$94</f>
        <v>4.3150000000000001E-2</v>
      </c>
      <c r="K8" s="117">
        <f>$D$94</f>
        <v>1.0000000000000001E-5</v>
      </c>
      <c r="L8" s="117">
        <f>$C$95</f>
        <v>3.6330000000000001E-2</v>
      </c>
      <c r="M8" s="128">
        <f>$D$95</f>
        <v>1.0000000000000001E-5</v>
      </c>
      <c r="N8" s="129">
        <f>$C$96</f>
        <v>2.93E-2</v>
      </c>
      <c r="O8" s="130">
        <f>$D$96</f>
        <v>1.0000000000000001E-5</v>
      </c>
      <c r="P8" s="131">
        <f>$C$97</f>
        <v>3.916E-2</v>
      </c>
      <c r="Q8" s="91">
        <f>$D$97</f>
        <v>1.0000000000000001E-5</v>
      </c>
      <c r="R8" s="76"/>
      <c r="S8" s="76"/>
      <c r="T8" s="76"/>
      <c r="W8" s="119"/>
      <c r="X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</row>
    <row r="9" spans="1:114" x14ac:dyDescent="0.25">
      <c r="A9" s="76"/>
      <c r="B9" s="114"/>
      <c r="C9" s="76">
        <v>6</v>
      </c>
      <c r="D9" s="76">
        <f>$C$104</f>
        <v>1.5689999999999999E-2</v>
      </c>
      <c r="E9" s="123">
        <f>$D$104</f>
        <v>1.2899999999999999E-4</v>
      </c>
      <c r="F9" s="124">
        <f>$C$105</f>
        <v>3.7200000000000002E-3</v>
      </c>
      <c r="G9" s="125">
        <f>$D$105</f>
        <v>1.3200000000000001E-4</v>
      </c>
      <c r="H9" s="126">
        <f>$C$106</f>
        <v>1.8010000000000002E-2</v>
      </c>
      <c r="I9" s="116">
        <f>$D$106</f>
        <v>3.8000000000000002E-5</v>
      </c>
      <c r="J9" s="127">
        <f>$C$107</f>
        <v>7.4840000000000004E-2</v>
      </c>
      <c r="K9" s="117">
        <f>$D$107</f>
        <v>2.7999999999999999E-6</v>
      </c>
      <c r="L9" s="117">
        <f>$C$108</f>
        <v>4.6949999999999999E-2</v>
      </c>
      <c r="M9" s="128">
        <f>$D$108</f>
        <v>1.9800000000000001E-6</v>
      </c>
      <c r="N9" s="129">
        <f>$C$109</f>
        <v>1.555E-2</v>
      </c>
      <c r="O9" s="130">
        <f>$D$109</f>
        <v>1.13E-6</v>
      </c>
      <c r="P9" s="131">
        <f>$C$110</f>
        <v>1.5049999999999999E-2</v>
      </c>
      <c r="Q9" s="91">
        <f>$D$110</f>
        <v>2.08E-6</v>
      </c>
      <c r="R9" s="76"/>
      <c r="S9" s="76"/>
      <c r="T9" s="76"/>
      <c r="W9" s="119"/>
      <c r="X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</row>
    <row r="10" spans="1:114" x14ac:dyDescent="0.25">
      <c r="A10" s="76"/>
      <c r="B10" s="114"/>
      <c r="C10" s="76">
        <v>8</v>
      </c>
      <c r="D10" s="76">
        <f>$C$117</f>
        <v>1.1339999999999999E-2</v>
      </c>
      <c r="E10" s="123">
        <f>$D$117</f>
        <v>5.1174999999999997E-5</v>
      </c>
      <c r="F10" s="124">
        <f>$C$118</f>
        <v>6.7879999999999996E-2</v>
      </c>
      <c r="G10" s="88">
        <f>$D$118</f>
        <v>5.8000000000000004E-6</v>
      </c>
      <c r="H10" s="126">
        <f>$C$119</f>
        <v>4.3860000000000003E-2</v>
      </c>
      <c r="I10" s="116">
        <f>$D$119</f>
        <v>3.145E-6</v>
      </c>
      <c r="J10" s="127">
        <f>$C$120</f>
        <v>1.6990000000000002E-2</v>
      </c>
      <c r="K10" s="117">
        <f>$D$120</f>
        <v>4.2649999999999998E-6</v>
      </c>
      <c r="L10" s="117">
        <f>$C$121</f>
        <v>1.421E-2</v>
      </c>
      <c r="M10" s="128">
        <f>$D$121</f>
        <v>3.534E-6</v>
      </c>
      <c r="N10" s="129">
        <f>$C$122</f>
        <v>9.8300000000000002E-3</v>
      </c>
      <c r="O10" s="130">
        <f>$D$122</f>
        <v>1.8500000000000001E-6</v>
      </c>
      <c r="P10" s="131">
        <f>$C$123</f>
        <v>1.6590000000000001E-2</v>
      </c>
      <c r="Q10" s="91">
        <f>$D$123</f>
        <v>1.8419999999999999E-6</v>
      </c>
      <c r="R10" s="76"/>
      <c r="S10" s="76"/>
      <c r="T10" s="76"/>
      <c r="W10" s="119"/>
      <c r="X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</row>
    <row r="11" spans="1:114" x14ac:dyDescent="0.25">
      <c r="A11" s="76"/>
      <c r="B11" s="114"/>
      <c r="C11" s="76">
        <v>24</v>
      </c>
      <c r="D11" s="76">
        <f>$C$130</f>
        <v>1.8360000000000001E-2</v>
      </c>
      <c r="E11" s="123">
        <f>$D$130</f>
        <v>2.6480000000000001E-5</v>
      </c>
      <c r="F11" s="124">
        <f>$C$131</f>
        <v>5.9119999999999999E-2</v>
      </c>
      <c r="G11" s="88">
        <f>$D$131</f>
        <v>5.1200000000000001E-6</v>
      </c>
      <c r="H11" s="126">
        <f>$C$132</f>
        <v>4.4260000000000001E-2</v>
      </c>
      <c r="I11" s="116">
        <f>$D$132</f>
        <v>2.48E-6</v>
      </c>
      <c r="J11" s="127">
        <f>$C$133</f>
        <v>1.273E-2</v>
      </c>
      <c r="K11" s="117">
        <f>$D$133</f>
        <v>2.9500000000000001E-6</v>
      </c>
      <c r="L11" s="117">
        <f>$C$134</f>
        <v>1.2670000000000001E-2</v>
      </c>
      <c r="M11" s="128">
        <f>$D$134</f>
        <v>1.9750000000000001E-6</v>
      </c>
      <c r="N11" s="129">
        <f>$C$135</f>
        <v>9.0699999999999999E-3</v>
      </c>
      <c r="O11" s="130">
        <f>$D$135</f>
        <v>9.5999999999999991E-7</v>
      </c>
      <c r="P11" s="131">
        <f>$C$136</f>
        <v>1.384E-2</v>
      </c>
      <c r="Q11" s="91">
        <f>$D$136</f>
        <v>6.9100000000000003E-7</v>
      </c>
      <c r="R11" s="76"/>
      <c r="S11" s="76"/>
      <c r="T11" s="76"/>
      <c r="W11" s="119"/>
      <c r="X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</row>
    <row r="12" spans="1:114" x14ac:dyDescent="0.25">
      <c r="A12" s="76"/>
      <c r="B12" s="114"/>
      <c r="C12" s="76">
        <v>26</v>
      </c>
      <c r="D12" s="76">
        <f>$C$143</f>
        <v>1.7520000000000001E-2</v>
      </c>
      <c r="E12" s="123">
        <f>$D$143</f>
        <v>4.5204499999999999E-4</v>
      </c>
      <c r="F12" s="124">
        <f>$C$144</f>
        <v>2.4889999999999999E-2</v>
      </c>
      <c r="G12" s="88">
        <f>$D$144</f>
        <v>5.4182899999999997E-4</v>
      </c>
      <c r="H12" s="126">
        <f>$C$145</f>
        <v>7.7950000000000005E-2</v>
      </c>
      <c r="I12" s="116">
        <f>$D$145</f>
        <v>2.1073500000000001E-5</v>
      </c>
      <c r="J12" s="127">
        <f>$C$146</f>
        <v>1.7059999999999999E-2</v>
      </c>
      <c r="K12" s="117">
        <f>$D$146</f>
        <v>2.6334900000000001E-5</v>
      </c>
      <c r="L12" s="117">
        <f>$C$147</f>
        <v>1.145E-2</v>
      </c>
      <c r="M12" s="128">
        <f>$D$147</f>
        <v>9.5686300000000006E-6</v>
      </c>
      <c r="N12" s="129">
        <f>$C$148</f>
        <v>1.4579999999999999E-2</v>
      </c>
      <c r="O12" s="130">
        <f>$D$148</f>
        <v>2.67685E-5</v>
      </c>
      <c r="P12" s="131">
        <f>$C$149</f>
        <v>1.4250000000000001E-2</v>
      </c>
      <c r="Q12" s="91">
        <f>$D$149</f>
        <v>4.8993599999999998E-6</v>
      </c>
      <c r="R12" s="76"/>
      <c r="S12" s="76"/>
      <c r="T12" s="76"/>
      <c r="W12" s="119"/>
      <c r="X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x14ac:dyDescent="0.25">
      <c r="A13" s="76"/>
      <c r="B13" s="114"/>
      <c r="C13" s="76"/>
      <c r="D13" s="76"/>
      <c r="E13" s="123"/>
      <c r="F13" s="124"/>
      <c r="G13" s="88"/>
      <c r="H13" s="126"/>
      <c r="I13" s="116"/>
      <c r="J13" s="127"/>
      <c r="K13" s="117"/>
      <c r="L13" s="117"/>
      <c r="M13" s="128"/>
      <c r="N13" s="129"/>
      <c r="O13" s="130"/>
      <c r="P13" s="131"/>
      <c r="Q13" s="91"/>
      <c r="R13" s="76"/>
      <c r="S13" s="76"/>
      <c r="T13" s="76"/>
      <c r="W13" s="119"/>
      <c r="X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x14ac:dyDescent="0.25">
      <c r="A14" s="76"/>
      <c r="B14" s="114"/>
      <c r="C14" s="76"/>
      <c r="D14" s="76"/>
      <c r="E14" s="123"/>
      <c r="F14" s="124"/>
      <c r="G14" s="88"/>
      <c r="H14" s="126"/>
      <c r="I14" s="116"/>
      <c r="J14" s="127"/>
      <c r="K14" s="117"/>
      <c r="L14" s="117"/>
      <c r="M14" s="128"/>
      <c r="N14" s="129"/>
      <c r="O14" s="130"/>
      <c r="P14" s="131"/>
      <c r="Q14" s="91"/>
      <c r="R14" s="76"/>
      <c r="S14" s="76"/>
      <c r="T14" s="76"/>
      <c r="W14" s="119"/>
      <c r="X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x14ac:dyDescent="0.25">
      <c r="A15" s="76"/>
      <c r="B15" s="114"/>
      <c r="C15" s="76"/>
      <c r="D15" s="76"/>
      <c r="E15" s="88"/>
      <c r="F15" s="88"/>
      <c r="G15" s="88"/>
      <c r="H15" s="16"/>
      <c r="I15" s="116"/>
      <c r="J15" s="76"/>
      <c r="K15" s="117"/>
      <c r="L15" s="117"/>
      <c r="M15" s="76"/>
      <c r="N15" s="118"/>
      <c r="O15" s="118"/>
      <c r="P15" s="88"/>
      <c r="Q15" s="76"/>
      <c r="R15" s="76"/>
      <c r="S15" s="76"/>
      <c r="T15" s="76"/>
      <c r="W15" s="119"/>
      <c r="X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ht="21" x14ac:dyDescent="0.35">
      <c r="A16" s="76"/>
      <c r="B16" s="114"/>
      <c r="C16" s="76"/>
      <c r="D16" s="115" t="s">
        <v>57</v>
      </c>
      <c r="E16" s="88"/>
      <c r="F16" s="88"/>
      <c r="G16" s="88"/>
      <c r="H16" s="16"/>
      <c r="I16" s="116"/>
      <c r="J16" s="76"/>
      <c r="K16" s="117"/>
      <c r="L16" s="117"/>
      <c r="M16" s="76"/>
      <c r="N16" s="118"/>
      <c r="O16" s="118"/>
      <c r="P16" s="88"/>
      <c r="Q16" s="76"/>
      <c r="R16" s="76"/>
      <c r="S16" s="76"/>
      <c r="T16" s="76"/>
      <c r="W16" s="119"/>
      <c r="X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x14ac:dyDescent="0.25">
      <c r="A17" s="76"/>
      <c r="B17" s="114"/>
      <c r="C17" s="76"/>
      <c r="D17" s="76" t="s">
        <v>37</v>
      </c>
      <c r="E17" s="88" t="s">
        <v>38</v>
      </c>
      <c r="F17" s="88" t="s">
        <v>39</v>
      </c>
      <c r="G17" s="88" t="s">
        <v>40</v>
      </c>
      <c r="H17" s="16" t="s">
        <v>41</v>
      </c>
      <c r="I17" s="116" t="s">
        <v>42</v>
      </c>
      <c r="J17" s="88" t="s">
        <v>43</v>
      </c>
      <c r="K17" s="117" t="s">
        <v>44</v>
      </c>
      <c r="L17" s="117" t="s">
        <v>45</v>
      </c>
      <c r="M17" s="76" t="s">
        <v>46</v>
      </c>
      <c r="N17" s="118" t="s">
        <v>47</v>
      </c>
      <c r="O17" s="118" t="s">
        <v>48</v>
      </c>
      <c r="P17" s="88" t="s">
        <v>49</v>
      </c>
      <c r="Q17" s="76" t="s">
        <v>50</v>
      </c>
      <c r="R17" s="76"/>
      <c r="S17" s="76"/>
      <c r="T17" s="76"/>
      <c r="W17" s="119"/>
      <c r="X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x14ac:dyDescent="0.25">
      <c r="A18" s="76"/>
      <c r="B18" s="114"/>
      <c r="C18" s="76" t="s">
        <v>51</v>
      </c>
      <c r="D18" s="144" t="s">
        <v>52</v>
      </c>
      <c r="E18" s="144"/>
      <c r="F18" s="144"/>
      <c r="G18" s="144"/>
      <c r="H18" s="144"/>
      <c r="I18" s="144"/>
      <c r="J18" s="120" t="s">
        <v>53</v>
      </c>
      <c r="K18" s="121"/>
      <c r="L18" s="121" t="s">
        <v>54</v>
      </c>
      <c r="M18" s="120"/>
      <c r="N18" s="122" t="s">
        <v>55</v>
      </c>
      <c r="O18" s="122"/>
      <c r="P18" s="89" t="s">
        <v>56</v>
      </c>
      <c r="Q18" s="76"/>
      <c r="R18" s="76"/>
      <c r="S18" s="76"/>
      <c r="T18" s="76"/>
      <c r="W18" s="119"/>
      <c r="X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x14ac:dyDescent="0.25">
      <c r="A19" s="76"/>
      <c r="B19" s="114"/>
      <c r="C19" s="76">
        <v>0</v>
      </c>
      <c r="D19" s="76">
        <f>$C$52*$H$52</f>
        <v>2.8335761941950886E-2</v>
      </c>
      <c r="E19" s="123">
        <f>$D$52*$H$52</f>
        <v>3.3272308663241803E-6</v>
      </c>
      <c r="F19" s="124">
        <f>$C$53*$H$53</f>
        <v>1.3740643380655938E-2</v>
      </c>
      <c r="G19" s="125">
        <f>$D$53*$H$53</f>
        <v>2.9966840237518728E-6</v>
      </c>
      <c r="H19" s="126">
        <f>$C$54*$H$54</f>
        <v>3.5521751394942978E-2</v>
      </c>
      <c r="I19" s="116">
        <f>$D$54*$H$54</f>
        <v>1.3967237134288058E-6</v>
      </c>
      <c r="J19" s="127">
        <f>$C$55*$H$55</f>
        <v>1.0524020449731317E-2</v>
      </c>
      <c r="K19" s="117">
        <f>$D$55*$H$55</f>
        <v>1.6316744070996977E-6</v>
      </c>
      <c r="L19" s="117">
        <f>$C$56*$H$56</f>
        <v>8.3321067570320453E-3</v>
      </c>
      <c r="M19" s="128">
        <f>$D$56*$H$56</f>
        <v>1.2802569210552384E-6</v>
      </c>
      <c r="N19" s="129">
        <f>$C$57*$H$57</f>
        <v>8.651946770163876E-3</v>
      </c>
      <c r="O19" s="130">
        <f>$D$57*$H$57</f>
        <v>8.8686351667499604E-7</v>
      </c>
      <c r="P19" s="131">
        <f>$C$58*$H$58</f>
        <v>1.3042351596684706E-2</v>
      </c>
      <c r="Q19" s="91">
        <f>$D$58*$H$58</f>
        <v>6.3974782869242704E-7</v>
      </c>
      <c r="R19" s="76"/>
      <c r="S19" s="76"/>
      <c r="T19" s="76"/>
      <c r="W19" s="119"/>
      <c r="X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x14ac:dyDescent="0.25">
      <c r="A20" s="76"/>
      <c r="B20" s="114"/>
      <c r="C20" s="76">
        <v>1</v>
      </c>
      <c r="D20" s="76">
        <f>$C$65*$H$65</f>
        <v>3.7774215292657762E-3</v>
      </c>
      <c r="E20" s="123">
        <f>$D$65*$H$65</f>
        <v>3.574339279573453E-5</v>
      </c>
      <c r="F20" s="124">
        <f>$C$66*$H$66</f>
        <v>9.9276742130681751E-3</v>
      </c>
      <c r="G20" s="125">
        <f>$D$66*$H$66</f>
        <v>1.4172804981619664E-5</v>
      </c>
      <c r="H20" s="126">
        <f>$C$67*$H$67</f>
        <v>4.4723024575802017E-2</v>
      </c>
      <c r="I20" s="116">
        <f>$D$67*$H$67</f>
        <v>1.0843855066048629E-5</v>
      </c>
      <c r="J20" s="127">
        <f>$C$68*$H$68</f>
        <v>1.3108174477210795E-2</v>
      </c>
      <c r="K20" s="117">
        <f>$D$68*$H$68</f>
        <v>8.6001216833645927E-6</v>
      </c>
      <c r="L20" s="117">
        <f>$C$69*$H$69</f>
        <v>2.7310040586555472E-2</v>
      </c>
      <c r="M20" s="128">
        <f>$D$69*$H$69</f>
        <v>4.4999820862492231E-6</v>
      </c>
      <c r="N20" s="129">
        <f>$C$70*$H$70</f>
        <v>9.546299055231796E-3</v>
      </c>
      <c r="O20" s="130">
        <f>$D$70*$H$70</f>
        <v>1.8856558817367988E-6</v>
      </c>
      <c r="P20" s="131">
        <f>$C$71*$H$71</f>
        <v>2.5959620269195811E-2</v>
      </c>
      <c r="Q20" s="91">
        <f>$D$71*$H$71</f>
        <v>7.1918128814295113E-7</v>
      </c>
      <c r="R20" s="76"/>
      <c r="S20" s="76"/>
      <c r="T20" s="76"/>
      <c r="W20" s="119"/>
      <c r="X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x14ac:dyDescent="0.25">
      <c r="A21" s="76"/>
      <c r="B21" s="114"/>
      <c r="C21" s="76">
        <v>2</v>
      </c>
      <c r="D21" s="76">
        <f>$C$78*$H$78</f>
        <v>3.5685024641463154E-3</v>
      </c>
      <c r="E21" s="123">
        <f>$D$78*$H$78</f>
        <v>7.0031666326464986E-5</v>
      </c>
      <c r="F21" s="124">
        <f>$C$79*$H$79</f>
        <v>5.2784747818167919E-3</v>
      </c>
      <c r="G21" s="125">
        <f>$D$79*$H$79</f>
        <v>3.6345430171407987E-5</v>
      </c>
      <c r="H21" s="126">
        <f>$C$80*$H$80</f>
        <v>7.1214970544547533E-3</v>
      </c>
      <c r="I21" s="116">
        <f>$D$80*$H$80</f>
        <v>2.911189393747472E-5</v>
      </c>
      <c r="J21" s="127">
        <f>$C$81*$H$81</f>
        <v>6.6133767291701824E-3</v>
      </c>
      <c r="K21" s="117">
        <f>$D$81*$H$81</f>
        <v>2.1985959870911511E-5</v>
      </c>
      <c r="L21" s="117">
        <f>$C$82*$H$82</f>
        <v>1.1285405309707931E-2</v>
      </c>
      <c r="M21" s="128">
        <f>$D$82*$H$82</f>
        <v>1.8042214723753686E-6</v>
      </c>
      <c r="N21" s="129">
        <f>$C$83*$H$83</f>
        <v>1.3474897878662731E-2</v>
      </c>
      <c r="O21" s="130">
        <f>$D$83*$H$83</f>
        <v>2.5218149492194756E-6</v>
      </c>
      <c r="P21" s="131">
        <f>$C$84*$H$84</f>
        <v>1.9229720517320234E-2</v>
      </c>
      <c r="Q21" s="91">
        <f>$D$84*$H$84</f>
        <v>9.4217150991279928E-7</v>
      </c>
      <c r="R21" s="76"/>
      <c r="S21" s="76"/>
      <c r="T21" s="76"/>
      <c r="W21" s="119"/>
      <c r="X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x14ac:dyDescent="0.25">
      <c r="A22" s="76"/>
      <c r="B22" s="114"/>
      <c r="C22" s="76">
        <v>4</v>
      </c>
      <c r="D22" s="76">
        <f>$C$91*$H$91</f>
        <v>2.1782398051226983E-3</v>
      </c>
      <c r="E22" s="123">
        <f>$D$91*$H$91</f>
        <v>1.7700456127862723E-4</v>
      </c>
      <c r="F22" s="124">
        <f>$C$92*$H$92</f>
        <v>1.6325465998307241E-3</v>
      </c>
      <c r="G22" s="125">
        <f>$D$92*$H$92</f>
        <v>8.2699358715627679E-5</v>
      </c>
      <c r="H22" s="126">
        <f>$C$93*$H$93</f>
        <v>9.6771652954493088E-3</v>
      </c>
      <c r="I22" s="116">
        <f>$D$93*$H$93</f>
        <v>3.447336237564639E-5</v>
      </c>
      <c r="J22" s="127">
        <f>$C$94*$H$94</f>
        <v>3.1518694292035569E-2</v>
      </c>
      <c r="K22" s="117">
        <f>$D$94*$H$94</f>
        <v>7.3044482716189043E-6</v>
      </c>
      <c r="L22" s="117">
        <f>$C$95*$H$95</f>
        <v>2.8253380892833444E-2</v>
      </c>
      <c r="M22" s="128">
        <f>$D$95*$H$95</f>
        <v>7.7768733533810744E-6</v>
      </c>
      <c r="N22" s="129">
        <f>$C$96*$H$96</f>
        <v>2.5174446023813198E-2</v>
      </c>
      <c r="O22" s="130">
        <f>$D$96*$H$96</f>
        <v>8.5919611002775422E-6</v>
      </c>
      <c r="P22" s="131">
        <f>$C$97*$H$97</f>
        <v>3.7831935446681696E-2</v>
      </c>
      <c r="Q22" s="91">
        <f>$D$97*$H$97</f>
        <v>9.6608619628911396E-6</v>
      </c>
      <c r="R22" s="76"/>
      <c r="S22" s="76"/>
      <c r="T22" s="76"/>
      <c r="W22" s="119"/>
      <c r="X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x14ac:dyDescent="0.25">
      <c r="A23" s="76"/>
      <c r="B23" s="114"/>
      <c r="C23" s="76">
        <v>6</v>
      </c>
      <c r="D23" s="76">
        <f>$C$104*$H$104</f>
        <v>3.9387886280620298E-3</v>
      </c>
      <c r="E23" s="123">
        <f>$D$104*$H$104</f>
        <v>3.2383921798597954E-5</v>
      </c>
      <c r="F23" s="124">
        <f>$C$105*$H$105</f>
        <v>8.0285856510602951E-4</v>
      </c>
      <c r="G23" s="125">
        <f>$D$105*$H$105</f>
        <v>2.8488529729568789E-5</v>
      </c>
      <c r="H23" s="126">
        <f>$C$106*$H$106</f>
        <v>6.8739154103105412E-3</v>
      </c>
      <c r="I23" s="116">
        <f>$D$106*$H$106</f>
        <v>1.4503541676390924E-5</v>
      </c>
      <c r="J23" s="127">
        <f>$C$107*$H$107</f>
        <v>5.9495571988525495E-2</v>
      </c>
      <c r="K23" s="117">
        <f>$D$107*$H$107</f>
        <v>2.2259166430768488E-6</v>
      </c>
      <c r="L23" s="117">
        <f>$C$108*$H$108</f>
        <v>3.9369568972981946E-2</v>
      </c>
      <c r="M23" s="128">
        <f>$D$108*$H$108</f>
        <v>1.6603140908733601E-6</v>
      </c>
      <c r="N23" s="129">
        <f>$C$109*$H$109</f>
        <v>1.4609654021374211E-2</v>
      </c>
      <c r="O23" s="130">
        <f>$D$109*$H$109</f>
        <v>1.0616661764728526E-6</v>
      </c>
      <c r="P23" s="131">
        <f>$C$110*$H$110</f>
        <v>1.3239235986480866E-2</v>
      </c>
      <c r="Q23" s="91">
        <f>$D$110*$H$110</f>
        <v>1.8297415848425385E-6</v>
      </c>
      <c r="R23" s="76"/>
      <c r="S23" s="76"/>
      <c r="T23" s="76"/>
      <c r="W23" s="119"/>
      <c r="X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 x14ac:dyDescent="0.25">
      <c r="A24" s="76"/>
      <c r="B24" s="114"/>
      <c r="C24" s="76">
        <v>8</v>
      </c>
      <c r="D24" s="76">
        <f>$C$117*$H$117</f>
        <v>4.2389980374730116E-3</v>
      </c>
      <c r="E24" s="123">
        <f>$D$117*$H$117</f>
        <v>1.9129693524486896E-5</v>
      </c>
      <c r="F24" s="124">
        <f>$C$118*$H$118</f>
        <v>4.724185106310564E-2</v>
      </c>
      <c r="G24" s="88">
        <f>$D$118*$H$118</f>
        <v>4.0365753707426741E-6</v>
      </c>
      <c r="H24" s="126">
        <f>$C$119*$H$119</f>
        <v>3.4827697824495803E-2</v>
      </c>
      <c r="I24" s="116">
        <f>$D$119*$H$119</f>
        <v>2.4973349215239239E-6</v>
      </c>
      <c r="J24" s="127">
        <f>$C$120*$H$120</f>
        <v>1.2608317789170828E-2</v>
      </c>
      <c r="K24" s="117">
        <f>$D$120*$H$120</f>
        <v>3.1650662372462374E-6</v>
      </c>
      <c r="L24" s="117">
        <f>$C$121*$H$121</f>
        <v>1.1203206141893655E-2</v>
      </c>
      <c r="M24" s="128">
        <f>$D$121*$H$121</f>
        <v>2.7862160806088795E-6</v>
      </c>
      <c r="N24" s="129">
        <f>$C$122*$H$122</f>
        <v>8.8651923388236974E-3</v>
      </c>
      <c r="O24" s="130">
        <f>$D$122*$H$122</f>
        <v>1.6684237870624458E-6</v>
      </c>
      <c r="P24" s="131">
        <f>$C$123*$H$123</f>
        <v>1.5318978389055509E-2</v>
      </c>
      <c r="Q24" s="91">
        <f>$D$123*$H$123</f>
        <v>1.70087752818808E-6</v>
      </c>
      <c r="R24" s="76"/>
      <c r="S24" s="76"/>
      <c r="T24" s="76"/>
      <c r="W24" s="119"/>
      <c r="X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</row>
    <row r="25" spans="1:114" x14ac:dyDescent="0.25">
      <c r="A25" s="76"/>
      <c r="B25" s="114"/>
      <c r="C25" s="76">
        <v>24</v>
      </c>
      <c r="D25" s="76">
        <f>$C$130*$H$130</f>
        <v>6.8410351414009392E-3</v>
      </c>
      <c r="E25" s="123">
        <f>$D$130*$H$130</f>
        <v>9.8665909882514634E-6</v>
      </c>
      <c r="F25" s="124">
        <f>$C$131*$H$131</f>
        <v>3.6130088413097568E-2</v>
      </c>
      <c r="G25" s="88">
        <f>$D$131*$H$131</f>
        <v>3.128992771905608E-6</v>
      </c>
      <c r="H25" s="126">
        <f>$C$132*$H$132</f>
        <v>3.1868823607741674E-2</v>
      </c>
      <c r="I25" s="116">
        <f>$D$132*$H$132</f>
        <v>1.7856909748576446E-6</v>
      </c>
      <c r="J25" s="127">
        <f>$C$133*$H$133</f>
        <v>8.8191898429478832E-3</v>
      </c>
      <c r="K25" s="117">
        <f>$D$133*$H$133</f>
        <v>2.0437242762526517E-6</v>
      </c>
      <c r="L25" s="117">
        <f>$C$134*$H$134</f>
        <v>9.6664656205567995E-3</v>
      </c>
      <c r="M25" s="128">
        <f>$D$134*$H$134</f>
        <v>1.5068089661088935E-6</v>
      </c>
      <c r="N25" s="129">
        <f>$C$135*$H$135</f>
        <v>7.9998182865526155E-3</v>
      </c>
      <c r="O25" s="130">
        <f>$D$135*$H$135</f>
        <v>8.4672828611802757E-7</v>
      </c>
      <c r="P25" s="131">
        <f>$C$136*$H$136</f>
        <v>1.3219528062682805E-2</v>
      </c>
      <c r="Q25" s="91">
        <f>$D$136*$H$136</f>
        <v>6.6002123492151868E-7</v>
      </c>
      <c r="R25" s="76"/>
      <c r="S25" s="76"/>
      <c r="T25" s="76"/>
      <c r="W25" s="119"/>
      <c r="X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</row>
    <row r="26" spans="1:114" x14ac:dyDescent="0.25">
      <c r="A26" s="76"/>
      <c r="B26" s="114"/>
      <c r="C26" s="76">
        <v>26</v>
      </c>
      <c r="D26" s="76">
        <f>$C$143*$H$143</f>
        <v>4.4806903526687361E-3</v>
      </c>
      <c r="E26" s="123">
        <f>$D$143*$H$143</f>
        <v>1.1560922776667459E-4</v>
      </c>
      <c r="F26" s="124">
        <f>$C$144*$H$144</f>
        <v>7.3530074263110159E-3</v>
      </c>
      <c r="G26" s="88">
        <f>$D$144*$H$144</f>
        <v>1.6006720212095906E-4</v>
      </c>
      <c r="H26" s="126">
        <f>$C$145*$H$145</f>
        <v>5.7916044672541904E-2</v>
      </c>
      <c r="I26" s="116">
        <f>$D$145*$H$145</f>
        <v>1.5657392782640305E-5</v>
      </c>
      <c r="J26" s="127">
        <f>$C$146*$H$146</f>
        <v>1.2525867675981755E-2</v>
      </c>
      <c r="K26" s="117">
        <f>$D$146*$H$146</f>
        <v>1.9335725243857675E-5</v>
      </c>
      <c r="L26" s="117">
        <f>$C$147*$H$147</f>
        <v>9.6868911457504842E-3</v>
      </c>
      <c r="M26" s="128">
        <f>$D$147*$H$147</f>
        <v>8.0952207182499967E-6</v>
      </c>
      <c r="N26" s="129">
        <f>$C$148*$H$148</f>
        <v>1.1240062492394365E-2</v>
      </c>
      <c r="O26" s="130">
        <f>$D$148*$H$148</f>
        <v>2.0636461785161769E-5</v>
      </c>
      <c r="P26" s="131">
        <f>$C$149*$H$149</f>
        <v>1.3734477478309613E-2</v>
      </c>
      <c r="Q26" s="91">
        <f>$D$149*$H$149</f>
        <v>4.7221157598688408E-6</v>
      </c>
      <c r="R26" s="76"/>
      <c r="S26" s="76"/>
      <c r="T26" s="76"/>
      <c r="W26" s="119"/>
      <c r="X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</row>
    <row r="27" spans="1:114" x14ac:dyDescent="0.25">
      <c r="A27" s="76"/>
      <c r="B27" s="114"/>
      <c r="C27" s="76"/>
      <c r="D27" s="76"/>
      <c r="E27" s="88"/>
      <c r="F27" s="88"/>
      <c r="G27" s="88"/>
      <c r="H27" s="16"/>
      <c r="I27" s="116"/>
      <c r="J27" s="76"/>
      <c r="K27" s="117"/>
      <c r="L27" s="117"/>
      <c r="M27" s="76"/>
      <c r="N27" s="118"/>
      <c r="O27" s="118"/>
      <c r="P27" s="88"/>
      <c r="Q27" s="76"/>
      <c r="R27" s="76"/>
      <c r="S27" s="76"/>
      <c r="T27" s="76"/>
      <c r="W27" s="119"/>
      <c r="X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</row>
    <row r="28" spans="1:114" x14ac:dyDescent="0.25">
      <c r="A28" s="76"/>
      <c r="B28" s="114"/>
      <c r="C28" s="76"/>
      <c r="D28" s="76"/>
      <c r="E28" s="88"/>
      <c r="F28" s="88"/>
      <c r="G28" s="88"/>
      <c r="H28" s="16"/>
      <c r="I28" s="116"/>
      <c r="J28" s="76"/>
      <c r="K28" s="117"/>
      <c r="L28" s="117"/>
      <c r="M28" s="76"/>
      <c r="N28" s="118"/>
      <c r="O28" s="118"/>
      <c r="P28" s="88"/>
      <c r="Q28" s="76"/>
      <c r="R28" s="76"/>
      <c r="S28" s="76"/>
      <c r="T28" s="76"/>
      <c r="W28" s="119"/>
      <c r="X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</row>
    <row r="29" spans="1:114" x14ac:dyDescent="0.25">
      <c r="A29" s="76"/>
      <c r="B29" s="114"/>
      <c r="C29" s="76"/>
      <c r="D29" s="76"/>
      <c r="E29" s="88"/>
      <c r="F29" s="88"/>
      <c r="G29" s="88"/>
      <c r="H29" s="16"/>
      <c r="I29" s="116"/>
      <c r="J29" s="76"/>
      <c r="K29" s="117"/>
      <c r="L29" s="117"/>
      <c r="M29" s="76"/>
      <c r="N29" s="118"/>
      <c r="O29" s="118"/>
      <c r="P29" s="88"/>
      <c r="Q29" s="76"/>
      <c r="R29" s="76"/>
      <c r="S29" s="76"/>
      <c r="T29" s="76"/>
      <c r="W29" s="119"/>
      <c r="X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</row>
    <row r="30" spans="1:114" ht="21" x14ac:dyDescent="0.35">
      <c r="A30" s="76"/>
      <c r="B30" s="114"/>
      <c r="C30" s="76"/>
      <c r="D30" s="115" t="s">
        <v>7</v>
      </c>
      <c r="E30" s="88"/>
      <c r="F30" s="88"/>
      <c r="G30" s="88"/>
      <c r="H30" s="16"/>
      <c r="I30" s="116"/>
      <c r="J30" s="76"/>
      <c r="K30" s="117"/>
      <c r="L30" s="117"/>
      <c r="M30" s="76"/>
      <c r="N30" s="118"/>
      <c r="O30" s="118"/>
      <c r="P30" s="88"/>
      <c r="Q30" s="76"/>
      <c r="R30" s="76"/>
      <c r="S30" s="76"/>
      <c r="T30" s="76"/>
      <c r="W30" s="119"/>
      <c r="X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</row>
    <row r="31" spans="1:114" x14ac:dyDescent="0.25">
      <c r="A31" s="76"/>
      <c r="B31" s="114"/>
      <c r="C31" s="76"/>
      <c r="D31" s="76" t="s">
        <v>7</v>
      </c>
      <c r="E31" s="88" t="s">
        <v>58</v>
      </c>
      <c r="F31" s="88" t="s">
        <v>59</v>
      </c>
      <c r="G31" s="88" t="s">
        <v>60</v>
      </c>
      <c r="H31" s="88" t="s">
        <v>61</v>
      </c>
      <c r="I31" s="88" t="s">
        <v>62</v>
      </c>
      <c r="J31" s="88" t="s">
        <v>63</v>
      </c>
      <c r="K31" s="88" t="s">
        <v>64</v>
      </c>
      <c r="L31" s="88" t="s">
        <v>65</v>
      </c>
      <c r="M31" s="88" t="s">
        <v>66</v>
      </c>
      <c r="N31" s="88" t="s">
        <v>67</v>
      </c>
      <c r="O31" s="88" t="s">
        <v>68</v>
      </c>
      <c r="P31" s="88"/>
      <c r="Q31" s="76"/>
      <c r="R31" s="76"/>
      <c r="S31" s="76"/>
      <c r="T31" s="76"/>
      <c r="W31" s="119"/>
      <c r="X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</row>
    <row r="32" spans="1:114" x14ac:dyDescent="0.25">
      <c r="A32" s="76"/>
      <c r="B32" s="114"/>
      <c r="C32" s="76" t="s">
        <v>51</v>
      </c>
      <c r="D32" s="132" t="s">
        <v>69</v>
      </c>
      <c r="E32" s="133"/>
      <c r="F32" s="133" t="s">
        <v>70</v>
      </c>
      <c r="G32" s="133"/>
      <c r="H32" s="134" t="s">
        <v>71</v>
      </c>
      <c r="I32" s="135"/>
      <c r="J32" s="120" t="s">
        <v>72</v>
      </c>
      <c r="K32" s="121"/>
      <c r="L32" s="121" t="s">
        <v>73</v>
      </c>
      <c r="M32" s="120"/>
      <c r="N32" s="122" t="s">
        <v>74</v>
      </c>
      <c r="O32" s="122"/>
      <c r="P32" s="89"/>
      <c r="Q32" s="76"/>
      <c r="R32" s="76"/>
      <c r="S32" s="76"/>
      <c r="T32" s="76"/>
      <c r="W32" s="119"/>
      <c r="X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</row>
    <row r="33" spans="1:114" x14ac:dyDescent="0.25">
      <c r="A33" s="76"/>
      <c r="B33" s="114"/>
      <c r="C33" s="76">
        <v>0</v>
      </c>
      <c r="D33" s="76">
        <f>$R$52</f>
        <v>5.1755711134440469E-2</v>
      </c>
      <c r="E33" s="123">
        <f>$S$52</f>
        <v>2.2518383049299844E-6</v>
      </c>
      <c r="F33" s="124">
        <f>$R$53</f>
        <v>4.3309793698431909E-2</v>
      </c>
      <c r="G33" s="125">
        <f>$S$53</f>
        <v>1.581957830585707E-6</v>
      </c>
      <c r="H33" s="126">
        <f>$R$54</f>
        <v>4.1072289316354989E-2</v>
      </c>
      <c r="I33" s="116">
        <f>$S$54</f>
        <v>1.3332710338225336E-6</v>
      </c>
      <c r="J33" s="127">
        <f>$R$55</f>
        <v>2.0618877940427195E-2</v>
      </c>
      <c r="K33" s="117">
        <f>$S$55</f>
        <v>1.1240483032378157E-6</v>
      </c>
      <c r="L33" s="117">
        <f>$R$56</f>
        <v>1.7730852238284325E-2</v>
      </c>
      <c r="M33" s="128">
        <f>$S$56</f>
        <v>8.778780896639161E-7</v>
      </c>
      <c r="N33" s="129">
        <f>$R$57</f>
        <v>1.5651169863153781E-2</v>
      </c>
      <c r="O33" s="130">
        <f>$S$57</f>
        <v>7.242649014990655E-7</v>
      </c>
      <c r="P33" s="131"/>
      <c r="Q33" s="91"/>
      <c r="R33" s="76"/>
      <c r="S33" s="76"/>
      <c r="T33" s="76"/>
      <c r="W33" s="119"/>
      <c r="X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</row>
    <row r="34" spans="1:114" x14ac:dyDescent="0.25">
      <c r="A34" s="76"/>
      <c r="B34" s="114"/>
      <c r="C34" s="76">
        <v>1</v>
      </c>
      <c r="D34" s="76">
        <f>$R$65</f>
        <v>6.1609031976127E-2</v>
      </c>
      <c r="E34" s="123">
        <f>$S$65</f>
        <v>8.9155568814478682E-6</v>
      </c>
      <c r="F34" s="124">
        <f>$R$66</f>
        <v>6.149312081546747E-2</v>
      </c>
      <c r="G34" s="125">
        <f>$S$66</f>
        <v>8.6583012659743941E-6</v>
      </c>
      <c r="H34" s="126">
        <f>$R$67</f>
        <v>6.0686449824856784E-2</v>
      </c>
      <c r="I34" s="116">
        <f>$S$67</f>
        <v>8.4614915868131491E-6</v>
      </c>
      <c r="J34" s="127">
        <f>$R$68</f>
        <v>4.102068094433671E-2</v>
      </c>
      <c r="K34" s="117">
        <f>$S$68</f>
        <v>4.1143287891951893E-6</v>
      </c>
      <c r="L34" s="117">
        <f>$R$69</f>
        <v>3.8869937316801377E-2</v>
      </c>
      <c r="M34" s="128">
        <f>$S$69</f>
        <v>3.231323759982522E-6</v>
      </c>
      <c r="N34" s="129">
        <f>$R$70</f>
        <v>2.7659242762099641E-2</v>
      </c>
      <c r="O34" s="130">
        <f>$S$70</f>
        <v>9.3764014594258765E-7</v>
      </c>
      <c r="P34" s="131"/>
      <c r="Q34" s="91"/>
      <c r="R34" s="76"/>
      <c r="S34" s="76"/>
      <c r="T34" s="76"/>
      <c r="W34" s="119"/>
      <c r="X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</row>
    <row r="35" spans="1:114" x14ac:dyDescent="0.25">
      <c r="A35" s="76"/>
      <c r="B35" s="114"/>
      <c r="C35" s="76">
        <v>2</v>
      </c>
      <c r="D35" s="76">
        <f>$R$78</f>
        <v>2.8526555609404577E-2</v>
      </c>
      <c r="E35" s="123">
        <f>$S$78</f>
        <v>1.4251540008359145E-5</v>
      </c>
      <c r="F35" s="124">
        <f>$R$79</f>
        <v>2.8302476306850493E-2</v>
      </c>
      <c r="G35" s="125">
        <f>$S$79</f>
        <v>1.1329960890315435E-5</v>
      </c>
      <c r="H35" s="126">
        <f>$R$80</f>
        <v>2.78058963005611E-2</v>
      </c>
      <c r="I35" s="116">
        <f>$S$80</f>
        <v>9.240672672209602E-6</v>
      </c>
      <c r="J35" s="127">
        <f>$R$81</f>
        <v>2.687846998586322E-2</v>
      </c>
      <c r="K35" s="117">
        <f>$S$81</f>
        <v>5.6471398954272291E-6</v>
      </c>
      <c r="L35" s="117">
        <f>$R$82</f>
        <v>2.6052166839228941E-2</v>
      </c>
      <c r="M35" s="128">
        <f>$S$82</f>
        <v>1.672067081278522E-6</v>
      </c>
      <c r="N35" s="129">
        <f>$R$83</f>
        <v>2.3480950236620241E-2</v>
      </c>
      <c r="O35" s="130">
        <f>$S$83</f>
        <v>1.6400266924213635E-6</v>
      </c>
      <c r="P35" s="131"/>
      <c r="Q35" s="91"/>
      <c r="R35" s="76"/>
      <c r="S35" s="76"/>
      <c r="T35" s="76"/>
      <c r="W35" s="119"/>
      <c r="X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</row>
    <row r="36" spans="1:114" x14ac:dyDescent="0.25">
      <c r="A36" s="76"/>
      <c r="B36" s="114"/>
      <c r="C36" s="76">
        <v>4</v>
      </c>
      <c r="D36" s="76">
        <f>$R$91</f>
        <v>6.291062834849756E-2</v>
      </c>
      <c r="E36" s="123">
        <f>$S$91</f>
        <v>1.1893288649438288E-5</v>
      </c>
      <c r="F36" s="22">
        <f>$R$92</f>
        <v>6.2872906967581549E-2</v>
      </c>
      <c r="G36" s="22">
        <f>$S$92</f>
        <v>1.0198746766271473E-5</v>
      </c>
      <c r="H36" s="126">
        <f>$R$93</f>
        <v>6.2851708188032138E-2</v>
      </c>
      <c r="I36" s="116">
        <f>$S$93</f>
        <v>9.9734828505402543E-6</v>
      </c>
      <c r="J36" s="127">
        <f>$R$94</f>
        <v>6.2102251923727349E-2</v>
      </c>
      <c r="K36" s="117">
        <f>$S$94</f>
        <v>8.5456909879806268E-6</v>
      </c>
      <c r="L36" s="117">
        <f>$R$95</f>
        <v>5.3509453408937951E-2</v>
      </c>
      <c r="M36" s="128">
        <f>$S$95</f>
        <v>8.9361522733011059E-6</v>
      </c>
      <c r="N36" s="129">
        <f>$R$96</f>
        <v>4.5442359888630074E-2</v>
      </c>
      <c r="O36" s="130">
        <f>$S$96</f>
        <v>9.3458267491312011E-6</v>
      </c>
      <c r="P36" s="131"/>
      <c r="Q36" s="91"/>
      <c r="R36" s="76"/>
      <c r="S36" s="76"/>
      <c r="T36" s="76"/>
      <c r="W36" s="119"/>
      <c r="X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</row>
    <row r="37" spans="1:114" x14ac:dyDescent="0.25">
      <c r="A37" s="76"/>
      <c r="B37" s="114"/>
      <c r="C37" s="76">
        <v>6</v>
      </c>
      <c r="D37" s="76">
        <f>$R$104</f>
        <v>7.4443366113377804E-2</v>
      </c>
      <c r="E37" s="123">
        <f>$S$104</f>
        <v>2.984754918568946E-6</v>
      </c>
      <c r="F37" s="124">
        <f>$R$105</f>
        <v>7.4339092693103639E-2</v>
      </c>
      <c r="G37" s="125">
        <f>$S$105</f>
        <v>2.447384486469869E-6</v>
      </c>
      <c r="H37" s="126">
        <f>$R$106</f>
        <v>7.4334757150059286E-2</v>
      </c>
      <c r="I37" s="116">
        <f>$S$106</f>
        <v>2.4281092966541313E-6</v>
      </c>
      <c r="J37" s="127">
        <f>$R$107</f>
        <v>7.4016250968893221E-2</v>
      </c>
      <c r="K37" s="117">
        <f>$S$107</f>
        <v>2.0328042181800658E-6</v>
      </c>
      <c r="L37" s="117">
        <f>$R$108</f>
        <v>4.4030470372781252E-2</v>
      </c>
      <c r="M37" s="128">
        <f>$S$108</f>
        <v>1.6219434934741078E-6</v>
      </c>
      <c r="N37" s="129">
        <f>$R$109</f>
        <v>1.9715967136561818E-2</v>
      </c>
      <c r="O37" s="130">
        <f>$S$109</f>
        <v>1.4589462682065586E-6</v>
      </c>
      <c r="P37" s="131"/>
      <c r="Q37" s="91"/>
      <c r="R37" s="76"/>
      <c r="S37" s="76"/>
      <c r="T37" s="76"/>
      <c r="W37" s="119"/>
      <c r="X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</row>
    <row r="38" spans="1:114" x14ac:dyDescent="0.25">
      <c r="A38" s="76"/>
      <c r="B38" s="114"/>
      <c r="C38" s="76">
        <v>8</v>
      </c>
      <c r="D38" s="76">
        <f>$R$117</f>
        <v>6.3721851600561E-2</v>
      </c>
      <c r="E38" s="123">
        <f>$S$117</f>
        <v>3.645751818039538E-6</v>
      </c>
      <c r="F38" s="124">
        <f>$R$118</f>
        <v>6.3580698856195494E-2</v>
      </c>
      <c r="G38" s="88">
        <f>$S$118</f>
        <v>3.4240248348154266E-6</v>
      </c>
      <c r="H38" s="126">
        <f>$R$119</f>
        <v>4.2552470846868147E-2</v>
      </c>
      <c r="I38" s="116">
        <f>$S$119</f>
        <v>2.4680362726252156E-6</v>
      </c>
      <c r="J38" s="127">
        <f>$R$120</f>
        <v>2.44488085480494E-2</v>
      </c>
      <c r="K38" s="117">
        <f>$S$120</f>
        <v>2.4074865361468671E-6</v>
      </c>
      <c r="L38" s="117">
        <f>$R$121</f>
        <v>2.09469463632877E-2</v>
      </c>
      <c r="M38" s="128">
        <f>$S$121</f>
        <v>2.0655436761616287E-6</v>
      </c>
      <c r="N38" s="129">
        <f>$R$122</f>
        <v>1.7699229759757573E-2</v>
      </c>
      <c r="O38" s="130">
        <f>$S$122</f>
        <v>1.6927939729829905E-6</v>
      </c>
      <c r="P38" s="131"/>
      <c r="Q38" s="91"/>
      <c r="R38" s="76"/>
      <c r="S38" s="76"/>
      <c r="T38" s="76"/>
      <c r="W38" s="119"/>
      <c r="X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</row>
    <row r="39" spans="1:114" x14ac:dyDescent="0.25">
      <c r="A39" s="76"/>
      <c r="B39" s="114"/>
      <c r="C39" s="76">
        <v>24</v>
      </c>
      <c r="D39" s="76">
        <f>$R$130</f>
        <v>5.2704616975961072E-2</v>
      </c>
      <c r="E39" s="123">
        <f>$S$130</f>
        <v>2.7648194785074061E-6</v>
      </c>
      <c r="F39" s="124">
        <f>$R$131</f>
        <v>5.2258749399281282E-2</v>
      </c>
      <c r="G39" s="88">
        <f>$S$131</f>
        <v>2.4712300487900978E-6</v>
      </c>
      <c r="H39" s="126">
        <f>$R$132</f>
        <v>3.7757033782311801E-2</v>
      </c>
      <c r="I39" s="116">
        <f>$S$132</f>
        <v>1.6534732535406063E-6</v>
      </c>
      <c r="J39" s="127">
        <f>$R$133</f>
        <v>2.0247757453537452E-2</v>
      </c>
      <c r="K39" s="117">
        <f>$S$133</f>
        <v>1.2678725473171901E-6</v>
      </c>
      <c r="L39" s="117">
        <f>$R$134</f>
        <v>1.8226178217369826E-2</v>
      </c>
      <c r="M39" s="128">
        <f>$S$134</f>
        <v>1.0029636540640328E-6</v>
      </c>
      <c r="N39" s="129">
        <f>$R$135</f>
        <v>1.5451634697271345E-2</v>
      </c>
      <c r="O39" s="130">
        <f>$S$135</f>
        <v>7.1486732393255445E-7</v>
      </c>
      <c r="P39" s="131"/>
      <c r="Q39" s="91"/>
      <c r="R39" s="76"/>
      <c r="S39" s="76"/>
      <c r="T39" s="76"/>
      <c r="W39" s="119"/>
      <c r="X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</row>
    <row r="40" spans="1:114" x14ac:dyDescent="0.25">
      <c r="A40" s="76"/>
      <c r="B40" s="114"/>
      <c r="C40" s="76">
        <v>26</v>
      </c>
      <c r="D40" s="76">
        <f>$R$143</f>
        <v>6.3199047716723564E-2</v>
      </c>
      <c r="E40" s="123">
        <f>$S$143</f>
        <v>2.5507648471048813E-5</v>
      </c>
      <c r="F40" s="124">
        <f>$R$144</f>
        <v>6.3040011471003105E-2</v>
      </c>
      <c r="G40" s="88">
        <f>$S$144</f>
        <v>2.4215812708092323E-5</v>
      </c>
      <c r="H40" s="126">
        <f>$R$145</f>
        <v>6.2609714326554933E-2</v>
      </c>
      <c r="I40" s="116">
        <f>$S$145</f>
        <v>1.5527590876793744E-5</v>
      </c>
      <c r="J40" s="127">
        <f>$R$146</f>
        <v>2.3784618927806016E-2</v>
      </c>
      <c r="K40" s="117">
        <f>$S$146</f>
        <v>1.4734481062249191E-5</v>
      </c>
      <c r="L40" s="117">
        <f>$R$147</f>
        <v>2.0219068635937306E-2</v>
      </c>
      <c r="M40" s="128">
        <f>$S$147</f>
        <v>1.2527569822810724E-5</v>
      </c>
      <c r="N40" s="129">
        <f>$R$148</f>
        <v>1.7747531558927415E-2</v>
      </c>
      <c r="O40" s="130">
        <f>$S$148</f>
        <v>1.3570986630744346E-5</v>
      </c>
      <c r="P40" s="131"/>
      <c r="Q40" s="91"/>
      <c r="R40" s="76"/>
      <c r="S40" s="76"/>
      <c r="T40" s="76"/>
      <c r="W40" s="119"/>
      <c r="X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</row>
    <row r="41" spans="1:114" x14ac:dyDescent="0.25">
      <c r="A41" s="76"/>
      <c r="B41" s="114"/>
      <c r="C41" s="76"/>
      <c r="D41" s="76"/>
      <c r="E41" s="88"/>
      <c r="F41" s="88"/>
      <c r="G41" s="88"/>
      <c r="H41" s="16"/>
      <c r="I41" s="116"/>
      <c r="J41" s="76"/>
      <c r="K41" s="117"/>
      <c r="L41" s="117"/>
      <c r="M41" s="76"/>
      <c r="N41" s="118"/>
      <c r="O41" s="118"/>
      <c r="P41" s="88"/>
      <c r="Q41" s="76"/>
      <c r="R41" s="76"/>
      <c r="S41" s="76"/>
      <c r="T41" s="76"/>
      <c r="W41" s="119"/>
      <c r="X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</row>
    <row r="42" spans="1:114" x14ac:dyDescent="0.25">
      <c r="A42" s="76"/>
      <c r="B42" s="114"/>
      <c r="C42" s="76"/>
      <c r="D42" s="76"/>
      <c r="E42" s="88"/>
      <c r="F42" s="88"/>
      <c r="G42" s="88"/>
      <c r="H42" s="16"/>
      <c r="I42" s="116"/>
      <c r="J42" s="76"/>
      <c r="K42" s="117"/>
      <c r="L42" s="117"/>
      <c r="M42" s="76"/>
      <c r="N42" s="118"/>
      <c r="O42" s="118"/>
      <c r="P42" s="88"/>
      <c r="Q42" s="76"/>
      <c r="R42" s="76"/>
      <c r="S42" s="76"/>
      <c r="T42" s="76"/>
      <c r="W42" s="119"/>
      <c r="X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</row>
    <row r="43" spans="1:114" x14ac:dyDescent="0.25">
      <c r="A43" s="76"/>
      <c r="B43" s="114"/>
      <c r="C43" s="76"/>
      <c r="D43" s="76"/>
      <c r="E43" s="88"/>
      <c r="F43" s="88"/>
      <c r="G43" s="88"/>
      <c r="H43" s="16"/>
      <c r="I43" s="116"/>
      <c r="J43" s="76"/>
      <c r="K43" s="117"/>
      <c r="L43" s="117"/>
      <c r="M43" s="76"/>
      <c r="N43" s="118"/>
      <c r="O43" s="118"/>
      <c r="P43" s="88"/>
      <c r="Q43" s="76"/>
      <c r="R43" s="76"/>
      <c r="S43" s="76"/>
      <c r="T43" s="76"/>
      <c r="W43" s="119"/>
      <c r="X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</row>
    <row r="44" spans="1:114" x14ac:dyDescent="0.25">
      <c r="A44" s="76"/>
      <c r="B44" s="114"/>
      <c r="C44" s="76"/>
      <c r="D44" s="76"/>
      <c r="E44" s="88"/>
      <c r="F44" s="88"/>
      <c r="G44" s="88"/>
      <c r="H44" s="16"/>
      <c r="I44" s="116"/>
      <c r="J44" s="76"/>
      <c r="K44" s="117"/>
      <c r="L44" s="117"/>
      <c r="M44" s="76"/>
      <c r="N44" s="118"/>
      <c r="O44" s="118"/>
      <c r="P44" s="88"/>
      <c r="Q44" s="76"/>
      <c r="R44" s="76"/>
      <c r="S44" s="76"/>
      <c r="T44" s="76"/>
      <c r="W44" s="119"/>
      <c r="X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</row>
    <row r="45" spans="1:114" x14ac:dyDescent="0.25">
      <c r="A45" s="76"/>
      <c r="B45" s="114"/>
      <c r="C45" s="76"/>
      <c r="D45" s="76"/>
      <c r="E45" s="88"/>
      <c r="F45" s="88"/>
      <c r="G45" s="88"/>
      <c r="H45" s="16"/>
      <c r="I45" s="116"/>
      <c r="J45" s="76"/>
      <c r="K45" s="117"/>
      <c r="L45" s="117"/>
      <c r="M45" s="76"/>
      <c r="N45" s="118"/>
      <c r="O45" s="118"/>
      <c r="P45" s="88"/>
      <c r="Q45" s="76"/>
      <c r="R45" s="76"/>
      <c r="S45" s="76"/>
      <c r="T45" s="76"/>
      <c r="W45" s="119"/>
      <c r="X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</row>
    <row r="46" spans="1:114" x14ac:dyDescent="0.25">
      <c r="A46" s="76"/>
      <c r="B46" s="114"/>
      <c r="C46" s="76"/>
      <c r="D46" s="76"/>
      <c r="E46" s="88"/>
      <c r="F46" s="88"/>
      <c r="G46" s="88"/>
      <c r="H46" s="16"/>
      <c r="I46" s="116"/>
      <c r="J46" s="76"/>
      <c r="K46" s="117"/>
      <c r="L46" s="117"/>
      <c r="M46" s="76"/>
      <c r="N46" s="118"/>
      <c r="O46" s="118"/>
      <c r="P46" s="88"/>
      <c r="Q46" s="76"/>
      <c r="R46" s="76"/>
      <c r="S46" s="76"/>
      <c r="T46" s="76"/>
      <c r="W46" s="119"/>
      <c r="X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</row>
    <row r="47" spans="1:114" x14ac:dyDescent="0.25">
      <c r="A47" s="76"/>
      <c r="B47" s="114"/>
      <c r="C47" s="76"/>
      <c r="D47" s="76"/>
      <c r="E47" s="88"/>
      <c r="F47" s="88"/>
      <c r="G47" s="88"/>
      <c r="H47" s="16"/>
      <c r="I47" s="116"/>
      <c r="J47" s="76"/>
      <c r="K47" s="117"/>
      <c r="L47" s="117"/>
      <c r="M47" s="76"/>
      <c r="N47" s="118"/>
      <c r="O47" s="118"/>
      <c r="P47" s="88"/>
      <c r="Q47" s="76"/>
      <c r="R47" s="76"/>
      <c r="S47" s="76"/>
      <c r="T47" s="76"/>
      <c r="W47" s="119"/>
      <c r="X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</row>
    <row r="48" spans="1:114" x14ac:dyDescent="0.25">
      <c r="A48" s="76"/>
      <c r="B48" s="114"/>
      <c r="C48" s="76"/>
      <c r="D48" s="76"/>
      <c r="E48" s="88"/>
      <c r="F48" s="88"/>
      <c r="G48" s="88"/>
      <c r="H48" s="16"/>
      <c r="I48" s="116"/>
      <c r="J48" s="76"/>
      <c r="K48" s="117"/>
      <c r="L48" s="117"/>
      <c r="M48" s="76"/>
      <c r="N48" s="118"/>
      <c r="O48" s="118"/>
      <c r="P48" s="88"/>
      <c r="Q48" s="76"/>
      <c r="R48" s="76"/>
      <c r="S48" s="76"/>
      <c r="T48" s="76"/>
      <c r="W48" s="119"/>
      <c r="X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</row>
    <row r="49" spans="1:114" ht="18.75" x14ac:dyDescent="0.3">
      <c r="A49" s="61"/>
      <c r="B49" s="65" t="s">
        <v>88</v>
      </c>
      <c r="C49" s="66"/>
      <c r="D49" s="67"/>
      <c r="E49" s="67"/>
      <c r="F49" s="67"/>
      <c r="G49" s="67"/>
      <c r="H49" s="68"/>
      <c r="I49" s="33"/>
      <c r="J49" s="31"/>
      <c r="K49" s="33"/>
      <c r="L49" s="33"/>
      <c r="M49" s="31"/>
      <c r="N49" s="33"/>
      <c r="O49" s="31"/>
      <c r="P49" s="34"/>
      <c r="Q49" s="31"/>
      <c r="R49" s="31"/>
      <c r="S49" s="31"/>
      <c r="T49" s="31"/>
      <c r="X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</row>
    <row r="50" spans="1:114" x14ac:dyDescent="0.25">
      <c r="A50" s="10"/>
      <c r="B50" s="4"/>
      <c r="C50" s="4"/>
      <c r="H50" s="1"/>
      <c r="I50" s="1"/>
      <c r="K50" s="13"/>
      <c r="L50" s="13"/>
      <c r="N50" s="1"/>
      <c r="X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</row>
    <row r="51" spans="1:114" x14ac:dyDescent="0.25">
      <c r="A51" s="62" t="s">
        <v>34</v>
      </c>
      <c r="B51" s="36" t="s">
        <v>35</v>
      </c>
      <c r="C51" s="36" t="s">
        <v>3</v>
      </c>
      <c r="D51" s="36" t="s">
        <v>5</v>
      </c>
      <c r="E51" s="36" t="s">
        <v>14</v>
      </c>
      <c r="F51" s="36" t="s">
        <v>15</v>
      </c>
      <c r="G51" s="36" t="s">
        <v>16</v>
      </c>
      <c r="H51" s="36" t="s">
        <v>75</v>
      </c>
      <c r="I51" s="36" t="s">
        <v>10</v>
      </c>
      <c r="J51" s="36" t="s">
        <v>12</v>
      </c>
      <c r="K51" s="36" t="s">
        <v>11</v>
      </c>
      <c r="L51" s="36" t="s">
        <v>17</v>
      </c>
      <c r="M51" s="36"/>
      <c r="N51" s="36"/>
      <c r="O51" s="36"/>
      <c r="P51" s="36"/>
      <c r="Q51" s="36"/>
      <c r="R51" s="36" t="s">
        <v>7</v>
      </c>
      <c r="S51" s="36" t="s">
        <v>32</v>
      </c>
      <c r="T51" s="34" t="s">
        <v>13</v>
      </c>
      <c r="V51" s="62" t="s">
        <v>6</v>
      </c>
      <c r="W51" s="36" t="s">
        <v>4</v>
      </c>
      <c r="X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</row>
    <row r="52" spans="1:114" x14ac:dyDescent="0.25">
      <c r="A52" s="136">
        <f>LN(V52)</f>
        <v>11.511274102220998</v>
      </c>
      <c r="B52" s="136">
        <f>LN(W52)</f>
        <v>6.6758232216348476</v>
      </c>
      <c r="C52">
        <v>4.8860000000000001E-2</v>
      </c>
      <c r="D52">
        <v>5.7372199999999996E-6</v>
      </c>
      <c r="E52" s="18">
        <f>C52^2</f>
        <v>2.3872996E-3</v>
      </c>
      <c r="F52" s="18">
        <f>D52^2</f>
        <v>3.2915693328399992E-11</v>
      </c>
      <c r="G52" s="18">
        <f>C52^2*D52^2</f>
        <v>7.8579621516611972E-14</v>
      </c>
      <c r="H52" s="28">
        <f t="shared" ref="H52:H58" si="0">B52/$A$52</f>
        <v>0.57993782116149994</v>
      </c>
      <c r="I52" s="29">
        <f>H52*C52</f>
        <v>2.8335761941950886E-2</v>
      </c>
      <c r="J52" s="7">
        <f>H52^2*C52^2</f>
        <v>8.0291540483091236E-4</v>
      </c>
      <c r="K52" s="30">
        <f>H52^4*C52^2*D52^2</f>
        <v>8.8886470780910729E-15</v>
      </c>
      <c r="L52" s="30">
        <f>H52^2*D52^2</f>
        <v>1.1070465237820356E-11</v>
      </c>
      <c r="N52" s="5"/>
      <c r="O52" s="5"/>
      <c r="P52" s="18"/>
      <c r="R52" s="38">
        <f>SQRT(SUM(J52:J58))</f>
        <v>5.1755711134440469E-2</v>
      </c>
      <c r="S52" s="38">
        <f>SQRT(SUM(K52:K58)/SUM(J52:J58))</f>
        <v>2.2518383049299844E-6</v>
      </c>
      <c r="T52" s="137" t="s">
        <v>0</v>
      </c>
      <c r="V52" s="63">
        <f>SUM(W52:W58)</f>
        <v>99835</v>
      </c>
      <c r="W52" s="20">
        <v>793</v>
      </c>
      <c r="X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</row>
    <row r="53" spans="1:114" x14ac:dyDescent="0.25">
      <c r="A53" s="10"/>
      <c r="B53" s="136">
        <f>LN(W53)</f>
        <v>6.8384052008473439</v>
      </c>
      <c r="C53">
        <v>2.3130000000000001E-2</v>
      </c>
      <c r="D53">
        <v>5.0444000000000004E-6</v>
      </c>
      <c r="E53" s="18">
        <f t="shared" ref="E53:F58" si="1">C53^2</f>
        <v>5.3499690000000002E-4</v>
      </c>
      <c r="F53" s="18">
        <f t="shared" si="1"/>
        <v>2.5445971360000002E-11</v>
      </c>
      <c r="G53" s="18">
        <f t="shared" ref="G53:G58" si="2">C53^2*D53^2</f>
        <v>1.3613515795088785E-14</v>
      </c>
      <c r="H53" s="28">
        <f t="shared" si="0"/>
        <v>0.59406153829035613</v>
      </c>
      <c r="I53" s="29">
        <f t="shared" ref="I53:I58" si="3">H53*C53</f>
        <v>1.3740643380655938E-2</v>
      </c>
      <c r="J53" s="7">
        <f t="shared" ref="J53:J58" si="4">H53^2*C53^2</f>
        <v>1.8880528051436383E-4</v>
      </c>
      <c r="K53" s="30">
        <f t="shared" ref="K53:K58" si="5">H53^4*C53^2*D53^2</f>
        <v>1.6954931577209699E-15</v>
      </c>
      <c r="L53" s="30">
        <f t="shared" ref="L53:L58" si="6">H53^2*D53^2</f>
        <v>8.9801151382097128E-12</v>
      </c>
      <c r="N53" s="5"/>
      <c r="O53" s="5"/>
      <c r="P53" s="18"/>
      <c r="R53" s="38">
        <f>SQRT(SUM(J53:J58))</f>
        <v>4.3309793698431909E-2</v>
      </c>
      <c r="S53" s="38">
        <f>SQRT(SUM(K53:K58)/SUM(J53:J58))</f>
        <v>1.581957830585707E-6</v>
      </c>
      <c r="T53" s="137" t="s">
        <v>76</v>
      </c>
      <c r="V53" s="10"/>
      <c r="W53" s="20">
        <v>933</v>
      </c>
      <c r="X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</row>
    <row r="54" spans="1:114" x14ac:dyDescent="0.25">
      <c r="A54" s="10"/>
      <c r="B54" s="136">
        <f t="shared" ref="B54:B58" si="7">LN(W54)</f>
        <v>8.6833853662803087</v>
      </c>
      <c r="C54">
        <v>4.709E-2</v>
      </c>
      <c r="D54">
        <v>1.8515899999999999E-6</v>
      </c>
      <c r="E54" s="18">
        <f t="shared" si="1"/>
        <v>2.2174680999999998E-3</v>
      </c>
      <c r="F54" s="18">
        <f t="shared" si="1"/>
        <v>3.4283855280999998E-12</v>
      </c>
      <c r="G54" s="18">
        <f t="shared" si="2"/>
        <v>7.6023355430634021E-15</v>
      </c>
      <c r="H54" s="28">
        <f t="shared" si="0"/>
        <v>0.75433746856961092</v>
      </c>
      <c r="I54" s="29">
        <f t="shared" si="3"/>
        <v>3.5521751394942978E-2</v>
      </c>
      <c r="J54" s="7">
        <f t="shared" si="4"/>
        <v>1.2617948221641333E-3</v>
      </c>
      <c r="K54" s="30">
        <f t="shared" si="5"/>
        <v>2.4615561916069925E-15</v>
      </c>
      <c r="L54" s="30">
        <f t="shared" si="6"/>
        <v>1.9508371316543531E-12</v>
      </c>
      <c r="N54" s="5"/>
      <c r="O54" s="5"/>
      <c r="P54" s="18"/>
      <c r="R54" s="38">
        <f>SQRT(SUM(J54:J58))</f>
        <v>4.1072289316354989E-2</v>
      </c>
      <c r="S54" s="38">
        <f>SQRT(SUM(K54:K58)/SUM(J54:J58))</f>
        <v>1.3332710338225336E-6</v>
      </c>
      <c r="T54" s="137" t="s">
        <v>77</v>
      </c>
      <c r="V54" s="10"/>
      <c r="W54" s="20">
        <v>5904</v>
      </c>
      <c r="X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</row>
    <row r="55" spans="1:114" x14ac:dyDescent="0.25">
      <c r="A55" s="10"/>
      <c r="B55" s="136">
        <f t="shared" si="7"/>
        <v>8.3779311240827301</v>
      </c>
      <c r="C55">
        <v>1.4460000000000001E-2</v>
      </c>
      <c r="D55">
        <v>2.2419199999999998E-6</v>
      </c>
      <c r="E55" s="18">
        <f t="shared" si="1"/>
        <v>2.0909160000000002E-4</v>
      </c>
      <c r="F55" s="18">
        <f t="shared" si="1"/>
        <v>5.0262052863999992E-12</v>
      </c>
      <c r="G55" s="18">
        <f t="shared" si="2"/>
        <v>1.0509373052618341E-15</v>
      </c>
      <c r="H55" s="28">
        <f t="shared" si="0"/>
        <v>0.72780224410313388</v>
      </c>
      <c r="I55" s="29">
        <f t="shared" si="3"/>
        <v>1.0524020449731317E-2</v>
      </c>
      <c r="J55" s="7">
        <f t="shared" si="4"/>
        <v>1.1075500642636293E-4</v>
      </c>
      <c r="K55" s="30">
        <f t="shared" si="5"/>
        <v>2.9486985073049898E-16</v>
      </c>
      <c r="L55" s="30">
        <f t="shared" si="6"/>
        <v>2.66236137078415E-12</v>
      </c>
      <c r="N55" s="5"/>
      <c r="O55" s="5"/>
      <c r="P55" s="18"/>
      <c r="R55" s="38">
        <f>SQRT(SUM(J55:J58))</f>
        <v>2.0618877940427195E-2</v>
      </c>
      <c r="S55" s="38">
        <f>SQRT(SUM(K55:K58)/SUM(J55:J58))</f>
        <v>1.1240483032378157E-6</v>
      </c>
      <c r="T55" s="137" t="s">
        <v>78</v>
      </c>
      <c r="V55" s="10"/>
      <c r="W55" s="20">
        <v>4350</v>
      </c>
      <c r="X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</row>
    <row r="56" spans="1:114" x14ac:dyDescent="0.25">
      <c r="A56" s="10"/>
      <c r="B56" s="136">
        <f t="shared" si="7"/>
        <v>9.0569560650768253</v>
      </c>
      <c r="C56">
        <v>1.059E-2</v>
      </c>
      <c r="D56">
        <v>1.62719E-6</v>
      </c>
      <c r="E56" s="18">
        <f t="shared" si="1"/>
        <v>1.121481E-4</v>
      </c>
      <c r="F56" s="18">
        <f t="shared" si="1"/>
        <v>2.6477472961000001E-12</v>
      </c>
      <c r="G56" s="18">
        <f t="shared" si="2"/>
        <v>2.9693982853775242E-16</v>
      </c>
      <c r="H56" s="28">
        <f t="shared" si="0"/>
        <v>0.78679006204268609</v>
      </c>
      <c r="I56" s="29">
        <f t="shared" si="3"/>
        <v>8.3321067570320453E-3</v>
      </c>
      <c r="J56" s="7">
        <f t="shared" si="4"/>
        <v>6.9424003010579082E-5</v>
      </c>
      <c r="K56" s="30">
        <f t="shared" si="5"/>
        <v>1.1378995252466973E-16</v>
      </c>
      <c r="L56" s="30">
        <f t="shared" si="6"/>
        <v>1.6390577839098389E-12</v>
      </c>
      <c r="N56" s="5"/>
      <c r="O56" s="5"/>
      <c r="P56" s="18"/>
      <c r="R56" s="38">
        <f>SQRT(SUM(J56:J58))</f>
        <v>1.7730852238284325E-2</v>
      </c>
      <c r="S56" s="38">
        <f>SQRT(SUM(K56:K58)/SUM(J56:J58))</f>
        <v>8.778780896639161E-7</v>
      </c>
      <c r="T56" s="137" t="s">
        <v>79</v>
      </c>
      <c r="V56" s="10"/>
      <c r="W56" s="20">
        <v>8578</v>
      </c>
      <c r="X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</row>
    <row r="57" spans="1:114" x14ac:dyDescent="0.25">
      <c r="A57" s="10"/>
      <c r="B57" s="136">
        <f t="shared" si="7"/>
        <v>9.9694625414596612</v>
      </c>
      <c r="C57">
        <v>9.9900000000000006E-3</v>
      </c>
      <c r="D57">
        <v>1.02402E-6</v>
      </c>
      <c r="E57" s="18">
        <f t="shared" si="1"/>
        <v>9.9800100000000007E-5</v>
      </c>
      <c r="F57" s="18">
        <f t="shared" si="1"/>
        <v>1.0486169604E-12</v>
      </c>
      <c r="G57" s="18">
        <f t="shared" si="2"/>
        <v>1.0465207750961605E-16</v>
      </c>
      <c r="H57" s="28">
        <f t="shared" si="0"/>
        <v>0.86606073775414161</v>
      </c>
      <c r="I57" s="29">
        <f t="shared" si="3"/>
        <v>8.651946770163876E-3</v>
      </c>
      <c r="J57" s="7">
        <f t="shared" si="4"/>
        <v>7.4856182913749105E-5</v>
      </c>
      <c r="K57" s="30">
        <f t="shared" si="5"/>
        <v>5.8876401284071003E-17</v>
      </c>
      <c r="L57" s="30">
        <f t="shared" si="6"/>
        <v>7.8652689720914099E-13</v>
      </c>
      <c r="N57" s="5"/>
      <c r="O57" s="5"/>
      <c r="P57" s="18"/>
      <c r="R57" s="38">
        <f>SQRT(SUM(J57:J58))</f>
        <v>1.5651169863153781E-2</v>
      </c>
      <c r="S57" s="38">
        <f>SQRT(SUM(K57:K58)/SUM(J57:J58))</f>
        <v>7.242649014990655E-7</v>
      </c>
      <c r="T57" s="137" t="s">
        <v>80</v>
      </c>
      <c r="V57" s="10"/>
      <c r="W57" s="20">
        <v>21364</v>
      </c>
      <c r="X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</row>
    <row r="58" spans="1:114" x14ac:dyDescent="0.25">
      <c r="A58" s="64"/>
      <c r="B58" s="136">
        <f t="shared" si="7"/>
        <v>10.966697163402289</v>
      </c>
      <c r="C58" s="31">
        <v>1.3690000000000001E-2</v>
      </c>
      <c r="D58" s="31">
        <v>6.7151599999999996E-7</v>
      </c>
      <c r="E58" s="50">
        <f t="shared" si="1"/>
        <v>1.8741610000000002E-4</v>
      </c>
      <c r="F58" s="50">
        <f t="shared" si="1"/>
        <v>4.5093373825599993E-13</v>
      </c>
      <c r="G58" s="50">
        <f t="shared" si="2"/>
        <v>8.4512242582360315E-17</v>
      </c>
      <c r="H58" s="28">
        <f t="shared" si="0"/>
        <v>0.95269186243131521</v>
      </c>
      <c r="I58" s="52">
        <f t="shared" si="3"/>
        <v>1.3042351596684706E-2</v>
      </c>
      <c r="J58" s="35">
        <f t="shared" si="4"/>
        <v>1.7010293517154409E-4</v>
      </c>
      <c r="K58" s="53">
        <f t="shared" si="5"/>
        <v>6.9619267361304972E-17</v>
      </c>
      <c r="L58" s="53">
        <f t="shared" si="6"/>
        <v>4.0927728431667493E-13</v>
      </c>
      <c r="M58" s="31"/>
      <c r="N58" s="54"/>
      <c r="O58" s="54"/>
      <c r="P58" s="50"/>
      <c r="Q58" s="31"/>
      <c r="R58" s="35"/>
      <c r="S58" s="35"/>
      <c r="T58" s="138"/>
      <c r="V58" s="64"/>
      <c r="W58" s="60">
        <v>57913</v>
      </c>
      <c r="X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</row>
    <row r="59" spans="1:114" x14ac:dyDescent="0.25">
      <c r="A59" s="76"/>
      <c r="B59" s="114"/>
      <c r="C59" s="76"/>
      <c r="D59" s="76"/>
      <c r="E59" s="88"/>
      <c r="F59" s="88"/>
      <c r="G59" s="88"/>
      <c r="H59" s="16"/>
      <c r="I59" s="116"/>
      <c r="J59" s="76"/>
      <c r="K59" s="117"/>
      <c r="L59" s="117"/>
      <c r="M59" s="76"/>
      <c r="N59" s="118"/>
      <c r="O59" s="118"/>
      <c r="P59" s="88"/>
      <c r="Q59" s="76"/>
      <c r="R59" s="76"/>
      <c r="S59" s="76"/>
      <c r="T59" s="138"/>
      <c r="W59" s="119"/>
      <c r="X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</row>
    <row r="60" spans="1:114" x14ac:dyDescent="0.25">
      <c r="A60" s="76"/>
      <c r="B60" s="136"/>
      <c r="C60" s="83"/>
      <c r="D60" s="83"/>
      <c r="E60" s="139"/>
      <c r="F60" s="139"/>
      <c r="G60" s="139"/>
      <c r="H60" s="28"/>
      <c r="I60" s="116"/>
      <c r="J60" s="76"/>
      <c r="K60" s="140"/>
      <c r="L60" s="140"/>
      <c r="M60" s="83"/>
      <c r="N60" s="141"/>
      <c r="O60" s="141"/>
      <c r="P60" s="139"/>
      <c r="Q60" s="83"/>
      <c r="R60" s="76"/>
      <c r="S60" s="76"/>
      <c r="T60" s="76"/>
      <c r="W60" s="142"/>
      <c r="X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</row>
    <row r="61" spans="1:114" x14ac:dyDescent="0.25">
      <c r="A61" s="76"/>
      <c r="B61" s="136"/>
      <c r="C61" s="83"/>
      <c r="D61" s="83"/>
      <c r="E61" s="139"/>
      <c r="F61" s="139"/>
      <c r="G61" s="139"/>
      <c r="H61" s="28"/>
      <c r="I61" s="116"/>
      <c r="J61" s="76"/>
      <c r="K61" s="140"/>
      <c r="L61" s="140"/>
      <c r="M61" s="83"/>
      <c r="N61" s="141"/>
      <c r="O61" s="141"/>
      <c r="P61" s="139"/>
      <c r="Q61" s="83"/>
      <c r="R61" s="76"/>
      <c r="S61" s="76"/>
      <c r="T61" s="76"/>
      <c r="W61" s="142"/>
      <c r="X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</row>
    <row r="62" spans="1:114" ht="18.75" x14ac:dyDescent="0.3">
      <c r="A62" s="61"/>
      <c r="B62" s="65" t="s">
        <v>87</v>
      </c>
      <c r="C62" s="66"/>
      <c r="D62" s="67"/>
      <c r="E62" s="67"/>
      <c r="F62" s="67"/>
      <c r="G62" s="67"/>
      <c r="H62" s="68"/>
      <c r="I62" s="33"/>
      <c r="J62" s="31"/>
      <c r="K62" s="33"/>
      <c r="L62" s="33"/>
      <c r="M62" s="31"/>
      <c r="N62" s="33"/>
      <c r="O62" s="31"/>
      <c r="P62" s="34"/>
      <c r="Q62" s="31"/>
      <c r="R62" s="31"/>
      <c r="S62" s="31"/>
      <c r="T62" s="31"/>
      <c r="X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</row>
    <row r="63" spans="1:114" x14ac:dyDescent="0.25">
      <c r="A63" s="10"/>
      <c r="B63" s="4"/>
      <c r="C63" s="4"/>
      <c r="H63" s="1"/>
      <c r="I63" s="1"/>
      <c r="K63" s="13"/>
      <c r="L63" s="13"/>
      <c r="N63" s="1"/>
      <c r="X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</row>
    <row r="64" spans="1:114" x14ac:dyDescent="0.25">
      <c r="A64" s="62" t="s">
        <v>34</v>
      </c>
      <c r="B64" s="36" t="s">
        <v>35</v>
      </c>
      <c r="C64" s="36" t="s">
        <v>3</v>
      </c>
      <c r="D64" s="36" t="s">
        <v>5</v>
      </c>
      <c r="E64" s="36" t="s">
        <v>14</v>
      </c>
      <c r="F64" s="36" t="s">
        <v>15</v>
      </c>
      <c r="G64" s="36" t="s">
        <v>16</v>
      </c>
      <c r="H64" s="36" t="s">
        <v>75</v>
      </c>
      <c r="I64" s="36" t="s">
        <v>10</v>
      </c>
      <c r="J64" s="36" t="s">
        <v>12</v>
      </c>
      <c r="K64" s="36" t="s">
        <v>11</v>
      </c>
      <c r="L64" s="36" t="s">
        <v>17</v>
      </c>
      <c r="M64" s="36"/>
      <c r="N64" s="36"/>
      <c r="O64" s="36"/>
      <c r="P64" s="36"/>
      <c r="Q64" s="36"/>
      <c r="R64" s="36" t="s">
        <v>7</v>
      </c>
      <c r="S64" s="36" t="s">
        <v>32</v>
      </c>
      <c r="T64" s="34" t="s">
        <v>13</v>
      </c>
      <c r="V64" s="62" t="s">
        <v>6</v>
      </c>
      <c r="W64" s="36" t="s">
        <v>4</v>
      </c>
      <c r="X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</row>
    <row r="65" spans="1:114" x14ac:dyDescent="0.25">
      <c r="A65" s="136">
        <f>LN(V65)</f>
        <v>11.513585247266013</v>
      </c>
      <c r="B65" s="136">
        <f>LN(W65)</f>
        <v>2.6390573296152584</v>
      </c>
      <c r="C65">
        <v>1.6480000000000002E-2</v>
      </c>
      <c r="D65">
        <v>1.5594E-4</v>
      </c>
      <c r="E65" s="18">
        <f>C65^2</f>
        <v>2.7159040000000008E-4</v>
      </c>
      <c r="F65" s="18">
        <f>D65^2</f>
        <v>2.43172836E-8</v>
      </c>
      <c r="G65" s="18">
        <f>C65^2*D65^2</f>
        <v>6.604340779837442E-12</v>
      </c>
      <c r="H65" s="28">
        <f>B65/$A$65</f>
        <v>0.22921247143603007</v>
      </c>
      <c r="I65" s="29">
        <f>H65*C65</f>
        <v>3.7774215292657762E-3</v>
      </c>
      <c r="J65" s="7">
        <f>H65^2*C65^2</f>
        <v>1.4268913409760595E-5</v>
      </c>
      <c r="K65" s="30">
        <f>H65^4*C65^2*D65^2</f>
        <v>1.8229822917447242E-14</v>
      </c>
      <c r="L65" s="30">
        <f>H65^2*D65^2</f>
        <v>1.2775901285501671E-9</v>
      </c>
      <c r="N65" s="5"/>
      <c r="O65" s="5"/>
      <c r="P65" s="18"/>
      <c r="R65" s="38">
        <f>SQRT(SUM(J65:J71))</f>
        <v>6.1609031976127E-2</v>
      </c>
      <c r="S65" s="38">
        <f>SQRT(SUM(K65:K71)/SUM(J65:J71))</f>
        <v>8.9155568814478682E-6</v>
      </c>
      <c r="T65" s="26" t="s">
        <v>0</v>
      </c>
      <c r="V65" s="63">
        <f>SUM(W65:W71)</f>
        <v>100066</v>
      </c>
      <c r="W65" s="20">
        <v>14</v>
      </c>
      <c r="X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</row>
    <row r="66" spans="1:114" x14ac:dyDescent="0.25">
      <c r="A66" s="10"/>
      <c r="B66" s="136">
        <f t="shared" ref="B66:B71" si="8">LN(W66)</f>
        <v>3.6635616461296463</v>
      </c>
      <c r="C66">
        <v>3.1199999999999999E-2</v>
      </c>
      <c r="D66">
        <v>4.45413E-5</v>
      </c>
      <c r="E66" s="18">
        <f t="shared" ref="E66:F71" si="9">C66^2</f>
        <v>9.734399999999999E-4</v>
      </c>
      <c r="F66" s="18">
        <f t="shared" si="9"/>
        <v>1.9839274056899999E-9</v>
      </c>
      <c r="G66" s="18">
        <f t="shared" ref="G66:G71" si="10">C66^2*D66^2</f>
        <v>1.9312342937948732E-12</v>
      </c>
      <c r="H66" s="28">
        <f t="shared" ref="H66:H71" si="11">B66/$A$65</f>
        <v>0.31819468631628767</v>
      </c>
      <c r="I66" s="29">
        <f t="shared" ref="I66:I71" si="12">H66*C66</f>
        <v>9.9276742130681751E-3</v>
      </c>
      <c r="J66" s="7">
        <f t="shared" ref="J66:J71" si="13">H66^2*C66^2</f>
        <v>9.8558715280818801E-5</v>
      </c>
      <c r="K66" s="30">
        <f t="shared" ref="K66:K71" si="14">H66^4*C66^2*D66^2</f>
        <v>1.979733154770688E-14</v>
      </c>
      <c r="L66" s="30">
        <f t="shared" ref="L66:L71" si="15">H66^2*D66^2</f>
        <v>2.0086840104702315E-10</v>
      </c>
      <c r="N66" s="5"/>
      <c r="O66" s="5"/>
      <c r="P66" s="18"/>
      <c r="R66" s="38">
        <f>SQRT(SUM(J66:J71))</f>
        <v>6.149312081546747E-2</v>
      </c>
      <c r="S66" s="38">
        <f>SQRT(SUM(K66:K71)/SUM(J66:J71))</f>
        <v>8.6583012659743941E-6</v>
      </c>
      <c r="T66" s="137" t="s">
        <v>76</v>
      </c>
      <c r="V66" s="10"/>
      <c r="W66" s="20">
        <v>39</v>
      </c>
      <c r="X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</row>
    <row r="67" spans="1:114" x14ac:dyDescent="0.25">
      <c r="A67" s="10"/>
      <c r="B67" s="136">
        <f t="shared" si="8"/>
        <v>4.9698132995760007</v>
      </c>
      <c r="C67">
        <v>0.10360999999999999</v>
      </c>
      <c r="D67">
        <v>2.5122000000000001E-5</v>
      </c>
      <c r="E67" s="18">
        <f t="shared" si="9"/>
        <v>1.0735032099999998E-2</v>
      </c>
      <c r="F67" s="18">
        <f t="shared" si="9"/>
        <v>6.3111488400000001E-10</v>
      </c>
      <c r="G67" s="18">
        <f t="shared" si="10"/>
        <v>6.7750385385277757E-12</v>
      </c>
      <c r="H67" s="28">
        <f t="shared" si="11"/>
        <v>0.43164776156550544</v>
      </c>
      <c r="I67" s="29">
        <f t="shared" si="12"/>
        <v>4.4723024575802017E-2</v>
      </c>
      <c r="J67" s="7">
        <f t="shared" si="13"/>
        <v>2.0001489272077908E-3</v>
      </c>
      <c r="K67" s="30">
        <f t="shared" si="14"/>
        <v>2.3519589761707123E-13</v>
      </c>
      <c r="L67" s="30">
        <f t="shared" si="15"/>
        <v>1.175891926934685E-10</v>
      </c>
      <c r="N67" s="5"/>
      <c r="O67" s="5"/>
      <c r="P67" s="18"/>
      <c r="R67" s="38">
        <f>SQRT(SUM(J67:J71))</f>
        <v>6.0686449824856784E-2</v>
      </c>
      <c r="S67" s="38">
        <f>SQRT(SUM(K67:K71)/SUM(J67:J71))</f>
        <v>8.4614915868131491E-6</v>
      </c>
      <c r="T67" s="137" t="s">
        <v>77</v>
      </c>
      <c r="V67" s="10"/>
      <c r="W67" s="20">
        <v>144</v>
      </c>
      <c r="X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</row>
    <row r="68" spans="1:114" x14ac:dyDescent="0.25">
      <c r="A68" s="10"/>
      <c r="B68" s="136">
        <f t="shared" si="8"/>
        <v>5.7037824746562009</v>
      </c>
      <c r="C68">
        <v>2.6460000000000001E-2</v>
      </c>
      <c r="D68">
        <v>1.73601E-5</v>
      </c>
      <c r="E68" s="18">
        <f t="shared" si="9"/>
        <v>7.0013160000000009E-4</v>
      </c>
      <c r="F68" s="18">
        <f t="shared" si="9"/>
        <v>3.0137307201000002E-10</v>
      </c>
      <c r="G68" s="18">
        <f t="shared" si="10"/>
        <v>2.1100081110327656E-13</v>
      </c>
      <c r="H68" s="28">
        <f t="shared" si="11"/>
        <v>0.49539586081673448</v>
      </c>
      <c r="I68" s="29">
        <f t="shared" si="12"/>
        <v>1.3108174477210795E-2</v>
      </c>
      <c r="J68" s="7">
        <f t="shared" si="13"/>
        <v>1.7182423812500051E-4</v>
      </c>
      <c r="K68" s="30">
        <f t="shared" si="14"/>
        <v>1.2708480274473527E-14</v>
      </c>
      <c r="L68" s="30">
        <f t="shared" si="15"/>
        <v>7.3962092968677832E-11</v>
      </c>
      <c r="N68" s="5"/>
      <c r="O68" s="5"/>
      <c r="P68" s="18"/>
      <c r="R68" s="38">
        <f>SQRT(SUM(J68:J71))</f>
        <v>4.102068094433671E-2</v>
      </c>
      <c r="S68" s="38">
        <f>SQRT(SUM(K68:K71)/SUM(J68:J71))</f>
        <v>4.1143287891951893E-6</v>
      </c>
      <c r="T68" s="137" t="s">
        <v>78</v>
      </c>
      <c r="V68" s="10"/>
      <c r="W68" s="20">
        <v>300</v>
      </c>
      <c r="X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</row>
    <row r="69" spans="1:114" x14ac:dyDescent="0.25">
      <c r="A69" s="10"/>
      <c r="B69" s="136">
        <f t="shared" si="8"/>
        <v>7.3517998690577766</v>
      </c>
      <c r="C69">
        <v>4.2770000000000002E-2</v>
      </c>
      <c r="D69">
        <v>7.0473799999999999E-6</v>
      </c>
      <c r="E69" s="18">
        <f t="shared" si="9"/>
        <v>1.8292729000000001E-3</v>
      </c>
      <c r="F69" s="18">
        <f t="shared" si="9"/>
        <v>4.9665564864399998E-11</v>
      </c>
      <c r="G69" s="18">
        <f t="shared" si="10"/>
        <v>9.0851871869639097E-14</v>
      </c>
      <c r="H69" s="28">
        <f t="shared" si="11"/>
        <v>0.63853263003403016</v>
      </c>
      <c r="I69" s="29">
        <f t="shared" si="12"/>
        <v>2.7310040586555472E-2</v>
      </c>
      <c r="J69" s="7">
        <f t="shared" si="13"/>
        <v>7.4583831683930704E-4</v>
      </c>
      <c r="K69" s="30">
        <f t="shared" si="14"/>
        <v>1.5103105669379761E-14</v>
      </c>
      <c r="L69" s="30">
        <f t="shared" si="15"/>
        <v>2.024983877656391E-11</v>
      </c>
      <c r="N69" s="5"/>
      <c r="O69" s="5"/>
      <c r="P69" s="18"/>
      <c r="R69" s="38">
        <f>SQRT(SUM(J69:J71))</f>
        <v>3.8869937316801377E-2</v>
      </c>
      <c r="S69" s="38">
        <f>SQRT(SUM(K69:K71)/SUM(J69:J71))</f>
        <v>3.231323759982522E-6</v>
      </c>
      <c r="T69" s="137" t="s">
        <v>79</v>
      </c>
      <c r="V69" s="10"/>
      <c r="W69" s="20">
        <v>1559</v>
      </c>
      <c r="X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</row>
    <row r="70" spans="1:114" x14ac:dyDescent="0.25">
      <c r="A70" s="10"/>
      <c r="B70" s="136">
        <f t="shared" si="8"/>
        <v>9.2752850606165644</v>
      </c>
      <c r="C70">
        <v>1.1849999999999999E-2</v>
      </c>
      <c r="D70">
        <v>2.3406999999999999E-6</v>
      </c>
      <c r="E70" s="18">
        <f t="shared" si="9"/>
        <v>1.404225E-4</v>
      </c>
      <c r="F70" s="18">
        <f t="shared" si="9"/>
        <v>5.4788764899999997E-12</v>
      </c>
      <c r="G70" s="18">
        <f t="shared" si="10"/>
        <v>7.6935753391702492E-16</v>
      </c>
      <c r="H70" s="28">
        <f t="shared" si="11"/>
        <v>0.80559485698158617</v>
      </c>
      <c r="I70" s="29">
        <f t="shared" si="12"/>
        <v>9.546299055231796E-3</v>
      </c>
      <c r="J70" s="7">
        <f t="shared" si="13"/>
        <v>9.1131825651919479E-5</v>
      </c>
      <c r="K70" s="30">
        <f t="shared" si="14"/>
        <v>3.2403725971453312E-16</v>
      </c>
      <c r="L70" s="30">
        <f t="shared" si="15"/>
        <v>3.5556981043285836E-12</v>
      </c>
      <c r="N70" s="5"/>
      <c r="O70" s="5"/>
      <c r="P70" s="18"/>
      <c r="R70" s="38">
        <f>SQRT(SUM(J70:J71))</f>
        <v>2.7659242762099641E-2</v>
      </c>
      <c r="S70" s="38">
        <f>SQRT(SUM(K70:K71)/SUM(J70:J71))</f>
        <v>9.3764014594258765E-7</v>
      </c>
      <c r="T70" s="137" t="s">
        <v>80</v>
      </c>
      <c r="V70" s="10"/>
      <c r="W70" s="20">
        <v>10671</v>
      </c>
      <c r="X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</row>
    <row r="71" spans="1:114" x14ac:dyDescent="0.25">
      <c r="A71" s="64"/>
      <c r="B71" s="136">
        <f t="shared" si="8"/>
        <v>11.377552377466335</v>
      </c>
      <c r="C71" s="31">
        <v>2.6270000000000002E-2</v>
      </c>
      <c r="D71" s="31">
        <v>7.2778000000000002E-7</v>
      </c>
      <c r="E71" s="50">
        <f t="shared" si="9"/>
        <v>6.9011290000000009E-4</v>
      </c>
      <c r="F71" s="50">
        <f t="shared" si="9"/>
        <v>5.2966372840000001E-13</v>
      </c>
      <c r="G71" s="50">
        <f t="shared" si="10"/>
        <v>3.655277716309364E-16</v>
      </c>
      <c r="H71" s="28">
        <f t="shared" si="11"/>
        <v>0.98818501215058274</v>
      </c>
      <c r="I71" s="52">
        <f t="shared" si="12"/>
        <v>2.5959620269195811E-2</v>
      </c>
      <c r="J71" s="35">
        <f t="shared" si="13"/>
        <v>6.7390188452084196E-4</v>
      </c>
      <c r="K71" s="53">
        <f t="shared" si="14"/>
        <v>3.4855669533747888E-16</v>
      </c>
      <c r="L71" s="53">
        <f t="shared" si="15"/>
        <v>5.1722172521495445E-13</v>
      </c>
      <c r="M71" s="31"/>
      <c r="N71" s="54"/>
      <c r="O71" s="54"/>
      <c r="P71" s="50"/>
      <c r="Q71" s="31"/>
      <c r="R71" s="35"/>
      <c r="S71" s="35"/>
      <c r="T71" s="138"/>
      <c r="V71" s="64"/>
      <c r="W71" s="60">
        <v>87339</v>
      </c>
      <c r="X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</row>
    <row r="75" spans="1:114" ht="18.75" x14ac:dyDescent="0.3">
      <c r="A75" s="61"/>
      <c r="B75" s="65" t="s">
        <v>86</v>
      </c>
      <c r="C75" s="66"/>
      <c r="D75" s="67"/>
      <c r="E75" s="67"/>
      <c r="F75" s="67"/>
      <c r="G75" s="67"/>
      <c r="H75" s="68"/>
      <c r="I75" s="33"/>
      <c r="J75" s="31"/>
      <c r="K75" s="33"/>
      <c r="L75" s="33"/>
      <c r="M75" s="31"/>
      <c r="N75" s="33"/>
      <c r="O75" s="31"/>
      <c r="P75" s="34"/>
      <c r="Q75" s="31"/>
      <c r="R75" s="31"/>
      <c r="S75" s="31"/>
      <c r="T75" s="31"/>
      <c r="X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</row>
    <row r="76" spans="1:114" x14ac:dyDescent="0.25">
      <c r="A76" s="10"/>
      <c r="B76" s="4"/>
      <c r="C76" s="4"/>
      <c r="H76" s="1"/>
      <c r="I76" s="1"/>
      <c r="K76" s="13"/>
      <c r="L76" s="13"/>
      <c r="N76" s="1"/>
      <c r="X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</row>
    <row r="77" spans="1:114" x14ac:dyDescent="0.25">
      <c r="A77" s="62" t="s">
        <v>34</v>
      </c>
      <c r="B77" s="36" t="s">
        <v>35</v>
      </c>
      <c r="C77" s="36" t="s">
        <v>3</v>
      </c>
      <c r="D77" s="36" t="s">
        <v>5</v>
      </c>
      <c r="E77" s="36" t="s">
        <v>14</v>
      </c>
      <c r="F77" s="36" t="s">
        <v>15</v>
      </c>
      <c r="G77" s="36" t="s">
        <v>16</v>
      </c>
      <c r="H77" s="36" t="s">
        <v>75</v>
      </c>
      <c r="I77" s="36" t="s">
        <v>10</v>
      </c>
      <c r="J77" s="36" t="s">
        <v>12</v>
      </c>
      <c r="K77" s="36" t="s">
        <v>11</v>
      </c>
      <c r="L77" s="36" t="s">
        <v>17</v>
      </c>
      <c r="M77" s="36"/>
      <c r="N77" s="36"/>
      <c r="O77" s="36"/>
      <c r="P77" s="36"/>
      <c r="Q77" s="36"/>
      <c r="R77" s="36" t="s">
        <v>7</v>
      </c>
      <c r="S77" s="36" t="s">
        <v>32</v>
      </c>
      <c r="T77" s="34" t="s">
        <v>13</v>
      </c>
      <c r="V77" s="62" t="s">
        <v>6</v>
      </c>
      <c r="W77" s="36" t="s">
        <v>4</v>
      </c>
      <c r="X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</row>
    <row r="78" spans="1:114" x14ac:dyDescent="0.25">
      <c r="A78" s="136">
        <f>LN(V78)</f>
        <v>11.513245413781149</v>
      </c>
      <c r="B78" s="136">
        <f>LN(W78)</f>
        <v>1.791759469228055</v>
      </c>
      <c r="C78">
        <v>2.2929999999999999E-2</v>
      </c>
      <c r="D78">
        <v>4.4999999999999999E-4</v>
      </c>
      <c r="E78" s="18">
        <f>C78^2</f>
        <v>5.2578489999999993E-4</v>
      </c>
      <c r="F78" s="18">
        <f>D78^2</f>
        <v>2.0249999999999999E-7</v>
      </c>
      <c r="G78" s="18">
        <f>C78^2*D78^2</f>
        <v>1.0647144224999999E-10</v>
      </c>
      <c r="H78" s="28">
        <f>B78/$A$78</f>
        <v>0.15562592516992219</v>
      </c>
      <c r="I78" s="29">
        <f>H78*C78</f>
        <v>3.5685024641463154E-3</v>
      </c>
      <c r="J78" s="7">
        <f>H78^2*C78^2</f>
        <v>1.2734209836618327E-5</v>
      </c>
      <c r="K78" s="30">
        <f>H78^4*C78^2*D78^2</f>
        <v>6.2454095359172462E-14</v>
      </c>
      <c r="L78" s="30">
        <f>H78^2*D78^2</f>
        <v>4.90443428846133E-9</v>
      </c>
      <c r="N78" s="5"/>
      <c r="O78" s="5"/>
      <c r="P78" s="18"/>
      <c r="R78" s="38">
        <f>SQRT(SUM(J78:J84))</f>
        <v>2.8526555609404577E-2</v>
      </c>
      <c r="S78" s="38">
        <f>SQRT(SUM(K78:K84)/SUM(J78:J84))</f>
        <v>1.4251540008359145E-5</v>
      </c>
      <c r="T78" s="26" t="s">
        <v>0</v>
      </c>
      <c r="V78" s="63">
        <f>SUM(W78:W84)</f>
        <v>100032</v>
      </c>
      <c r="W78" s="20">
        <v>6</v>
      </c>
      <c r="X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</row>
    <row r="79" spans="1:114" x14ac:dyDescent="0.25">
      <c r="A79" s="10"/>
      <c r="B79" s="136">
        <f t="shared" ref="B79:B84" si="16">LN(W79)</f>
        <v>3.2188758248682006</v>
      </c>
      <c r="C79">
        <v>1.8880000000000001E-2</v>
      </c>
      <c r="D79">
        <v>1.2999999999999999E-4</v>
      </c>
      <c r="E79" s="18">
        <f t="shared" ref="E79:F84" si="17">C79^2</f>
        <v>3.5645440000000005E-4</v>
      </c>
      <c r="F79" s="18">
        <f t="shared" si="17"/>
        <v>1.6899999999999996E-8</v>
      </c>
      <c r="G79" s="18">
        <f t="shared" ref="G79:G84" si="18">C79^2*D79^2</f>
        <v>6.0240793599999996E-12</v>
      </c>
      <c r="H79" s="28">
        <f t="shared" ref="H79:H84" si="19">B79/$A$78</f>
        <v>0.27958023208775379</v>
      </c>
      <c r="I79" s="29">
        <f t="shared" ref="I79:I84" si="20">H79*C79</f>
        <v>5.2784747818167919E-3</v>
      </c>
      <c r="J79" s="7">
        <f t="shared" ref="J79:J84" si="21">H79^2*C79^2</f>
        <v>2.786229602227583E-5</v>
      </c>
      <c r="K79" s="30">
        <f t="shared" ref="K79:K84" si="22">H79^4*C79^2*D79^2</f>
        <v>3.6805822623585147E-14</v>
      </c>
      <c r="L79" s="30">
        <f t="shared" ref="L79:L84" si="23">H79^2*D79^2</f>
        <v>1.3209902943446941E-9</v>
      </c>
      <c r="N79" s="5"/>
      <c r="O79" s="5"/>
      <c r="P79" s="18"/>
      <c r="R79" s="38">
        <f>SQRT(SUM(J79:J84))</f>
        <v>2.8302476306850493E-2</v>
      </c>
      <c r="S79" s="38">
        <f>SQRT(SUM(K79:K84)/SUM(J79:J84))</f>
        <v>1.1329960890315435E-5</v>
      </c>
      <c r="T79" s="137" t="s">
        <v>76</v>
      </c>
      <c r="V79" s="10"/>
      <c r="W79" s="20">
        <v>25</v>
      </c>
      <c r="X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</row>
    <row r="80" spans="1:114" x14ac:dyDescent="0.25">
      <c r="A80" s="10"/>
      <c r="B80" s="136">
        <f t="shared" si="16"/>
        <v>4.1896547420264252</v>
      </c>
      <c r="C80">
        <v>1.9570000000000001E-2</v>
      </c>
      <c r="D80">
        <v>8.0000000000000007E-5</v>
      </c>
      <c r="E80" s="18">
        <f t="shared" si="17"/>
        <v>3.8298490000000004E-4</v>
      </c>
      <c r="F80" s="18">
        <f t="shared" si="17"/>
        <v>6.4000000000000011E-9</v>
      </c>
      <c r="G80" s="18">
        <f t="shared" si="18"/>
        <v>2.4511033600000007E-12</v>
      </c>
      <c r="H80" s="28">
        <f t="shared" si="19"/>
        <v>0.36389867421843397</v>
      </c>
      <c r="I80" s="29">
        <f t="shared" si="20"/>
        <v>7.1214970544547533E-3</v>
      </c>
      <c r="J80" s="7">
        <f t="shared" si="21"/>
        <v>5.0715720296607724E-5</v>
      </c>
      <c r="K80" s="30">
        <f t="shared" si="22"/>
        <v>4.2981693077988173E-14</v>
      </c>
      <c r="L80" s="30">
        <f t="shared" si="23"/>
        <v>8.4750236862677733E-10</v>
      </c>
      <c r="N80" s="5"/>
      <c r="O80" s="5"/>
      <c r="P80" s="18"/>
      <c r="R80" s="38">
        <f>SQRT(SUM(J80:J84))</f>
        <v>2.78058963005611E-2</v>
      </c>
      <c r="S80" s="38">
        <f>SQRT(SUM(K80:K84)/SUM(J80:J84))</f>
        <v>9.240672672209602E-6</v>
      </c>
      <c r="T80" s="137" t="s">
        <v>77</v>
      </c>
      <c r="V80" s="10"/>
      <c r="W80" s="20">
        <v>66</v>
      </c>
      <c r="X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</row>
    <row r="81" spans="1:114" x14ac:dyDescent="0.25">
      <c r="A81" s="10"/>
      <c r="B81" s="136">
        <f t="shared" si="16"/>
        <v>5.0625950330269669</v>
      </c>
      <c r="C81">
        <v>1.504E-2</v>
      </c>
      <c r="D81">
        <v>5.0000000000000002E-5</v>
      </c>
      <c r="E81" s="18">
        <f t="shared" si="17"/>
        <v>2.262016E-4</v>
      </c>
      <c r="F81" s="18">
        <f t="shared" si="17"/>
        <v>2.5000000000000001E-9</v>
      </c>
      <c r="G81" s="18">
        <f t="shared" si="18"/>
        <v>5.6550400000000005E-13</v>
      </c>
      <c r="H81" s="28">
        <f t="shared" si="19"/>
        <v>0.43971919741823023</v>
      </c>
      <c r="I81" s="29">
        <f t="shared" si="20"/>
        <v>6.6133767291701824E-3</v>
      </c>
      <c r="J81" s="7">
        <f t="shared" si="21"/>
        <v>4.3736751761929701E-5</v>
      </c>
      <c r="K81" s="30">
        <f t="shared" si="22"/>
        <v>2.1141577410202457E-14</v>
      </c>
      <c r="L81" s="30">
        <f t="shared" si="23"/>
        <v>4.8338243144533135E-10</v>
      </c>
      <c r="N81" s="5"/>
      <c r="O81" s="5"/>
      <c r="P81" s="18"/>
      <c r="R81" s="38">
        <f>SQRT(SUM(J81:J84))</f>
        <v>2.687846998586322E-2</v>
      </c>
      <c r="S81" s="38">
        <f>SQRT(SUM(K81:K84)/SUM(J81:J84))</f>
        <v>5.6471398954272291E-6</v>
      </c>
      <c r="T81" s="137" t="s">
        <v>78</v>
      </c>
      <c r="V81" s="10"/>
      <c r="W81" s="20">
        <v>158</v>
      </c>
      <c r="X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</row>
    <row r="82" spans="1:114" x14ac:dyDescent="0.25">
      <c r="A82" s="10"/>
      <c r="B82" s="136">
        <f t="shared" si="16"/>
        <v>10.386222296135593</v>
      </c>
      <c r="C82">
        <v>1.251E-2</v>
      </c>
      <c r="D82">
        <v>1.9999999999999999E-6</v>
      </c>
      <c r="E82" s="18">
        <f t="shared" si="17"/>
        <v>1.5650010000000002E-4</v>
      </c>
      <c r="F82" s="18">
        <f t="shared" si="17"/>
        <v>3.9999999999999999E-12</v>
      </c>
      <c r="G82" s="18">
        <f t="shared" si="18"/>
        <v>6.2600040000000004E-16</v>
      </c>
      <c r="H82" s="28">
        <f t="shared" si="19"/>
        <v>0.90211073618768434</v>
      </c>
      <c r="I82" s="29">
        <f t="shared" si="20"/>
        <v>1.1285405309707931E-2</v>
      </c>
      <c r="J82" s="7">
        <f t="shared" si="21"/>
        <v>1.2736037300438397E-4</v>
      </c>
      <c r="K82" s="30">
        <f t="shared" si="22"/>
        <v>4.1458541206851161E-16</v>
      </c>
      <c r="L82" s="30">
        <f t="shared" si="23"/>
        <v>3.2552151213803432E-12</v>
      </c>
      <c r="N82" s="5"/>
      <c r="O82" s="5"/>
      <c r="P82" s="18"/>
      <c r="R82" s="38">
        <f>SQRT(SUM(J82:J84))</f>
        <v>2.6052166839228941E-2</v>
      </c>
      <c r="S82" s="38">
        <f>SQRT(SUM(K82:K84)/SUM(J82:J84))</f>
        <v>1.672067081278522E-6</v>
      </c>
      <c r="T82" s="137" t="s">
        <v>79</v>
      </c>
      <c r="V82" s="10"/>
      <c r="W82" s="20">
        <v>32410</v>
      </c>
      <c r="X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</row>
    <row r="83" spans="1:114" x14ac:dyDescent="0.25">
      <c r="A83" s="10"/>
      <c r="B83" s="136">
        <f t="shared" si="16"/>
        <v>9.6780914661686239</v>
      </c>
      <c r="C83">
        <v>1.6029999999999999E-2</v>
      </c>
      <c r="D83">
        <v>3.0000000000000001E-6</v>
      </c>
      <c r="E83" s="18">
        <f t="shared" si="17"/>
        <v>2.5696089999999996E-4</v>
      </c>
      <c r="F83" s="18">
        <f t="shared" si="17"/>
        <v>9.0000000000000012E-12</v>
      </c>
      <c r="G83" s="18">
        <f t="shared" si="18"/>
        <v>2.3126480999999998E-15</v>
      </c>
      <c r="H83" s="28">
        <f t="shared" si="19"/>
        <v>0.84060498307315856</v>
      </c>
      <c r="I83" s="29">
        <f t="shared" si="20"/>
        <v>1.3474897878662731E-2</v>
      </c>
      <c r="J83" s="7">
        <f t="shared" si="21"/>
        <v>1.8157287284038936E-4</v>
      </c>
      <c r="K83" s="30">
        <f t="shared" si="22"/>
        <v>1.1547218793349879E-15</v>
      </c>
      <c r="L83" s="30">
        <f t="shared" si="23"/>
        <v>6.3595506381068273E-12</v>
      </c>
      <c r="N83" s="5"/>
      <c r="O83" s="5"/>
      <c r="P83" s="18"/>
      <c r="R83" s="38">
        <f>SQRT(SUM(J83:J84))</f>
        <v>2.3480950236620241E-2</v>
      </c>
      <c r="S83" s="38">
        <f>SQRT(SUM(K83:K84)/SUM(J83:J84))</f>
        <v>1.6400266924213635E-6</v>
      </c>
      <c r="T83" s="137" t="s">
        <v>80</v>
      </c>
      <c r="V83" s="10"/>
      <c r="W83" s="20">
        <v>15964</v>
      </c>
      <c r="X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</row>
    <row r="84" spans="1:114" x14ac:dyDescent="0.25">
      <c r="A84" s="64"/>
      <c r="B84" s="136">
        <f t="shared" si="16"/>
        <v>10.847451815498797</v>
      </c>
      <c r="C84" s="31">
        <v>2.0410000000000001E-2</v>
      </c>
      <c r="D84" s="31">
        <v>9.9999999999999995E-7</v>
      </c>
      <c r="E84" s="50">
        <f t="shared" si="17"/>
        <v>4.1656810000000006E-4</v>
      </c>
      <c r="F84" s="50">
        <f t="shared" si="17"/>
        <v>9.9999999999999998E-13</v>
      </c>
      <c r="G84" s="50">
        <f t="shared" si="18"/>
        <v>4.1656810000000003E-16</v>
      </c>
      <c r="H84" s="28">
        <f t="shared" si="19"/>
        <v>0.9421715099127993</v>
      </c>
      <c r="I84" s="52">
        <f t="shared" si="20"/>
        <v>1.9229720517320234E-2</v>
      </c>
      <c r="J84" s="35">
        <f t="shared" si="21"/>
        <v>3.6978215117424682E-4</v>
      </c>
      <c r="K84" s="53">
        <f t="shared" si="22"/>
        <v>3.2825086540964975E-16</v>
      </c>
      <c r="L84" s="53">
        <f t="shared" si="23"/>
        <v>8.8768715409136405E-13</v>
      </c>
      <c r="M84" s="31"/>
      <c r="N84" s="54"/>
      <c r="O84" s="54"/>
      <c r="P84" s="50"/>
      <c r="Q84" s="31"/>
      <c r="R84" s="35"/>
      <c r="S84" s="35"/>
      <c r="T84" s="35"/>
      <c r="V84" s="64"/>
      <c r="W84" s="60">
        <v>51403</v>
      </c>
      <c r="X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</row>
    <row r="88" spans="1:114" ht="18.75" x14ac:dyDescent="0.3">
      <c r="A88" s="61"/>
      <c r="B88" s="65" t="s">
        <v>85</v>
      </c>
      <c r="C88" s="66"/>
      <c r="D88" s="67"/>
      <c r="E88" s="67"/>
      <c r="F88" s="67"/>
      <c r="G88" s="67"/>
      <c r="H88" s="68"/>
      <c r="I88" s="33"/>
      <c r="J88" s="31"/>
      <c r="K88" s="33"/>
      <c r="L88" s="33"/>
      <c r="M88" s="31"/>
      <c r="N88" s="33"/>
      <c r="O88" s="31"/>
      <c r="P88" s="34"/>
      <c r="Q88" s="31"/>
      <c r="R88" s="31"/>
      <c r="S88" s="31"/>
      <c r="T88" s="31"/>
      <c r="X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</row>
    <row r="89" spans="1:114" x14ac:dyDescent="0.25">
      <c r="A89" s="10"/>
      <c r="B89" s="4"/>
      <c r="C89" s="4"/>
      <c r="H89" s="1"/>
      <c r="I89" s="1"/>
      <c r="K89" s="13"/>
      <c r="L89" s="13"/>
      <c r="N89" s="1"/>
      <c r="X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</row>
    <row r="90" spans="1:114" x14ac:dyDescent="0.25">
      <c r="A90" s="62" t="s">
        <v>34</v>
      </c>
      <c r="B90" s="36" t="s">
        <v>35</v>
      </c>
      <c r="C90" s="36" t="s">
        <v>3</v>
      </c>
      <c r="D90" s="36" t="s">
        <v>5</v>
      </c>
      <c r="E90" s="36" t="s">
        <v>14</v>
      </c>
      <c r="F90" s="36" t="s">
        <v>15</v>
      </c>
      <c r="G90" s="36" t="s">
        <v>16</v>
      </c>
      <c r="H90" s="36" t="s">
        <v>75</v>
      </c>
      <c r="I90" s="36" t="s">
        <v>10</v>
      </c>
      <c r="J90" s="36" t="s">
        <v>12</v>
      </c>
      <c r="K90" s="36" t="s">
        <v>11</v>
      </c>
      <c r="L90" s="36" t="s">
        <v>17</v>
      </c>
      <c r="M90" s="36"/>
      <c r="N90" s="36"/>
      <c r="O90" s="36"/>
      <c r="P90" s="36"/>
      <c r="Q90" s="36"/>
      <c r="R90" s="36" t="s">
        <v>7</v>
      </c>
      <c r="S90" s="36" t="s">
        <v>32</v>
      </c>
      <c r="T90" s="34" t="s">
        <v>13</v>
      </c>
      <c r="V90" s="62" t="s">
        <v>6</v>
      </c>
      <c r="W90" s="36" t="s">
        <v>4</v>
      </c>
      <c r="X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</row>
    <row r="91" spans="1:114" x14ac:dyDescent="0.25">
      <c r="A91" s="136">
        <f>LN(V91)</f>
        <v>11.512995462520342</v>
      </c>
      <c r="B91" s="136">
        <f>LN(W91)</f>
        <v>2.0794415416798357</v>
      </c>
      <c r="C91">
        <v>1.206E-2</v>
      </c>
      <c r="D91">
        <v>9.7999999999999997E-4</v>
      </c>
      <c r="E91" s="18">
        <f>C91^2</f>
        <v>1.454436E-4</v>
      </c>
      <c r="F91" s="18">
        <f>D91^2</f>
        <v>9.6039999999999994E-7</v>
      </c>
      <c r="G91" s="18">
        <f>C91^2*D91^2</f>
        <v>1.3968403343999998E-10</v>
      </c>
      <c r="H91" s="28">
        <f>B91/$A$91</f>
        <v>0.18061689926390534</v>
      </c>
      <c r="I91" s="29">
        <f>H91*C91</f>
        <v>2.1782398051226983E-3</v>
      </c>
      <c r="J91" s="7">
        <f>H91^2*C91^2</f>
        <v>4.7447286486209711E-6</v>
      </c>
      <c r="K91" s="30">
        <f>H91^4*C91^2*D91^2</f>
        <v>1.4865526520976115E-13</v>
      </c>
      <c r="L91" s="30">
        <f>H91^2*D91^2</f>
        <v>3.1330614713439302E-8</v>
      </c>
      <c r="N91" s="5"/>
      <c r="O91" s="5"/>
      <c r="P91" s="18"/>
      <c r="R91" s="38">
        <f>SQRT(SUM(J91:J97))</f>
        <v>6.291062834849756E-2</v>
      </c>
      <c r="S91" s="38">
        <f>SQRT(SUM(K91:K97)/SUM(J91:J97))</f>
        <v>1.1893288649438288E-5</v>
      </c>
      <c r="T91" s="26" t="s">
        <v>0</v>
      </c>
      <c r="V91" s="63">
        <f>SUM(W91:W97)</f>
        <v>100007</v>
      </c>
      <c r="W91" s="20">
        <v>8</v>
      </c>
      <c r="X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</row>
    <row r="92" spans="1:114" x14ac:dyDescent="0.25">
      <c r="A92" s="10"/>
      <c r="B92" s="136">
        <f t="shared" ref="B92:B97" si="24">LN(W92)</f>
        <v>3.5263605246161616</v>
      </c>
      <c r="C92">
        <v>5.3299999999999997E-3</v>
      </c>
      <c r="D92">
        <v>2.7E-4</v>
      </c>
      <c r="E92" s="18">
        <f t="shared" ref="E92:F97" si="25">C92^2</f>
        <v>2.8408899999999995E-5</v>
      </c>
      <c r="F92" s="18">
        <f t="shared" si="25"/>
        <v>7.2899999999999998E-8</v>
      </c>
      <c r="G92" s="18">
        <f t="shared" ref="G92:G97" si="26">C92^2*D92^2</f>
        <v>2.0710088099999995E-12</v>
      </c>
      <c r="H92" s="28">
        <f t="shared" ref="H92:H97" si="27">B92/$A$91</f>
        <v>0.3062939211689914</v>
      </c>
      <c r="I92" s="29">
        <f t="shared" ref="I92:I97" si="28">H92*C92</f>
        <v>1.6325465998307241E-3</v>
      </c>
      <c r="J92" s="7">
        <f t="shared" ref="J92:J97" si="29">H92^2*C92^2</f>
        <v>2.6652084006188578E-6</v>
      </c>
      <c r="K92" s="30">
        <f t="shared" ref="K92:K97" si="30">H92^4*C92^2*D92^2</f>
        <v>1.8227850468880113E-14</v>
      </c>
      <c r="L92" s="30">
        <f t="shared" ref="L92:L97" si="31">H92^2*D92^2</f>
        <v>6.8391839319760628E-9</v>
      </c>
      <c r="N92" s="5"/>
      <c r="O92" s="5"/>
      <c r="P92" s="18"/>
      <c r="R92" s="38">
        <f>SQRT(SUM(J92:J97))</f>
        <v>6.2872906967581549E-2</v>
      </c>
      <c r="S92" s="38">
        <f>SQRT(SUM(K92:K97)/SUM(J92:J97))</f>
        <v>1.0198746766271473E-5</v>
      </c>
      <c r="T92" s="137" t="s">
        <v>76</v>
      </c>
      <c r="V92" s="10"/>
      <c r="W92" s="20">
        <v>34</v>
      </c>
      <c r="X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</row>
    <row r="93" spans="1:114" x14ac:dyDescent="0.25">
      <c r="A93" s="10"/>
      <c r="B93" s="136">
        <f t="shared" si="24"/>
        <v>5.6698809229805196</v>
      </c>
      <c r="C93">
        <v>1.9650000000000001E-2</v>
      </c>
      <c r="D93">
        <v>6.9999999999999994E-5</v>
      </c>
      <c r="E93" s="18">
        <f t="shared" si="25"/>
        <v>3.8612250000000004E-4</v>
      </c>
      <c r="F93" s="18">
        <f t="shared" si="25"/>
        <v>4.8999999999999992E-9</v>
      </c>
      <c r="G93" s="18">
        <f t="shared" si="26"/>
        <v>1.8920002499999998E-12</v>
      </c>
      <c r="H93" s="28">
        <f t="shared" si="27"/>
        <v>0.492476605366377</v>
      </c>
      <c r="I93" s="29">
        <f t="shared" si="28"/>
        <v>9.6771652954493088E-3</v>
      </c>
      <c r="J93" s="7">
        <f t="shared" si="29"/>
        <v>9.36475281554485E-5</v>
      </c>
      <c r="K93" s="30">
        <f t="shared" si="30"/>
        <v>1.1129191304615772E-13</v>
      </c>
      <c r="L93" s="30">
        <f t="shared" si="31"/>
        <v>1.1884127134826319E-9</v>
      </c>
      <c r="N93" s="5"/>
      <c r="O93" s="5"/>
      <c r="P93" s="18"/>
      <c r="R93" s="38">
        <f>SQRT(SUM(J93:J97))</f>
        <v>6.2851708188032138E-2</v>
      </c>
      <c r="S93" s="38">
        <f>SQRT(SUM(K93:K97)/SUM(J93:J97))</f>
        <v>9.9734828505402543E-6</v>
      </c>
      <c r="T93" s="137" t="s">
        <v>77</v>
      </c>
      <c r="V93" s="10"/>
      <c r="W93" s="20">
        <v>290</v>
      </c>
      <c r="X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</row>
    <row r="94" spans="1:114" x14ac:dyDescent="0.25">
      <c r="A94" s="10"/>
      <c r="B94" s="136">
        <f t="shared" si="24"/>
        <v>8.4096079807363004</v>
      </c>
      <c r="C94">
        <v>4.3150000000000001E-2</v>
      </c>
      <c r="D94">
        <v>1.0000000000000001E-5</v>
      </c>
      <c r="E94" s="18">
        <f t="shared" si="25"/>
        <v>1.8619225E-3</v>
      </c>
      <c r="F94" s="18">
        <f t="shared" si="25"/>
        <v>1.0000000000000002E-10</v>
      </c>
      <c r="G94" s="18">
        <f t="shared" si="26"/>
        <v>1.8619225000000002E-13</v>
      </c>
      <c r="H94" s="28">
        <f t="shared" si="27"/>
        <v>0.73044482716189041</v>
      </c>
      <c r="I94" s="29">
        <f t="shared" si="28"/>
        <v>3.1518694292035569E-2</v>
      </c>
      <c r="J94" s="7">
        <f t="shared" si="29"/>
        <v>9.9342808987479552E-4</v>
      </c>
      <c r="K94" s="30">
        <f t="shared" si="30"/>
        <v>5.3004320520982207E-14</v>
      </c>
      <c r="L94" s="30">
        <f t="shared" si="31"/>
        <v>5.3354964552756399E-11</v>
      </c>
      <c r="N94" s="5"/>
      <c r="O94" s="5"/>
      <c r="P94" s="18"/>
      <c r="R94" s="38">
        <f>SQRT(SUM(J94:J97))</f>
        <v>6.2102251923727349E-2</v>
      </c>
      <c r="S94" s="38">
        <f>SQRT(SUM(K94:K97)/SUM(J94:J97))</f>
        <v>8.5456909879806268E-6</v>
      </c>
      <c r="T94" s="137" t="s">
        <v>78</v>
      </c>
      <c r="V94" s="10"/>
      <c r="W94" s="20">
        <v>4490</v>
      </c>
      <c r="X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</row>
    <row r="95" spans="1:114" x14ac:dyDescent="0.25">
      <c r="A95" s="10"/>
      <c r="B95" s="136">
        <f t="shared" si="24"/>
        <v>8.9535107630071664</v>
      </c>
      <c r="C95">
        <v>3.6330000000000001E-2</v>
      </c>
      <c r="D95">
        <v>1.0000000000000001E-5</v>
      </c>
      <c r="E95" s="18">
        <f t="shared" si="25"/>
        <v>1.3198689000000002E-3</v>
      </c>
      <c r="F95" s="18">
        <f t="shared" si="25"/>
        <v>1.0000000000000002E-10</v>
      </c>
      <c r="G95" s="18">
        <f t="shared" si="26"/>
        <v>1.3198689000000004E-13</v>
      </c>
      <c r="H95" s="28">
        <f t="shared" si="27"/>
        <v>0.77768733533810741</v>
      </c>
      <c r="I95" s="29">
        <f t="shared" si="28"/>
        <v>2.8253380892833444E-2</v>
      </c>
      <c r="J95" s="7">
        <f t="shared" si="29"/>
        <v>7.982535318755259E-4</v>
      </c>
      <c r="K95" s="30">
        <f t="shared" si="30"/>
        <v>4.827818135208362E-14</v>
      </c>
      <c r="L95" s="30">
        <f t="shared" si="31"/>
        <v>6.04797591545286E-11</v>
      </c>
      <c r="N95" s="5"/>
      <c r="O95" s="5"/>
      <c r="P95" s="18"/>
      <c r="R95" s="38">
        <f>SQRT(SUM(J95:J97))</f>
        <v>5.3509453408937951E-2</v>
      </c>
      <c r="S95" s="38">
        <f>SQRT(SUM(K95:K97)/SUM(J95:J97))</f>
        <v>8.9361522733011059E-6</v>
      </c>
      <c r="T95" s="137" t="s">
        <v>79</v>
      </c>
      <c r="V95" s="10"/>
      <c r="W95" s="20">
        <v>7735</v>
      </c>
      <c r="X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</row>
    <row r="96" spans="1:114" x14ac:dyDescent="0.25">
      <c r="A96" s="10"/>
      <c r="B96" s="136">
        <f t="shared" si="24"/>
        <v>9.8919209161646631</v>
      </c>
      <c r="C96">
        <v>2.93E-2</v>
      </c>
      <c r="D96">
        <v>1.0000000000000001E-5</v>
      </c>
      <c r="E96" s="18">
        <f t="shared" si="25"/>
        <v>8.5848999999999995E-4</v>
      </c>
      <c r="F96" s="18">
        <f t="shared" si="25"/>
        <v>1.0000000000000002E-10</v>
      </c>
      <c r="G96" s="18">
        <f t="shared" si="26"/>
        <v>8.5849000000000011E-14</v>
      </c>
      <c r="H96" s="28">
        <f t="shared" si="27"/>
        <v>0.8591961100277542</v>
      </c>
      <c r="I96" s="29">
        <f t="shared" si="28"/>
        <v>2.5174446023813198E-2</v>
      </c>
      <c r="J96" s="7">
        <f t="shared" si="29"/>
        <v>6.3375273260588407E-4</v>
      </c>
      <c r="K96" s="30">
        <f t="shared" si="30"/>
        <v>4.6784764654850412E-14</v>
      </c>
      <c r="L96" s="30">
        <f t="shared" si="31"/>
        <v>7.3821795548682477E-11</v>
      </c>
      <c r="N96" s="5"/>
      <c r="O96" s="5"/>
      <c r="P96" s="18"/>
      <c r="R96" s="38">
        <f>SQRT(SUM(J96:J97))</f>
        <v>4.5442359888630074E-2</v>
      </c>
      <c r="S96" s="38">
        <f>SQRT(SUM(K96:K97)/SUM(J96:J97))</f>
        <v>9.3458267491312011E-6</v>
      </c>
      <c r="T96" s="137" t="s">
        <v>80</v>
      </c>
      <c r="V96" s="10"/>
      <c r="W96" s="20">
        <v>19770</v>
      </c>
      <c r="X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</row>
    <row r="97" spans="1:114" x14ac:dyDescent="0.25">
      <c r="A97" s="64"/>
      <c r="B97" s="136">
        <f t="shared" si="24"/>
        <v>11.122545994280104</v>
      </c>
      <c r="C97" s="31">
        <v>3.916E-2</v>
      </c>
      <c r="D97" s="31">
        <v>1.0000000000000001E-5</v>
      </c>
      <c r="E97" s="50">
        <f t="shared" si="25"/>
        <v>1.5335056000000001E-3</v>
      </c>
      <c r="F97" s="50">
        <f t="shared" si="25"/>
        <v>1.0000000000000002E-10</v>
      </c>
      <c r="G97" s="50">
        <f t="shared" si="26"/>
        <v>1.5335056000000002E-13</v>
      </c>
      <c r="H97" s="28">
        <f t="shared" si="27"/>
        <v>0.96608619628911385</v>
      </c>
      <c r="I97" s="52">
        <f t="shared" si="28"/>
        <v>3.7831935446681696E-2</v>
      </c>
      <c r="J97" s="35">
        <f t="shared" si="29"/>
        <v>1.4312553396418912E-3</v>
      </c>
      <c r="K97" s="53">
        <f t="shared" si="30"/>
        <v>1.3358228670657777E-13</v>
      </c>
      <c r="L97" s="53">
        <f t="shared" si="31"/>
        <v>9.3332253866036831E-11</v>
      </c>
      <c r="M97" s="31"/>
      <c r="N97" s="54"/>
      <c r="O97" s="54"/>
      <c r="P97" s="50"/>
      <c r="Q97" s="31"/>
      <c r="R97" s="35"/>
      <c r="S97" s="35"/>
      <c r="T97" s="35"/>
      <c r="V97" s="64"/>
      <c r="W97" s="60">
        <v>67680</v>
      </c>
      <c r="X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</row>
    <row r="101" spans="1:114" ht="18.75" x14ac:dyDescent="0.3">
      <c r="A101" s="61"/>
      <c r="B101" s="65" t="s">
        <v>84</v>
      </c>
      <c r="C101" s="66"/>
      <c r="D101" s="67"/>
      <c r="E101" s="67"/>
      <c r="F101" s="67"/>
      <c r="G101" s="67"/>
      <c r="H101" s="68"/>
      <c r="I101" s="33"/>
      <c r="J101" s="31"/>
      <c r="K101" s="33"/>
      <c r="L101" s="33"/>
      <c r="M101" s="31"/>
      <c r="N101" s="33"/>
      <c r="O101" s="31"/>
      <c r="P101" s="34"/>
      <c r="Q101" s="31"/>
      <c r="R101" s="31"/>
      <c r="S101" s="31"/>
      <c r="T101" s="31"/>
      <c r="X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</row>
    <row r="102" spans="1:114" x14ac:dyDescent="0.25">
      <c r="A102" s="10"/>
      <c r="B102" s="4"/>
      <c r="C102" s="4"/>
      <c r="H102" s="1"/>
      <c r="I102" s="1"/>
      <c r="K102" s="13"/>
      <c r="L102" s="13"/>
      <c r="N102" s="1"/>
      <c r="X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</row>
    <row r="103" spans="1:114" x14ac:dyDescent="0.25">
      <c r="A103" s="62" t="s">
        <v>34</v>
      </c>
      <c r="B103" s="36" t="s">
        <v>35</v>
      </c>
      <c r="C103" s="36" t="s">
        <v>3</v>
      </c>
      <c r="D103" s="36" t="s">
        <v>5</v>
      </c>
      <c r="E103" s="36" t="s">
        <v>14</v>
      </c>
      <c r="F103" s="36" t="s">
        <v>15</v>
      </c>
      <c r="G103" s="36" t="s">
        <v>16</v>
      </c>
      <c r="H103" s="36" t="s">
        <v>75</v>
      </c>
      <c r="I103" s="36" t="s">
        <v>10</v>
      </c>
      <c r="J103" s="36" t="s">
        <v>12</v>
      </c>
      <c r="K103" s="36" t="s">
        <v>11</v>
      </c>
      <c r="L103" s="36" t="s">
        <v>17</v>
      </c>
      <c r="M103" s="36"/>
      <c r="N103" s="36"/>
      <c r="O103" s="36"/>
      <c r="P103" s="36"/>
      <c r="Q103" s="36"/>
      <c r="R103" s="36" t="s">
        <v>7</v>
      </c>
      <c r="S103" s="36" t="s">
        <v>32</v>
      </c>
      <c r="T103" s="34" t="s">
        <v>13</v>
      </c>
      <c r="V103" s="62" t="s">
        <v>6</v>
      </c>
      <c r="W103" s="36" t="s">
        <v>4</v>
      </c>
      <c r="X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</row>
    <row r="104" spans="1:114" x14ac:dyDescent="0.25">
      <c r="A104" s="136">
        <f>LN(V104)</f>
        <v>11.513675183860775</v>
      </c>
      <c r="B104" s="136">
        <f>LN(W104)</f>
        <v>2.8903717578961645</v>
      </c>
      <c r="C104">
        <v>1.5689999999999999E-2</v>
      </c>
      <c r="D104">
        <v>1.2899999999999999E-4</v>
      </c>
      <c r="E104" s="18">
        <f>C104^2</f>
        <v>2.4617609999999995E-4</v>
      </c>
      <c r="F104" s="18">
        <f>D104^2</f>
        <v>1.6640999999999997E-8</v>
      </c>
      <c r="G104" s="18">
        <f>C104^2*D104^2</f>
        <v>4.0966164800999982E-12</v>
      </c>
      <c r="H104" s="28">
        <f t="shared" ref="H104:H110" si="32">B104/$A$104</f>
        <v>0.25103815347750352</v>
      </c>
      <c r="I104" s="29">
        <f>H104*C104</f>
        <v>3.9387886280620298E-3</v>
      </c>
      <c r="J104" s="7">
        <f>H104^2*C104^2</f>
        <v>1.5514055856550766E-5</v>
      </c>
      <c r="K104" s="30">
        <f>H104^4*C104^2*D104^2</f>
        <v>1.6269875696661326E-14</v>
      </c>
      <c r="L104" s="30">
        <f>H104^2*D104^2</f>
        <v>1.0487183910577075E-9</v>
      </c>
      <c r="N104" s="5"/>
      <c r="O104" s="5"/>
      <c r="P104" s="18"/>
      <c r="R104" s="38">
        <f>SQRT(SUM(J104:J110))</f>
        <v>7.4443366113377804E-2</v>
      </c>
      <c r="S104" s="38">
        <f>SQRT(SUM(K104:K110)/SUM(J104:J110))</f>
        <v>2.984754918568946E-6</v>
      </c>
      <c r="T104" s="26" t="s">
        <v>0</v>
      </c>
      <c r="V104" s="63">
        <f>SUM(W104:W110)</f>
        <v>100075</v>
      </c>
      <c r="W104" s="20">
        <v>18</v>
      </c>
      <c r="X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</row>
    <row r="105" spans="1:114" x14ac:dyDescent="0.25">
      <c r="A105" s="10"/>
      <c r="B105" s="136">
        <f t="shared" ref="B105:B110" si="33">LN(W105)</f>
        <v>2.4849066497880004</v>
      </c>
      <c r="C105">
        <v>3.7200000000000002E-3</v>
      </c>
      <c r="D105">
        <v>1.3200000000000001E-4</v>
      </c>
      <c r="E105" s="18">
        <f t="shared" ref="E105:F110" si="34">C105^2</f>
        <v>1.3838400000000001E-5</v>
      </c>
      <c r="F105" s="18">
        <f t="shared" si="34"/>
        <v>1.7424000000000001E-8</v>
      </c>
      <c r="G105" s="18">
        <f t="shared" ref="G105:G110" si="35">C105^2*D105^2</f>
        <v>2.4112028160000004E-13</v>
      </c>
      <c r="H105" s="28">
        <f t="shared" si="32"/>
        <v>0.21582219492097565</v>
      </c>
      <c r="I105" s="29">
        <f t="shared" ref="I105:I110" si="36">H105*C105</f>
        <v>8.0285856510602951E-4</v>
      </c>
      <c r="J105" s="7">
        <f t="shared" ref="J105:J110" si="37">H105^2*C105^2</f>
        <v>6.4458187556411255E-7</v>
      </c>
      <c r="K105" s="30">
        <f t="shared" ref="K105:K110" si="38">H105^4*C105^2*D105^2</f>
        <v>5.2314028211233758E-16</v>
      </c>
      <c r="L105" s="30">
        <f t="shared" ref="L105:L110" si="39">H105^2*D105^2</f>
        <v>8.1159632615252464E-10</v>
      </c>
      <c r="N105" s="5"/>
      <c r="O105" s="5"/>
      <c r="P105" s="18"/>
      <c r="R105" s="38">
        <f>SQRT(SUM(J105:J110))</f>
        <v>7.4339092693103639E-2</v>
      </c>
      <c r="S105" s="38">
        <f>SQRT(SUM(K105:K110)/SUM(J105:J110))</f>
        <v>2.447384486469869E-6</v>
      </c>
      <c r="T105" s="137" t="s">
        <v>76</v>
      </c>
      <c r="V105" s="10"/>
      <c r="W105" s="20">
        <v>12</v>
      </c>
      <c r="X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</row>
    <row r="106" spans="1:114" x14ac:dyDescent="0.25">
      <c r="A106" s="10"/>
      <c r="B106" s="136">
        <f t="shared" si="33"/>
        <v>4.3944491546724391</v>
      </c>
      <c r="C106">
        <v>1.8010000000000002E-2</v>
      </c>
      <c r="D106">
        <v>3.8000000000000002E-5</v>
      </c>
      <c r="E106" s="18">
        <f t="shared" si="34"/>
        <v>3.2436010000000008E-4</v>
      </c>
      <c r="F106" s="18">
        <f t="shared" si="34"/>
        <v>1.4440000000000002E-9</v>
      </c>
      <c r="G106" s="18">
        <f t="shared" si="35"/>
        <v>4.6837598440000017E-13</v>
      </c>
      <c r="H106" s="28">
        <f t="shared" si="32"/>
        <v>0.38167214937870853</v>
      </c>
      <c r="I106" s="29">
        <f t="shared" si="36"/>
        <v>6.8739154103105412E-3</v>
      </c>
      <c r="J106" s="7">
        <f t="shared" si="37"/>
        <v>4.7250713068104736E-5</v>
      </c>
      <c r="K106" s="30">
        <f t="shared" si="38"/>
        <v>9.9393160705699014E-15</v>
      </c>
      <c r="L106" s="30">
        <f t="shared" si="39"/>
        <v>2.1035272115880846E-10</v>
      </c>
      <c r="N106" s="5"/>
      <c r="O106" s="5"/>
      <c r="P106" s="18"/>
      <c r="R106" s="38">
        <f>SQRT(SUM(J106:J110))</f>
        <v>7.4334757150059286E-2</v>
      </c>
      <c r="S106" s="38">
        <f>SQRT(SUM(K106:K110)/SUM(J106:J110))</f>
        <v>2.4281092966541313E-6</v>
      </c>
      <c r="T106" s="137" t="s">
        <v>77</v>
      </c>
      <c r="V106" s="10"/>
      <c r="W106" s="20">
        <v>81</v>
      </c>
      <c r="X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</row>
    <row r="107" spans="1:114" x14ac:dyDescent="0.25">
      <c r="A107" s="10"/>
      <c r="B107" s="136">
        <f t="shared" si="33"/>
        <v>9.1530290052630701</v>
      </c>
      <c r="C107">
        <v>7.4840000000000004E-2</v>
      </c>
      <c r="D107">
        <v>2.7999999999999999E-6</v>
      </c>
      <c r="E107" s="18">
        <f t="shared" si="34"/>
        <v>5.6010256000000001E-3</v>
      </c>
      <c r="F107" s="18">
        <f t="shared" si="34"/>
        <v>7.8399999999999989E-12</v>
      </c>
      <c r="G107" s="18">
        <f t="shared" si="35"/>
        <v>4.3912040703999993E-14</v>
      </c>
      <c r="H107" s="28">
        <f t="shared" si="32"/>
        <v>0.79497022967030317</v>
      </c>
      <c r="I107" s="29">
        <f t="shared" si="36"/>
        <v>5.9495571988525495E-2</v>
      </c>
      <c r="J107" s="7">
        <f t="shared" si="37"/>
        <v>3.5397230862418191E-3</v>
      </c>
      <c r="K107" s="30">
        <f t="shared" si="38"/>
        <v>1.7538283326864769E-14</v>
      </c>
      <c r="L107" s="30">
        <f t="shared" si="39"/>
        <v>4.9547049019265076E-12</v>
      </c>
      <c r="N107" s="5"/>
      <c r="O107" s="5"/>
      <c r="P107" s="18"/>
      <c r="R107" s="38">
        <f>SQRT(SUM(J107:J110))</f>
        <v>7.4016250968893221E-2</v>
      </c>
      <c r="S107" s="38">
        <f>SQRT(SUM(K107:K110)/SUM(J107:J110))</f>
        <v>2.0328042181800658E-6</v>
      </c>
      <c r="T107" s="137" t="s">
        <v>78</v>
      </c>
      <c r="V107" s="10"/>
      <c r="W107" s="20">
        <v>9443</v>
      </c>
      <c r="X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</row>
    <row r="108" spans="1:114" x14ac:dyDescent="0.25">
      <c r="A108" s="10"/>
      <c r="B108" s="136">
        <f t="shared" si="33"/>
        <v>9.6547056290419029</v>
      </c>
      <c r="C108">
        <v>4.6949999999999999E-2</v>
      </c>
      <c r="D108">
        <v>1.9800000000000001E-6</v>
      </c>
      <c r="E108" s="18">
        <f t="shared" si="34"/>
        <v>2.2043024999999997E-3</v>
      </c>
      <c r="F108" s="18">
        <f t="shared" si="34"/>
        <v>3.9204000000000001E-12</v>
      </c>
      <c r="G108" s="18">
        <f t="shared" si="35"/>
        <v>8.6417475209999988E-15</v>
      </c>
      <c r="H108" s="28">
        <f t="shared" si="32"/>
        <v>0.8385424701380606</v>
      </c>
      <c r="I108" s="29">
        <f t="shared" si="36"/>
        <v>3.9369568972981946E-2</v>
      </c>
      <c r="J108" s="7">
        <f t="shared" si="37"/>
        <v>1.5499629611183824E-3</v>
      </c>
      <c r="K108" s="30">
        <f t="shared" si="38"/>
        <v>4.2726943615772718E-15</v>
      </c>
      <c r="L108" s="30">
        <f t="shared" si="39"/>
        <v>2.7566428803526319E-12</v>
      </c>
      <c r="N108" s="5"/>
      <c r="O108" s="5"/>
      <c r="P108" s="18"/>
      <c r="R108" s="38">
        <f>SQRT(SUM(J108:J110))</f>
        <v>4.4030470372781252E-2</v>
      </c>
      <c r="S108" s="38">
        <f>SQRT(SUM(K108:K110)/SUM(J108:J110))</f>
        <v>1.6219434934741078E-6</v>
      </c>
      <c r="T108" s="137" t="s">
        <v>79</v>
      </c>
      <c r="V108" s="10"/>
      <c r="W108" s="20">
        <v>15595</v>
      </c>
      <c r="X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</row>
    <row r="109" spans="1:114" x14ac:dyDescent="0.25">
      <c r="A109" s="10"/>
      <c r="B109" s="136">
        <f t="shared" si="33"/>
        <v>10.817415495221095</v>
      </c>
      <c r="C109">
        <v>1.555E-2</v>
      </c>
      <c r="D109">
        <v>1.13E-6</v>
      </c>
      <c r="E109" s="18">
        <f t="shared" si="34"/>
        <v>2.4180249999999998E-4</v>
      </c>
      <c r="F109" s="18">
        <f t="shared" si="34"/>
        <v>1.2768999999999999E-12</v>
      </c>
      <c r="G109" s="18">
        <f t="shared" si="35"/>
        <v>3.0875761224999997E-16</v>
      </c>
      <c r="H109" s="28">
        <f t="shared" si="32"/>
        <v>0.93952758979898465</v>
      </c>
      <c r="I109" s="29">
        <f t="shared" si="36"/>
        <v>1.4609654021374211E-2</v>
      </c>
      <c r="J109" s="7">
        <f t="shared" si="37"/>
        <v>2.1344199062425565E-4</v>
      </c>
      <c r="K109" s="30">
        <f t="shared" si="38"/>
        <v>2.4057795310008913E-16</v>
      </c>
      <c r="L109" s="30">
        <f t="shared" si="39"/>
        <v>1.1271350702664864E-12</v>
      </c>
      <c r="N109" s="5"/>
      <c r="O109" s="5"/>
      <c r="P109" s="18"/>
      <c r="R109" s="38">
        <f>SQRT(SUM(J109:J110))</f>
        <v>1.9715967136561818E-2</v>
      </c>
      <c r="S109" s="38">
        <f>SQRT(SUM(K109:K110)/SUM(J109:J110))</f>
        <v>1.4589462682065586E-6</v>
      </c>
      <c r="T109" s="137" t="s">
        <v>80</v>
      </c>
      <c r="V109" s="10"/>
      <c r="W109" s="20">
        <v>49882</v>
      </c>
      <c r="X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</row>
    <row r="110" spans="1:114" x14ac:dyDescent="0.25">
      <c r="A110" s="64"/>
      <c r="B110" s="136">
        <f t="shared" si="33"/>
        <v>10.128389556865201</v>
      </c>
      <c r="C110" s="31">
        <v>1.5049999999999999E-2</v>
      </c>
      <c r="D110" s="31">
        <v>2.08E-6</v>
      </c>
      <c r="E110" s="50">
        <f t="shared" si="34"/>
        <v>2.2650249999999996E-4</v>
      </c>
      <c r="F110" s="50">
        <f t="shared" si="34"/>
        <v>4.3263999999999998E-12</v>
      </c>
      <c r="G110" s="50">
        <f t="shared" si="35"/>
        <v>9.7994041599999975E-16</v>
      </c>
      <c r="H110" s="28">
        <f t="shared" si="32"/>
        <v>0.87968345425122041</v>
      </c>
      <c r="I110" s="52">
        <f t="shared" si="36"/>
        <v>1.3239235986480866E-2</v>
      </c>
      <c r="J110" s="35">
        <f t="shared" si="37"/>
        <v>1.7527736950572999E-4</v>
      </c>
      <c r="K110" s="53">
        <f t="shared" si="38"/>
        <v>5.8682061719819299E-16</v>
      </c>
      <c r="L110" s="53">
        <f t="shared" si="39"/>
        <v>3.3479542673020845E-12</v>
      </c>
      <c r="M110" s="31"/>
      <c r="N110" s="54"/>
      <c r="O110" s="54"/>
      <c r="P110" s="50"/>
      <c r="Q110" s="31"/>
      <c r="R110" s="35"/>
      <c r="S110" s="35"/>
      <c r="T110" s="35"/>
      <c r="V110" s="64"/>
      <c r="W110" s="60">
        <v>25044</v>
      </c>
      <c r="X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</row>
    <row r="114" spans="1:23" ht="18.75" x14ac:dyDescent="0.3">
      <c r="A114" s="61"/>
      <c r="B114" s="65" t="s">
        <v>83</v>
      </c>
      <c r="C114" s="66"/>
      <c r="D114" s="67"/>
      <c r="E114" s="67"/>
      <c r="F114" s="67"/>
      <c r="G114" s="67"/>
      <c r="H114" s="68"/>
      <c r="I114" s="33"/>
      <c r="J114" s="31"/>
      <c r="K114" s="33"/>
      <c r="L114" s="33"/>
      <c r="M114" s="31"/>
      <c r="N114" s="33"/>
      <c r="O114" s="31"/>
      <c r="P114" s="34"/>
      <c r="Q114" s="31"/>
      <c r="R114" s="31"/>
      <c r="S114" s="31"/>
      <c r="T114" s="31"/>
    </row>
    <row r="115" spans="1:23" x14ac:dyDescent="0.25">
      <c r="A115" s="10"/>
      <c r="B115" s="4"/>
      <c r="C115" s="4"/>
      <c r="H115" s="1"/>
      <c r="I115" s="1"/>
      <c r="K115" s="13"/>
      <c r="L115" s="13"/>
      <c r="N115" s="1"/>
    </row>
    <row r="116" spans="1:23" x14ac:dyDescent="0.25">
      <c r="A116" s="62" t="s">
        <v>34</v>
      </c>
      <c r="B116" s="36" t="s">
        <v>35</v>
      </c>
      <c r="C116" s="36" t="s">
        <v>3</v>
      </c>
      <c r="D116" s="36" t="s">
        <v>5</v>
      </c>
      <c r="E116" s="36" t="s">
        <v>14</v>
      </c>
      <c r="F116" s="36" t="s">
        <v>15</v>
      </c>
      <c r="G116" s="36" t="s">
        <v>16</v>
      </c>
      <c r="H116" s="36" t="s">
        <v>75</v>
      </c>
      <c r="I116" s="36" t="s">
        <v>10</v>
      </c>
      <c r="J116" s="36" t="s">
        <v>12</v>
      </c>
      <c r="K116" s="36" t="s">
        <v>11</v>
      </c>
      <c r="L116" s="36" t="s">
        <v>17</v>
      </c>
      <c r="M116" s="36"/>
      <c r="N116" s="36"/>
      <c r="O116" s="36"/>
      <c r="P116" s="36"/>
      <c r="Q116" s="36"/>
      <c r="R116" s="36" t="s">
        <v>7</v>
      </c>
      <c r="S116" s="36" t="s">
        <v>32</v>
      </c>
      <c r="T116" s="34" t="s">
        <v>13</v>
      </c>
      <c r="V116" s="62" t="s">
        <v>6</v>
      </c>
      <c r="W116" s="36" t="s">
        <v>4</v>
      </c>
    </row>
    <row r="117" spans="1:23" x14ac:dyDescent="0.25">
      <c r="A117" s="136">
        <f>LN(V117)</f>
        <v>11.514064815663655</v>
      </c>
      <c r="B117" s="136">
        <f>LN(W117)</f>
        <v>4.3040650932041702</v>
      </c>
      <c r="C117">
        <v>1.1339999999999999E-2</v>
      </c>
      <c r="D117">
        <v>5.1174999999999997E-5</v>
      </c>
      <c r="E117" s="18">
        <f>C117^2</f>
        <v>1.285956E-4</v>
      </c>
      <c r="F117" s="18">
        <f>D117^2</f>
        <v>2.6188806249999997E-9</v>
      </c>
      <c r="G117" s="18">
        <f>C117^2*D117^2</f>
        <v>3.3677652530024997E-13</v>
      </c>
      <c r="H117" s="28">
        <f>B117/$A$117</f>
        <v>0.37380935074717919</v>
      </c>
      <c r="I117" s="29">
        <f>H117*C117</f>
        <v>4.2389980374730116E-3</v>
      </c>
      <c r="J117" s="7">
        <f>H117^2*C117^2</f>
        <v>1.7969104361700048E-5</v>
      </c>
      <c r="K117" s="30">
        <f>H117^4*C117^2*D117^2</f>
        <v>6.5757070283902791E-15</v>
      </c>
      <c r="L117" s="30">
        <f>H117^2*D117^2</f>
        <v>3.6594517434079586E-10</v>
      </c>
      <c r="N117" s="5"/>
      <c r="O117" s="5"/>
      <c r="P117" s="18"/>
      <c r="R117" s="38">
        <f>SQRT(SUM(J117:J123))</f>
        <v>6.3721851600561E-2</v>
      </c>
      <c r="S117" s="38">
        <f>SQRT(SUM(K117:K123)/SUM(J117:J123))</f>
        <v>3.645751818039538E-6</v>
      </c>
      <c r="T117" s="26" t="s">
        <v>0</v>
      </c>
      <c r="V117" s="63">
        <f>SUM(W117:W123)</f>
        <v>100114</v>
      </c>
      <c r="W117" s="20">
        <v>74</v>
      </c>
    </row>
    <row r="118" spans="1:23" x14ac:dyDescent="0.25">
      <c r="A118" s="10"/>
      <c r="B118" s="136">
        <f t="shared" ref="B118:B123" si="40">LN(W118)</f>
        <v>8.0133431813866718</v>
      </c>
      <c r="C118">
        <v>6.7879999999999996E-2</v>
      </c>
      <c r="D118">
        <v>5.8000000000000004E-6</v>
      </c>
      <c r="E118" s="18">
        <f t="shared" ref="E118:F123" si="41">C118^2</f>
        <v>4.6076943999999991E-3</v>
      </c>
      <c r="F118" s="18">
        <f t="shared" si="41"/>
        <v>3.3640000000000006E-11</v>
      </c>
      <c r="G118" s="18">
        <f t="shared" ref="G118:G123" si="42">C118^2*D118^2</f>
        <v>1.5500283961599999E-13</v>
      </c>
      <c r="H118" s="28">
        <f t="shared" ref="H118:H123" si="43">B118/$A$117</f>
        <v>0.69596127081770243</v>
      </c>
      <c r="I118" s="29">
        <f t="shared" ref="I118:I123" si="44">H118*C118</f>
        <v>4.724185106310564E-2</v>
      </c>
      <c r="J118" s="7">
        <f t="shared" ref="J118:J123" si="45">H118^2*C118^2</f>
        <v>2.231792491868655E-3</v>
      </c>
      <c r="K118" s="30">
        <f t="shared" ref="K118:K123" si="46">H118^4*C118^2*D118^2</f>
        <v>3.6364694570076136E-14</v>
      </c>
      <c r="L118" s="30">
        <f t="shared" ref="L118:L123" si="47">H118^2*D118^2</f>
        <v>1.6293940723686358E-11</v>
      </c>
      <c r="N118" s="5"/>
      <c r="O118" s="5"/>
      <c r="P118" s="18"/>
      <c r="R118" s="38">
        <f>SQRT(SUM(J118:J123))</f>
        <v>6.3580698856195494E-2</v>
      </c>
      <c r="S118" s="38">
        <f>SQRT(SUM(K118:K123)/SUM(J118:J123))</f>
        <v>3.4240248348154266E-6</v>
      </c>
      <c r="T118" s="137" t="s">
        <v>76</v>
      </c>
      <c r="V118" s="10"/>
      <c r="W118" s="20">
        <v>3021</v>
      </c>
    </row>
    <row r="119" spans="1:23" x14ac:dyDescent="0.25">
      <c r="A119" s="10"/>
      <c r="B119" s="136">
        <f t="shared" si="40"/>
        <v>9.142917695658749</v>
      </c>
      <c r="C119">
        <v>4.3860000000000003E-2</v>
      </c>
      <c r="D119">
        <v>3.145E-6</v>
      </c>
      <c r="E119" s="18">
        <f t="shared" si="41"/>
        <v>1.9236996000000003E-3</v>
      </c>
      <c r="F119" s="18">
        <f t="shared" si="41"/>
        <v>9.8910249999999996E-12</v>
      </c>
      <c r="G119" s="18">
        <f t="shared" si="42"/>
        <v>1.9027360836090002E-14</v>
      </c>
      <c r="H119" s="28">
        <f t="shared" si="43"/>
        <v>0.7940651578772413</v>
      </c>
      <c r="I119" s="29">
        <f t="shared" si="44"/>
        <v>3.4827697824495803E-2</v>
      </c>
      <c r="J119" s="7">
        <f t="shared" si="45"/>
        <v>1.2129685357543899E-3</v>
      </c>
      <c r="K119" s="30">
        <f t="shared" si="46"/>
        <v>7.5648986820637782E-15</v>
      </c>
      <c r="L119" s="30">
        <f t="shared" si="47"/>
        <v>6.2366817102629032E-12</v>
      </c>
      <c r="N119" s="5"/>
      <c r="O119" s="5"/>
      <c r="P119" s="18"/>
      <c r="R119" s="38">
        <f>SQRT(SUM(J119:J123))</f>
        <v>4.2552470846868147E-2</v>
      </c>
      <c r="S119" s="38">
        <f>SQRT(SUM(K119:K123)/SUM(J119:J123))</f>
        <v>2.4680362726252156E-6</v>
      </c>
      <c r="T119" s="137" t="s">
        <v>77</v>
      </c>
      <c r="V119" s="10"/>
      <c r="W119" s="20">
        <v>9348</v>
      </c>
    </row>
    <row r="120" spans="1:23" x14ac:dyDescent="0.25">
      <c r="A120" s="10"/>
      <c r="B120" s="136">
        <f t="shared" si="40"/>
        <v>8.5446137869922296</v>
      </c>
      <c r="C120">
        <v>1.6990000000000002E-2</v>
      </c>
      <c r="D120">
        <v>4.2649999999999998E-6</v>
      </c>
      <c r="E120" s="18">
        <f t="shared" si="41"/>
        <v>2.8866010000000008E-4</v>
      </c>
      <c r="F120" s="18">
        <f t="shared" si="41"/>
        <v>1.8190224999999998E-11</v>
      </c>
      <c r="G120" s="18">
        <f t="shared" si="42"/>
        <v>5.250792167522501E-15</v>
      </c>
      <c r="H120" s="28">
        <f t="shared" si="43"/>
        <v>0.7421022830589068</v>
      </c>
      <c r="I120" s="29">
        <f t="shared" si="44"/>
        <v>1.2608317789170828E-2</v>
      </c>
      <c r="J120" s="7">
        <f t="shared" si="45"/>
        <v>1.5896967747272157E-4</v>
      </c>
      <c r="K120" s="30">
        <f t="shared" si="46"/>
        <v>1.5925016812066805E-15</v>
      </c>
      <c r="L120" s="30">
        <f t="shared" si="47"/>
        <v>1.0017644286156055E-11</v>
      </c>
      <c r="N120" s="5"/>
      <c r="O120" s="5"/>
      <c r="P120" s="18"/>
      <c r="R120" s="38">
        <f>SQRT(SUM(J120:J123))</f>
        <v>2.44488085480494E-2</v>
      </c>
      <c r="S120" s="38">
        <f>SQRT(SUM(K120:K123)/SUM(J120:J123))</f>
        <v>2.4074865361468671E-6</v>
      </c>
      <c r="T120" s="137" t="s">
        <v>78</v>
      </c>
      <c r="V120" s="10"/>
      <c r="W120" s="20">
        <v>5139</v>
      </c>
    </row>
    <row r="121" spans="1:23" x14ac:dyDescent="0.25">
      <c r="A121" s="10"/>
      <c r="B121" s="136">
        <f t="shared" si="40"/>
        <v>9.0777228473613434</v>
      </c>
      <c r="C121">
        <v>1.421E-2</v>
      </c>
      <c r="D121">
        <v>3.534E-6</v>
      </c>
      <c r="E121" s="18">
        <f t="shared" si="41"/>
        <v>2.0192410000000001E-4</v>
      </c>
      <c r="F121" s="18">
        <f t="shared" si="41"/>
        <v>1.2489155999999999E-11</v>
      </c>
      <c r="G121" s="18">
        <f t="shared" si="42"/>
        <v>2.5218615850596001E-15</v>
      </c>
      <c r="H121" s="28">
        <f t="shared" si="43"/>
        <v>0.7884029656505035</v>
      </c>
      <c r="I121" s="29">
        <f t="shared" si="44"/>
        <v>1.1203206141893655E-2</v>
      </c>
      <c r="J121" s="7">
        <f t="shared" si="45"/>
        <v>1.255118278577637E-4</v>
      </c>
      <c r="K121" s="30">
        <f t="shared" si="46"/>
        <v>9.7434832566474553E-16</v>
      </c>
      <c r="L121" s="30">
        <f t="shared" si="47"/>
        <v>7.7630000478435054E-12</v>
      </c>
      <c r="N121" s="5"/>
      <c r="O121" s="5"/>
      <c r="P121" s="18"/>
      <c r="R121" s="38">
        <f>SQRT(SUM(J121:J123))</f>
        <v>2.09469463632877E-2</v>
      </c>
      <c r="S121" s="38">
        <f>SQRT(SUM(K121:K123)/SUM(J121:J123))</f>
        <v>2.0655436761616287E-6</v>
      </c>
      <c r="T121" s="137" t="s">
        <v>79</v>
      </c>
      <c r="V121" s="10"/>
      <c r="W121" s="20">
        <v>8758</v>
      </c>
    </row>
    <row r="122" spans="1:23" x14ac:dyDescent="0.25">
      <c r="A122" s="10"/>
      <c r="B122" s="136">
        <f t="shared" si="40"/>
        <v>10.383967364449738</v>
      </c>
      <c r="C122">
        <v>9.8300000000000002E-3</v>
      </c>
      <c r="D122">
        <v>1.8500000000000001E-6</v>
      </c>
      <c r="E122" s="18">
        <f t="shared" si="41"/>
        <v>9.6628900000000006E-5</v>
      </c>
      <c r="F122" s="18">
        <f t="shared" si="41"/>
        <v>3.4225000000000004E-12</v>
      </c>
      <c r="G122" s="18">
        <f t="shared" si="42"/>
        <v>3.3071241025000004E-16</v>
      </c>
      <c r="H122" s="28">
        <f t="shared" si="43"/>
        <v>0.90185069570943011</v>
      </c>
      <c r="I122" s="29">
        <f t="shared" si="44"/>
        <v>8.8651923388236974E-3</v>
      </c>
      <c r="J122" s="7">
        <f t="shared" si="45"/>
        <v>7.8591635204338381E-5</v>
      </c>
      <c r="K122" s="30">
        <f t="shared" si="46"/>
        <v>2.1877065698982591E-16</v>
      </c>
      <c r="L122" s="30">
        <f t="shared" si="47"/>
        <v>2.7836379332357931E-12</v>
      </c>
      <c r="N122" s="5"/>
      <c r="O122" s="5"/>
      <c r="P122" s="18"/>
      <c r="R122" s="38">
        <f>SQRT(SUM(J122:J123))</f>
        <v>1.7699229759757573E-2</v>
      </c>
      <c r="S122" s="38">
        <f>SQRT(SUM(K122:K123)/SUM(J122:J123))</f>
        <v>1.6927939729829905E-6</v>
      </c>
      <c r="T122" s="137" t="s">
        <v>80</v>
      </c>
      <c r="V122" s="10"/>
      <c r="W122" s="20">
        <v>32337</v>
      </c>
    </row>
    <row r="123" spans="1:23" x14ac:dyDescent="0.25">
      <c r="A123" s="64"/>
      <c r="B123" s="136">
        <f t="shared" si="40"/>
        <v>10.631929480490411</v>
      </c>
      <c r="C123" s="31">
        <v>1.6590000000000001E-2</v>
      </c>
      <c r="D123" s="31">
        <v>1.8419999999999999E-6</v>
      </c>
      <c r="E123" s="50">
        <f t="shared" si="41"/>
        <v>2.7522810000000001E-4</v>
      </c>
      <c r="F123" s="50">
        <f t="shared" si="41"/>
        <v>3.3929639999999996E-12</v>
      </c>
      <c r="G123" s="50">
        <f t="shared" si="42"/>
        <v>9.3383903508839993E-16</v>
      </c>
      <c r="H123" s="28">
        <f t="shared" si="43"/>
        <v>0.92338628023239955</v>
      </c>
      <c r="I123" s="52">
        <f t="shared" si="44"/>
        <v>1.5318978389055509E-2</v>
      </c>
      <c r="J123" s="35">
        <f t="shared" si="45"/>
        <v>2.346710988843497E-4</v>
      </c>
      <c r="K123" s="53">
        <f t="shared" si="46"/>
        <v>6.7889982019986834E-16</v>
      </c>
      <c r="L123" s="53">
        <f t="shared" si="47"/>
        <v>2.8929843658951925E-12</v>
      </c>
      <c r="M123" s="31"/>
      <c r="N123" s="54"/>
      <c r="O123" s="54"/>
      <c r="P123" s="50"/>
      <c r="Q123" s="31"/>
      <c r="R123" s="35"/>
      <c r="S123" s="35"/>
      <c r="T123" s="35"/>
      <c r="V123" s="64"/>
      <c r="W123" s="60">
        <v>41437</v>
      </c>
    </row>
    <row r="127" spans="1:23" ht="18.75" x14ac:dyDescent="0.3">
      <c r="A127" s="61"/>
      <c r="B127" s="65" t="s">
        <v>82</v>
      </c>
      <c r="C127" s="66"/>
      <c r="D127" s="67"/>
      <c r="E127" s="67"/>
      <c r="F127" s="67"/>
      <c r="G127" s="67"/>
      <c r="H127" s="68"/>
      <c r="I127" s="33"/>
      <c r="J127" s="31"/>
      <c r="K127" s="33"/>
      <c r="L127" s="33"/>
      <c r="M127" s="31"/>
      <c r="N127" s="33"/>
      <c r="O127" s="31"/>
      <c r="P127" s="34"/>
      <c r="Q127" s="31"/>
      <c r="R127" s="31"/>
      <c r="S127" s="31"/>
      <c r="T127" s="31"/>
    </row>
    <row r="128" spans="1:23" x14ac:dyDescent="0.25">
      <c r="A128" s="10"/>
      <c r="B128" s="4"/>
      <c r="C128" s="4"/>
      <c r="H128" s="1"/>
      <c r="I128" s="1"/>
      <c r="K128" s="13"/>
      <c r="L128" s="13"/>
      <c r="N128" s="1"/>
    </row>
    <row r="129" spans="1:23" x14ac:dyDescent="0.25">
      <c r="A129" s="62" t="s">
        <v>34</v>
      </c>
      <c r="B129" s="36" t="s">
        <v>35</v>
      </c>
      <c r="C129" s="36" t="s">
        <v>3</v>
      </c>
      <c r="D129" s="36" t="s">
        <v>5</v>
      </c>
      <c r="E129" s="36" t="s">
        <v>14</v>
      </c>
      <c r="F129" s="36" t="s">
        <v>15</v>
      </c>
      <c r="G129" s="36" t="s">
        <v>16</v>
      </c>
      <c r="H129" s="36" t="s">
        <v>75</v>
      </c>
      <c r="I129" s="36" t="s">
        <v>10</v>
      </c>
      <c r="J129" s="36" t="s">
        <v>12</v>
      </c>
      <c r="K129" s="36" t="s">
        <v>11</v>
      </c>
      <c r="L129" s="36" t="s">
        <v>17</v>
      </c>
      <c r="M129" s="36"/>
      <c r="N129" s="36"/>
      <c r="O129" s="36"/>
      <c r="P129" s="36"/>
      <c r="Q129" s="36"/>
      <c r="R129" s="36" t="s">
        <v>7</v>
      </c>
      <c r="S129" s="36" t="s">
        <v>32</v>
      </c>
      <c r="T129" s="34" t="s">
        <v>13</v>
      </c>
      <c r="V129" s="62" t="s">
        <v>6</v>
      </c>
      <c r="W129" s="36" t="s">
        <v>4</v>
      </c>
    </row>
    <row r="130" spans="1:23" x14ac:dyDescent="0.25">
      <c r="A130" s="136">
        <f>LN(V130)</f>
        <v>11.514753792560258</v>
      </c>
      <c r="B130" s="136">
        <f>LN(W130)</f>
        <v>4.290459441148391</v>
      </c>
      <c r="C130">
        <v>1.8360000000000001E-2</v>
      </c>
      <c r="D130">
        <v>2.6480000000000001E-5</v>
      </c>
      <c r="E130" s="18">
        <f>C130^2</f>
        <v>3.3708960000000004E-4</v>
      </c>
      <c r="F130" s="18">
        <f>D130^2</f>
        <v>7.0119040000000006E-10</v>
      </c>
      <c r="G130" s="18">
        <f>C130^2*D130^2</f>
        <v>2.3636399145984006E-13</v>
      </c>
      <c r="H130" s="28">
        <f>B130/$A$130</f>
        <v>0.37260539985843893</v>
      </c>
      <c r="I130" s="29">
        <f>H130*C130</f>
        <v>6.8410351414009392E-3</v>
      </c>
      <c r="J130" s="7">
        <f>H130^2*C130^2</f>
        <v>4.6799761805882567E-5</v>
      </c>
      <c r="K130" s="30">
        <f>H130^4*C130^2*D130^2</f>
        <v>4.5559389216317484E-15</v>
      </c>
      <c r="L130" s="30">
        <f>H130^2*D130^2</f>
        <v>9.7349617729444994E-11</v>
      </c>
      <c r="N130" s="5"/>
      <c r="O130" s="5"/>
      <c r="P130" s="18"/>
      <c r="R130" s="38">
        <f>SQRT(SUM(J130:J136))</f>
        <v>5.2704616975961072E-2</v>
      </c>
      <c r="S130" s="38">
        <f>SQRT(SUM(K130:K136)/SUM(J130:J136))</f>
        <v>2.7648194785074061E-6</v>
      </c>
      <c r="T130" s="26" t="s">
        <v>0</v>
      </c>
      <c r="V130" s="63">
        <f>SUM(W130:W136)</f>
        <v>100183</v>
      </c>
      <c r="W130" s="20">
        <v>73</v>
      </c>
    </row>
    <row r="131" spans="1:23" x14ac:dyDescent="0.25">
      <c r="A131" s="10"/>
      <c r="B131" s="136">
        <f t="shared" ref="B131:B136" si="48">LN(W131)</f>
        <v>7.0370276146862762</v>
      </c>
      <c r="C131">
        <v>5.9119999999999999E-2</v>
      </c>
      <c r="D131">
        <v>5.1200000000000001E-6</v>
      </c>
      <c r="E131" s="18">
        <f t="shared" ref="E131:F136" si="49">C131^2</f>
        <v>3.4951743999999999E-3</v>
      </c>
      <c r="F131" s="18">
        <f t="shared" si="49"/>
        <v>2.6214400000000003E-11</v>
      </c>
      <c r="G131" s="18">
        <f t="shared" ref="G131:G136" si="50">C131^2*D131^2</f>
        <v>9.1623899791360007E-14</v>
      </c>
      <c r="H131" s="28">
        <f t="shared" ref="H131:H136" si="51">B131/$A$130</f>
        <v>0.61113140076281403</v>
      </c>
      <c r="I131" s="29">
        <f t="shared" ref="I131:I136" si="52">H131*C131</f>
        <v>3.6130088413097568E-2</v>
      </c>
      <c r="J131" s="7">
        <f t="shared" ref="J131:J136" si="53">H131^2*C131^2</f>
        <v>1.3053832887382469E-3</v>
      </c>
      <c r="K131" s="30">
        <f t="shared" ref="K131:K136" si="54">H131^4*C131^2*D131^2</f>
        <v>1.278048010056007E-14</v>
      </c>
      <c r="L131" s="30">
        <f t="shared" ref="L131:L136" si="55">H131^2*D131^2</f>
        <v>9.7905957666375399E-12</v>
      </c>
      <c r="N131" s="5"/>
      <c r="O131" s="5"/>
      <c r="P131" s="18"/>
      <c r="R131" s="38">
        <f>SQRT(SUM(J131:J136))</f>
        <v>5.2258749399281282E-2</v>
      </c>
      <c r="S131" s="38">
        <f>SQRT(SUM(K131:K136)/SUM(J131:J136))</f>
        <v>2.4712300487900978E-6</v>
      </c>
      <c r="T131" s="137" t="s">
        <v>76</v>
      </c>
      <c r="V131" s="10"/>
      <c r="W131" s="20">
        <v>1138</v>
      </c>
    </row>
    <row r="132" spans="1:23" x14ac:dyDescent="0.25">
      <c r="A132" s="10"/>
      <c r="B132" s="136">
        <f t="shared" si="48"/>
        <v>8.291045131081729</v>
      </c>
      <c r="C132">
        <v>4.4260000000000001E-2</v>
      </c>
      <c r="D132">
        <v>2.48E-6</v>
      </c>
      <c r="E132" s="18">
        <f t="shared" si="49"/>
        <v>1.9589476000000001E-3</v>
      </c>
      <c r="F132" s="18">
        <f t="shared" si="49"/>
        <v>6.1504000000000001E-12</v>
      </c>
      <c r="G132" s="18">
        <f t="shared" si="50"/>
        <v>1.2048311319040001E-14</v>
      </c>
      <c r="H132" s="28">
        <f t="shared" si="51"/>
        <v>0.72003668341034055</v>
      </c>
      <c r="I132" s="29">
        <f t="shared" si="52"/>
        <v>3.1868823607741674E-2</v>
      </c>
      <c r="J132" s="7">
        <f t="shared" si="53"/>
        <v>1.0156219181413531E-3</v>
      </c>
      <c r="K132" s="30">
        <f t="shared" si="54"/>
        <v>3.2385057471156147E-15</v>
      </c>
      <c r="L132" s="30">
        <f t="shared" si="55"/>
        <v>3.1886922576880451E-12</v>
      </c>
      <c r="N132" s="5"/>
      <c r="O132" s="5"/>
      <c r="P132" s="18"/>
      <c r="R132" s="38">
        <f>SQRT(SUM(J132:J136))</f>
        <v>3.7757033782311801E-2</v>
      </c>
      <c r="S132" s="38">
        <f>SQRT(SUM(K132:K136)/SUM(J132:J136))</f>
        <v>1.6534732535406063E-6</v>
      </c>
      <c r="T132" s="137" t="s">
        <v>77</v>
      </c>
      <c r="V132" s="10"/>
      <c r="W132" s="20">
        <v>3988</v>
      </c>
    </row>
    <row r="133" spans="1:23" x14ac:dyDescent="0.25">
      <c r="A133" s="10"/>
      <c r="B133" s="136">
        <f t="shared" si="48"/>
        <v>7.9772819867551501</v>
      </c>
      <c r="C133">
        <v>1.273E-2</v>
      </c>
      <c r="D133">
        <v>2.9500000000000001E-6</v>
      </c>
      <c r="E133" s="18">
        <f t="shared" si="49"/>
        <v>1.6205289999999999E-4</v>
      </c>
      <c r="F133" s="18">
        <f t="shared" si="49"/>
        <v>8.7025000000000001E-12</v>
      </c>
      <c r="G133" s="18">
        <f t="shared" si="50"/>
        <v>1.4102653622499999E-15</v>
      </c>
      <c r="H133" s="28">
        <f t="shared" si="51"/>
        <v>0.69278789025513621</v>
      </c>
      <c r="I133" s="29">
        <f t="shared" si="52"/>
        <v>8.8191898429478832E-3</v>
      </c>
      <c r="J133" s="7">
        <f t="shared" si="53"/>
        <v>7.7778109485955119E-5</v>
      </c>
      <c r="K133" s="30">
        <f t="shared" si="54"/>
        <v>3.2486430127512841E-16</v>
      </c>
      <c r="L133" s="30">
        <f t="shared" si="55"/>
        <v>4.1768089173444257E-12</v>
      </c>
      <c r="N133" s="5"/>
      <c r="O133" s="5"/>
      <c r="P133" s="18"/>
      <c r="R133" s="38">
        <f>SQRT(SUM(J133:J136))</f>
        <v>2.0247757453537452E-2</v>
      </c>
      <c r="S133" s="38">
        <f>SQRT(SUM(K133:K136)/SUM(J133:J136))</f>
        <v>1.2678725473171901E-6</v>
      </c>
      <c r="T133" s="137" t="s">
        <v>78</v>
      </c>
      <c r="V133" s="10"/>
      <c r="W133" s="20">
        <v>2914</v>
      </c>
    </row>
    <row r="134" spans="1:23" x14ac:dyDescent="0.25">
      <c r="A134" s="10"/>
      <c r="B134" s="136">
        <f t="shared" si="48"/>
        <v>8.7850806365398384</v>
      </c>
      <c r="C134">
        <v>1.2670000000000001E-2</v>
      </c>
      <c r="D134">
        <v>1.9750000000000001E-6</v>
      </c>
      <c r="E134" s="18">
        <f t="shared" si="49"/>
        <v>1.6052890000000001E-4</v>
      </c>
      <c r="F134" s="18">
        <f t="shared" si="49"/>
        <v>3.9006250000000005E-12</v>
      </c>
      <c r="G134" s="18">
        <f t="shared" si="50"/>
        <v>6.2616304056250017E-16</v>
      </c>
      <c r="H134" s="28">
        <f t="shared" si="51"/>
        <v>0.76294124866273083</v>
      </c>
      <c r="I134" s="29">
        <f t="shared" si="52"/>
        <v>9.6664656205567995E-3</v>
      </c>
      <c r="J134" s="7">
        <f t="shared" si="53"/>
        <v>9.344055759340656E-5</v>
      </c>
      <c r="K134" s="30">
        <f t="shared" si="54"/>
        <v>2.121542874476642E-16</v>
      </c>
      <c r="L134" s="30">
        <f t="shared" si="55"/>
        <v>2.2704732603461525E-12</v>
      </c>
      <c r="N134" s="5"/>
      <c r="O134" s="5"/>
      <c r="P134" s="18"/>
      <c r="R134" s="38">
        <f>SQRT(SUM(J134:J136))</f>
        <v>1.8226178217369826E-2</v>
      </c>
      <c r="S134" s="38">
        <f>SQRT(SUM(K134:K136)/SUM(J134:J136))</f>
        <v>1.0029636540640328E-6</v>
      </c>
      <c r="T134" s="137" t="s">
        <v>79</v>
      </c>
      <c r="V134" s="10"/>
      <c r="W134" s="20">
        <v>6536</v>
      </c>
    </row>
    <row r="135" spans="1:23" x14ac:dyDescent="0.25">
      <c r="A135" s="10"/>
      <c r="B135" s="136">
        <f t="shared" si="48"/>
        <v>10.156112233172507</v>
      </c>
      <c r="C135">
        <v>9.0699999999999999E-3</v>
      </c>
      <c r="D135">
        <v>9.5999999999999991E-7</v>
      </c>
      <c r="E135" s="18">
        <f t="shared" si="49"/>
        <v>8.2264899999999992E-5</v>
      </c>
      <c r="F135" s="18">
        <f t="shared" si="49"/>
        <v>9.2159999999999983E-13</v>
      </c>
      <c r="G135" s="18">
        <f t="shared" si="50"/>
        <v>7.5815331839999974E-17</v>
      </c>
      <c r="H135" s="28">
        <f t="shared" si="51"/>
        <v>0.8820086313729455</v>
      </c>
      <c r="I135" s="29">
        <f t="shared" si="52"/>
        <v>7.9998182865526155E-3</v>
      </c>
      <c r="J135" s="7">
        <f t="shared" si="53"/>
        <v>6.3997092617861613E-5</v>
      </c>
      <c r="K135" s="30">
        <f t="shared" si="54"/>
        <v>4.5882638148684161E-17</v>
      </c>
      <c r="L135" s="30">
        <f t="shared" si="55"/>
        <v>7.1694879051237237E-13</v>
      </c>
      <c r="N135" s="5"/>
      <c r="O135" s="5"/>
      <c r="P135" s="18"/>
      <c r="R135" s="38">
        <f>SQRT(SUM(J135:J136))</f>
        <v>1.5451634697271345E-2</v>
      </c>
      <c r="S135" s="38">
        <f>SQRT(SUM(K135:K136)/SUM(J135:J136))</f>
        <v>7.1486732393255445E-7</v>
      </c>
      <c r="T135" s="137" t="s">
        <v>80</v>
      </c>
      <c r="V135" s="10"/>
      <c r="W135" s="20">
        <v>25748</v>
      </c>
    </row>
    <row r="136" spans="1:23" x14ac:dyDescent="0.25">
      <c r="A136" s="64"/>
      <c r="B136" s="136">
        <f t="shared" si="48"/>
        <v>10.998526798817455</v>
      </c>
      <c r="C136" s="31">
        <v>1.384E-2</v>
      </c>
      <c r="D136" s="31">
        <v>6.9100000000000003E-7</v>
      </c>
      <c r="E136" s="50">
        <f t="shared" si="49"/>
        <v>1.9154559999999998E-4</v>
      </c>
      <c r="F136" s="50">
        <f t="shared" si="49"/>
        <v>4.7748100000000007E-13</v>
      </c>
      <c r="G136" s="50">
        <f t="shared" si="50"/>
        <v>9.1459384633600005E-17</v>
      </c>
      <c r="H136" s="28">
        <f t="shared" si="51"/>
        <v>0.95516821262158991</v>
      </c>
      <c r="I136" s="52">
        <f t="shared" si="52"/>
        <v>1.3219528062682805E-2</v>
      </c>
      <c r="J136" s="35">
        <f t="shared" si="53"/>
        <v>1.7475592220005814E-4</v>
      </c>
      <c r="K136" s="53">
        <f t="shared" si="54"/>
        <v>7.6128578214493152E-17</v>
      </c>
      <c r="L136" s="53">
        <f t="shared" si="55"/>
        <v>4.3562803054732654E-13</v>
      </c>
      <c r="M136" s="31"/>
      <c r="N136" s="54"/>
      <c r="O136" s="54"/>
      <c r="P136" s="50"/>
      <c r="Q136" s="31"/>
      <c r="R136" s="35"/>
      <c r="S136" s="35"/>
      <c r="T136" s="35"/>
      <c r="V136" s="64"/>
      <c r="W136" s="60">
        <v>59786</v>
      </c>
    </row>
    <row r="139" spans="1:23" x14ac:dyDescent="0.25">
      <c r="C139" s="22"/>
      <c r="D139" s="22"/>
    </row>
    <row r="140" spans="1:23" ht="18.75" x14ac:dyDescent="0.3">
      <c r="A140" s="61"/>
      <c r="B140" s="65" t="s">
        <v>81</v>
      </c>
      <c r="C140" s="66"/>
      <c r="D140" s="67"/>
      <c r="E140" s="67"/>
      <c r="F140" s="67"/>
      <c r="G140" s="67"/>
      <c r="H140" s="68"/>
      <c r="I140" s="33"/>
      <c r="J140" s="31"/>
      <c r="K140" s="33"/>
      <c r="L140" s="33"/>
      <c r="M140" s="31"/>
      <c r="N140" s="33"/>
      <c r="O140" s="31"/>
      <c r="P140" s="34"/>
      <c r="Q140" s="31"/>
      <c r="R140" s="31"/>
      <c r="S140" s="31"/>
      <c r="T140" s="31"/>
    </row>
    <row r="141" spans="1:23" x14ac:dyDescent="0.25">
      <c r="A141" s="10"/>
      <c r="B141" s="4"/>
      <c r="C141" s="4"/>
      <c r="H141" s="1"/>
      <c r="I141" s="1"/>
      <c r="K141" s="13"/>
      <c r="L141" s="13"/>
      <c r="N141" s="1"/>
    </row>
    <row r="142" spans="1:23" x14ac:dyDescent="0.25">
      <c r="A142" s="62" t="s">
        <v>34</v>
      </c>
      <c r="B142" s="36" t="s">
        <v>35</v>
      </c>
      <c r="C142" s="36" t="s">
        <v>3</v>
      </c>
      <c r="D142" s="36" t="s">
        <v>5</v>
      </c>
      <c r="E142" s="36" t="s">
        <v>14</v>
      </c>
      <c r="F142" s="36" t="s">
        <v>15</v>
      </c>
      <c r="G142" s="36" t="s">
        <v>16</v>
      </c>
      <c r="H142" s="36" t="s">
        <v>75</v>
      </c>
      <c r="I142" s="36" t="s">
        <v>10</v>
      </c>
      <c r="J142" s="36" t="s">
        <v>12</v>
      </c>
      <c r="K142" s="36" t="s">
        <v>11</v>
      </c>
      <c r="L142" s="36" t="s">
        <v>17</v>
      </c>
      <c r="M142" s="36"/>
      <c r="N142" s="36"/>
      <c r="O142" s="36"/>
      <c r="P142" s="36"/>
      <c r="Q142" s="36"/>
      <c r="R142" s="36" t="s">
        <v>7</v>
      </c>
      <c r="S142" s="36" t="s">
        <v>32</v>
      </c>
      <c r="T142" s="34" t="s">
        <v>13</v>
      </c>
      <c r="V142" s="62" t="s">
        <v>6</v>
      </c>
      <c r="W142" s="36" t="s">
        <v>4</v>
      </c>
    </row>
    <row r="143" spans="1:23" x14ac:dyDescent="0.25">
      <c r="A143" s="136">
        <f>LN(V143)</f>
        <v>11.513085452171593</v>
      </c>
      <c r="B143" s="136">
        <f>LN(W143)</f>
        <v>2.9444389791664403</v>
      </c>
      <c r="C143">
        <v>1.7520000000000001E-2</v>
      </c>
      <c r="D143">
        <v>4.5204499999999999E-4</v>
      </c>
      <c r="E143" s="18">
        <f>C143^2</f>
        <v>3.0695040000000004E-4</v>
      </c>
      <c r="F143" s="18">
        <f>D143^2</f>
        <v>2.04344682025E-7</v>
      </c>
      <c r="G143" s="18">
        <f>C143^2*D143^2</f>
        <v>6.2723681885446572E-11</v>
      </c>
      <c r="H143" s="28">
        <f>B143/$A$143</f>
        <v>0.25574716624821553</v>
      </c>
      <c r="I143" s="29">
        <f>H143*C143</f>
        <v>4.4806903526687361E-3</v>
      </c>
      <c r="J143" s="7">
        <f>H143^2*C143^2</f>
        <v>2.0076586036498686E-5</v>
      </c>
      <c r="K143" s="30">
        <f>H143^4*C143^2*D143^2</f>
        <v>2.683334810725824E-13</v>
      </c>
      <c r="L143" s="30">
        <f>H143^2*D143^2</f>
        <v>1.3365493544806843E-8</v>
      </c>
      <c r="N143" s="5"/>
      <c r="O143" s="5"/>
      <c r="P143" s="18"/>
      <c r="R143" s="38">
        <f>SQRT(SUM(J143:J149))</f>
        <v>6.3199047716723564E-2</v>
      </c>
      <c r="S143" s="38">
        <f>SQRT(SUM(K143:K149)/SUM(J143:J149))</f>
        <v>2.5507648471048813E-5</v>
      </c>
      <c r="T143" s="26" t="s">
        <v>0</v>
      </c>
      <c r="V143" s="63">
        <f>SUM(W143:W149)</f>
        <v>100016</v>
      </c>
      <c r="W143" s="20">
        <v>19</v>
      </c>
    </row>
    <row r="144" spans="1:23" x14ac:dyDescent="0.25">
      <c r="A144" s="10"/>
      <c r="B144" s="136">
        <f t="shared" ref="B144:B149" si="56">LN(W144)</f>
        <v>3.4011973816621555</v>
      </c>
      <c r="C144">
        <v>2.4889999999999999E-2</v>
      </c>
      <c r="D144">
        <v>5.4182899999999997E-4</v>
      </c>
      <c r="E144" s="18">
        <f t="shared" ref="E144:F149" si="57">C144^2</f>
        <v>6.1951209999999994E-4</v>
      </c>
      <c r="F144" s="18">
        <f t="shared" si="57"/>
        <v>2.9357866524099997E-7</v>
      </c>
      <c r="G144" s="18">
        <f t="shared" ref="G144:G149" si="58">C144^2*D144^2</f>
        <v>1.8187553541864889E-10</v>
      </c>
      <c r="H144" s="28">
        <f t="shared" ref="H144:H149" si="59">B144/$A$143</f>
        <v>0.29542014569349201</v>
      </c>
      <c r="I144" s="29">
        <f t="shared" ref="I144:I149" si="60">H144*C144</f>
        <v>7.3530074263110159E-3</v>
      </c>
      <c r="J144" s="7">
        <f t="shared" ref="J144:J149" si="61">H144^2*C144^2</f>
        <v>5.4066718211384951E-5</v>
      </c>
      <c r="K144" s="30">
        <f t="shared" ref="K144:K149" si="62">H144^4*C144^2*D144^2</f>
        <v>1.3852709177873883E-12</v>
      </c>
      <c r="L144" s="30">
        <f t="shared" ref="L144:L149" si="63">H144^2*D144^2</f>
        <v>2.5621509194831966E-8</v>
      </c>
      <c r="N144" s="5"/>
      <c r="O144" s="5"/>
      <c r="P144" s="18"/>
      <c r="R144" s="38">
        <f>SQRT(SUM(J144:J149))</f>
        <v>6.3040011471003105E-2</v>
      </c>
      <c r="S144" s="38">
        <f>SQRT(SUM(K144:K149)/SUM(J144:J149))</f>
        <v>2.4215812708092323E-5</v>
      </c>
      <c r="T144" s="137" t="s">
        <v>76</v>
      </c>
      <c r="V144" s="10"/>
      <c r="W144" s="20">
        <v>30</v>
      </c>
    </row>
    <row r="145" spans="1:23" x14ac:dyDescent="0.25">
      <c r="A145" s="10"/>
      <c r="B145" s="136">
        <f t="shared" si="56"/>
        <v>8.5541035454363339</v>
      </c>
      <c r="C145">
        <v>7.7950000000000005E-2</v>
      </c>
      <c r="D145">
        <v>2.1073500000000001E-5</v>
      </c>
      <c r="E145" s="18">
        <f t="shared" si="57"/>
        <v>6.0762025000000008E-3</v>
      </c>
      <c r="F145" s="18">
        <f t="shared" si="57"/>
        <v>4.4409240225000003E-10</v>
      </c>
      <c r="G145" s="18">
        <f t="shared" si="58"/>
        <v>2.6983953647824563E-12</v>
      </c>
      <c r="H145" s="28">
        <f t="shared" si="59"/>
        <v>0.74298966866634897</v>
      </c>
      <c r="I145" s="29">
        <f t="shared" si="60"/>
        <v>5.7916044672541904E-2</v>
      </c>
      <c r="J145" s="7">
        <f t="shared" si="61"/>
        <v>3.3542682305118697E-3</v>
      </c>
      <c r="K145" s="30">
        <f t="shared" si="62"/>
        <v>8.2231210187624663E-13</v>
      </c>
      <c r="L145" s="30">
        <f t="shared" si="63"/>
        <v>2.4515394874987671E-10</v>
      </c>
      <c r="N145" s="5"/>
      <c r="O145" s="5"/>
      <c r="P145" s="18"/>
      <c r="R145" s="38">
        <f>SQRT(SUM(J145:J149))</f>
        <v>6.2609714326554933E-2</v>
      </c>
      <c r="S145" s="38">
        <f>SQRT(SUM(K145:K149)/SUM(J145:J149))</f>
        <v>1.5527590876793744E-5</v>
      </c>
      <c r="T145" s="137" t="s">
        <v>77</v>
      </c>
      <c r="V145" s="10"/>
      <c r="W145" s="20">
        <v>5188</v>
      </c>
    </row>
    <row r="146" spans="1:23" x14ac:dyDescent="0.25">
      <c r="A146" s="10"/>
      <c r="B146" s="136">
        <f t="shared" si="56"/>
        <v>8.4531878614403251</v>
      </c>
      <c r="C146">
        <v>1.7059999999999999E-2</v>
      </c>
      <c r="D146">
        <v>2.6334900000000001E-5</v>
      </c>
      <c r="E146" s="18">
        <f t="shared" si="57"/>
        <v>2.9104359999999993E-4</v>
      </c>
      <c r="F146" s="18">
        <f t="shared" si="57"/>
        <v>6.9352695801000009E-10</v>
      </c>
      <c r="G146" s="18">
        <f t="shared" si="58"/>
        <v>2.018465825562792E-13</v>
      </c>
      <c r="H146" s="28">
        <f t="shared" si="59"/>
        <v>0.73422436553234205</v>
      </c>
      <c r="I146" s="29">
        <f t="shared" si="60"/>
        <v>1.2525867675981755E-2</v>
      </c>
      <c r="J146" s="7">
        <f t="shared" si="61"/>
        <v>1.5689736103620454E-4</v>
      </c>
      <c r="K146" s="30">
        <f t="shared" si="62"/>
        <v>5.8659258843655733E-14</v>
      </c>
      <c r="L146" s="30">
        <f t="shared" si="63"/>
        <v>3.7387027070595495E-10</v>
      </c>
      <c r="N146" s="5"/>
      <c r="O146" s="5"/>
      <c r="P146" s="18"/>
      <c r="R146" s="38">
        <f>SQRT(SUM(J146:J149))</f>
        <v>2.3784618927806016E-2</v>
      </c>
      <c r="S146" s="38">
        <f>SQRT(SUM(K146:K149)/SUM(J146:J149))</f>
        <v>1.4734481062249191E-5</v>
      </c>
      <c r="T146" s="137" t="s">
        <v>78</v>
      </c>
      <c r="V146" s="10"/>
      <c r="W146" s="20">
        <v>4690</v>
      </c>
    </row>
    <row r="147" spans="1:23" x14ac:dyDescent="0.25">
      <c r="A147" s="10"/>
      <c r="B147" s="136">
        <f t="shared" si="56"/>
        <v>9.7402624914331621</v>
      </c>
      <c r="C147">
        <v>1.145E-2</v>
      </c>
      <c r="D147">
        <v>9.5686300000000006E-6</v>
      </c>
      <c r="E147" s="18">
        <f t="shared" si="57"/>
        <v>1.311025E-4</v>
      </c>
      <c r="F147" s="18">
        <f t="shared" si="57"/>
        <v>9.1558680076900014E-11</v>
      </c>
      <c r="G147" s="18">
        <f t="shared" si="58"/>
        <v>1.2003571854781784E-14</v>
      </c>
      <c r="H147" s="28">
        <f t="shared" si="59"/>
        <v>0.84601669395200729</v>
      </c>
      <c r="I147" s="29">
        <f t="shared" si="60"/>
        <v>9.6868911457504842E-3</v>
      </c>
      <c r="J147" s="7">
        <f t="shared" si="61"/>
        <v>9.383586006961912E-5</v>
      </c>
      <c r="K147" s="30">
        <f t="shared" si="62"/>
        <v>6.149307740703571E-15</v>
      </c>
      <c r="L147" s="30">
        <f t="shared" si="63"/>
        <v>6.5532598477183983E-11</v>
      </c>
      <c r="N147" s="5"/>
      <c r="O147" s="5"/>
      <c r="P147" s="18"/>
      <c r="R147" s="38">
        <f>SQRT(SUM(J147:J149))</f>
        <v>2.0219068635937306E-2</v>
      </c>
      <c r="S147" s="38">
        <f>SQRT(SUM(K147:K149)/SUM(J147:J149))</f>
        <v>1.2527569822810724E-5</v>
      </c>
      <c r="T147" s="137" t="s">
        <v>79</v>
      </c>
      <c r="V147" s="10"/>
      <c r="W147" s="20">
        <v>16988</v>
      </c>
    </row>
    <row r="148" spans="1:23" x14ac:dyDescent="0.25">
      <c r="A148" s="10"/>
      <c r="B148" s="136">
        <f t="shared" si="56"/>
        <v>8.8757064446286105</v>
      </c>
      <c r="C148">
        <v>1.4579999999999999E-2</v>
      </c>
      <c r="D148">
        <v>2.67685E-5</v>
      </c>
      <c r="E148" s="18">
        <f t="shared" si="57"/>
        <v>2.1257639999999997E-4</v>
      </c>
      <c r="F148" s="18">
        <f t="shared" si="57"/>
        <v>7.1655259224999995E-10</v>
      </c>
      <c r="G148" s="18">
        <f t="shared" si="58"/>
        <v>1.5232217047117286E-13</v>
      </c>
      <c r="H148" s="28">
        <f t="shared" si="59"/>
        <v>0.77092335338781659</v>
      </c>
      <c r="I148" s="29">
        <f t="shared" si="60"/>
        <v>1.1240062492394365E-2</v>
      </c>
      <c r="J148" s="7">
        <f t="shared" si="61"/>
        <v>1.2633900483293063E-4</v>
      </c>
      <c r="K148" s="30">
        <f t="shared" si="62"/>
        <v>5.3803177734633254E-14</v>
      </c>
      <c r="L148" s="30">
        <f t="shared" si="63"/>
        <v>4.25863555010442E-10</v>
      </c>
      <c r="N148" s="5"/>
      <c r="O148" s="5"/>
      <c r="P148" s="18"/>
      <c r="R148" s="38">
        <f>SQRT(SUM(J148:J149))</f>
        <v>1.7747531558927415E-2</v>
      </c>
      <c r="S148" s="38">
        <f>SQRT(SUM(K148:K149)/SUM(J148:J149))</f>
        <v>1.3570986630744346E-5</v>
      </c>
      <c r="T148" s="137" t="s">
        <v>80</v>
      </c>
      <c r="V148" s="10"/>
      <c r="W148" s="20">
        <v>7156</v>
      </c>
    </row>
    <row r="149" spans="1:23" x14ac:dyDescent="0.25">
      <c r="A149" s="64"/>
      <c r="B149" s="136">
        <f t="shared" si="56"/>
        <v>11.096576340259984</v>
      </c>
      <c r="C149" s="31">
        <v>1.4250000000000001E-2</v>
      </c>
      <c r="D149" s="31">
        <v>4.8993599999999998E-6</v>
      </c>
      <c r="E149" s="50">
        <f t="shared" si="57"/>
        <v>2.0306250000000001E-4</v>
      </c>
      <c r="F149" s="50">
        <f t="shared" si="57"/>
        <v>2.4003728409599998E-11</v>
      </c>
      <c r="G149" s="50">
        <f t="shared" si="58"/>
        <v>4.8742571001744E-15</v>
      </c>
      <c r="H149" s="28">
        <f t="shared" si="59"/>
        <v>0.96382298093400787</v>
      </c>
      <c r="I149" s="52">
        <f t="shared" si="60"/>
        <v>1.3734477478309613E-2</v>
      </c>
      <c r="J149" s="35">
        <f t="shared" si="61"/>
        <v>1.8863587160219397E-4</v>
      </c>
      <c r="K149" s="53">
        <f t="shared" si="62"/>
        <v>4.2062738277931456E-15</v>
      </c>
      <c r="L149" s="53">
        <f t="shared" si="63"/>
        <v>2.2298377249601679E-11</v>
      </c>
      <c r="M149" s="31"/>
      <c r="N149" s="54"/>
      <c r="O149" s="54"/>
      <c r="P149" s="50"/>
      <c r="Q149" s="31"/>
      <c r="R149" s="35"/>
      <c r="S149" s="35"/>
      <c r="T149" s="35"/>
      <c r="V149" s="64"/>
      <c r="W149" s="60">
        <v>65945</v>
      </c>
    </row>
  </sheetData>
  <mergeCells count="2">
    <mergeCell ref="D4:I4"/>
    <mergeCell ref="D18:I1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Table_S2 (CDTI_nanoSIMS)</vt:lpstr>
      <vt:lpstr>Table_S2 (CDTI_Flow-Cytometry)</vt:lpstr>
    </vt:vector>
  </TitlesOfParts>
  <Company>UFZ Leipzig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Hryhoriy Stryhanyuk</dc:creator>
  <cp:lastModifiedBy>Hryhoriy Stryhanyuk</cp:lastModifiedBy>
  <dcterms:created xsi:type="dcterms:W3CDTF">2019-02-28T23:43:35Z</dcterms:created>
  <dcterms:modified xsi:type="dcterms:W3CDTF">2019-12-17T07:56:02Z</dcterms:modified>
</cp:coreProperties>
</file>