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10"/>
  <workbookPr showInkAnnotation="0" autoCompressPictures="0"/>
  <mc:AlternateContent xmlns:mc="http://schemas.openxmlformats.org/markup-compatibility/2006">
    <mc:Choice Requires="x15">
      <x15ac:absPath xmlns:x15ac="http://schemas.microsoft.com/office/spreadsheetml/2010/11/ac" url="/Users/dani/Dropbox/Dani's Diet Table/"/>
    </mc:Choice>
  </mc:AlternateContent>
  <xr:revisionPtr revIDLastSave="0" documentId="13_ncr:1_{09AE3093-4FE7-224C-9CA1-E1BEC5314797}" xr6:coauthVersionLast="36" xr6:coauthVersionMax="36" xr10:uidLastSave="{00000000-0000-0000-0000-000000000000}"/>
  <bookViews>
    <workbookView xWindow="3500" yWindow="460" windowWidth="32120" windowHeight="21140" tabRatio="500" xr2:uid="{00000000-000D-0000-FFFF-FFFF00000000}"/>
  </bookViews>
  <sheets>
    <sheet name="Diets" sheetId="6" r:id="rId1"/>
    <sheet name="Nutrition Info" sheetId="9" r:id="rId2"/>
  </sheet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AM7" i="6" l="1"/>
  <c r="AS7" i="6" s="1"/>
  <c r="AL7" i="6"/>
  <c r="AR7" i="6" s="1"/>
  <c r="AK7" i="6"/>
  <c r="AQ7" i="6" s="1"/>
  <c r="AJ7" i="6"/>
  <c r="AP7" i="6" s="1"/>
  <c r="AI7" i="6"/>
  <c r="AO7" i="6" s="1"/>
  <c r="AH7" i="6"/>
  <c r="AH6" i="6"/>
  <c r="AI6" i="6"/>
  <c r="AO6" i="6" s="1"/>
  <c r="AJ6" i="6"/>
  <c r="AP6" i="6" s="1"/>
  <c r="AK6" i="6"/>
  <c r="AQ6" i="6" s="1"/>
  <c r="AL6" i="6"/>
  <c r="AR6" i="6" s="1"/>
  <c r="AM6" i="6"/>
  <c r="AS6" i="6" s="1"/>
  <c r="AT7" i="6" l="1"/>
  <c r="AT6" i="6"/>
  <c r="AH61" i="6"/>
  <c r="AI61" i="6"/>
  <c r="AO61" i="6" s="1"/>
  <c r="AJ61" i="6"/>
  <c r="AP61" i="6" s="1"/>
  <c r="AK61" i="6"/>
  <c r="AQ61" i="6" s="1"/>
  <c r="AL61" i="6"/>
  <c r="AR61" i="6" s="1"/>
  <c r="AM61" i="6"/>
  <c r="AS61" i="6" s="1"/>
  <c r="AH62" i="6"/>
  <c r="AI62" i="6"/>
  <c r="AO62" i="6" s="1"/>
  <c r="AJ62" i="6"/>
  <c r="AP62" i="6" s="1"/>
  <c r="AK62" i="6"/>
  <c r="AQ62" i="6" s="1"/>
  <c r="AL62" i="6"/>
  <c r="AR62" i="6" s="1"/>
  <c r="AM62" i="6"/>
  <c r="AH63" i="6"/>
  <c r="AI63" i="6"/>
  <c r="AO63" i="6" s="1"/>
  <c r="AJ63" i="6"/>
  <c r="AP63" i="6" s="1"/>
  <c r="AK63" i="6"/>
  <c r="AQ63" i="6" s="1"/>
  <c r="AL63" i="6"/>
  <c r="AR63" i="6" s="1"/>
  <c r="AM63" i="6"/>
  <c r="AS63" i="6" s="1"/>
  <c r="AH64" i="6"/>
  <c r="AI64" i="6"/>
  <c r="AO64" i="6" s="1"/>
  <c r="AJ64" i="6"/>
  <c r="AP64" i="6" s="1"/>
  <c r="AK64" i="6"/>
  <c r="AQ64" i="6" s="1"/>
  <c r="AL64" i="6"/>
  <c r="AR64" i="6" s="1"/>
  <c r="AM64" i="6"/>
  <c r="AH65" i="6"/>
  <c r="AI65" i="6"/>
  <c r="AO65" i="6" s="1"/>
  <c r="AJ65" i="6"/>
  <c r="AP65" i="6" s="1"/>
  <c r="AK65" i="6"/>
  <c r="AQ65" i="6" s="1"/>
  <c r="AL65" i="6"/>
  <c r="AR65" i="6" s="1"/>
  <c r="AM65" i="6"/>
  <c r="AS65" i="6" s="1"/>
  <c r="AH66" i="6"/>
  <c r="AI66" i="6"/>
  <c r="AO66" i="6" s="1"/>
  <c r="AJ66" i="6"/>
  <c r="AP66" i="6" s="1"/>
  <c r="AK66" i="6"/>
  <c r="AQ66" i="6" s="1"/>
  <c r="AL66" i="6"/>
  <c r="AR66" i="6" s="1"/>
  <c r="AM66" i="6"/>
  <c r="AS66" i="6" s="1"/>
  <c r="AH67" i="6"/>
  <c r="AI67" i="6"/>
  <c r="AO67" i="6" s="1"/>
  <c r="AJ67" i="6"/>
  <c r="AP67" i="6" s="1"/>
  <c r="AK67" i="6"/>
  <c r="AQ67" i="6" s="1"/>
  <c r="AL67" i="6"/>
  <c r="AR67" i="6" s="1"/>
  <c r="AM67" i="6"/>
  <c r="AS67" i="6" s="1"/>
  <c r="AM75" i="6"/>
  <c r="AL75" i="6"/>
  <c r="AK75" i="6"/>
  <c r="AJ75" i="6"/>
  <c r="AI75" i="6"/>
  <c r="AH75" i="6"/>
  <c r="AT65" i="6" l="1"/>
  <c r="AT64" i="6"/>
  <c r="AT62" i="6"/>
  <c r="AT66" i="6"/>
  <c r="AT63" i="6"/>
  <c r="AT61" i="6"/>
  <c r="AS64" i="6"/>
  <c r="AS62" i="6"/>
  <c r="AT67" i="6"/>
  <c r="AK35" i="6"/>
  <c r="AM35" i="6" l="1"/>
  <c r="AS35" i="6" s="1"/>
  <c r="AL35" i="6"/>
  <c r="AR35" i="6" s="1"/>
  <c r="AT35" i="6"/>
  <c r="AJ35" i="6"/>
  <c r="AP35" i="6" s="1"/>
  <c r="AI35" i="6"/>
  <c r="AO35" i="6" s="1"/>
  <c r="AK25" i="6"/>
  <c r="AQ25" i="6" s="1"/>
  <c r="AL25" i="6"/>
  <c r="AR25" i="6" s="1"/>
  <c r="AI25" i="6"/>
  <c r="AO25" i="6" s="1"/>
  <c r="AJ25" i="6"/>
  <c r="AP25" i="6" s="1"/>
  <c r="AM25" i="6"/>
  <c r="AS25" i="6" s="1"/>
  <c r="AQ35" i="6" l="1"/>
  <c r="AT25" i="6"/>
  <c r="AH79" i="6" l="1"/>
  <c r="AI79" i="6"/>
  <c r="AO79" i="6" s="1"/>
  <c r="AJ79" i="6"/>
  <c r="AP79" i="6" s="1"/>
  <c r="AK79" i="6"/>
  <c r="AQ79" i="6" s="1"/>
  <c r="AL79" i="6"/>
  <c r="AR79" i="6" s="1"/>
  <c r="AM79" i="6"/>
  <c r="AS79" i="6" s="1"/>
  <c r="AH80" i="6"/>
  <c r="AI80" i="6"/>
  <c r="AO80" i="6" s="1"/>
  <c r="AJ80" i="6"/>
  <c r="AP80" i="6" s="1"/>
  <c r="AK80" i="6"/>
  <c r="AQ80" i="6" s="1"/>
  <c r="AL80" i="6"/>
  <c r="AR80" i="6" s="1"/>
  <c r="AM80" i="6"/>
  <c r="AS80" i="6" s="1"/>
  <c r="AH81" i="6"/>
  <c r="AI81" i="6"/>
  <c r="AO81" i="6" s="1"/>
  <c r="AJ81" i="6"/>
  <c r="AP81" i="6" s="1"/>
  <c r="AK81" i="6"/>
  <c r="AQ81" i="6" s="1"/>
  <c r="AL81" i="6"/>
  <c r="AR81" i="6" s="1"/>
  <c r="AM81" i="6"/>
  <c r="AS81" i="6" s="1"/>
  <c r="AH82" i="6"/>
  <c r="AI82" i="6"/>
  <c r="AO82" i="6" s="1"/>
  <c r="AJ82" i="6"/>
  <c r="AP82" i="6" s="1"/>
  <c r="AK82" i="6"/>
  <c r="AQ82" i="6" s="1"/>
  <c r="AL82" i="6"/>
  <c r="AR82" i="6" s="1"/>
  <c r="AM82" i="6"/>
  <c r="AS82" i="6" s="1"/>
  <c r="AH83" i="6"/>
  <c r="AI83" i="6"/>
  <c r="AO83" i="6" s="1"/>
  <c r="AJ83" i="6"/>
  <c r="AP83" i="6" s="1"/>
  <c r="AK83" i="6"/>
  <c r="AQ83" i="6" s="1"/>
  <c r="AL83" i="6"/>
  <c r="AR83" i="6" s="1"/>
  <c r="AM83" i="6"/>
  <c r="AS83" i="6" s="1"/>
  <c r="AH84" i="6"/>
  <c r="AI84" i="6"/>
  <c r="AO84" i="6" s="1"/>
  <c r="AJ84" i="6"/>
  <c r="AP84" i="6" s="1"/>
  <c r="AK84" i="6"/>
  <c r="AQ84" i="6" s="1"/>
  <c r="AL84" i="6"/>
  <c r="AR84" i="6" s="1"/>
  <c r="AM84" i="6"/>
  <c r="AS84" i="6" s="1"/>
  <c r="AH85" i="6"/>
  <c r="AI85" i="6"/>
  <c r="AO85" i="6" s="1"/>
  <c r="AJ85" i="6"/>
  <c r="AP85" i="6" s="1"/>
  <c r="AK85" i="6"/>
  <c r="AQ85" i="6" s="1"/>
  <c r="AL85" i="6"/>
  <c r="AR85" i="6" s="1"/>
  <c r="AM85" i="6"/>
  <c r="AS85" i="6" s="1"/>
  <c r="AH86" i="6"/>
  <c r="AI86" i="6"/>
  <c r="AO86" i="6" s="1"/>
  <c r="AJ86" i="6"/>
  <c r="AP86" i="6" s="1"/>
  <c r="AK86" i="6"/>
  <c r="AQ86" i="6" s="1"/>
  <c r="AL86" i="6"/>
  <c r="AR86" i="6" s="1"/>
  <c r="AM86" i="6"/>
  <c r="AS86" i="6" s="1"/>
  <c r="AH87" i="6"/>
  <c r="AI87" i="6"/>
  <c r="AO87" i="6" s="1"/>
  <c r="AJ87" i="6"/>
  <c r="AP87" i="6" s="1"/>
  <c r="AK87" i="6"/>
  <c r="AQ87" i="6" s="1"/>
  <c r="AL87" i="6"/>
  <c r="AR87" i="6" s="1"/>
  <c r="AM87" i="6"/>
  <c r="AS87" i="6" s="1"/>
  <c r="AH88" i="6"/>
  <c r="AI88" i="6"/>
  <c r="AO88" i="6" s="1"/>
  <c r="AJ88" i="6"/>
  <c r="AP88" i="6" s="1"/>
  <c r="AK88" i="6"/>
  <c r="AQ88" i="6" s="1"/>
  <c r="AL88" i="6"/>
  <c r="AR88" i="6" s="1"/>
  <c r="AM88" i="6"/>
  <c r="AS88" i="6" s="1"/>
  <c r="AH89" i="6"/>
  <c r="AI89" i="6"/>
  <c r="AO89" i="6" s="1"/>
  <c r="AJ89" i="6"/>
  <c r="AP89" i="6" s="1"/>
  <c r="AK89" i="6"/>
  <c r="AQ89" i="6" s="1"/>
  <c r="AL89" i="6"/>
  <c r="AR89" i="6" s="1"/>
  <c r="AM89" i="6"/>
  <c r="AS89" i="6" s="1"/>
  <c r="AH90" i="6"/>
  <c r="AI90" i="6"/>
  <c r="AO90" i="6" s="1"/>
  <c r="AJ90" i="6"/>
  <c r="AP90" i="6" s="1"/>
  <c r="AK90" i="6"/>
  <c r="AQ90" i="6" s="1"/>
  <c r="AL90" i="6"/>
  <c r="AR90" i="6" s="1"/>
  <c r="AM90" i="6"/>
  <c r="AS90" i="6" s="1"/>
  <c r="AH91" i="6"/>
  <c r="AI91" i="6"/>
  <c r="AO91" i="6" s="1"/>
  <c r="AJ91" i="6"/>
  <c r="AP91" i="6" s="1"/>
  <c r="AK91" i="6"/>
  <c r="AQ91" i="6" s="1"/>
  <c r="AL91" i="6"/>
  <c r="AR91" i="6" s="1"/>
  <c r="AM91" i="6"/>
  <c r="AS91" i="6" s="1"/>
  <c r="AH92" i="6"/>
  <c r="AI92" i="6"/>
  <c r="AO92" i="6" s="1"/>
  <c r="AJ92" i="6"/>
  <c r="AP92" i="6" s="1"/>
  <c r="AK92" i="6"/>
  <c r="AQ92" i="6" s="1"/>
  <c r="AL92" i="6"/>
  <c r="AR92" i="6" s="1"/>
  <c r="AM92" i="6"/>
  <c r="AS92" i="6" s="1"/>
  <c r="AH93" i="6"/>
  <c r="AI93" i="6"/>
  <c r="AO93" i="6" s="1"/>
  <c r="AJ93" i="6"/>
  <c r="AP93" i="6" s="1"/>
  <c r="AK93" i="6"/>
  <c r="AQ93" i="6" s="1"/>
  <c r="AL93" i="6"/>
  <c r="AR93" i="6" s="1"/>
  <c r="AM93" i="6"/>
  <c r="AS93" i="6" s="1"/>
  <c r="AH94" i="6"/>
  <c r="AI94" i="6"/>
  <c r="AO94" i="6" s="1"/>
  <c r="AJ94" i="6"/>
  <c r="AP94" i="6" s="1"/>
  <c r="AK94" i="6"/>
  <c r="AQ94" i="6" s="1"/>
  <c r="AL94" i="6"/>
  <c r="AR94" i="6" s="1"/>
  <c r="AM94" i="6"/>
  <c r="AS94" i="6" s="1"/>
  <c r="AH95" i="6"/>
  <c r="AI95" i="6"/>
  <c r="AO95" i="6" s="1"/>
  <c r="AJ95" i="6"/>
  <c r="AP95" i="6" s="1"/>
  <c r="AK95" i="6"/>
  <c r="AQ95" i="6" s="1"/>
  <c r="AL95" i="6"/>
  <c r="AR95" i="6" s="1"/>
  <c r="AM95" i="6"/>
  <c r="AS95" i="6" s="1"/>
  <c r="AH96" i="6"/>
  <c r="AI96" i="6"/>
  <c r="AO96" i="6" s="1"/>
  <c r="AJ96" i="6"/>
  <c r="AP96" i="6" s="1"/>
  <c r="AK96" i="6"/>
  <c r="AQ96" i="6" s="1"/>
  <c r="AL96" i="6"/>
  <c r="AR96" i="6" s="1"/>
  <c r="AM96" i="6"/>
  <c r="AS96" i="6" s="1"/>
  <c r="AH97" i="6"/>
  <c r="AI97" i="6"/>
  <c r="AO97" i="6" s="1"/>
  <c r="AJ97" i="6"/>
  <c r="AP97" i="6" s="1"/>
  <c r="AK97" i="6"/>
  <c r="AQ97" i="6" s="1"/>
  <c r="AL97" i="6"/>
  <c r="AR97" i="6" s="1"/>
  <c r="AM97" i="6"/>
  <c r="AS97" i="6" s="1"/>
  <c r="AH98" i="6"/>
  <c r="AI98" i="6"/>
  <c r="AO98" i="6" s="1"/>
  <c r="AJ98" i="6"/>
  <c r="AP98" i="6" s="1"/>
  <c r="AK98" i="6"/>
  <c r="AQ98" i="6" s="1"/>
  <c r="AL98" i="6"/>
  <c r="AR98" i="6" s="1"/>
  <c r="AM98" i="6"/>
  <c r="AS98" i="6" s="1"/>
  <c r="AH99" i="6"/>
  <c r="AI99" i="6"/>
  <c r="AO99" i="6" s="1"/>
  <c r="AJ99" i="6"/>
  <c r="AP99" i="6" s="1"/>
  <c r="AK99" i="6"/>
  <c r="AQ99" i="6" s="1"/>
  <c r="AL99" i="6"/>
  <c r="AR99" i="6" s="1"/>
  <c r="AM99" i="6"/>
  <c r="AS99" i="6" s="1"/>
  <c r="AH100" i="6"/>
  <c r="AI100" i="6"/>
  <c r="AO100" i="6" s="1"/>
  <c r="AJ100" i="6"/>
  <c r="AP100" i="6" s="1"/>
  <c r="AK100" i="6"/>
  <c r="AQ100" i="6" s="1"/>
  <c r="AL100" i="6"/>
  <c r="AR100" i="6" s="1"/>
  <c r="AM100" i="6"/>
  <c r="AS100" i="6" s="1"/>
  <c r="AH101" i="6"/>
  <c r="AI101" i="6"/>
  <c r="AO101" i="6" s="1"/>
  <c r="AJ101" i="6"/>
  <c r="AP101" i="6" s="1"/>
  <c r="AK101" i="6"/>
  <c r="AQ101" i="6" s="1"/>
  <c r="AL101" i="6"/>
  <c r="AR101" i="6" s="1"/>
  <c r="AM101" i="6"/>
  <c r="AS101" i="6" s="1"/>
  <c r="AH102" i="6"/>
  <c r="AI102" i="6"/>
  <c r="AO102" i="6" s="1"/>
  <c r="AJ102" i="6"/>
  <c r="AP102" i="6" s="1"/>
  <c r="AK102" i="6"/>
  <c r="AQ102" i="6" s="1"/>
  <c r="AL102" i="6"/>
  <c r="AR102" i="6" s="1"/>
  <c r="AM102" i="6"/>
  <c r="AS102" i="6" s="1"/>
  <c r="AH103" i="6"/>
  <c r="AI103" i="6"/>
  <c r="AO103" i="6" s="1"/>
  <c r="AJ103" i="6"/>
  <c r="AP103" i="6" s="1"/>
  <c r="AK103" i="6"/>
  <c r="AQ103" i="6" s="1"/>
  <c r="AL103" i="6"/>
  <c r="AR103" i="6" s="1"/>
  <c r="AM103" i="6"/>
  <c r="AS103" i="6" s="1"/>
  <c r="AH104" i="6"/>
  <c r="AI104" i="6"/>
  <c r="AO104" i="6" s="1"/>
  <c r="AJ104" i="6"/>
  <c r="AP104" i="6" s="1"/>
  <c r="AK104" i="6"/>
  <c r="AQ104" i="6" s="1"/>
  <c r="AL104" i="6"/>
  <c r="AR104" i="6" s="1"/>
  <c r="AM104" i="6"/>
  <c r="AS104" i="6" s="1"/>
  <c r="AH105" i="6"/>
  <c r="AI105" i="6"/>
  <c r="AO105" i="6" s="1"/>
  <c r="AJ105" i="6"/>
  <c r="AP105" i="6" s="1"/>
  <c r="AK105" i="6"/>
  <c r="AQ105" i="6" s="1"/>
  <c r="AL105" i="6"/>
  <c r="AR105" i="6" s="1"/>
  <c r="AM105" i="6"/>
  <c r="AS105" i="6" s="1"/>
  <c r="AH106" i="6"/>
  <c r="AI106" i="6"/>
  <c r="AO106" i="6" s="1"/>
  <c r="AJ106" i="6"/>
  <c r="AP106" i="6" s="1"/>
  <c r="AK106" i="6"/>
  <c r="AQ106" i="6" s="1"/>
  <c r="AL106" i="6"/>
  <c r="AR106" i="6" s="1"/>
  <c r="AM106" i="6"/>
  <c r="AS106" i="6" s="1"/>
  <c r="AH107" i="6"/>
  <c r="AI107" i="6"/>
  <c r="AO107" i="6" s="1"/>
  <c r="AJ107" i="6"/>
  <c r="AP107" i="6" s="1"/>
  <c r="AK107" i="6"/>
  <c r="AQ107" i="6" s="1"/>
  <c r="AL107" i="6"/>
  <c r="AR107" i="6" s="1"/>
  <c r="AM107" i="6"/>
  <c r="AS107" i="6" s="1"/>
  <c r="AH108" i="6"/>
  <c r="AI108" i="6"/>
  <c r="AO108" i="6" s="1"/>
  <c r="AJ108" i="6"/>
  <c r="AP108" i="6" s="1"/>
  <c r="AK108" i="6"/>
  <c r="AQ108" i="6" s="1"/>
  <c r="AL108" i="6"/>
  <c r="AR108" i="6" s="1"/>
  <c r="AM108" i="6"/>
  <c r="AS108" i="6" s="1"/>
  <c r="AH109" i="6"/>
  <c r="AI109" i="6"/>
  <c r="AO109" i="6" s="1"/>
  <c r="AJ109" i="6"/>
  <c r="AP109" i="6" s="1"/>
  <c r="AK109" i="6"/>
  <c r="AQ109" i="6" s="1"/>
  <c r="AL109" i="6"/>
  <c r="AR109" i="6" s="1"/>
  <c r="AM109" i="6"/>
  <c r="AS109" i="6" s="1"/>
  <c r="AH110" i="6"/>
  <c r="AI110" i="6"/>
  <c r="AO110" i="6" s="1"/>
  <c r="AJ110" i="6"/>
  <c r="AP110" i="6" s="1"/>
  <c r="AK110" i="6"/>
  <c r="AQ110" i="6" s="1"/>
  <c r="AL110" i="6"/>
  <c r="AR110" i="6" s="1"/>
  <c r="AM110" i="6"/>
  <c r="AS110" i="6" s="1"/>
  <c r="AH111" i="6"/>
  <c r="AI111" i="6"/>
  <c r="AO111" i="6" s="1"/>
  <c r="AJ111" i="6"/>
  <c r="AP111" i="6" s="1"/>
  <c r="AK111" i="6"/>
  <c r="AQ111" i="6" s="1"/>
  <c r="AL111" i="6"/>
  <c r="AR111" i="6" s="1"/>
  <c r="AM111" i="6"/>
  <c r="AS111" i="6" s="1"/>
  <c r="AH112" i="6"/>
  <c r="AI112" i="6"/>
  <c r="AO112" i="6" s="1"/>
  <c r="AJ112" i="6"/>
  <c r="AP112" i="6" s="1"/>
  <c r="AK112" i="6"/>
  <c r="AQ112" i="6" s="1"/>
  <c r="AL112" i="6"/>
  <c r="AR112" i="6" s="1"/>
  <c r="AM112" i="6"/>
  <c r="AS112" i="6" s="1"/>
  <c r="AH113" i="6"/>
  <c r="AI113" i="6"/>
  <c r="AO113" i="6" s="1"/>
  <c r="AJ113" i="6"/>
  <c r="AP113" i="6" s="1"/>
  <c r="AK113" i="6"/>
  <c r="AQ113" i="6" s="1"/>
  <c r="AL113" i="6"/>
  <c r="AR113" i="6" s="1"/>
  <c r="AM113" i="6"/>
  <c r="AS113" i="6" s="1"/>
  <c r="AH114" i="6"/>
  <c r="AI114" i="6"/>
  <c r="AO114" i="6" s="1"/>
  <c r="AJ114" i="6"/>
  <c r="AP114" i="6" s="1"/>
  <c r="AK114" i="6"/>
  <c r="AQ114" i="6" s="1"/>
  <c r="AL114" i="6"/>
  <c r="AR114" i="6" s="1"/>
  <c r="AM114" i="6"/>
  <c r="AS114" i="6" s="1"/>
  <c r="AH115" i="6"/>
  <c r="AI115" i="6"/>
  <c r="AO115" i="6" s="1"/>
  <c r="AJ115" i="6"/>
  <c r="AP115" i="6" s="1"/>
  <c r="AK115" i="6"/>
  <c r="AQ115" i="6" s="1"/>
  <c r="AL115" i="6"/>
  <c r="AR115" i="6" s="1"/>
  <c r="AM115" i="6"/>
  <c r="AS115" i="6" s="1"/>
  <c r="AH116" i="6"/>
  <c r="AI116" i="6"/>
  <c r="AO116" i="6" s="1"/>
  <c r="AJ116" i="6"/>
  <c r="AP116" i="6" s="1"/>
  <c r="AK116" i="6"/>
  <c r="AQ116" i="6" s="1"/>
  <c r="AL116" i="6"/>
  <c r="AR116" i="6" s="1"/>
  <c r="AM116" i="6"/>
  <c r="AS116" i="6" s="1"/>
  <c r="AH117" i="6"/>
  <c r="AI117" i="6"/>
  <c r="AO117" i="6" s="1"/>
  <c r="AJ117" i="6"/>
  <c r="AP117" i="6" s="1"/>
  <c r="AK117" i="6"/>
  <c r="AQ117" i="6" s="1"/>
  <c r="AL117" i="6"/>
  <c r="AR117" i="6" s="1"/>
  <c r="AM117" i="6"/>
  <c r="AS117" i="6" s="1"/>
  <c r="AH118" i="6"/>
  <c r="AI118" i="6"/>
  <c r="AO118" i="6" s="1"/>
  <c r="AJ118" i="6"/>
  <c r="AP118" i="6" s="1"/>
  <c r="AK118" i="6"/>
  <c r="AQ118" i="6" s="1"/>
  <c r="AL118" i="6"/>
  <c r="AR118" i="6" s="1"/>
  <c r="AM118" i="6"/>
  <c r="AS118" i="6" s="1"/>
  <c r="AH119" i="6"/>
  <c r="AI119" i="6"/>
  <c r="AO119" i="6" s="1"/>
  <c r="AJ119" i="6"/>
  <c r="AP119" i="6" s="1"/>
  <c r="AK119" i="6"/>
  <c r="AQ119" i="6" s="1"/>
  <c r="AL119" i="6"/>
  <c r="AR119" i="6" s="1"/>
  <c r="AM119" i="6"/>
  <c r="AS119" i="6" s="1"/>
  <c r="AH120" i="6"/>
  <c r="AI120" i="6"/>
  <c r="AO120" i="6" s="1"/>
  <c r="AJ120" i="6"/>
  <c r="AP120" i="6" s="1"/>
  <c r="AK120" i="6"/>
  <c r="AQ120" i="6" s="1"/>
  <c r="AL120" i="6"/>
  <c r="AR120" i="6" s="1"/>
  <c r="AM120" i="6"/>
  <c r="AS120" i="6" s="1"/>
  <c r="AH121" i="6"/>
  <c r="AI121" i="6"/>
  <c r="AO121" i="6" s="1"/>
  <c r="AJ121" i="6"/>
  <c r="AP121" i="6" s="1"/>
  <c r="AK121" i="6"/>
  <c r="AQ121" i="6" s="1"/>
  <c r="AL121" i="6"/>
  <c r="AR121" i="6" s="1"/>
  <c r="AM121" i="6"/>
  <c r="AS121" i="6" s="1"/>
  <c r="AH122" i="6"/>
  <c r="AI122" i="6"/>
  <c r="AO122" i="6" s="1"/>
  <c r="AJ122" i="6"/>
  <c r="AP122" i="6" s="1"/>
  <c r="AK122" i="6"/>
  <c r="AQ122" i="6" s="1"/>
  <c r="AL122" i="6"/>
  <c r="AR122" i="6" s="1"/>
  <c r="AM122" i="6"/>
  <c r="AH123" i="6"/>
  <c r="AI123" i="6"/>
  <c r="AO123" i="6" s="1"/>
  <c r="AJ123" i="6"/>
  <c r="AP123" i="6" s="1"/>
  <c r="AK123" i="6"/>
  <c r="AQ123" i="6" s="1"/>
  <c r="AL123" i="6"/>
  <c r="AR123" i="6" s="1"/>
  <c r="AM123" i="6"/>
  <c r="AS123" i="6" s="1"/>
  <c r="AH124" i="6"/>
  <c r="AI124" i="6"/>
  <c r="AO124" i="6" s="1"/>
  <c r="AJ124" i="6"/>
  <c r="AP124" i="6" s="1"/>
  <c r="AK124" i="6"/>
  <c r="AQ124" i="6" s="1"/>
  <c r="AL124" i="6"/>
  <c r="AR124" i="6" s="1"/>
  <c r="AM124" i="6"/>
  <c r="AH125" i="6"/>
  <c r="AI125" i="6"/>
  <c r="AO125" i="6" s="1"/>
  <c r="AJ125" i="6"/>
  <c r="AP125" i="6" s="1"/>
  <c r="AK125" i="6"/>
  <c r="AQ125" i="6" s="1"/>
  <c r="AL125" i="6"/>
  <c r="AR125" i="6" s="1"/>
  <c r="AM125" i="6"/>
  <c r="AS125" i="6" s="1"/>
  <c r="AH126" i="6"/>
  <c r="AI126" i="6"/>
  <c r="AO126" i="6" s="1"/>
  <c r="AJ126" i="6"/>
  <c r="AP126" i="6" s="1"/>
  <c r="AK126" i="6"/>
  <c r="AQ126" i="6" s="1"/>
  <c r="AL126" i="6"/>
  <c r="AR126" i="6" s="1"/>
  <c r="AM126" i="6"/>
  <c r="AS126" i="6" s="1"/>
  <c r="AH127" i="6"/>
  <c r="AI127" i="6"/>
  <c r="AO127" i="6" s="1"/>
  <c r="AJ127" i="6"/>
  <c r="AP127" i="6" s="1"/>
  <c r="AK127" i="6"/>
  <c r="AQ127" i="6" s="1"/>
  <c r="AL127" i="6"/>
  <c r="AR127" i="6" s="1"/>
  <c r="AM127" i="6"/>
  <c r="AH128" i="6"/>
  <c r="AI128" i="6"/>
  <c r="AO128" i="6" s="1"/>
  <c r="AJ128" i="6"/>
  <c r="AP128" i="6" s="1"/>
  <c r="AK128" i="6"/>
  <c r="AQ128" i="6" s="1"/>
  <c r="AL128" i="6"/>
  <c r="AR128" i="6" s="1"/>
  <c r="AM128" i="6"/>
  <c r="AS128" i="6"/>
  <c r="AH129" i="6"/>
  <c r="AI129" i="6"/>
  <c r="AO129" i="6" s="1"/>
  <c r="AJ129" i="6"/>
  <c r="AP129" i="6" s="1"/>
  <c r="AK129" i="6"/>
  <c r="AQ129" i="6" s="1"/>
  <c r="AL129" i="6"/>
  <c r="AR129" i="6" s="1"/>
  <c r="AM129" i="6"/>
  <c r="AS129" i="6" s="1"/>
  <c r="AH130" i="6"/>
  <c r="AI130" i="6"/>
  <c r="AO130" i="6" s="1"/>
  <c r="AJ130" i="6"/>
  <c r="AP130" i="6" s="1"/>
  <c r="AK130" i="6"/>
  <c r="AQ130" i="6" s="1"/>
  <c r="AL130" i="6"/>
  <c r="AR130" i="6" s="1"/>
  <c r="AM130" i="6"/>
  <c r="AS130" i="6" s="1"/>
  <c r="AH131" i="6"/>
  <c r="AI131" i="6"/>
  <c r="AO131" i="6" s="1"/>
  <c r="AJ131" i="6"/>
  <c r="AP131" i="6" s="1"/>
  <c r="AK131" i="6"/>
  <c r="AQ131" i="6" s="1"/>
  <c r="AL131" i="6"/>
  <c r="AR131" i="6" s="1"/>
  <c r="AM131" i="6"/>
  <c r="AH132" i="6"/>
  <c r="AI132" i="6"/>
  <c r="AO132" i="6" s="1"/>
  <c r="AJ132" i="6"/>
  <c r="AP132" i="6" s="1"/>
  <c r="AK132" i="6"/>
  <c r="AQ132" i="6" s="1"/>
  <c r="AL132" i="6"/>
  <c r="AR132" i="6" s="1"/>
  <c r="AM132" i="6"/>
  <c r="AS132" i="6" s="1"/>
  <c r="AH133" i="6"/>
  <c r="AI133" i="6"/>
  <c r="AO133" i="6" s="1"/>
  <c r="AJ133" i="6"/>
  <c r="AP133" i="6" s="1"/>
  <c r="AK133" i="6"/>
  <c r="AQ133" i="6" s="1"/>
  <c r="AL133" i="6"/>
  <c r="AR133" i="6" s="1"/>
  <c r="AM133" i="6"/>
  <c r="AS133" i="6" s="1"/>
  <c r="AH134" i="6"/>
  <c r="AI134" i="6"/>
  <c r="AO134" i="6" s="1"/>
  <c r="AJ134" i="6"/>
  <c r="AP134" i="6" s="1"/>
  <c r="AK134" i="6"/>
  <c r="AQ134" i="6" s="1"/>
  <c r="AL134" i="6"/>
  <c r="AR134" i="6" s="1"/>
  <c r="AM134" i="6"/>
  <c r="AH135" i="6"/>
  <c r="AI135" i="6"/>
  <c r="AO135" i="6" s="1"/>
  <c r="AJ135" i="6"/>
  <c r="AP135" i="6" s="1"/>
  <c r="AK135" i="6"/>
  <c r="AQ135" i="6" s="1"/>
  <c r="AL135" i="6"/>
  <c r="AR135" i="6" s="1"/>
  <c r="AM135" i="6"/>
  <c r="AS135" i="6" s="1"/>
  <c r="AH136" i="6"/>
  <c r="AI136" i="6"/>
  <c r="AO136" i="6" s="1"/>
  <c r="AJ136" i="6"/>
  <c r="AP136" i="6" s="1"/>
  <c r="AK136" i="6"/>
  <c r="AQ136" i="6" s="1"/>
  <c r="AL136" i="6"/>
  <c r="AR136" i="6" s="1"/>
  <c r="AM136" i="6"/>
  <c r="AT131" i="6" l="1"/>
  <c r="AT124" i="6"/>
  <c r="AT104" i="6"/>
  <c r="AT93" i="6"/>
  <c r="AT136" i="6"/>
  <c r="AT111" i="6"/>
  <c r="AT134" i="6"/>
  <c r="AS131" i="6"/>
  <c r="AT86" i="6"/>
  <c r="AT133" i="6"/>
  <c r="AT122" i="6"/>
  <c r="AT121" i="6"/>
  <c r="AT107" i="6"/>
  <c r="AT128" i="6"/>
  <c r="AT114" i="6"/>
  <c r="AT90" i="6"/>
  <c r="AT83" i="6"/>
  <c r="AT127" i="6"/>
  <c r="AT96" i="6"/>
  <c r="AT135" i="6"/>
  <c r="AT126" i="6"/>
  <c r="AT125" i="6"/>
  <c r="AT117" i="6"/>
  <c r="AT110" i="6"/>
  <c r="AT99" i="6"/>
  <c r="AT89" i="6"/>
  <c r="AT81" i="6"/>
  <c r="AT102" i="6"/>
  <c r="AS134" i="6"/>
  <c r="AT130" i="6"/>
  <c r="AT129" i="6"/>
  <c r="AS127" i="6"/>
  <c r="AS122" i="6"/>
  <c r="AT116" i="6"/>
  <c r="AT105" i="6"/>
  <c r="AT98" i="6"/>
  <c r="AT84" i="6"/>
  <c r="AT123" i="6"/>
  <c r="AT113" i="6"/>
  <c r="AT95" i="6"/>
  <c r="AT92" i="6"/>
  <c r="AS136" i="6"/>
  <c r="AT132" i="6"/>
  <c r="AS124" i="6"/>
  <c r="AT120" i="6"/>
  <c r="AT119" i="6"/>
  <c r="AT108" i="6"/>
  <c r="AT101" i="6"/>
  <c r="AT87" i="6"/>
  <c r="AT80" i="6"/>
  <c r="AT118" i="6"/>
  <c r="AT115" i="6"/>
  <c r="AT112" i="6"/>
  <c r="AT109" i="6"/>
  <c r="AT106" i="6"/>
  <c r="AT103" i="6"/>
  <c r="AT100" i="6"/>
  <c r="AT97" i="6"/>
  <c r="AT94" i="6"/>
  <c r="AT91" i="6"/>
  <c r="AT88" i="6"/>
  <c r="AT85" i="6"/>
  <c r="AT82" i="6"/>
  <c r="AT79" i="6"/>
  <c r="AH71" i="6"/>
  <c r="AI71" i="6"/>
  <c r="AO71" i="6" s="1"/>
  <c r="AJ71" i="6"/>
  <c r="AP71" i="6" s="1"/>
  <c r="AK71" i="6"/>
  <c r="AQ71" i="6" s="1"/>
  <c r="AL71" i="6"/>
  <c r="AR71" i="6" s="1"/>
  <c r="AM71" i="6"/>
  <c r="AS71" i="6" s="1"/>
  <c r="AH72" i="6"/>
  <c r="AI72" i="6"/>
  <c r="AO72" i="6" s="1"/>
  <c r="AJ72" i="6"/>
  <c r="AP72" i="6" s="1"/>
  <c r="AK72" i="6"/>
  <c r="AQ72" i="6" s="1"/>
  <c r="AL72" i="6"/>
  <c r="AR72" i="6" s="1"/>
  <c r="AM72" i="6"/>
  <c r="AH73" i="6"/>
  <c r="AI73" i="6"/>
  <c r="AO73" i="6" s="1"/>
  <c r="AJ73" i="6"/>
  <c r="AP73" i="6" s="1"/>
  <c r="AK73" i="6"/>
  <c r="AQ73" i="6" s="1"/>
  <c r="AL73" i="6"/>
  <c r="AR73" i="6" s="1"/>
  <c r="AM73" i="6"/>
  <c r="AH74" i="6"/>
  <c r="AI74" i="6"/>
  <c r="AO74" i="6" s="1"/>
  <c r="AJ74" i="6"/>
  <c r="AP74" i="6" s="1"/>
  <c r="AK74" i="6"/>
  <c r="AQ74" i="6" s="1"/>
  <c r="AL74" i="6"/>
  <c r="AR74" i="6" s="1"/>
  <c r="AM74" i="6"/>
  <c r="AS74" i="6" s="1"/>
  <c r="AO75" i="6"/>
  <c r="AP75" i="6"/>
  <c r="AQ75" i="6"/>
  <c r="AR75" i="6"/>
  <c r="AS75" i="6"/>
  <c r="AH76" i="6"/>
  <c r="AI76" i="6"/>
  <c r="AO76" i="6" s="1"/>
  <c r="AJ76" i="6"/>
  <c r="AP76" i="6" s="1"/>
  <c r="AK76" i="6"/>
  <c r="AQ76" i="6" s="1"/>
  <c r="AL76" i="6"/>
  <c r="AR76" i="6" s="1"/>
  <c r="AM76" i="6"/>
  <c r="AS76" i="6" s="1"/>
  <c r="AH70" i="6"/>
  <c r="AI70" i="6"/>
  <c r="AO70" i="6" s="1"/>
  <c r="AJ70" i="6"/>
  <c r="AP70" i="6" s="1"/>
  <c r="AK70" i="6"/>
  <c r="AQ70" i="6" s="1"/>
  <c r="AL70" i="6"/>
  <c r="AR70" i="6" s="1"/>
  <c r="AM70" i="6"/>
  <c r="AS70" i="6" s="1"/>
  <c r="AT70" i="6" l="1"/>
  <c r="AT73" i="6"/>
  <c r="AT72" i="6"/>
  <c r="AT76" i="6"/>
  <c r="AT75" i="6"/>
  <c r="AT71" i="6"/>
  <c r="AS73" i="6"/>
  <c r="AS72" i="6"/>
  <c r="AT74" i="6"/>
  <c r="AH68" i="6"/>
  <c r="AI68" i="6"/>
  <c r="AO68" i="6" s="1"/>
  <c r="AJ68" i="6"/>
  <c r="AP68" i="6" s="1"/>
  <c r="AK68" i="6"/>
  <c r="AQ68" i="6" s="1"/>
  <c r="AL68" i="6"/>
  <c r="AR68" i="6" s="1"/>
  <c r="AM68" i="6"/>
  <c r="AS68" i="6" s="1"/>
  <c r="AH69" i="6"/>
  <c r="AI69" i="6"/>
  <c r="AO69" i="6" s="1"/>
  <c r="AJ69" i="6"/>
  <c r="AP69" i="6" s="1"/>
  <c r="AK69" i="6"/>
  <c r="AQ69" i="6" s="1"/>
  <c r="AL69" i="6"/>
  <c r="AR69" i="6" s="1"/>
  <c r="AM69" i="6"/>
  <c r="AS69" i="6" s="1"/>
  <c r="AT68" i="6" l="1"/>
  <c r="AT69" i="6"/>
  <c r="AM78" i="6"/>
  <c r="AS78" i="6" s="1"/>
  <c r="AL78" i="6"/>
  <c r="AR78" i="6" s="1"/>
  <c r="AK78" i="6"/>
  <c r="AJ78" i="6"/>
  <c r="AP78" i="6" s="1"/>
  <c r="AI78" i="6"/>
  <c r="AO78" i="6" s="1"/>
  <c r="AH78" i="6"/>
  <c r="AM77" i="6"/>
  <c r="AS77" i="6" s="1"/>
  <c r="AL77" i="6"/>
  <c r="AR77" i="6" s="1"/>
  <c r="AK77" i="6"/>
  <c r="AQ77" i="6" s="1"/>
  <c r="AJ77" i="6"/>
  <c r="AP77" i="6" s="1"/>
  <c r="AI77" i="6"/>
  <c r="AO77" i="6" s="1"/>
  <c r="AH77" i="6"/>
  <c r="AT78" i="6" l="1"/>
  <c r="AQ78" i="6"/>
  <c r="AT77" i="6"/>
  <c r="AH58" i="6"/>
  <c r="AI58" i="6"/>
  <c r="AJ58" i="6"/>
  <c r="AK58" i="6"/>
  <c r="AL58" i="6"/>
  <c r="AM58" i="6"/>
  <c r="AH59" i="6"/>
  <c r="AI59" i="6"/>
  <c r="AJ59" i="6"/>
  <c r="AK59" i="6"/>
  <c r="AL59" i="6"/>
  <c r="AM59" i="6"/>
  <c r="AH60" i="6"/>
  <c r="AI60" i="6"/>
  <c r="AJ60" i="6"/>
  <c r="AK60" i="6"/>
  <c r="AL60" i="6"/>
  <c r="AM60" i="6"/>
  <c r="AH21" i="6"/>
  <c r="AI21" i="6"/>
  <c r="AJ21" i="6"/>
  <c r="AK21" i="6"/>
  <c r="AL21" i="6"/>
  <c r="AM21" i="6"/>
  <c r="AH32" i="6"/>
  <c r="AI32" i="6"/>
  <c r="AJ32" i="6"/>
  <c r="AK32" i="6"/>
  <c r="AL32" i="6"/>
  <c r="AM32" i="6"/>
  <c r="AH51" i="6"/>
  <c r="AI51" i="6"/>
  <c r="AJ51" i="6"/>
  <c r="AK51" i="6"/>
  <c r="AL51" i="6"/>
  <c r="AM51" i="6"/>
  <c r="AH52" i="6"/>
  <c r="AI52" i="6"/>
  <c r="AJ52" i="6"/>
  <c r="AK52" i="6"/>
  <c r="AL52" i="6"/>
  <c r="AM52" i="6"/>
  <c r="AH53" i="6"/>
  <c r="AI53" i="6"/>
  <c r="AJ53" i="6"/>
  <c r="AK53" i="6"/>
  <c r="AL53" i="6"/>
  <c r="AM53" i="6"/>
  <c r="AH54" i="6"/>
  <c r="AI54" i="6"/>
  <c r="AJ54" i="6"/>
  <c r="AK54" i="6"/>
  <c r="AL54" i="6"/>
  <c r="AM54" i="6"/>
  <c r="AH55" i="6"/>
  <c r="AI55" i="6"/>
  <c r="AJ55" i="6"/>
  <c r="AK55" i="6"/>
  <c r="AL55" i="6"/>
  <c r="AM55" i="6"/>
  <c r="AH46" i="6"/>
  <c r="AI46" i="6"/>
  <c r="AJ46" i="6"/>
  <c r="AK46" i="6"/>
  <c r="AL46" i="6"/>
  <c r="AM46" i="6"/>
  <c r="AH56" i="6"/>
  <c r="AI56" i="6"/>
  <c r="AJ56" i="6"/>
  <c r="AK56" i="6"/>
  <c r="AL56" i="6"/>
  <c r="AM56" i="6"/>
  <c r="AH57" i="6"/>
  <c r="AI57" i="6"/>
  <c r="AJ57" i="6"/>
  <c r="AK57" i="6"/>
  <c r="AL57" i="6"/>
  <c r="AM57" i="6"/>
  <c r="AM50" i="6"/>
  <c r="AL50" i="6"/>
  <c r="AK50" i="6"/>
  <c r="AJ50" i="6"/>
  <c r="AI50" i="6"/>
  <c r="AH50" i="6"/>
  <c r="AH43" i="6"/>
  <c r="AI43" i="6"/>
  <c r="AJ43" i="6"/>
  <c r="AK43" i="6"/>
  <c r="AL43" i="6"/>
  <c r="AM43" i="6"/>
  <c r="AH44" i="6"/>
  <c r="AI44" i="6"/>
  <c r="AJ44" i="6"/>
  <c r="AK44" i="6"/>
  <c r="AL44" i="6"/>
  <c r="AM44" i="6"/>
  <c r="AH45" i="6"/>
  <c r="AI45" i="6"/>
  <c r="AJ45" i="6"/>
  <c r="AK45" i="6"/>
  <c r="AL45" i="6"/>
  <c r="AM45" i="6"/>
  <c r="AH40" i="6"/>
  <c r="AI40" i="6"/>
  <c r="AJ40" i="6"/>
  <c r="AK40" i="6"/>
  <c r="AL40" i="6"/>
  <c r="AM40" i="6"/>
  <c r="AH18" i="6"/>
  <c r="AI18" i="6"/>
  <c r="AJ18" i="6"/>
  <c r="AK18" i="6"/>
  <c r="AL18" i="6"/>
  <c r="AM18" i="6"/>
  <c r="AH47" i="6"/>
  <c r="AI47" i="6"/>
  <c r="AJ47" i="6"/>
  <c r="AK47" i="6"/>
  <c r="AL47" i="6"/>
  <c r="AM47" i="6"/>
  <c r="AH37" i="6"/>
  <c r="AI37" i="6"/>
  <c r="AJ37" i="6"/>
  <c r="AK37" i="6"/>
  <c r="AL37" i="6"/>
  <c r="AM37" i="6"/>
  <c r="AH39" i="6"/>
  <c r="AI39" i="6"/>
  <c r="AJ39" i="6"/>
  <c r="AK39" i="6"/>
  <c r="AL39" i="6"/>
  <c r="AM39" i="6"/>
  <c r="AH20" i="6"/>
  <c r="AI20" i="6"/>
  <c r="AJ20" i="6"/>
  <c r="AK20" i="6"/>
  <c r="AL20" i="6"/>
  <c r="AM20" i="6"/>
  <c r="AH4" i="6"/>
  <c r="AI4" i="6"/>
  <c r="AJ4" i="6"/>
  <c r="AK4" i="6"/>
  <c r="AL4" i="6"/>
  <c r="AM4" i="6"/>
  <c r="AH5" i="6"/>
  <c r="AI5" i="6"/>
  <c r="AJ5" i="6"/>
  <c r="AK5" i="6"/>
  <c r="AL5" i="6"/>
  <c r="AM5" i="6"/>
  <c r="AH28" i="6"/>
  <c r="AI28" i="6"/>
  <c r="AJ28" i="6"/>
  <c r="AK28" i="6"/>
  <c r="AL28" i="6"/>
  <c r="AM28" i="6"/>
  <c r="AH29" i="6"/>
  <c r="AI29" i="6"/>
  <c r="AJ29" i="6"/>
  <c r="AK29" i="6"/>
  <c r="AL29" i="6"/>
  <c r="AM29" i="6"/>
  <c r="AH30" i="6"/>
  <c r="AI30" i="6"/>
  <c r="AJ30" i="6"/>
  <c r="AK30" i="6"/>
  <c r="AL30" i="6"/>
  <c r="AM30" i="6"/>
  <c r="AH31" i="6"/>
  <c r="AI31" i="6"/>
  <c r="AJ31" i="6"/>
  <c r="AK31" i="6"/>
  <c r="AL31" i="6"/>
  <c r="AM31" i="6"/>
  <c r="AH33" i="6"/>
  <c r="AI33" i="6"/>
  <c r="AJ33" i="6"/>
  <c r="AK33" i="6"/>
  <c r="AL33" i="6"/>
  <c r="AM33" i="6"/>
  <c r="AH41" i="6"/>
  <c r="AI41" i="6"/>
  <c r="AJ41" i="6"/>
  <c r="AK41" i="6"/>
  <c r="AL41" i="6"/>
  <c r="AM41" i="6"/>
  <c r="AH42" i="6"/>
  <c r="AI42" i="6"/>
  <c r="AJ42" i="6"/>
  <c r="AK42" i="6"/>
  <c r="AL42" i="6"/>
  <c r="AM42" i="6"/>
  <c r="AM36" i="6"/>
  <c r="AL36" i="6"/>
  <c r="AK36" i="6"/>
  <c r="AJ36" i="6"/>
  <c r="AI36" i="6"/>
  <c r="AH36" i="6"/>
  <c r="AH13" i="6"/>
  <c r="AI13" i="6"/>
  <c r="AJ13" i="6"/>
  <c r="AK13" i="6"/>
  <c r="AL13" i="6"/>
  <c r="AM13" i="6"/>
  <c r="AH14" i="6"/>
  <c r="AI14" i="6"/>
  <c r="AJ14" i="6"/>
  <c r="AK14" i="6"/>
  <c r="AL14" i="6"/>
  <c r="AM14" i="6"/>
  <c r="AH15" i="6"/>
  <c r="AI15" i="6"/>
  <c r="AJ15" i="6"/>
  <c r="AK15" i="6"/>
  <c r="AL15" i="6"/>
  <c r="AM15" i="6"/>
  <c r="AH16" i="6"/>
  <c r="AI16" i="6"/>
  <c r="AJ16" i="6"/>
  <c r="AK16" i="6"/>
  <c r="AL16" i="6"/>
  <c r="AM16" i="6"/>
  <c r="AH8" i="6"/>
  <c r="AI8" i="6"/>
  <c r="AJ8" i="6"/>
  <c r="AK8" i="6"/>
  <c r="AL8" i="6"/>
  <c r="AM8" i="6"/>
  <c r="AH9" i="6"/>
  <c r="AI9" i="6"/>
  <c r="AJ9" i="6"/>
  <c r="AK9" i="6"/>
  <c r="AL9" i="6"/>
  <c r="AM9" i="6"/>
  <c r="AH10" i="6"/>
  <c r="AI10" i="6"/>
  <c r="AJ10" i="6"/>
  <c r="AK10" i="6"/>
  <c r="AL10" i="6"/>
  <c r="AM10" i="6"/>
  <c r="AH11" i="6"/>
  <c r="AI11" i="6"/>
  <c r="AJ11" i="6"/>
  <c r="AK11" i="6"/>
  <c r="AL11" i="6"/>
  <c r="AM11" i="6"/>
  <c r="AH17" i="6"/>
  <c r="AI17" i="6"/>
  <c r="AJ17" i="6"/>
  <c r="AK17" i="6"/>
  <c r="AL17" i="6"/>
  <c r="AM17" i="6"/>
  <c r="AH24" i="6"/>
  <c r="AI24" i="6"/>
  <c r="AJ24" i="6"/>
  <c r="AK24" i="6"/>
  <c r="AL24" i="6"/>
  <c r="AM24" i="6"/>
  <c r="AH34" i="6"/>
  <c r="AI34" i="6"/>
  <c r="AJ34" i="6"/>
  <c r="AK34" i="6"/>
  <c r="AL34" i="6"/>
  <c r="AM34" i="6"/>
  <c r="AH19" i="6"/>
  <c r="AI19" i="6"/>
  <c r="AJ19" i="6"/>
  <c r="AK19" i="6"/>
  <c r="AL19" i="6"/>
  <c r="AM19" i="6"/>
  <c r="AH22" i="6"/>
  <c r="AI22" i="6"/>
  <c r="AJ22" i="6"/>
  <c r="AK22" i="6"/>
  <c r="AL22" i="6"/>
  <c r="AM22" i="6"/>
  <c r="AH23" i="6"/>
  <c r="AI23" i="6"/>
  <c r="AJ23" i="6"/>
  <c r="AK23" i="6"/>
  <c r="AL23" i="6"/>
  <c r="AM23" i="6"/>
  <c r="AH26" i="6"/>
  <c r="AI26" i="6"/>
  <c r="AJ26" i="6"/>
  <c r="AK26" i="6"/>
  <c r="AL26" i="6"/>
  <c r="AM26" i="6"/>
  <c r="AH27" i="6"/>
  <c r="AI27" i="6"/>
  <c r="AJ27" i="6"/>
  <c r="AK27" i="6"/>
  <c r="AL27" i="6"/>
  <c r="AM27" i="6"/>
  <c r="AM12" i="6"/>
  <c r="AL12" i="6"/>
  <c r="AK12" i="6"/>
  <c r="AJ12" i="6"/>
  <c r="AI12" i="6"/>
  <c r="AH12" i="6"/>
  <c r="AO32" i="6" l="1"/>
  <c r="AP32" i="6"/>
  <c r="AQ32" i="6"/>
  <c r="AR32" i="6"/>
  <c r="AS32" i="6"/>
  <c r="AS13" i="6"/>
  <c r="AR13" i="6"/>
  <c r="AT13" i="6"/>
  <c r="AP13" i="6"/>
  <c r="AO13" i="6"/>
  <c r="AS16" i="6"/>
  <c r="AR16" i="6"/>
  <c r="AT16" i="6"/>
  <c r="AP16" i="6"/>
  <c r="AO16" i="6"/>
  <c r="AT32" i="6" l="1"/>
  <c r="AQ13" i="6"/>
  <c r="AQ16" i="6"/>
  <c r="AP31" i="6"/>
  <c r="AQ31" i="6"/>
  <c r="AR31" i="6"/>
  <c r="AS31" i="6"/>
  <c r="AO31" i="6"/>
  <c r="AP33" i="6"/>
  <c r="AQ33" i="6"/>
  <c r="AS33" i="6"/>
  <c r="AO33" i="6"/>
  <c r="AR33" i="6"/>
  <c r="AT33" i="6"/>
  <c r="AP29" i="6"/>
  <c r="AQ29" i="6"/>
  <c r="AR29" i="6"/>
  <c r="AS29" i="6"/>
  <c r="AO29" i="6"/>
  <c r="AP30" i="6"/>
  <c r="AQ30" i="6"/>
  <c r="AS30" i="6"/>
  <c r="AO30" i="6"/>
  <c r="AR30" i="6"/>
  <c r="AT30" i="6"/>
  <c r="AQ49" i="6"/>
  <c r="AQ46" i="6"/>
  <c r="AQ60" i="6"/>
  <c r="AS9" i="6"/>
  <c r="AT34" i="6"/>
  <c r="AT36" i="6"/>
  <c r="AT28" i="6"/>
  <c r="AS43" i="6"/>
  <c r="AS44" i="6"/>
  <c r="AS45" i="6"/>
  <c r="AS40" i="6"/>
  <c r="AS18" i="6"/>
  <c r="AS47" i="6"/>
  <c r="AS48" i="6"/>
  <c r="AS49" i="6"/>
  <c r="AS50" i="6"/>
  <c r="AS51" i="6"/>
  <c r="AS52" i="6"/>
  <c r="AS53" i="6"/>
  <c r="AS54" i="6"/>
  <c r="AS55" i="6"/>
  <c r="AS46" i="6"/>
  <c r="AS56" i="6"/>
  <c r="AS57" i="6"/>
  <c r="AS58" i="6"/>
  <c r="AS59" i="6"/>
  <c r="AS60" i="6"/>
  <c r="AS21" i="6"/>
  <c r="AR17" i="6"/>
  <c r="AR34" i="6"/>
  <c r="AR23" i="6"/>
  <c r="AR36" i="6"/>
  <c r="AR20" i="6"/>
  <c r="AR44" i="6"/>
  <c r="AR45" i="6"/>
  <c r="AR40" i="6"/>
  <c r="AR18" i="6"/>
  <c r="AR47" i="6"/>
  <c r="AR48" i="6"/>
  <c r="AR49" i="6"/>
  <c r="AR50" i="6"/>
  <c r="AR51" i="6"/>
  <c r="AR52" i="6"/>
  <c r="AR53" i="6"/>
  <c r="AR54" i="6"/>
  <c r="AR55" i="6"/>
  <c r="AR46" i="6"/>
  <c r="AR56" i="6"/>
  <c r="AR57" i="6"/>
  <c r="AR58" i="6"/>
  <c r="AR59" i="6"/>
  <c r="AR60" i="6"/>
  <c r="AR21" i="6"/>
  <c r="AR15" i="6"/>
  <c r="AT14" i="6"/>
  <c r="AQ8" i="6"/>
  <c r="AT17" i="6"/>
  <c r="AT23" i="6"/>
  <c r="AQ27" i="6"/>
  <c r="AQ20" i="6"/>
  <c r="AQ4" i="6"/>
  <c r="AQ43" i="6"/>
  <c r="AT44" i="6"/>
  <c r="AT45" i="6"/>
  <c r="AT18" i="6"/>
  <c r="AT47" i="6"/>
  <c r="AT48" i="6"/>
  <c r="AT49" i="6"/>
  <c r="AT50" i="6"/>
  <c r="AT52" i="6"/>
  <c r="AT53" i="6"/>
  <c r="AT54" i="6"/>
  <c r="AT55" i="6"/>
  <c r="AT46" i="6"/>
  <c r="AT57" i="6"/>
  <c r="AT58" i="6"/>
  <c r="AT59" i="6"/>
  <c r="AT21" i="6"/>
  <c r="AQ12" i="6"/>
  <c r="AP11" i="6"/>
  <c r="AP22" i="6"/>
  <c r="AP36" i="6"/>
  <c r="AP5" i="6"/>
  <c r="AP44" i="6"/>
  <c r="AP45" i="6"/>
  <c r="AP40" i="6"/>
  <c r="AP18" i="6"/>
  <c r="AP47" i="6"/>
  <c r="AP48" i="6"/>
  <c r="AP49" i="6"/>
  <c r="AP50" i="6"/>
  <c r="AP51" i="6"/>
  <c r="AP52" i="6"/>
  <c r="AP53" i="6"/>
  <c r="AP54" i="6"/>
  <c r="AP55" i="6"/>
  <c r="AP46" i="6"/>
  <c r="AP56" i="6"/>
  <c r="AP57" i="6"/>
  <c r="AP58" i="6"/>
  <c r="AP59" i="6"/>
  <c r="AP60" i="6"/>
  <c r="AP21" i="6"/>
  <c r="AO14" i="6"/>
  <c r="AO15" i="6"/>
  <c r="AO17" i="6"/>
  <c r="AO24" i="6"/>
  <c r="AO23" i="6"/>
  <c r="AO37" i="6"/>
  <c r="AO39" i="6"/>
  <c r="AO5" i="6"/>
  <c r="AO42" i="6"/>
  <c r="AO44" i="6"/>
  <c r="AO45" i="6"/>
  <c r="AO40" i="6"/>
  <c r="AO18" i="6"/>
  <c r="AO47" i="6"/>
  <c r="AO48" i="6"/>
  <c r="AO49" i="6"/>
  <c r="AO50" i="6"/>
  <c r="AO51" i="6"/>
  <c r="AO52" i="6"/>
  <c r="AO53" i="6"/>
  <c r="AO54" i="6"/>
  <c r="AO55" i="6"/>
  <c r="AO46" i="6"/>
  <c r="AO56" i="6"/>
  <c r="AO57" i="6"/>
  <c r="AO58" i="6"/>
  <c r="AO59" i="6"/>
  <c r="AO60" i="6"/>
  <c r="AO21" i="6"/>
  <c r="AR43" i="6"/>
  <c r="AP43" i="6"/>
  <c r="AO43" i="6"/>
  <c r="AO41" i="6"/>
  <c r="AP41" i="6"/>
  <c r="AQ41" i="6"/>
  <c r="AR41" i="6"/>
  <c r="AS41" i="6"/>
  <c r="AT41" i="6"/>
  <c r="AP42" i="6"/>
  <c r="AQ42" i="6"/>
  <c r="AR42" i="6"/>
  <c r="AS42" i="6"/>
  <c r="AT42" i="6"/>
  <c r="AR28" i="6"/>
  <c r="AQ28" i="6"/>
  <c r="AP28" i="6"/>
  <c r="AO28" i="6"/>
  <c r="AT5" i="6"/>
  <c r="AS5" i="6"/>
  <c r="AR5" i="6"/>
  <c r="AQ5" i="6"/>
  <c r="AS4" i="6"/>
  <c r="AR4" i="6"/>
  <c r="AP4" i="6"/>
  <c r="AO4" i="6"/>
  <c r="AT20" i="6"/>
  <c r="AS20" i="6"/>
  <c r="AP20" i="6"/>
  <c r="AO20" i="6"/>
  <c r="AT39" i="6"/>
  <c r="AS39" i="6"/>
  <c r="AR39" i="6"/>
  <c r="AQ39" i="6"/>
  <c r="AP39" i="6"/>
  <c r="AT37" i="6"/>
  <c r="AS37" i="6"/>
  <c r="AR37" i="6"/>
  <c r="AQ37" i="6"/>
  <c r="AP37" i="6"/>
  <c r="AS36" i="6"/>
  <c r="AQ36" i="6"/>
  <c r="AO36" i="6"/>
  <c r="AS27" i="6"/>
  <c r="AR27" i="6"/>
  <c r="AP27" i="6"/>
  <c r="AO27" i="6"/>
  <c r="AT26" i="6"/>
  <c r="AS26" i="6"/>
  <c r="AR26" i="6"/>
  <c r="AQ26" i="6"/>
  <c r="AP26" i="6"/>
  <c r="AO26" i="6"/>
  <c r="AS23" i="6"/>
  <c r="AP23" i="6"/>
  <c r="AT22" i="6"/>
  <c r="AS22" i="6"/>
  <c r="AR22" i="6"/>
  <c r="AQ22" i="6"/>
  <c r="AO22" i="6"/>
  <c r="AT19" i="6"/>
  <c r="AS19" i="6"/>
  <c r="AR19" i="6"/>
  <c r="AQ19" i="6"/>
  <c r="AP19" i="6"/>
  <c r="AO19" i="6"/>
  <c r="AS34" i="6"/>
  <c r="AQ34" i="6"/>
  <c r="AP34" i="6"/>
  <c r="AO34" i="6"/>
  <c r="AT24" i="6"/>
  <c r="AS24" i="6"/>
  <c r="AR24" i="6"/>
  <c r="AQ24" i="6"/>
  <c r="AP24" i="6"/>
  <c r="AS17" i="6"/>
  <c r="AP17" i="6"/>
  <c r="AT11" i="6"/>
  <c r="AS11" i="6"/>
  <c r="AR11" i="6"/>
  <c r="AQ11" i="6"/>
  <c r="AO11" i="6"/>
  <c r="AT10" i="6"/>
  <c r="AS10" i="6"/>
  <c r="AR10" i="6"/>
  <c r="AQ10" i="6"/>
  <c r="AP10" i="6"/>
  <c r="AO10" i="6"/>
  <c r="AT9" i="6"/>
  <c r="AR9" i="6"/>
  <c r="AQ9" i="6"/>
  <c r="AP9" i="6"/>
  <c r="AO9" i="6"/>
  <c r="AS8" i="6"/>
  <c r="AR8" i="6"/>
  <c r="AP8" i="6"/>
  <c r="AO8" i="6"/>
  <c r="AT15" i="6"/>
  <c r="AS15" i="6"/>
  <c r="AQ15" i="6"/>
  <c r="AP15" i="6"/>
  <c r="AS14" i="6"/>
  <c r="AR14" i="6"/>
  <c r="AQ14" i="6"/>
  <c r="AP14" i="6"/>
  <c r="AS12" i="6"/>
  <c r="AR12" i="6"/>
  <c r="AP12" i="6"/>
  <c r="AO12" i="6"/>
  <c r="AI38" i="6" l="1"/>
  <c r="AJ38" i="6"/>
  <c r="AP38" i="6" s="1"/>
  <c r="AK38" i="6"/>
  <c r="AL38" i="6"/>
  <c r="AR38" i="6" s="1"/>
  <c r="AH38" i="6"/>
  <c r="AM38" i="6"/>
  <c r="AS38" i="6" s="1"/>
  <c r="AI2" i="6"/>
  <c r="AO2" i="6" s="1"/>
  <c r="AJ2" i="6"/>
  <c r="AP2" i="6" s="1"/>
  <c r="AK2" i="6"/>
  <c r="AQ2" i="6" s="1"/>
  <c r="AL2" i="6"/>
  <c r="AR2" i="6" s="1"/>
  <c r="AH2" i="6"/>
  <c r="AM2" i="6"/>
  <c r="AS2" i="6" s="1"/>
  <c r="AI3" i="6"/>
  <c r="AJ3" i="6"/>
  <c r="AP3" i="6" s="1"/>
  <c r="AK3" i="6"/>
  <c r="AH3" i="6"/>
  <c r="AL3" i="6"/>
  <c r="AR3" i="6" s="1"/>
  <c r="AM3" i="6"/>
  <c r="AS3" i="6" s="1"/>
  <c r="AQ17" i="6"/>
  <c r="AQ59" i="6"/>
  <c r="AQ55" i="6"/>
  <c r="AQ47" i="6"/>
  <c r="AQ23" i="6"/>
  <c r="AQ58" i="6"/>
  <c r="AQ53" i="6"/>
  <c r="AQ18" i="6"/>
  <c r="AS28" i="6"/>
  <c r="AT60" i="6"/>
  <c r="AT56" i="6"/>
  <c r="AT51" i="6"/>
  <c r="AT40" i="6"/>
  <c r="AQ52" i="6"/>
  <c r="AQ40" i="6"/>
  <c r="AT29" i="6"/>
  <c r="AT31" i="6"/>
  <c r="AO38" i="6"/>
  <c r="AQ57" i="6"/>
  <c r="AQ51" i="6"/>
  <c r="AQ45" i="6"/>
  <c r="AO3" i="6"/>
  <c r="AQ21" i="6"/>
  <c r="AQ56" i="6"/>
  <c r="AQ50" i="6"/>
  <c r="AQ44" i="6"/>
  <c r="AQ54" i="6"/>
  <c r="AQ48" i="6"/>
  <c r="AT27" i="6"/>
  <c r="AT12" i="6"/>
  <c r="AT8" i="6"/>
  <c r="AT4" i="6"/>
  <c r="AT43" i="6"/>
  <c r="AT2" i="6" l="1"/>
  <c r="AQ3" i="6"/>
  <c r="AT3" i="6"/>
  <c r="AQ38" i="6"/>
  <c r="AT38" i="6"/>
</calcChain>
</file>

<file path=xl/sharedStrings.xml><?xml version="1.0" encoding="utf-8"?>
<sst xmlns="http://schemas.openxmlformats.org/spreadsheetml/2006/main" count="642" uniqueCount="362">
  <si>
    <t>Yeast type</t>
  </si>
  <si>
    <t>Cornmeal type</t>
  </si>
  <si>
    <t>Notes</t>
  </si>
  <si>
    <t>Per Liter -&gt;</t>
  </si>
  <si>
    <t>Yeast</t>
  </si>
  <si>
    <t>Yeast Extract</t>
  </si>
  <si>
    <t>Malt Extract</t>
  </si>
  <si>
    <t>Cornmeal</t>
  </si>
  <si>
    <t>Farigel Cornmeal</t>
  </si>
  <si>
    <t>Soy Flour</t>
  </si>
  <si>
    <t>Starch</t>
  </si>
  <si>
    <t>Agar</t>
  </si>
  <si>
    <t>Dextrose</t>
  </si>
  <si>
    <t>Sucrose</t>
  </si>
  <si>
    <t>Glucose</t>
  </si>
  <si>
    <t>Molasses</t>
  </si>
  <si>
    <t>Corn Syrup</t>
  </si>
  <si>
    <t>Barley Malt Syrup</t>
  </si>
  <si>
    <t>Sugar Beet Syrup</t>
  </si>
  <si>
    <t>Juice</t>
  </si>
  <si>
    <t>Methyl Paraben</t>
  </si>
  <si>
    <t>Propionic Acid</t>
  </si>
  <si>
    <t>Phosphoric Acid</t>
  </si>
  <si>
    <t>Grams Per Liter -&gt;</t>
  </si>
  <si>
    <t>Calories</t>
  </si>
  <si>
    <t>Fiber</t>
  </si>
  <si>
    <t>Sugars</t>
  </si>
  <si>
    <t>Protein</t>
  </si>
  <si>
    <t>Fat</t>
  </si>
  <si>
    <t>Carbs</t>
  </si>
  <si>
    <t>% (G/100 ML) -&gt;</t>
  </si>
  <si>
    <t>% Fiber</t>
  </si>
  <si>
    <t>% Sugars</t>
  </si>
  <si>
    <t>% Protein</t>
  </si>
  <si>
    <t>% Fat</t>
  </si>
  <si>
    <t>% Carbohydrates</t>
  </si>
  <si>
    <t>Ratio Protein:Carb</t>
  </si>
  <si>
    <t>Lesaffre</t>
  </si>
  <si>
    <t xml:space="preserve">Sunglim Co., South Korea </t>
  </si>
  <si>
    <t>Brewer's</t>
  </si>
  <si>
    <t>Extract</t>
  </si>
  <si>
    <t>Westhove Farigel</t>
  </si>
  <si>
    <t>GF stocks maintained w antibiotics in diet</t>
  </si>
  <si>
    <t>5.2g</t>
  </si>
  <si>
    <t>4ml</t>
  </si>
  <si>
    <t>1.7g</t>
  </si>
  <si>
    <t>1.9 ml</t>
  </si>
  <si>
    <t>Inactivated</t>
  </si>
  <si>
    <t>Non-Active</t>
  </si>
  <si>
    <t>3g</t>
  </si>
  <si>
    <t>4.85ml</t>
  </si>
  <si>
    <t>Bloomington Standard</t>
  </si>
  <si>
    <t>SafPro Relax+YF deactivated dry yeast, Lesaffre</t>
  </si>
  <si>
    <t>Dry</t>
  </si>
  <si>
    <t>2g</t>
  </si>
  <si>
    <t>6.25 ml</t>
  </si>
  <si>
    <t>Heat-killed</t>
  </si>
  <si>
    <t>6 ml</t>
  </si>
  <si>
    <t>4mL</t>
  </si>
  <si>
    <t>Yellow cornmeal</t>
  </si>
  <si>
    <t>15ml</t>
  </si>
  <si>
    <t>6ml</t>
  </si>
  <si>
    <t>See Piper 2014 holidic diet; GF stocks maintained w antibiotics in diet</t>
  </si>
  <si>
    <t>Dry (Oriental Yeast, Japan)</t>
  </si>
  <si>
    <t>Corn flour (GABAN, Japan)</t>
  </si>
  <si>
    <t>Yeast powder</t>
  </si>
  <si>
    <t>Maize flour</t>
  </si>
  <si>
    <t>14mL of 10%</t>
  </si>
  <si>
    <t>2.4g in EtOH</t>
  </si>
  <si>
    <t>CalTech</t>
  </si>
  <si>
    <t>Bloomington CMY</t>
  </si>
  <si>
    <t>Bloomington CSY</t>
  </si>
  <si>
    <t>Torumel yeast (Brewer's)</t>
  </si>
  <si>
    <t>2.8g</t>
  </si>
  <si>
    <t>Dry active yeast</t>
  </si>
  <si>
    <t>Heat-inactivated</t>
  </si>
  <si>
    <t>13mL</t>
  </si>
  <si>
    <t>Dried</t>
  </si>
  <si>
    <t>Added, Amt unknown</t>
  </si>
  <si>
    <t>Saf-instant, Lesaffre</t>
  </si>
  <si>
    <t>Corn flour</t>
  </si>
  <si>
    <t>Diet is supplemented with yeast granules on food surface. Amount unspecified. Axenic flies given more yeast than conventional flies and reared with antibiotics.</t>
  </si>
  <si>
    <t>12mL of 15%</t>
  </si>
  <si>
    <t>8mL</t>
  </si>
  <si>
    <t>Per gram</t>
  </si>
  <si>
    <t>See below</t>
  </si>
  <si>
    <t>Juice (per mL)</t>
  </si>
  <si>
    <t>Active Dry Baker's Yeast</t>
  </si>
  <si>
    <t>Inactive Dry Yeast</t>
  </si>
  <si>
    <t>Brewer's Yeast</t>
  </si>
  <si>
    <t>Lesaffre SAFPro RELAX + YF</t>
  </si>
  <si>
    <t>Springaline Yeast</t>
  </si>
  <si>
    <t>Last Author</t>
  </si>
  <si>
    <t>Inactive Dry</t>
  </si>
  <si>
    <t>Polenta</t>
  </si>
  <si>
    <t>Standard Diet</t>
  </si>
  <si>
    <t>4.5mL</t>
  </si>
  <si>
    <t>15mL of 10%</t>
  </si>
  <si>
    <t>Peptone</t>
  </si>
  <si>
    <t>6mL</t>
  </si>
  <si>
    <t>4% yeast diet</t>
  </si>
  <si>
    <t>27% yeast diet</t>
  </si>
  <si>
    <t>28.57mL soln of 0.2g carbendazim + 10% mp</t>
  </si>
  <si>
    <t>Active dry</t>
  </si>
  <si>
    <t>Diet for lab flies, GF stocks maintained w antibiotics in diet</t>
  </si>
  <si>
    <t>Diet for wild-caught flies, GF stocks maintained w antibiotics in diet</t>
  </si>
  <si>
    <t>14.29mL</t>
  </si>
  <si>
    <t>5.36mL</t>
  </si>
  <si>
    <t>19.5mL soln with 10% nipagin &amp; 0.04% bavistan</t>
  </si>
  <si>
    <t>Active Dry Yeast</t>
  </si>
  <si>
    <t>Yellow</t>
  </si>
  <si>
    <t>0.1% YE diet</t>
  </si>
  <si>
    <t>0.5% YE diet</t>
  </si>
  <si>
    <t>Inactive dry</t>
  </si>
  <si>
    <t>Undernutrition diet</t>
  </si>
  <si>
    <t>GF stocks maintained w antibiotics in diet, Rich diet</t>
  </si>
  <si>
    <t>GF stocks maintained w antibiotics in diet, Poor diet (10% yeast)</t>
  </si>
  <si>
    <t>Normal diet</t>
  </si>
  <si>
    <t>2% yeast diet</t>
  </si>
  <si>
    <t>Rich diet</t>
  </si>
  <si>
    <t>Source File</t>
  </si>
  <si>
    <t>Also contains 0.03g glutathione per gram of yeast (Unique to this product)</t>
  </si>
  <si>
    <t>In source file, average values were used when a range was provided</t>
  </si>
  <si>
    <t>Yeast variants, per gram</t>
  </si>
  <si>
    <t>Nutrient content in peptone varies widely across manufacturers so it is not possible to assign an accurate nutrient content to this ingredient</t>
  </si>
  <si>
    <t>See "A note about peptone" on Sheet titled "Nutrition Info"</t>
  </si>
  <si>
    <t>†A note about peptone:</t>
  </si>
  <si>
    <t>Note that different versions of soy flour exist with different nutritional content</t>
  </si>
  <si>
    <t>Drosophila Agar</t>
  </si>
  <si>
    <t>Cornmeal*</t>
  </si>
  <si>
    <t>*When cornmeal type was not specified, yellow cornmeal was used to calculate nutritional data</t>
  </si>
  <si>
    <t>Inactive Dry Yeast°</t>
  </si>
  <si>
    <t>°When yeast type was not specified, inactive dry yeast was used to calculate nutritional data</t>
  </si>
  <si>
    <t>First Author</t>
  </si>
  <si>
    <t>Year</t>
  </si>
  <si>
    <t>Journal</t>
  </si>
  <si>
    <t>Shin, Seung Chul</t>
  </si>
  <si>
    <t>Science</t>
  </si>
  <si>
    <t>Douglas, Angela</t>
  </si>
  <si>
    <t>Wong, Chun Nin Adam</t>
  </si>
  <si>
    <t>Environ. Microbiol.</t>
  </si>
  <si>
    <t>Leulier, François</t>
  </si>
  <si>
    <t>Storelli, Gilles</t>
  </si>
  <si>
    <t>Cell Metab.</t>
  </si>
  <si>
    <t>Benzer, Seymour</t>
  </si>
  <si>
    <t>Brummel, Ted</t>
  </si>
  <si>
    <t>PNAS</t>
  </si>
  <si>
    <t>Tower, John</t>
  </si>
  <si>
    <t>Ren, Chunli</t>
  </si>
  <si>
    <t>Sharon, Gil</t>
  </si>
  <si>
    <t>Molasses diet</t>
  </si>
  <si>
    <t>Starch diet</t>
  </si>
  <si>
    <t>Kopp, Artyom</t>
  </si>
  <si>
    <t>Chandler, James Angus</t>
  </si>
  <si>
    <t>PLoS Genet.</t>
  </si>
  <si>
    <t>1.55g</t>
  </si>
  <si>
    <t>Lemaitre, Bruno</t>
  </si>
  <si>
    <t>Broderick, Nichole A.</t>
  </si>
  <si>
    <t>MBio</t>
  </si>
  <si>
    <t>https://bdsc.indiana.edu/information/recipes/bloomfood.html</t>
  </si>
  <si>
    <t>Li, Hongjie</t>
  </si>
  <si>
    <t>Cell Host Microbe</t>
  </si>
  <si>
    <t>Jasper, Heinrich</t>
  </si>
  <si>
    <t>Blum, Jessamina</t>
  </si>
  <si>
    <t>Handelsman, Jo</t>
  </si>
  <si>
    <t>Erkosar Combe, Berra</t>
  </si>
  <si>
    <t>PLoS ONE</t>
  </si>
  <si>
    <t>Newell, Peter D.</t>
  </si>
  <si>
    <t>Appl. Environ. Microbiol.</t>
  </si>
  <si>
    <t>Walker, David</t>
  </si>
  <si>
    <t>Clark, Rebecca I.</t>
  </si>
  <si>
    <t>Cell Rep.</t>
  </si>
  <si>
    <t>Ja, William</t>
  </si>
  <si>
    <t>Deshpande, Sonali A.</t>
  </si>
  <si>
    <t>J. Nutr.</t>
  </si>
  <si>
    <t>Partridge, Linda</t>
  </si>
  <si>
    <t>Piper, Matthew D.</t>
  </si>
  <si>
    <t>Nat. Methods</t>
  </si>
  <si>
    <t>Galenza, Anthony</t>
  </si>
  <si>
    <t>Foley, Edan</t>
  </si>
  <si>
    <t>Biol. Open</t>
  </si>
  <si>
    <t>Kawabata, Shun-ichiro</t>
  </si>
  <si>
    <t>Sekihara, Sanae</t>
  </si>
  <si>
    <t>J. Biol. Chem.</t>
  </si>
  <si>
    <t>Tripathi, Subrata</t>
  </si>
  <si>
    <t>Shanbhag, Shubha R.</t>
  </si>
  <si>
    <t>J. Physiol.</t>
  </si>
  <si>
    <t>Soen, Yoav</t>
  </si>
  <si>
    <t>Elgart, Michael</t>
  </si>
  <si>
    <t>Nat. Commun.</t>
  </si>
  <si>
    <t>Sebald, Johanna</t>
  </si>
  <si>
    <t>Lusser, Alexandra</t>
  </si>
  <si>
    <t>Fink, Christine</t>
  </si>
  <si>
    <t>Roeder, Thomas</t>
  </si>
  <si>
    <t>https://bdsc.indiana.edu/information/recipes/caltechfood.html</t>
  </si>
  <si>
    <t>https://bdsc.indiana.edu/information/recipes/molassesfood.html</t>
  </si>
  <si>
    <t>https://bdsc.indiana.edu/information/recipes/harvardfood.html</t>
  </si>
  <si>
    <t>Yamada, Ryuichi</t>
  </si>
  <si>
    <t>Maintenance diet</t>
  </si>
  <si>
    <t>Cherry, Sara</t>
  </si>
  <si>
    <t>Sansone, Christine L.</t>
  </si>
  <si>
    <t>Wetheim, Bregje</t>
  </si>
  <si>
    <t>Chaplinska, Mariia &amp; Gerritsma, Sylvia</t>
  </si>
  <si>
    <t>Broderick, Nichole</t>
  </si>
  <si>
    <t>Fischer, Caleb N.</t>
  </si>
  <si>
    <t>eLife</t>
  </si>
  <si>
    <t>Hyun, Seogang</t>
  </si>
  <si>
    <t>Han, Gangsik</t>
  </si>
  <si>
    <t>Microb. Ecol.</t>
  </si>
  <si>
    <t>Leitão-Gonçalves, Ricardo</t>
  </si>
  <si>
    <t>Ribeiro, Carlos</t>
  </si>
  <si>
    <t>PLoS Biol.</t>
  </si>
  <si>
    <t>Ponton, Fleur</t>
  </si>
  <si>
    <t>Wong, Adam Chun-Nin</t>
  </si>
  <si>
    <t>Curr. Biol.</t>
  </si>
  <si>
    <t>Newell, Peter</t>
  </si>
  <si>
    <t>Winans, Nathan J.</t>
  </si>
  <si>
    <t>Mol. Ecol.</t>
  </si>
  <si>
    <t>Dobson, Adam J.</t>
  </si>
  <si>
    <t>BMC Genomics</t>
  </si>
  <si>
    <t>Ridley, Emma V.</t>
  </si>
  <si>
    <t>Beller, Mathias</t>
  </si>
  <si>
    <t>Jehrke, Lisa</t>
  </si>
  <si>
    <t>Sci. Rep.</t>
  </si>
  <si>
    <t>Low sugar diet</t>
  </si>
  <si>
    <t>High sugar diet</t>
  </si>
  <si>
    <t>Erkosar, Berra</t>
  </si>
  <si>
    <t>Ecol. Evol.</t>
  </si>
  <si>
    <t>Martino, Maria Elena</t>
  </si>
  <si>
    <t>Pais, Inês S.</t>
  </si>
  <si>
    <t>Teixeira, Luis</t>
  </si>
  <si>
    <t>Fast, David</t>
  </si>
  <si>
    <t>Ludington, William</t>
  </si>
  <si>
    <t>Obadia, Benjamin</t>
  </si>
  <si>
    <t>Fast, David &amp; Kostiuk, Benjamin</t>
  </si>
  <si>
    <t>Pukatzki, Stefan &amp; Foley, Edan</t>
  </si>
  <si>
    <t>Téfit, Mélisandre A.</t>
  </si>
  <si>
    <t>J. Insect Physiol.</t>
  </si>
  <si>
    <t>Inamine, Hidetoshi</t>
  </si>
  <si>
    <t>Petrov, Dmitri</t>
  </si>
  <si>
    <t>Staubach, Fabian</t>
  </si>
  <si>
    <t>Gould, Alex</t>
  </si>
  <si>
    <t>Obata, Fumiaki</t>
  </si>
  <si>
    <t>Keebaugh, Erin S.</t>
  </si>
  <si>
    <t>iScience</t>
  </si>
  <si>
    <t>Huang, Jia-Hsin</t>
  </si>
  <si>
    <t>Biol. Lett.</t>
  </si>
  <si>
    <t>N.S.</t>
  </si>
  <si>
    <t>N/A</t>
  </si>
  <si>
    <t>Liu, Wei</t>
  </si>
  <si>
    <t>Su, Wanzhen &amp; Liu, Jialin</t>
  </si>
  <si>
    <t>BMC Microbiology</t>
  </si>
  <si>
    <t>Solomon, Gabrielle M.</t>
  </si>
  <si>
    <t>PeerJ</t>
  </si>
  <si>
    <t>Lee, Jaegeun &amp; Han, Gangsik</t>
  </si>
  <si>
    <t>Low protein diet</t>
  </si>
  <si>
    <r>
      <t>Possible typo in methods- total volume unclear, also lists 0.83g CaCl</t>
    </r>
    <r>
      <rPr>
        <sz val="10"/>
        <color theme="1"/>
        <rFont val="Arial"/>
        <family val="2"/>
      </rPr>
      <t>2</t>
    </r>
  </si>
  <si>
    <t>Gu, Zhenglong</t>
  </si>
  <si>
    <t>Si, Yuan</t>
  </si>
  <si>
    <t>J Genterol A Biol Sci Med Sci</t>
  </si>
  <si>
    <t>3mL</t>
  </si>
  <si>
    <t>Xu, Hui</t>
  </si>
  <si>
    <t>Dong, Yuling</t>
  </si>
  <si>
    <t>Nutrients</t>
  </si>
  <si>
    <t>42.4g maltose (nutritional values for glucose used here), 9.18g Soybean meal (nutritional values for soy flour used here), and 1g sodium benzoate were unconventional additions to this diet</t>
  </si>
  <si>
    <t>0.25g</t>
  </si>
  <si>
    <t>6.875mL</t>
  </si>
  <si>
    <t>Dry active</t>
  </si>
  <si>
    <t>Sinclair, Brent</t>
  </si>
  <si>
    <t>Tang, Joanne M.</t>
  </si>
  <si>
    <t>8mL of 10%</t>
  </si>
  <si>
    <t>Colinet, H</t>
  </si>
  <si>
    <t>Henry, Youn</t>
  </si>
  <si>
    <t>CBPA</t>
  </si>
  <si>
    <t>BioSpringer Springaline BA95/0-PW</t>
  </si>
  <si>
    <t>4.8mL</t>
  </si>
  <si>
    <t xml:space="preserve">Per liter values determined by dividing ingredient mass by 39 </t>
  </si>
  <si>
    <t>Per liter values determined by dividing ingredient mass by 2.66</t>
  </si>
  <si>
    <t>Per liter values determined by dividing ingredient mass by 17</t>
  </si>
  <si>
    <t>Per liter values determined by dividing ingredient mass by 8.5</t>
  </si>
  <si>
    <t>Holidic Diet</t>
  </si>
  <si>
    <t>g/L</t>
  </si>
  <si>
    <t>Essential amino acids</t>
  </si>
  <si>
    <t>Nonessential amino acids</t>
  </si>
  <si>
    <t>L-isoleucine</t>
  </si>
  <si>
    <t>L-leucine</t>
  </si>
  <si>
    <t>L-tyrosine</t>
  </si>
  <si>
    <t>Sodium glutamate stock</t>
  </si>
  <si>
    <t>111g/L mixed together -&gt; 60.51mL added to food (=6.71661g EAAs in 1L food)</t>
  </si>
  <si>
    <t>161g/L mixed -&gt; 60.51mL added to food (=9.74211g NEAAs in 1L food)</t>
  </si>
  <si>
    <t>100g/L made -&gt; 15.13mL added to food (=1.513g in 1L food)</t>
  </si>
  <si>
    <t>Final combined amino acid mass</t>
  </si>
  <si>
    <t>Agar and sucrose were listed in spreadsheet as normal. In column AK (g protein per liter), in addition to adding up protein from all other columns (to account for protein in agar), 21.42172 was added to the final protein amount</t>
  </si>
  <si>
    <t>Holidic diet; See "Nutrition Info" tab for more info</t>
  </si>
  <si>
    <t>Holidic diet- special calculation. Do not use formulas in this row for non-holidic data</t>
  </si>
  <si>
    <t>Mathew, Dennis</t>
  </si>
  <si>
    <t>Slankster, Eryn</t>
  </si>
  <si>
    <t>BIOS</t>
  </si>
  <si>
    <t>Bloomington Nutrifly Formulation</t>
  </si>
  <si>
    <t>Bloomington Nutrifly Formulation, GF stocks generated w antibiotics in diet</t>
  </si>
  <si>
    <t>Adair, Karen L.</t>
  </si>
  <si>
    <t>ISME</t>
  </si>
  <si>
    <t>Diet 1</t>
  </si>
  <si>
    <t>Banana</t>
  </si>
  <si>
    <t>Diet 2 - Contains 137.5g/L banana (special calculation)</t>
  </si>
  <si>
    <t>Nutritional information for banana added to calculation- Do not use formula for other diets</t>
  </si>
  <si>
    <t>Gould, Alison L. &amp; Zhang, Vivian</t>
  </si>
  <si>
    <t>10% yeast diet (Standard)</t>
  </si>
  <si>
    <t>Nutri-Fly BF (Bloomington)</t>
  </si>
  <si>
    <t>https://geneseesci.com/shop-online/product-details/66-112/nutri-fly-bf-10-x-1l-packets</t>
  </si>
  <si>
    <t>https://geneseesci.com/shop-online/product-details/66-116/nutri-fly-mf-10-x-1l-packets</t>
  </si>
  <si>
    <t>17.57 g Lesaffre yeast</t>
  </si>
  <si>
    <t>10.542 g soy flour</t>
  </si>
  <si>
    <t>72.037 g yellow cornmeal</t>
  </si>
  <si>
    <t>5.271 g agar</t>
  </si>
  <si>
    <t>70.28 g corn syrup solids</t>
  </si>
  <si>
    <t>24.8738 g Lesaffre yeast</t>
  </si>
  <si>
    <t>88.835 g dry molasses</t>
  </si>
  <si>
    <t>56.8544 g yellow cornmeal</t>
  </si>
  <si>
    <t>5.3301 g agar</t>
  </si>
  <si>
    <t>Nutri-Fly BF per liter of prepared food:</t>
  </si>
  <si>
    <t>Nutri-Fly MF per liter of prepared food:</t>
  </si>
  <si>
    <t>Corn syrup solids</t>
  </si>
  <si>
    <t>Dry molasses</t>
  </si>
  <si>
    <t>Source file obtained directly from Genesee Scientific</t>
  </si>
  <si>
    <t>Nutri-Fly information as per personal correspondance with Genesee Scientific:</t>
  </si>
  <si>
    <t>Special calculation. Values for molasses solids replace molasses here. Do not use formulas in theis row for other diets.</t>
  </si>
  <si>
    <t xml:space="preserve">Note that formulation uses corn syrup solids. At present nutritional information for corn syrup solids has not been obtained so regular corn syrup was used in calculations. </t>
  </si>
  <si>
    <t>Nutri-Fly MF (Molasses)</t>
  </si>
  <si>
    <t>Nutrition facts could not be obtained</t>
  </si>
  <si>
    <t>Glucose matches dextrose nutritional content</t>
  </si>
  <si>
    <t>FileS1_YeastExtract_General.pdf</t>
  </si>
  <si>
    <t>FileS2_MaltExtract_General.pdf</t>
  </si>
  <si>
    <t>FileS3_Cornmeal_Yellow.pdf</t>
  </si>
  <si>
    <t>FileS4_Cornmeal_Farigel.pdf</t>
  </si>
  <si>
    <t>FileS5_SoyFlour_General.pdf</t>
  </si>
  <si>
    <t>FileS6_Starch_General.pdf</t>
  </si>
  <si>
    <t>FileS7_Agar_Drosophila.pdf</t>
  </si>
  <si>
    <t>FileS9_Sucrose_General.pdf</t>
  </si>
  <si>
    <t>FileS10_Dextrose_General.pdf</t>
  </si>
  <si>
    <t>FileS11_Molasses_General.pdf</t>
  </si>
  <si>
    <t>FileS12_CornSyrup_General.pdf</t>
  </si>
  <si>
    <t>FileS13_BarleyMaltSyrup_General.pdf</t>
  </si>
  <si>
    <t>FileS14_SugarBeetSyrup_General.pdf</t>
  </si>
  <si>
    <t>FileS15_Juice_General.pdf</t>
  </si>
  <si>
    <t>FileS16_Banana.pdf</t>
  </si>
  <si>
    <t>FileS17_Yeast_ActiveDry.pdf</t>
  </si>
  <si>
    <t>FileS18_Yeast_InactiveDry.pdf</t>
  </si>
  <si>
    <t>FileS19_Yeast_Brewers.pdf</t>
  </si>
  <si>
    <t>FileS20_Yeast_Lesaffre.pdf</t>
  </si>
  <si>
    <t>FileS21_Yeast_Springaline.pdf</t>
  </si>
  <si>
    <t>Amino acid calculations shown in grey, final calculated mass is 21.42172</t>
  </si>
  <si>
    <t xml:space="preserve">Rosenberg, Eugene </t>
  </si>
  <si>
    <t xml:space="preserve">Lee, Won-Jae </t>
  </si>
  <si>
    <t xml:space="preserve">Leulier, François </t>
  </si>
  <si>
    <t xml:space="preserve">Ja, William </t>
  </si>
  <si>
    <t xml:space="preserve">Kawecki, Tadeusz </t>
  </si>
  <si>
    <t xml:space="preserve">Hyun, Seogang </t>
  </si>
  <si>
    <t>FileS8_Molasses_Solids.pdf</t>
  </si>
  <si>
    <t>See Bloomington Nutri-Fly</t>
  </si>
  <si>
    <t>Apple/grape/pear juice blend used as a reference; juice blend from Broderick 2014 was a 1:1 mix of grape and multi-fruit juice</t>
  </si>
  <si>
    <t>88.84 (dry)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</si>
</sst>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4"/>
      <color rgb="FF000000"/>
      <name val="Arial"/>
      <family val="2"/>
    </font>
    <font>
      <sz val="14"/>
      <color theme="1"/>
      <name val="Arial"/>
      <family val="2"/>
    </font>
    <font>
      <b/>
      <sz val="14"/>
      <color theme="1"/>
      <name val="Arial"/>
      <family val="2"/>
    </font>
    <font>
      <b/>
      <sz val="14"/>
      <color rgb="FF000000"/>
      <name val="Arial"/>
      <family val="2"/>
    </font>
    <font>
      <sz val="14"/>
      <color rgb="FF333333"/>
      <name val="Arial"/>
      <family val="2"/>
    </font>
    <font>
      <b/>
      <sz val="14"/>
      <color theme="0"/>
      <name val="Arial"/>
      <family val="2"/>
    </font>
    <font>
      <sz val="10"/>
      <color theme="1"/>
      <name val="Arial"/>
      <family val="2"/>
    </font>
    <font>
      <sz val="14"/>
      <color theme="2" tint="-0.249977111117893"/>
      <name val="Arial"/>
      <family val="2"/>
    </font>
    <font>
      <u/>
      <sz val="12"/>
      <color theme="10"/>
      <name val="Arial"/>
      <family val="2"/>
    </font>
  </fonts>
  <fills count="7">
    <fill>
      <patternFill patternType="none"/>
    </fill>
    <fill>
      <patternFill patternType="gray125"/>
    </fill>
    <fill>
      <patternFill patternType="solid">
        <fgColor theme="9" tint="0.59999389629810485"/>
        <bgColor indexed="64"/>
      </patternFill>
    </fill>
    <fill>
      <patternFill patternType="solid">
        <fgColor rgb="FFFFFF00"/>
        <bgColor indexed="64"/>
      </patternFill>
    </fill>
    <fill>
      <patternFill patternType="solid">
        <fgColor theme="6"/>
        <bgColor theme="6"/>
      </patternFill>
    </fill>
    <fill>
      <patternFill patternType="solid">
        <fgColor theme="9"/>
        <bgColor theme="6"/>
      </patternFill>
    </fill>
    <fill>
      <patternFill patternType="solid">
        <fgColor theme="1" tint="0.34998626667073579"/>
        <bgColor indexed="64"/>
      </patternFill>
    </fill>
  </fills>
  <borders count="30">
    <border>
      <left/>
      <right/>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medium">
        <color indexed="64"/>
      </left>
      <right style="thin">
        <color auto="1"/>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bottom/>
      <diagonal/>
    </border>
  </borders>
  <cellStyleXfs count="618">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cellStyleXfs>
  <cellXfs count="94">
    <xf numFmtId="0" fontId="0" fillId="0" borderId="0" xfId="0"/>
    <xf numFmtId="0" fontId="4" fillId="0" borderId="1" xfId="0" applyFont="1" applyBorder="1"/>
    <xf numFmtId="0" fontId="5" fillId="0" borderId="1" xfId="0" applyFont="1" applyBorder="1"/>
    <xf numFmtId="0" fontId="5" fillId="0" borderId="1" xfId="0" applyFont="1" applyFill="1" applyBorder="1"/>
    <xf numFmtId="0" fontId="5" fillId="0" borderId="1" xfId="0" applyFont="1" applyFill="1" applyBorder="1" applyAlignment="1">
      <alignment horizontal="center" vertical="center"/>
    </xf>
    <xf numFmtId="0" fontId="5" fillId="3" borderId="1" xfId="0" applyFont="1" applyFill="1" applyBorder="1" applyAlignment="1">
      <alignment horizontal="center" vertical="center"/>
    </xf>
    <xf numFmtId="0" fontId="7" fillId="0" borderId="1" xfId="0" applyFont="1" applyBorder="1"/>
    <xf numFmtId="0" fontId="6" fillId="0" borderId="1" xfId="0" applyFont="1" applyBorder="1"/>
    <xf numFmtId="0" fontId="6" fillId="0" borderId="0" xfId="0" applyFont="1" applyFill="1" applyBorder="1" applyAlignment="1">
      <alignment horizontal="center" vertical="center"/>
    </xf>
    <xf numFmtId="0" fontId="4" fillId="0" borderId="0" xfId="0" applyFont="1" applyBorder="1"/>
    <xf numFmtId="0" fontId="5" fillId="0" borderId="0" xfId="0" applyFont="1" applyBorder="1"/>
    <xf numFmtId="0" fontId="5" fillId="0" borderId="1" xfId="0" applyFont="1" applyBorder="1" applyAlignment="1">
      <alignment wrapText="1"/>
    </xf>
    <xf numFmtId="0" fontId="5" fillId="0"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 xfId="0" applyFont="1" applyBorder="1" applyAlignment="1">
      <alignment horizontal="center" wrapText="1"/>
    </xf>
    <xf numFmtId="0" fontId="5" fillId="0" borderId="0" xfId="0" applyFont="1" applyBorder="1" applyAlignment="1">
      <alignment horizontal="center" vertical="center" wrapText="1"/>
    </xf>
    <xf numFmtId="0" fontId="5" fillId="0" borderId="1" xfId="0" applyFont="1" applyBorder="1" applyAlignment="1">
      <alignment horizontal="center" vertical="center" wrapText="1"/>
    </xf>
    <xf numFmtId="10" fontId="5" fillId="0" borderId="1" xfId="0" applyNumberFormat="1" applyFont="1" applyFill="1" applyBorder="1" applyAlignment="1">
      <alignment horizontal="center" vertical="center" wrapText="1"/>
    </xf>
    <xf numFmtId="9" fontId="5"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6" borderId="1"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0" xfId="0" applyFont="1" applyBorder="1" applyAlignment="1">
      <alignment wrapText="1"/>
    </xf>
    <xf numFmtId="0" fontId="11" fillId="0" borderId="1" xfId="0" applyFont="1" applyBorder="1"/>
    <xf numFmtId="0" fontId="6" fillId="0" borderId="1" xfId="0" applyFont="1" applyBorder="1" applyAlignment="1">
      <alignment horizontal="center"/>
    </xf>
    <xf numFmtId="0" fontId="5" fillId="0" borderId="5" xfId="0" applyFont="1" applyFill="1" applyBorder="1" applyAlignment="1">
      <alignment horizontal="left" vertical="center"/>
    </xf>
    <xf numFmtId="0" fontId="5" fillId="0" borderId="19" xfId="0" applyFont="1" applyBorder="1"/>
    <xf numFmtId="0" fontId="5" fillId="0" borderId="20" xfId="0" applyFont="1" applyBorder="1"/>
    <xf numFmtId="0" fontId="5" fillId="0" borderId="21" xfId="0" applyFont="1" applyBorder="1"/>
    <xf numFmtId="0" fontId="5" fillId="0" borderId="22" xfId="0" applyFont="1" applyBorder="1"/>
    <xf numFmtId="0" fontId="5" fillId="0" borderId="23" xfId="0" applyFont="1" applyBorder="1"/>
    <xf numFmtId="0" fontId="7" fillId="0" borderId="24" xfId="0" applyFont="1" applyBorder="1"/>
    <xf numFmtId="0" fontId="6" fillId="0" borderId="25" xfId="0" applyFont="1" applyBorder="1"/>
    <xf numFmtId="0" fontId="5" fillId="0" borderId="26" xfId="0" applyFont="1" applyBorder="1"/>
    <xf numFmtId="0" fontId="5" fillId="0" borderId="27" xfId="0" applyFont="1" applyBorder="1"/>
    <xf numFmtId="0" fontId="5" fillId="0" borderId="28" xfId="0" applyFont="1" applyBorder="1"/>
    <xf numFmtId="2" fontId="9" fillId="4" borderId="1" xfId="0" applyNumberFormat="1" applyFont="1" applyFill="1" applyBorder="1" applyAlignment="1" applyProtection="1">
      <alignment horizontal="center" vertical="center" wrapText="1"/>
    </xf>
    <xf numFmtId="2" fontId="9" fillId="4" borderId="5" xfId="0" applyNumberFormat="1" applyFont="1" applyFill="1" applyBorder="1" applyAlignment="1" applyProtection="1">
      <alignment horizontal="center" vertical="center" wrapText="1"/>
    </xf>
    <xf numFmtId="2" fontId="9" fillId="4" borderId="6" xfId="0" applyNumberFormat="1" applyFont="1" applyFill="1" applyBorder="1" applyAlignment="1" applyProtection="1">
      <alignment horizontal="center" vertical="center" wrapText="1"/>
    </xf>
    <xf numFmtId="2" fontId="9" fillId="4" borderId="0" xfId="0" applyNumberFormat="1" applyFont="1" applyFill="1" applyBorder="1" applyAlignment="1" applyProtection="1">
      <alignment horizontal="center" vertical="center" wrapText="1"/>
    </xf>
    <xf numFmtId="2" fontId="5" fillId="0" borderId="1" xfId="0" applyNumberFormat="1" applyFont="1" applyFill="1" applyBorder="1" applyAlignment="1" applyProtection="1">
      <alignment horizontal="center" vertical="center" wrapText="1"/>
    </xf>
    <xf numFmtId="2" fontId="5" fillId="0" borderId="5" xfId="0" applyNumberFormat="1" applyFont="1" applyFill="1" applyBorder="1" applyAlignment="1" applyProtection="1">
      <alignment horizontal="center" vertical="center" wrapText="1"/>
    </xf>
    <xf numFmtId="2" fontId="5" fillId="0" borderId="6" xfId="0" applyNumberFormat="1" applyFont="1" applyFill="1" applyBorder="1" applyAlignment="1" applyProtection="1">
      <alignment horizontal="center" vertical="center" wrapText="1"/>
    </xf>
    <xf numFmtId="2" fontId="5" fillId="0" borderId="0" xfId="0" applyNumberFormat="1" applyFont="1" applyFill="1" applyBorder="1" applyAlignment="1" applyProtection="1">
      <alignment horizontal="center" vertical="center" wrapText="1"/>
    </xf>
    <xf numFmtId="2" fontId="5" fillId="0" borderId="12" xfId="0" applyNumberFormat="1" applyFont="1" applyFill="1" applyBorder="1" applyAlignment="1" applyProtection="1">
      <alignment horizontal="center" vertical="center" wrapText="1"/>
    </xf>
    <xf numFmtId="2" fontId="5" fillId="0" borderId="7" xfId="0" applyNumberFormat="1" applyFont="1" applyFill="1" applyBorder="1" applyAlignment="1" applyProtection="1">
      <alignment horizontal="center" vertical="center" wrapText="1"/>
    </xf>
    <xf numFmtId="2" fontId="5" fillId="0" borderId="8" xfId="0" applyNumberFormat="1" applyFont="1" applyFill="1" applyBorder="1" applyAlignment="1" applyProtection="1">
      <alignment horizontal="center" vertical="center" wrapText="1"/>
    </xf>
    <xf numFmtId="2" fontId="5" fillId="0" borderId="13" xfId="0" applyNumberFormat="1" applyFont="1" applyFill="1" applyBorder="1" applyAlignment="1" applyProtection="1">
      <alignment horizontal="center" vertical="center" wrapText="1"/>
    </xf>
    <xf numFmtId="2" fontId="5" fillId="0" borderId="14" xfId="0" applyNumberFormat="1" applyFont="1" applyFill="1" applyBorder="1" applyAlignment="1" applyProtection="1">
      <alignment horizontal="center" vertical="center" wrapText="1"/>
    </xf>
    <xf numFmtId="2" fontId="5" fillId="0" borderId="15" xfId="0" applyNumberFormat="1" applyFont="1" applyFill="1" applyBorder="1" applyAlignment="1" applyProtection="1">
      <alignment horizontal="center" vertical="center" wrapText="1"/>
    </xf>
    <xf numFmtId="2" fontId="5" fillId="0" borderId="16" xfId="0" applyNumberFormat="1" applyFont="1" applyFill="1" applyBorder="1" applyAlignment="1" applyProtection="1">
      <alignment horizontal="center" vertical="center" wrapText="1"/>
    </xf>
    <xf numFmtId="2" fontId="5" fillId="0" borderId="17" xfId="0" applyNumberFormat="1" applyFont="1" applyFill="1" applyBorder="1" applyAlignment="1" applyProtection="1">
      <alignment horizontal="center" vertical="center" wrapText="1"/>
    </xf>
    <xf numFmtId="2" fontId="5" fillId="0" borderId="18" xfId="0" applyNumberFormat="1" applyFont="1" applyFill="1" applyBorder="1" applyAlignment="1" applyProtection="1">
      <alignment horizontal="center" vertical="center" wrapText="1"/>
    </xf>
    <xf numFmtId="2" fontId="5" fillId="0" borderId="3" xfId="0" applyNumberFormat="1" applyFont="1" applyFill="1" applyBorder="1" applyAlignment="1" applyProtection="1">
      <alignment horizontal="center" vertical="center" wrapText="1"/>
    </xf>
    <xf numFmtId="2" fontId="5" fillId="0" borderId="2" xfId="0" applyNumberFormat="1" applyFont="1" applyFill="1" applyBorder="1" applyAlignment="1" applyProtection="1">
      <alignment horizontal="center" vertical="center" wrapText="1"/>
    </xf>
    <xf numFmtId="2" fontId="5" fillId="0" borderId="4" xfId="0" applyNumberFormat="1" applyFont="1" applyFill="1" applyBorder="1" applyAlignment="1" applyProtection="1">
      <alignment horizontal="center" vertical="center" wrapText="1"/>
    </xf>
    <xf numFmtId="2" fontId="5" fillId="0" borderId="1" xfId="0" applyNumberFormat="1" applyFont="1" applyBorder="1" applyAlignment="1" applyProtection="1">
      <alignment horizontal="center" vertical="center" wrapText="1"/>
    </xf>
    <xf numFmtId="2" fontId="5" fillId="0" borderId="5" xfId="0" applyNumberFormat="1" applyFont="1" applyBorder="1" applyAlignment="1" applyProtection="1">
      <alignment horizontal="center" vertical="center" wrapText="1"/>
    </xf>
    <xf numFmtId="2" fontId="5" fillId="0" borderId="6" xfId="0" applyNumberFormat="1" applyFont="1" applyBorder="1" applyAlignment="1" applyProtection="1">
      <alignment horizontal="center" vertical="center" wrapText="1"/>
    </xf>
    <xf numFmtId="2" fontId="5" fillId="0" borderId="0" xfId="0" applyNumberFormat="1" applyFont="1" applyBorder="1" applyAlignment="1" applyProtection="1">
      <alignment horizontal="center" vertical="center" wrapText="1"/>
    </xf>
    <xf numFmtId="0" fontId="5" fillId="0" borderId="1" xfId="0" applyFont="1" applyBorder="1" applyAlignment="1">
      <alignment horizontal="left" vertical="center" wrapText="1"/>
    </xf>
    <xf numFmtId="0" fontId="5" fillId="0" borderId="1" xfId="0" applyFont="1" applyFill="1" applyBorder="1" applyAlignment="1">
      <alignment horizontal="left" vertical="center" wrapText="1"/>
    </xf>
    <xf numFmtId="0" fontId="5" fillId="0" borderId="5" xfId="0" applyFont="1" applyFill="1" applyBorder="1" applyAlignment="1">
      <alignment horizontal="left" vertical="center" wrapText="1"/>
    </xf>
    <xf numFmtId="0" fontId="12" fillId="0" borderId="6" xfId="617" applyFont="1" applyFill="1" applyBorder="1" applyAlignment="1">
      <alignment horizontal="center" vertical="center" wrapText="1"/>
    </xf>
    <xf numFmtId="0" fontId="12" fillId="0" borderId="11" xfId="617" applyFont="1" applyFill="1" applyBorder="1" applyAlignment="1">
      <alignment horizontal="center" vertical="center" wrapText="1"/>
    </xf>
    <xf numFmtId="0" fontId="12" fillId="0" borderId="5" xfId="617" applyFont="1" applyFill="1" applyBorder="1" applyAlignment="1">
      <alignment horizontal="center" vertical="center" wrapText="1"/>
    </xf>
    <xf numFmtId="0" fontId="12" fillId="0" borderId="6" xfId="617" applyFont="1" applyBorder="1" applyAlignment="1">
      <alignment horizontal="center" vertical="center" wrapText="1"/>
    </xf>
    <xf numFmtId="0" fontId="12" fillId="0" borderId="11" xfId="617" applyFont="1" applyBorder="1" applyAlignment="1">
      <alignment horizontal="center" vertical="center" wrapText="1"/>
    </xf>
    <xf numFmtId="0" fontId="12" fillId="0" borderId="5" xfId="617" applyFont="1" applyBorder="1" applyAlignment="1">
      <alignment horizontal="center" vertical="center" wrapText="1"/>
    </xf>
    <xf numFmtId="2" fontId="5" fillId="0" borderId="8" xfId="0" applyNumberFormat="1" applyFont="1" applyFill="1" applyBorder="1" applyAlignment="1" applyProtection="1">
      <alignment horizontal="center" vertical="center" wrapText="1"/>
    </xf>
    <xf numFmtId="2" fontId="5" fillId="0" borderId="9" xfId="0" applyNumberFormat="1" applyFont="1" applyFill="1" applyBorder="1" applyAlignment="1" applyProtection="1">
      <alignment horizontal="center" vertical="center" wrapText="1"/>
    </xf>
    <xf numFmtId="2" fontId="5" fillId="0" borderId="7" xfId="0" applyNumberFormat="1" applyFont="1" applyFill="1" applyBorder="1" applyAlignment="1" applyProtection="1">
      <alignment horizontal="center" vertical="center" wrapText="1"/>
    </xf>
    <xf numFmtId="2" fontId="5" fillId="0" borderId="4" xfId="0" applyNumberFormat="1" applyFont="1" applyFill="1" applyBorder="1" applyAlignment="1" applyProtection="1">
      <alignment horizontal="center" vertical="center" wrapText="1"/>
    </xf>
    <xf numFmtId="2" fontId="5" fillId="0" borderId="10" xfId="0" applyNumberFormat="1" applyFont="1" applyFill="1" applyBorder="1" applyAlignment="1" applyProtection="1">
      <alignment horizontal="center" vertical="center" wrapText="1"/>
    </xf>
    <xf numFmtId="2" fontId="5" fillId="0" borderId="2" xfId="0" applyNumberFormat="1" applyFont="1" applyFill="1" applyBorder="1" applyAlignment="1" applyProtection="1">
      <alignment horizontal="center" vertical="center" wrapText="1"/>
    </xf>
    <xf numFmtId="0" fontId="12" fillId="0" borderId="6" xfId="617" applyFont="1" applyFill="1" applyBorder="1" applyAlignment="1">
      <alignment horizontal="center" vertical="center"/>
    </xf>
    <xf numFmtId="0" fontId="12" fillId="0" borderId="11" xfId="617" applyFont="1" applyFill="1" applyBorder="1" applyAlignment="1">
      <alignment horizontal="center" vertical="center"/>
    </xf>
    <xf numFmtId="0" fontId="12" fillId="0" borderId="5" xfId="617" applyFont="1" applyFill="1" applyBorder="1" applyAlignment="1">
      <alignment horizontal="center" vertical="center"/>
    </xf>
    <xf numFmtId="0" fontId="5" fillId="0" borderId="29" xfId="0" applyFont="1" applyBorder="1" applyAlignment="1">
      <alignment horizontal="center" vertical="center"/>
    </xf>
    <xf numFmtId="0" fontId="5" fillId="0" borderId="1" xfId="0" applyFont="1" applyBorder="1" applyAlignment="1">
      <alignment horizontal="center"/>
    </xf>
    <xf numFmtId="0" fontId="5" fillId="0" borderId="9" xfId="0" applyFont="1" applyBorder="1" applyAlignment="1">
      <alignment horizontal="center" wrapText="1"/>
    </xf>
    <xf numFmtId="0" fontId="5" fillId="0" borderId="0" xfId="0" applyFont="1" applyBorder="1" applyAlignment="1">
      <alignment horizontal="center" wrapText="1"/>
    </xf>
    <xf numFmtId="0" fontId="5" fillId="3" borderId="6" xfId="0" applyFont="1" applyFill="1" applyBorder="1" applyAlignment="1">
      <alignment horizontal="center"/>
    </xf>
    <xf numFmtId="0" fontId="5" fillId="3" borderId="11" xfId="0" applyFont="1" applyFill="1" applyBorder="1" applyAlignment="1">
      <alignment horizontal="center"/>
    </xf>
    <xf numFmtId="0" fontId="5" fillId="3" borderId="5" xfId="0" applyFont="1" applyFill="1" applyBorder="1" applyAlignment="1">
      <alignment horizontal="center"/>
    </xf>
    <xf numFmtId="0" fontId="6" fillId="0" borderId="1" xfId="0" applyFont="1" applyBorder="1" applyAlignment="1">
      <alignment horizontal="center"/>
    </xf>
    <xf numFmtId="0" fontId="5" fillId="0" borderId="1" xfId="0" applyFont="1" applyBorder="1" applyAlignment="1">
      <alignment horizontal="center" wrapText="1"/>
    </xf>
    <xf numFmtId="0" fontId="11" fillId="0" borderId="1" xfId="0" applyFont="1" applyBorder="1" applyAlignment="1">
      <alignment horizontal="center"/>
    </xf>
    <xf numFmtId="0" fontId="11" fillId="0" borderId="1" xfId="0" applyFont="1" applyBorder="1" applyAlignment="1">
      <alignment horizontal="center" wrapText="1"/>
    </xf>
  </cellXfs>
  <cellStyles count="618">
    <cellStyle name="Followed Hyperlink" xfId="68" builtinId="9" hidden="1"/>
    <cellStyle name="Followed Hyperlink" xfId="72" builtinId="9" hidden="1"/>
    <cellStyle name="Followed Hyperlink" xfId="76" builtinId="9" hidden="1"/>
    <cellStyle name="Followed Hyperlink" xfId="80" builtinId="9" hidden="1"/>
    <cellStyle name="Followed Hyperlink" xfId="84" builtinId="9" hidden="1"/>
    <cellStyle name="Followed Hyperlink" xfId="88" builtinId="9" hidden="1"/>
    <cellStyle name="Followed Hyperlink" xfId="92" builtinId="9" hidden="1"/>
    <cellStyle name="Followed Hyperlink" xfId="96" builtinId="9" hidden="1"/>
    <cellStyle name="Followed Hyperlink" xfId="100" builtinId="9" hidden="1"/>
    <cellStyle name="Followed Hyperlink" xfId="104" builtinId="9" hidden="1"/>
    <cellStyle name="Followed Hyperlink" xfId="108" builtinId="9" hidden="1"/>
    <cellStyle name="Followed Hyperlink" xfId="112" builtinId="9" hidden="1"/>
    <cellStyle name="Followed Hyperlink" xfId="116" builtinId="9" hidden="1"/>
    <cellStyle name="Followed Hyperlink" xfId="120" builtinId="9" hidden="1"/>
    <cellStyle name="Followed Hyperlink" xfId="124" builtinId="9" hidden="1"/>
    <cellStyle name="Followed Hyperlink" xfId="128" builtinId="9" hidden="1"/>
    <cellStyle name="Followed Hyperlink" xfId="132" builtinId="9" hidden="1"/>
    <cellStyle name="Followed Hyperlink" xfId="136" builtinId="9" hidden="1"/>
    <cellStyle name="Followed Hyperlink" xfId="140" builtinId="9" hidden="1"/>
    <cellStyle name="Followed Hyperlink" xfId="144" builtinId="9" hidden="1"/>
    <cellStyle name="Followed Hyperlink" xfId="148" builtinId="9" hidden="1"/>
    <cellStyle name="Followed Hyperlink" xfId="152" builtinId="9" hidden="1"/>
    <cellStyle name="Followed Hyperlink" xfId="156" builtinId="9" hidden="1"/>
    <cellStyle name="Followed Hyperlink" xfId="160" builtinId="9" hidden="1"/>
    <cellStyle name="Followed Hyperlink" xfId="164" builtinId="9" hidden="1"/>
    <cellStyle name="Followed Hyperlink" xfId="168" builtinId="9" hidden="1"/>
    <cellStyle name="Followed Hyperlink" xfId="172" builtinId="9" hidden="1"/>
    <cellStyle name="Followed Hyperlink" xfId="176" builtinId="9" hidden="1"/>
    <cellStyle name="Followed Hyperlink" xfId="180" builtinId="9" hidden="1"/>
    <cellStyle name="Followed Hyperlink" xfId="184" builtinId="9" hidden="1"/>
    <cellStyle name="Followed Hyperlink" xfId="188" builtinId="9" hidden="1"/>
    <cellStyle name="Followed Hyperlink" xfId="192" builtinId="9" hidden="1"/>
    <cellStyle name="Followed Hyperlink" xfId="196" builtinId="9" hidden="1"/>
    <cellStyle name="Followed Hyperlink" xfId="200" builtinId="9" hidden="1"/>
    <cellStyle name="Followed Hyperlink" xfId="204" builtinId="9" hidden="1"/>
    <cellStyle name="Followed Hyperlink" xfId="208" builtinId="9" hidden="1"/>
    <cellStyle name="Followed Hyperlink" xfId="212" builtinId="9" hidden="1"/>
    <cellStyle name="Followed Hyperlink" xfId="216" builtinId="9" hidden="1"/>
    <cellStyle name="Followed Hyperlink" xfId="220" builtinId="9" hidden="1"/>
    <cellStyle name="Followed Hyperlink" xfId="224" builtinId="9" hidden="1"/>
    <cellStyle name="Followed Hyperlink" xfId="228" builtinId="9" hidden="1"/>
    <cellStyle name="Followed Hyperlink" xfId="232" builtinId="9" hidden="1"/>
    <cellStyle name="Followed Hyperlink" xfId="236" builtinId="9" hidden="1"/>
    <cellStyle name="Followed Hyperlink" xfId="240" builtinId="9" hidden="1"/>
    <cellStyle name="Followed Hyperlink" xfId="244" builtinId="9" hidden="1"/>
    <cellStyle name="Followed Hyperlink" xfId="248" builtinId="9" hidden="1"/>
    <cellStyle name="Followed Hyperlink" xfId="252" builtinId="9" hidden="1"/>
    <cellStyle name="Followed Hyperlink" xfId="256" builtinId="9" hidden="1"/>
    <cellStyle name="Followed Hyperlink" xfId="260" builtinId="9" hidden="1"/>
    <cellStyle name="Followed Hyperlink" xfId="264" builtinId="9" hidden="1"/>
    <cellStyle name="Followed Hyperlink" xfId="268" builtinId="9" hidden="1"/>
    <cellStyle name="Followed Hyperlink" xfId="272" builtinId="9" hidden="1"/>
    <cellStyle name="Followed Hyperlink" xfId="276" builtinId="9" hidden="1"/>
    <cellStyle name="Followed Hyperlink" xfId="280" builtinId="9" hidden="1"/>
    <cellStyle name="Followed Hyperlink" xfId="284" builtinId="9" hidden="1"/>
    <cellStyle name="Followed Hyperlink" xfId="288" builtinId="9" hidden="1"/>
    <cellStyle name="Followed Hyperlink" xfId="292" builtinId="9" hidden="1"/>
    <cellStyle name="Followed Hyperlink" xfId="296" builtinId="9" hidden="1"/>
    <cellStyle name="Followed Hyperlink" xfId="300" builtinId="9" hidden="1"/>
    <cellStyle name="Followed Hyperlink" xfId="304" builtinId="9" hidden="1"/>
    <cellStyle name="Followed Hyperlink" xfId="308" builtinId="9" hidden="1"/>
    <cellStyle name="Followed Hyperlink" xfId="312" builtinId="9" hidden="1"/>
    <cellStyle name="Followed Hyperlink" xfId="316" builtinId="9" hidden="1"/>
    <cellStyle name="Followed Hyperlink" xfId="320" builtinId="9" hidden="1"/>
    <cellStyle name="Followed Hyperlink" xfId="324" builtinId="9" hidden="1"/>
    <cellStyle name="Followed Hyperlink" xfId="328" builtinId="9" hidden="1"/>
    <cellStyle name="Followed Hyperlink" xfId="332" builtinId="9" hidden="1"/>
    <cellStyle name="Followed Hyperlink" xfId="336" builtinId="9" hidden="1"/>
    <cellStyle name="Followed Hyperlink" xfId="340" builtinId="9" hidden="1"/>
    <cellStyle name="Followed Hyperlink" xfId="344" builtinId="9" hidden="1"/>
    <cellStyle name="Followed Hyperlink" xfId="348" builtinId="9" hidden="1"/>
    <cellStyle name="Followed Hyperlink" xfId="352" builtinId="9" hidden="1"/>
    <cellStyle name="Followed Hyperlink" xfId="356" builtinId="9" hidden="1"/>
    <cellStyle name="Followed Hyperlink" xfId="360" builtinId="9" hidden="1"/>
    <cellStyle name="Followed Hyperlink" xfId="364" builtinId="9" hidden="1"/>
    <cellStyle name="Followed Hyperlink" xfId="368" builtinId="9" hidden="1"/>
    <cellStyle name="Followed Hyperlink" xfId="372" builtinId="9" hidden="1"/>
    <cellStyle name="Followed Hyperlink" xfId="376" builtinId="9" hidden="1"/>
    <cellStyle name="Followed Hyperlink" xfId="380" builtinId="9" hidden="1"/>
    <cellStyle name="Followed Hyperlink" xfId="384" builtinId="9" hidden="1"/>
    <cellStyle name="Followed Hyperlink" xfId="388" builtinId="9" hidden="1"/>
    <cellStyle name="Followed Hyperlink" xfId="392" builtinId="9" hidden="1"/>
    <cellStyle name="Followed Hyperlink" xfId="396" builtinId="9" hidden="1"/>
    <cellStyle name="Followed Hyperlink" xfId="400" builtinId="9" hidden="1"/>
    <cellStyle name="Followed Hyperlink" xfId="404" builtinId="9" hidden="1"/>
    <cellStyle name="Followed Hyperlink" xfId="408" builtinId="9" hidden="1"/>
    <cellStyle name="Followed Hyperlink" xfId="412" builtinId="9" hidden="1"/>
    <cellStyle name="Followed Hyperlink" xfId="416" builtinId="9" hidden="1"/>
    <cellStyle name="Followed Hyperlink" xfId="420" builtinId="9" hidden="1"/>
    <cellStyle name="Followed Hyperlink" xfId="424" builtinId="9" hidden="1"/>
    <cellStyle name="Followed Hyperlink" xfId="428" builtinId="9" hidden="1"/>
    <cellStyle name="Followed Hyperlink" xfId="432" builtinId="9" hidden="1"/>
    <cellStyle name="Followed Hyperlink" xfId="436" builtinId="9" hidden="1"/>
    <cellStyle name="Followed Hyperlink" xfId="440" builtinId="9" hidden="1"/>
    <cellStyle name="Followed Hyperlink" xfId="444" builtinId="9" hidden="1"/>
    <cellStyle name="Followed Hyperlink" xfId="448" builtinId="9" hidden="1"/>
    <cellStyle name="Followed Hyperlink" xfId="452" builtinId="9" hidden="1"/>
    <cellStyle name="Followed Hyperlink" xfId="456" builtinId="9" hidden="1"/>
    <cellStyle name="Followed Hyperlink" xfId="460" builtinId="9" hidden="1"/>
    <cellStyle name="Followed Hyperlink" xfId="464" builtinId="9" hidden="1"/>
    <cellStyle name="Followed Hyperlink" xfId="468" builtinId="9" hidden="1"/>
    <cellStyle name="Followed Hyperlink" xfId="472" builtinId="9" hidden="1"/>
    <cellStyle name="Followed Hyperlink" xfId="476" builtinId="9" hidden="1"/>
    <cellStyle name="Followed Hyperlink" xfId="480" builtinId="9" hidden="1"/>
    <cellStyle name="Followed Hyperlink" xfId="484" builtinId="9" hidden="1"/>
    <cellStyle name="Followed Hyperlink" xfId="488" builtinId="9" hidden="1"/>
    <cellStyle name="Followed Hyperlink" xfId="490" builtinId="9" hidden="1"/>
    <cellStyle name="Followed Hyperlink" xfId="486" builtinId="9" hidden="1"/>
    <cellStyle name="Followed Hyperlink" xfId="482" builtinId="9" hidden="1"/>
    <cellStyle name="Followed Hyperlink" xfId="478" builtinId="9" hidden="1"/>
    <cellStyle name="Followed Hyperlink" xfId="474" builtinId="9" hidden="1"/>
    <cellStyle name="Followed Hyperlink" xfId="470" builtinId="9" hidden="1"/>
    <cellStyle name="Followed Hyperlink" xfId="466" builtinId="9" hidden="1"/>
    <cellStyle name="Followed Hyperlink" xfId="462" builtinId="9" hidden="1"/>
    <cellStyle name="Followed Hyperlink" xfId="458" builtinId="9" hidden="1"/>
    <cellStyle name="Followed Hyperlink" xfId="454" builtinId="9" hidden="1"/>
    <cellStyle name="Followed Hyperlink" xfId="450" builtinId="9" hidden="1"/>
    <cellStyle name="Followed Hyperlink" xfId="446" builtinId="9" hidden="1"/>
    <cellStyle name="Followed Hyperlink" xfId="442" builtinId="9" hidden="1"/>
    <cellStyle name="Followed Hyperlink" xfId="438" builtinId="9" hidden="1"/>
    <cellStyle name="Followed Hyperlink" xfId="434" builtinId="9" hidden="1"/>
    <cellStyle name="Followed Hyperlink" xfId="430" builtinId="9" hidden="1"/>
    <cellStyle name="Followed Hyperlink" xfId="426" builtinId="9" hidden="1"/>
    <cellStyle name="Followed Hyperlink" xfId="422" builtinId="9" hidden="1"/>
    <cellStyle name="Followed Hyperlink" xfId="418" builtinId="9" hidden="1"/>
    <cellStyle name="Followed Hyperlink" xfId="414" builtinId="9" hidden="1"/>
    <cellStyle name="Followed Hyperlink" xfId="410" builtinId="9" hidden="1"/>
    <cellStyle name="Followed Hyperlink" xfId="406" builtinId="9" hidden="1"/>
    <cellStyle name="Followed Hyperlink" xfId="402" builtinId="9" hidden="1"/>
    <cellStyle name="Followed Hyperlink" xfId="398" builtinId="9" hidden="1"/>
    <cellStyle name="Followed Hyperlink" xfId="394" builtinId="9" hidden="1"/>
    <cellStyle name="Followed Hyperlink" xfId="390" builtinId="9" hidden="1"/>
    <cellStyle name="Followed Hyperlink" xfId="386" builtinId="9" hidden="1"/>
    <cellStyle name="Followed Hyperlink" xfId="382" builtinId="9" hidden="1"/>
    <cellStyle name="Followed Hyperlink" xfId="378" builtinId="9" hidden="1"/>
    <cellStyle name="Followed Hyperlink" xfId="374" builtinId="9" hidden="1"/>
    <cellStyle name="Followed Hyperlink" xfId="370" builtinId="9" hidden="1"/>
    <cellStyle name="Followed Hyperlink" xfId="366" builtinId="9" hidden="1"/>
    <cellStyle name="Followed Hyperlink" xfId="362" builtinId="9" hidden="1"/>
    <cellStyle name="Followed Hyperlink" xfId="358" builtinId="9" hidden="1"/>
    <cellStyle name="Followed Hyperlink" xfId="354" builtinId="9" hidden="1"/>
    <cellStyle name="Followed Hyperlink" xfId="350" builtinId="9" hidden="1"/>
    <cellStyle name="Followed Hyperlink" xfId="346" builtinId="9" hidden="1"/>
    <cellStyle name="Followed Hyperlink" xfId="342" builtinId="9" hidden="1"/>
    <cellStyle name="Followed Hyperlink" xfId="338" builtinId="9" hidden="1"/>
    <cellStyle name="Followed Hyperlink" xfId="334" builtinId="9" hidden="1"/>
    <cellStyle name="Followed Hyperlink" xfId="330" builtinId="9" hidden="1"/>
    <cellStyle name="Followed Hyperlink" xfId="326" builtinId="9" hidden="1"/>
    <cellStyle name="Followed Hyperlink" xfId="322" builtinId="9" hidden="1"/>
    <cellStyle name="Followed Hyperlink" xfId="318" builtinId="9" hidden="1"/>
    <cellStyle name="Followed Hyperlink" xfId="314" builtinId="9" hidden="1"/>
    <cellStyle name="Followed Hyperlink" xfId="310" builtinId="9" hidden="1"/>
    <cellStyle name="Followed Hyperlink" xfId="306" builtinId="9" hidden="1"/>
    <cellStyle name="Followed Hyperlink" xfId="302" builtinId="9" hidden="1"/>
    <cellStyle name="Followed Hyperlink" xfId="298" builtinId="9" hidden="1"/>
    <cellStyle name="Followed Hyperlink" xfId="294" builtinId="9" hidden="1"/>
    <cellStyle name="Followed Hyperlink" xfId="290" builtinId="9" hidden="1"/>
    <cellStyle name="Followed Hyperlink" xfId="286" builtinId="9" hidden="1"/>
    <cellStyle name="Followed Hyperlink" xfId="282" builtinId="9" hidden="1"/>
    <cellStyle name="Followed Hyperlink" xfId="278" builtinId="9" hidden="1"/>
    <cellStyle name="Followed Hyperlink" xfId="274" builtinId="9" hidden="1"/>
    <cellStyle name="Followed Hyperlink" xfId="270" builtinId="9" hidden="1"/>
    <cellStyle name="Followed Hyperlink" xfId="266" builtinId="9" hidden="1"/>
    <cellStyle name="Followed Hyperlink" xfId="262" builtinId="9" hidden="1"/>
    <cellStyle name="Followed Hyperlink" xfId="258" builtinId="9" hidden="1"/>
    <cellStyle name="Followed Hyperlink" xfId="254" builtinId="9" hidden="1"/>
    <cellStyle name="Followed Hyperlink" xfId="250" builtinId="9" hidden="1"/>
    <cellStyle name="Followed Hyperlink" xfId="246" builtinId="9" hidden="1"/>
    <cellStyle name="Followed Hyperlink" xfId="242" builtinId="9" hidden="1"/>
    <cellStyle name="Followed Hyperlink" xfId="238" builtinId="9" hidden="1"/>
    <cellStyle name="Followed Hyperlink" xfId="234" builtinId="9" hidden="1"/>
    <cellStyle name="Followed Hyperlink" xfId="230" builtinId="9" hidden="1"/>
    <cellStyle name="Followed Hyperlink" xfId="226" builtinId="9" hidden="1"/>
    <cellStyle name="Followed Hyperlink" xfId="222" builtinId="9" hidden="1"/>
    <cellStyle name="Followed Hyperlink" xfId="218" builtinId="9" hidden="1"/>
    <cellStyle name="Followed Hyperlink" xfId="214" builtinId="9" hidden="1"/>
    <cellStyle name="Followed Hyperlink" xfId="210" builtinId="9" hidden="1"/>
    <cellStyle name="Followed Hyperlink" xfId="206" builtinId="9" hidden="1"/>
    <cellStyle name="Followed Hyperlink" xfId="202" builtinId="9" hidden="1"/>
    <cellStyle name="Followed Hyperlink" xfId="198" builtinId="9" hidden="1"/>
    <cellStyle name="Followed Hyperlink" xfId="194" builtinId="9" hidden="1"/>
    <cellStyle name="Followed Hyperlink" xfId="190" builtinId="9" hidden="1"/>
    <cellStyle name="Followed Hyperlink" xfId="186" builtinId="9" hidden="1"/>
    <cellStyle name="Followed Hyperlink" xfId="182" builtinId="9" hidden="1"/>
    <cellStyle name="Followed Hyperlink" xfId="178" builtinId="9" hidden="1"/>
    <cellStyle name="Followed Hyperlink" xfId="174" builtinId="9" hidden="1"/>
    <cellStyle name="Followed Hyperlink" xfId="170" builtinId="9" hidden="1"/>
    <cellStyle name="Followed Hyperlink" xfId="166" builtinId="9" hidden="1"/>
    <cellStyle name="Followed Hyperlink" xfId="162" builtinId="9" hidden="1"/>
    <cellStyle name="Followed Hyperlink" xfId="158" builtinId="9" hidden="1"/>
    <cellStyle name="Followed Hyperlink" xfId="154" builtinId="9" hidden="1"/>
    <cellStyle name="Followed Hyperlink" xfId="150" builtinId="9" hidden="1"/>
    <cellStyle name="Followed Hyperlink" xfId="146" builtinId="9" hidden="1"/>
    <cellStyle name="Followed Hyperlink" xfId="142" builtinId="9" hidden="1"/>
    <cellStyle name="Followed Hyperlink" xfId="138" builtinId="9" hidden="1"/>
    <cellStyle name="Followed Hyperlink" xfId="134" builtinId="9" hidden="1"/>
    <cellStyle name="Followed Hyperlink" xfId="130" builtinId="9" hidden="1"/>
    <cellStyle name="Followed Hyperlink" xfId="126" builtinId="9" hidden="1"/>
    <cellStyle name="Followed Hyperlink" xfId="122" builtinId="9" hidden="1"/>
    <cellStyle name="Followed Hyperlink" xfId="118" builtinId="9" hidden="1"/>
    <cellStyle name="Followed Hyperlink" xfId="114" builtinId="9" hidden="1"/>
    <cellStyle name="Followed Hyperlink" xfId="110" builtinId="9" hidden="1"/>
    <cellStyle name="Followed Hyperlink" xfId="106" builtinId="9" hidden="1"/>
    <cellStyle name="Followed Hyperlink" xfId="102" builtinId="9" hidden="1"/>
    <cellStyle name="Followed Hyperlink" xfId="98" builtinId="9" hidden="1"/>
    <cellStyle name="Followed Hyperlink" xfId="94" builtinId="9" hidden="1"/>
    <cellStyle name="Followed Hyperlink" xfId="90" builtinId="9" hidden="1"/>
    <cellStyle name="Followed Hyperlink" xfId="86" builtinId="9" hidden="1"/>
    <cellStyle name="Followed Hyperlink" xfId="82" builtinId="9" hidden="1"/>
    <cellStyle name="Followed Hyperlink" xfId="78" builtinId="9" hidden="1"/>
    <cellStyle name="Followed Hyperlink" xfId="74" builtinId="9" hidden="1"/>
    <cellStyle name="Followed Hyperlink" xfId="70" builtinId="9" hidden="1"/>
    <cellStyle name="Followed Hyperlink" xfId="66" builtinId="9" hidden="1"/>
    <cellStyle name="Followed Hyperlink" xfId="24" builtinId="9" hidden="1"/>
    <cellStyle name="Followed Hyperlink" xfId="26" builtinId="9" hidden="1"/>
    <cellStyle name="Followed Hyperlink" xfId="28" builtinId="9" hidden="1"/>
    <cellStyle name="Followed Hyperlink" xfId="32" builtinId="9" hidden="1"/>
    <cellStyle name="Followed Hyperlink" xfId="34" builtinId="9" hidden="1"/>
    <cellStyle name="Followed Hyperlink" xfId="36" builtinId="9" hidden="1"/>
    <cellStyle name="Followed Hyperlink" xfId="40" builtinId="9" hidden="1"/>
    <cellStyle name="Followed Hyperlink" xfId="42" builtinId="9" hidden="1"/>
    <cellStyle name="Followed Hyperlink" xfId="44" builtinId="9" hidden="1"/>
    <cellStyle name="Followed Hyperlink" xfId="48" builtinId="9" hidden="1"/>
    <cellStyle name="Followed Hyperlink" xfId="50" builtinId="9" hidden="1"/>
    <cellStyle name="Followed Hyperlink" xfId="52" builtinId="9" hidden="1"/>
    <cellStyle name="Followed Hyperlink" xfId="56" builtinId="9" hidden="1"/>
    <cellStyle name="Followed Hyperlink" xfId="58" builtinId="9" hidden="1"/>
    <cellStyle name="Followed Hyperlink" xfId="60" builtinId="9" hidden="1"/>
    <cellStyle name="Followed Hyperlink" xfId="64" builtinId="9" hidden="1"/>
    <cellStyle name="Followed Hyperlink" xfId="62" builtinId="9" hidden="1"/>
    <cellStyle name="Followed Hyperlink" xfId="54" builtinId="9" hidden="1"/>
    <cellStyle name="Followed Hyperlink" xfId="46" builtinId="9" hidden="1"/>
    <cellStyle name="Followed Hyperlink" xfId="38" builtinId="9" hidden="1"/>
    <cellStyle name="Followed Hyperlink" xfId="30" builtinId="9" hidden="1"/>
    <cellStyle name="Followed Hyperlink" xfId="22" builtinId="9" hidden="1"/>
    <cellStyle name="Followed Hyperlink" xfId="10" builtinId="9" hidden="1"/>
    <cellStyle name="Followed Hyperlink" xfId="12" builtinId="9" hidden="1"/>
    <cellStyle name="Followed Hyperlink" xfId="16" builtinId="9" hidden="1"/>
    <cellStyle name="Followed Hyperlink" xfId="18" builtinId="9" hidden="1"/>
    <cellStyle name="Followed Hyperlink" xfId="20" builtinId="9" hidden="1"/>
    <cellStyle name="Followed Hyperlink" xfId="14" builtinId="9" hidden="1"/>
    <cellStyle name="Followed Hyperlink" xfId="6" builtinId="9" hidden="1"/>
    <cellStyle name="Followed Hyperlink" xfId="8" builtinId="9" hidden="1"/>
    <cellStyle name="Followed Hyperlink" xfId="4" builtinId="9" hidden="1"/>
    <cellStyle name="Followed Hyperlink" xfId="2"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Hyperlink" xfId="189" builtinId="8" hidden="1"/>
    <cellStyle name="Hyperlink" xfId="193" builtinId="8" hidden="1"/>
    <cellStyle name="Hyperlink" xfId="195" builtinId="8" hidden="1"/>
    <cellStyle name="Hyperlink" xfId="197" builtinId="8" hidden="1"/>
    <cellStyle name="Hyperlink" xfId="201" builtinId="8" hidden="1"/>
    <cellStyle name="Hyperlink" xfId="203" builtinId="8" hidden="1"/>
    <cellStyle name="Hyperlink" xfId="205" builtinId="8" hidden="1"/>
    <cellStyle name="Hyperlink" xfId="209" builtinId="8" hidden="1"/>
    <cellStyle name="Hyperlink" xfId="211" builtinId="8" hidden="1"/>
    <cellStyle name="Hyperlink" xfId="213" builtinId="8" hidden="1"/>
    <cellStyle name="Hyperlink" xfId="217" builtinId="8" hidden="1"/>
    <cellStyle name="Hyperlink" xfId="219" builtinId="8" hidden="1"/>
    <cellStyle name="Hyperlink" xfId="221" builtinId="8" hidden="1"/>
    <cellStyle name="Hyperlink" xfId="225" builtinId="8" hidden="1"/>
    <cellStyle name="Hyperlink" xfId="227" builtinId="8" hidden="1"/>
    <cellStyle name="Hyperlink" xfId="229" builtinId="8" hidden="1"/>
    <cellStyle name="Hyperlink" xfId="233" builtinId="8" hidden="1"/>
    <cellStyle name="Hyperlink" xfId="235" builtinId="8" hidden="1"/>
    <cellStyle name="Hyperlink" xfId="237" builtinId="8" hidden="1"/>
    <cellStyle name="Hyperlink" xfId="241" builtinId="8" hidden="1"/>
    <cellStyle name="Hyperlink" xfId="243" builtinId="8" hidden="1"/>
    <cellStyle name="Hyperlink" xfId="245" builtinId="8" hidden="1"/>
    <cellStyle name="Hyperlink" xfId="249" builtinId="8" hidden="1"/>
    <cellStyle name="Hyperlink" xfId="251" builtinId="8" hidden="1"/>
    <cellStyle name="Hyperlink" xfId="253" builtinId="8" hidden="1"/>
    <cellStyle name="Hyperlink" xfId="257" builtinId="8" hidden="1"/>
    <cellStyle name="Hyperlink" xfId="259" builtinId="8" hidden="1"/>
    <cellStyle name="Hyperlink" xfId="261" builtinId="8" hidden="1"/>
    <cellStyle name="Hyperlink" xfId="265" builtinId="8" hidden="1"/>
    <cellStyle name="Hyperlink" xfId="267" builtinId="8" hidden="1"/>
    <cellStyle name="Hyperlink" xfId="269" builtinId="8" hidden="1"/>
    <cellStyle name="Hyperlink" xfId="273" builtinId="8" hidden="1"/>
    <cellStyle name="Hyperlink" xfId="275" builtinId="8" hidden="1"/>
    <cellStyle name="Hyperlink" xfId="277" builtinId="8" hidden="1"/>
    <cellStyle name="Hyperlink" xfId="281" builtinId="8" hidden="1"/>
    <cellStyle name="Hyperlink" xfId="283" builtinId="8" hidden="1"/>
    <cellStyle name="Hyperlink" xfId="285" builtinId="8" hidden="1"/>
    <cellStyle name="Hyperlink" xfId="289" builtinId="8" hidden="1"/>
    <cellStyle name="Hyperlink" xfId="291" builtinId="8" hidden="1"/>
    <cellStyle name="Hyperlink" xfId="293" builtinId="8" hidden="1"/>
    <cellStyle name="Hyperlink" xfId="297" builtinId="8" hidden="1"/>
    <cellStyle name="Hyperlink" xfId="299" builtinId="8" hidden="1"/>
    <cellStyle name="Hyperlink" xfId="301" builtinId="8" hidden="1"/>
    <cellStyle name="Hyperlink" xfId="305" builtinId="8" hidden="1"/>
    <cellStyle name="Hyperlink" xfId="307" builtinId="8" hidden="1"/>
    <cellStyle name="Hyperlink" xfId="309" builtinId="8" hidden="1"/>
    <cellStyle name="Hyperlink" xfId="313" builtinId="8" hidden="1"/>
    <cellStyle name="Hyperlink" xfId="315" builtinId="8" hidden="1"/>
    <cellStyle name="Hyperlink" xfId="317" builtinId="8" hidden="1"/>
    <cellStyle name="Hyperlink" xfId="321" builtinId="8" hidden="1"/>
    <cellStyle name="Hyperlink" xfId="323" builtinId="8" hidden="1"/>
    <cellStyle name="Hyperlink" xfId="325" builtinId="8" hidden="1"/>
    <cellStyle name="Hyperlink" xfId="329" builtinId="8" hidden="1"/>
    <cellStyle name="Hyperlink" xfId="331" builtinId="8" hidden="1"/>
    <cellStyle name="Hyperlink" xfId="333" builtinId="8" hidden="1"/>
    <cellStyle name="Hyperlink" xfId="337" builtinId="8" hidden="1"/>
    <cellStyle name="Hyperlink" xfId="339" builtinId="8" hidden="1"/>
    <cellStyle name="Hyperlink" xfId="341" builtinId="8" hidden="1"/>
    <cellStyle name="Hyperlink" xfId="345" builtinId="8" hidden="1"/>
    <cellStyle name="Hyperlink" xfId="347" builtinId="8" hidden="1"/>
    <cellStyle name="Hyperlink" xfId="349" builtinId="8" hidden="1"/>
    <cellStyle name="Hyperlink" xfId="353" builtinId="8" hidden="1"/>
    <cellStyle name="Hyperlink" xfId="355" builtinId="8" hidden="1"/>
    <cellStyle name="Hyperlink" xfId="357" builtinId="8" hidden="1"/>
    <cellStyle name="Hyperlink" xfId="361" builtinId="8" hidden="1"/>
    <cellStyle name="Hyperlink" xfId="363" builtinId="8" hidden="1"/>
    <cellStyle name="Hyperlink" xfId="365" builtinId="8" hidden="1"/>
    <cellStyle name="Hyperlink" xfId="369" builtinId="8" hidden="1"/>
    <cellStyle name="Hyperlink" xfId="371" builtinId="8" hidden="1"/>
    <cellStyle name="Hyperlink" xfId="373" builtinId="8" hidden="1"/>
    <cellStyle name="Hyperlink" xfId="377" builtinId="8" hidden="1"/>
    <cellStyle name="Hyperlink" xfId="379" builtinId="8" hidden="1"/>
    <cellStyle name="Hyperlink" xfId="381" builtinId="8" hidden="1"/>
    <cellStyle name="Hyperlink" xfId="385" builtinId="8" hidden="1"/>
    <cellStyle name="Hyperlink" xfId="387" builtinId="8" hidden="1"/>
    <cellStyle name="Hyperlink" xfId="389" builtinId="8" hidden="1"/>
    <cellStyle name="Hyperlink" xfId="393" builtinId="8" hidden="1"/>
    <cellStyle name="Hyperlink" xfId="395" builtinId="8" hidden="1"/>
    <cellStyle name="Hyperlink" xfId="397" builtinId="8" hidden="1"/>
    <cellStyle name="Hyperlink" xfId="401" builtinId="8" hidden="1"/>
    <cellStyle name="Hyperlink" xfId="403" builtinId="8" hidden="1"/>
    <cellStyle name="Hyperlink" xfId="405" builtinId="8" hidden="1"/>
    <cellStyle name="Hyperlink" xfId="409" builtinId="8" hidden="1"/>
    <cellStyle name="Hyperlink" xfId="411" builtinId="8" hidden="1"/>
    <cellStyle name="Hyperlink" xfId="413" builtinId="8" hidden="1"/>
    <cellStyle name="Hyperlink" xfId="417" builtinId="8" hidden="1"/>
    <cellStyle name="Hyperlink" xfId="419" builtinId="8" hidden="1"/>
    <cellStyle name="Hyperlink" xfId="421" builtinId="8" hidden="1"/>
    <cellStyle name="Hyperlink" xfId="425" builtinId="8" hidden="1"/>
    <cellStyle name="Hyperlink" xfId="427" builtinId="8" hidden="1"/>
    <cellStyle name="Hyperlink" xfId="429" builtinId="8" hidden="1"/>
    <cellStyle name="Hyperlink" xfId="433" builtinId="8" hidden="1"/>
    <cellStyle name="Hyperlink" xfId="435" builtinId="8" hidden="1"/>
    <cellStyle name="Hyperlink" xfId="437" builtinId="8" hidden="1"/>
    <cellStyle name="Hyperlink" xfId="441" builtinId="8" hidden="1"/>
    <cellStyle name="Hyperlink" xfId="443" builtinId="8" hidden="1"/>
    <cellStyle name="Hyperlink" xfId="445" builtinId="8" hidden="1"/>
    <cellStyle name="Hyperlink" xfId="449" builtinId="8" hidden="1"/>
    <cellStyle name="Hyperlink" xfId="451" builtinId="8" hidden="1"/>
    <cellStyle name="Hyperlink" xfId="453" builtinId="8" hidden="1"/>
    <cellStyle name="Hyperlink" xfId="457" builtinId="8" hidden="1"/>
    <cellStyle name="Hyperlink" xfId="459" builtinId="8" hidden="1"/>
    <cellStyle name="Hyperlink" xfId="461" builtinId="8" hidden="1"/>
    <cellStyle name="Hyperlink" xfId="465" builtinId="8" hidden="1"/>
    <cellStyle name="Hyperlink" xfId="467" builtinId="8" hidden="1"/>
    <cellStyle name="Hyperlink" xfId="469" builtinId="8" hidden="1"/>
    <cellStyle name="Hyperlink" xfId="473" builtinId="8" hidden="1"/>
    <cellStyle name="Hyperlink" xfId="475" builtinId="8" hidden="1"/>
    <cellStyle name="Hyperlink" xfId="477" builtinId="8" hidden="1"/>
    <cellStyle name="Hyperlink" xfId="481" builtinId="8" hidden="1"/>
    <cellStyle name="Hyperlink" xfId="483" builtinId="8" hidden="1"/>
    <cellStyle name="Hyperlink" xfId="485" builtinId="8" hidden="1"/>
    <cellStyle name="Hyperlink" xfId="489" builtinId="8" hidden="1"/>
    <cellStyle name="Hyperlink" xfId="487" builtinId="8" hidden="1"/>
    <cellStyle name="Hyperlink" xfId="479" builtinId="8" hidden="1"/>
    <cellStyle name="Hyperlink" xfId="471" builtinId="8" hidden="1"/>
    <cellStyle name="Hyperlink" xfId="463" builtinId="8" hidden="1"/>
    <cellStyle name="Hyperlink" xfId="455" builtinId="8" hidden="1"/>
    <cellStyle name="Hyperlink" xfId="447" builtinId="8" hidden="1"/>
    <cellStyle name="Hyperlink" xfId="439" builtinId="8" hidden="1"/>
    <cellStyle name="Hyperlink" xfId="431" builtinId="8" hidden="1"/>
    <cellStyle name="Hyperlink" xfId="423" builtinId="8" hidden="1"/>
    <cellStyle name="Hyperlink" xfId="415" builtinId="8" hidden="1"/>
    <cellStyle name="Hyperlink" xfId="407" builtinId="8" hidden="1"/>
    <cellStyle name="Hyperlink" xfId="399" builtinId="8" hidden="1"/>
    <cellStyle name="Hyperlink" xfId="391" builtinId="8" hidden="1"/>
    <cellStyle name="Hyperlink" xfId="383" builtinId="8" hidden="1"/>
    <cellStyle name="Hyperlink" xfId="375" builtinId="8" hidden="1"/>
    <cellStyle name="Hyperlink" xfId="367" builtinId="8" hidden="1"/>
    <cellStyle name="Hyperlink" xfId="359" builtinId="8" hidden="1"/>
    <cellStyle name="Hyperlink" xfId="351" builtinId="8" hidden="1"/>
    <cellStyle name="Hyperlink" xfId="343" builtinId="8" hidden="1"/>
    <cellStyle name="Hyperlink" xfId="335" builtinId="8" hidden="1"/>
    <cellStyle name="Hyperlink" xfId="327" builtinId="8" hidden="1"/>
    <cellStyle name="Hyperlink" xfId="319" builtinId="8" hidden="1"/>
    <cellStyle name="Hyperlink" xfId="311" builtinId="8" hidden="1"/>
    <cellStyle name="Hyperlink" xfId="303" builtinId="8" hidden="1"/>
    <cellStyle name="Hyperlink" xfId="295" builtinId="8" hidden="1"/>
    <cellStyle name="Hyperlink" xfId="287" builtinId="8" hidden="1"/>
    <cellStyle name="Hyperlink" xfId="279" builtinId="8" hidden="1"/>
    <cellStyle name="Hyperlink" xfId="271" builtinId="8" hidden="1"/>
    <cellStyle name="Hyperlink" xfId="263" builtinId="8" hidden="1"/>
    <cellStyle name="Hyperlink" xfId="255" builtinId="8" hidden="1"/>
    <cellStyle name="Hyperlink" xfId="247" builtinId="8" hidden="1"/>
    <cellStyle name="Hyperlink" xfId="239" builtinId="8" hidden="1"/>
    <cellStyle name="Hyperlink" xfId="231" builtinId="8" hidden="1"/>
    <cellStyle name="Hyperlink" xfId="223" builtinId="8" hidden="1"/>
    <cellStyle name="Hyperlink" xfId="215" builtinId="8" hidden="1"/>
    <cellStyle name="Hyperlink" xfId="207" builtinId="8" hidden="1"/>
    <cellStyle name="Hyperlink" xfId="199" builtinId="8" hidden="1"/>
    <cellStyle name="Hyperlink" xfId="191" builtinId="8" hidden="1"/>
    <cellStyle name="Hyperlink" xfId="81" builtinId="8" hidden="1"/>
    <cellStyle name="Hyperlink" xfId="83" builtinId="8" hidden="1"/>
    <cellStyle name="Hyperlink" xfId="85"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5" builtinId="8" hidden="1"/>
    <cellStyle name="Hyperlink" xfId="187" builtinId="8" hidden="1"/>
    <cellStyle name="Hyperlink" xfId="183" builtinId="8" hidden="1"/>
    <cellStyle name="Hyperlink" xfId="167" builtinId="8" hidden="1"/>
    <cellStyle name="Hyperlink" xfId="151" builtinId="8" hidden="1"/>
    <cellStyle name="Hyperlink" xfId="135" builtinId="8" hidden="1"/>
    <cellStyle name="Hyperlink" xfId="119" builtinId="8" hidden="1"/>
    <cellStyle name="Hyperlink" xfId="103" builtinId="8" hidden="1"/>
    <cellStyle name="Hyperlink" xfId="87" builtinId="8" hidden="1"/>
    <cellStyle name="Hyperlink" xfId="37"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3" builtinId="8" hidden="1"/>
    <cellStyle name="Hyperlink" xfId="75" builtinId="8" hidden="1"/>
    <cellStyle name="Hyperlink" xfId="77" builtinId="8" hidden="1"/>
    <cellStyle name="Hyperlink" xfId="79" builtinId="8" hidden="1"/>
    <cellStyle name="Hyperlink" xfId="71" builtinId="8" hidden="1"/>
    <cellStyle name="Hyperlink" xfId="39"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5" builtinId="8" hidden="1"/>
    <cellStyle name="Hyperlink" xfId="7" builtinId="8" hidden="1"/>
    <cellStyle name="Hyperlink" xfId="3" builtinId="8" hidden="1"/>
    <cellStyle name="Hyperlink" xfId="1"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bdsc.indiana.edu/information/recipes/molassesfood.html" TargetMode="External"/><Relationship Id="rId2" Type="http://schemas.openxmlformats.org/officeDocument/2006/relationships/hyperlink" Target="https://bdsc.indiana.edu/information/recipes/caltechfood.html" TargetMode="External"/><Relationship Id="rId1" Type="http://schemas.openxmlformats.org/officeDocument/2006/relationships/hyperlink" Target="https://bdsc.indiana.edu/information/recipes/bloomfood.html" TargetMode="External"/><Relationship Id="rId6" Type="http://schemas.openxmlformats.org/officeDocument/2006/relationships/hyperlink" Target="https://geneseesci.com/shop-online/product-details/66-116/nutri-fly-mf-10-x-1l-packets" TargetMode="External"/><Relationship Id="rId5" Type="http://schemas.openxmlformats.org/officeDocument/2006/relationships/hyperlink" Target="https://geneseesci.com/shop-online/product-details/66-112/nutri-fly-bf-10-x-1l-packets" TargetMode="External"/><Relationship Id="rId4" Type="http://schemas.openxmlformats.org/officeDocument/2006/relationships/hyperlink" Target="https://bdsc.indiana.edu/information/recipes/harvardfood.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U136"/>
  <sheetViews>
    <sheetView tabSelected="1" zoomScale="77" zoomScaleNormal="77" zoomScalePageLayoutView="75" workbookViewId="0">
      <pane ySplit="1" topLeftCell="A2" activePane="bottomLeft" state="frozen"/>
      <selection pane="bottomLeft" activeCell="G6" sqref="G6"/>
    </sheetView>
  </sheetViews>
  <sheetFormatPr baseColWidth="10" defaultColWidth="10.83203125" defaultRowHeight="36" customHeight="1"/>
  <cols>
    <col min="1" max="1" width="35.6640625" style="20" bestFit="1" customWidth="1"/>
    <col min="2" max="2" width="44" style="20" bestFit="1" customWidth="1"/>
    <col min="3" max="3" width="27.6640625" style="20" bestFit="1" customWidth="1"/>
    <col min="4" max="4" width="10.1640625" style="20" customWidth="1"/>
    <col min="5" max="5" width="20.33203125" style="20" customWidth="1"/>
    <col min="6" max="6" width="22.33203125" style="20" customWidth="1"/>
    <col min="7" max="7" width="40.5" style="20" customWidth="1"/>
    <col min="8" max="8" width="15.1640625" style="19" bestFit="1" customWidth="1"/>
    <col min="9" max="11" width="12" style="20" customWidth="1"/>
    <col min="12" max="12" width="14.83203125" style="20" customWidth="1"/>
    <col min="13" max="14" width="16.83203125" style="20" customWidth="1"/>
    <col min="15" max="15" width="18.5" style="20" bestFit="1" customWidth="1"/>
    <col min="16" max="16" width="15.83203125" style="20" bestFit="1" customWidth="1"/>
    <col min="17" max="17" width="14.6640625" style="20" customWidth="1"/>
    <col min="18" max="18" width="15.6640625" style="20" bestFit="1" customWidth="1"/>
    <col min="19" max="19" width="13" style="20" bestFit="1" customWidth="1"/>
    <col min="20" max="20" width="12.83203125" style="20" customWidth="1"/>
    <col min="21" max="21" width="15.1640625" style="20" bestFit="1" customWidth="1"/>
    <col min="22" max="22" width="15.33203125" style="20" bestFit="1" customWidth="1"/>
    <col min="23" max="23" width="14.33203125" style="20" bestFit="1" customWidth="1"/>
    <col min="24" max="24" width="14.1640625" style="20" bestFit="1" customWidth="1"/>
    <col min="25" max="25" width="15.33203125" style="20" bestFit="1" customWidth="1"/>
    <col min="26" max="26" width="17.33203125" style="20" bestFit="1" customWidth="1"/>
    <col min="27" max="28" width="17.1640625" style="20" customWidth="1"/>
    <col min="29" max="29" width="11.6640625" style="20" bestFit="1" customWidth="1"/>
    <col min="30" max="30" width="21.5" style="20" bestFit="1" customWidth="1"/>
    <col min="31" max="31" width="20.5" style="20" bestFit="1" customWidth="1"/>
    <col min="32" max="32" width="22.1640625" style="20" bestFit="1" customWidth="1"/>
    <col min="33" max="33" width="24.33203125" style="26" customWidth="1"/>
    <col min="34" max="34" width="15.1640625" style="61" bestFit="1" customWidth="1"/>
    <col min="35" max="35" width="15.1640625" style="62" bestFit="1" customWidth="1"/>
    <col min="36" max="37" width="15.1640625" style="61" bestFit="1" customWidth="1"/>
    <col min="38" max="38" width="15.1640625" style="63" bestFit="1" customWidth="1"/>
    <col min="39" max="39" width="15.1640625" style="61" bestFit="1" customWidth="1"/>
    <col min="40" max="40" width="22.33203125" style="64" customWidth="1"/>
    <col min="41" max="44" width="16.5" style="61" bestFit="1" customWidth="1"/>
    <col min="45" max="45" width="20.33203125" style="61" customWidth="1"/>
    <col min="46" max="46" width="20.6640625" style="61" customWidth="1"/>
    <col min="47" max="47" width="96.33203125" style="65" customWidth="1"/>
    <col min="48" max="16384" width="10.83203125" style="20"/>
  </cols>
  <sheetData>
    <row r="1" spans="1:47" ht="83" customHeight="1">
      <c r="A1" s="13" t="s">
        <v>92</v>
      </c>
      <c r="B1" s="13" t="s">
        <v>133</v>
      </c>
      <c r="C1" s="13" t="s">
        <v>135</v>
      </c>
      <c r="D1" s="13" t="s">
        <v>134</v>
      </c>
      <c r="E1" s="13" t="s">
        <v>0</v>
      </c>
      <c r="F1" s="13" t="s">
        <v>1</v>
      </c>
      <c r="G1" s="13" t="s">
        <v>2</v>
      </c>
      <c r="H1" s="14" t="s">
        <v>3</v>
      </c>
      <c r="I1" s="15" t="s">
        <v>88</v>
      </c>
      <c r="J1" s="16" t="s">
        <v>109</v>
      </c>
      <c r="K1" s="16" t="s">
        <v>89</v>
      </c>
      <c r="L1" s="16" t="s">
        <v>90</v>
      </c>
      <c r="M1" s="16" t="s">
        <v>91</v>
      </c>
      <c r="N1" s="16" t="s">
        <v>5</v>
      </c>
      <c r="O1" s="16" t="s">
        <v>6</v>
      </c>
      <c r="P1" s="16" t="s">
        <v>7</v>
      </c>
      <c r="Q1" s="16" t="s">
        <v>8</v>
      </c>
      <c r="R1" s="16" t="s">
        <v>9</v>
      </c>
      <c r="S1" s="16" t="s">
        <v>10</v>
      </c>
      <c r="T1" s="16" t="s">
        <v>98</v>
      </c>
      <c r="U1" s="16" t="s">
        <v>11</v>
      </c>
      <c r="V1" s="16" t="s">
        <v>12</v>
      </c>
      <c r="W1" s="16" t="s">
        <v>13</v>
      </c>
      <c r="X1" s="16" t="s">
        <v>14</v>
      </c>
      <c r="Y1" s="16" t="s">
        <v>15</v>
      </c>
      <c r="Z1" s="16" t="s">
        <v>16</v>
      </c>
      <c r="AA1" s="16" t="s">
        <v>17</v>
      </c>
      <c r="AB1" s="16" t="s">
        <v>18</v>
      </c>
      <c r="AC1" s="16" t="s">
        <v>19</v>
      </c>
      <c r="AD1" s="16" t="s">
        <v>20</v>
      </c>
      <c r="AE1" s="16" t="s">
        <v>21</v>
      </c>
      <c r="AF1" s="15" t="s">
        <v>22</v>
      </c>
      <c r="AG1" s="24" t="s">
        <v>23</v>
      </c>
      <c r="AH1" s="41" t="s">
        <v>24</v>
      </c>
      <c r="AI1" s="42" t="s">
        <v>25</v>
      </c>
      <c r="AJ1" s="41" t="s">
        <v>26</v>
      </c>
      <c r="AK1" s="41" t="s">
        <v>27</v>
      </c>
      <c r="AL1" s="43" t="s">
        <v>28</v>
      </c>
      <c r="AM1" s="41" t="s">
        <v>29</v>
      </c>
      <c r="AN1" s="44" t="s">
        <v>30</v>
      </c>
      <c r="AO1" s="41" t="s">
        <v>31</v>
      </c>
      <c r="AP1" s="41" t="s">
        <v>32</v>
      </c>
      <c r="AQ1" s="41" t="s">
        <v>33</v>
      </c>
      <c r="AR1" s="41" t="s">
        <v>34</v>
      </c>
      <c r="AS1" s="41" t="s">
        <v>35</v>
      </c>
      <c r="AT1" s="41" t="s">
        <v>36</v>
      </c>
      <c r="AU1" s="20" t="s">
        <v>2</v>
      </c>
    </row>
    <row r="2" spans="1:47" s="12" customFormat="1" ht="36" customHeight="1">
      <c r="A2" s="12" t="s">
        <v>51</v>
      </c>
      <c r="B2" s="68" t="s">
        <v>159</v>
      </c>
      <c r="C2" s="69"/>
      <c r="D2" s="70"/>
      <c r="E2" s="12" t="s">
        <v>52</v>
      </c>
      <c r="F2" s="12" t="s">
        <v>110</v>
      </c>
      <c r="G2" s="12" t="s">
        <v>276</v>
      </c>
      <c r="H2" s="17"/>
      <c r="L2" s="12">
        <v>17.3</v>
      </c>
      <c r="P2" s="12">
        <v>73.099999999999994</v>
      </c>
      <c r="R2" s="12">
        <v>10</v>
      </c>
      <c r="U2" s="12">
        <v>5.8</v>
      </c>
      <c r="Z2" s="12">
        <v>76.900000000000006</v>
      </c>
      <c r="AE2" s="12" t="s">
        <v>275</v>
      </c>
      <c r="AG2" s="25"/>
      <c r="AH2" s="45">
        <f t="shared" ref="AH2:AH12" si="0">3.85*I2+2.95*J2+3.87*K2+3.8*L2+3.2*M2+2.8*N2+3.12*O2+3.33*P2+3.62*Q2+4.29*R2+3.81*S2+0*T2+0.17*U2+3.9*V2+3.87*W2+3.9*X2+2.9*Y2+2.83*Z2+2.86*AA2+3.04*AB2+0.52*AC2</f>
        <v>570.67599999999993</v>
      </c>
      <c r="AI2" s="46">
        <f t="shared" ref="AI2:AI12" si="1">I2*0.22+J2*0.21+K2*0.2+L2*0.24+M2*0+N2*0+O2*0.007+P2*0.074+Q2*0.05+R2*0.107+S2*0.01+T2*0+U2*0.8+V2*0+W2*0+X2*0+Y2*0+Z2*0+AA2*0+AB2*0.07+AC2*0</f>
        <v>15.2714</v>
      </c>
      <c r="AJ2" s="45">
        <f t="shared" ref="AJ2:AJ12" si="2">I2*0+J2*0+K2*0+L2*0+M2*0+N2*0+O2*0.426+P2*0+Q2*0.01+R2*0.071+S2*0+T2*0+U2*0+V2*1+W2*0.999+X2*1+Y2*0.555+Z2*0.268+AA2*0.38+AB2*0.68+AC2*0.099</f>
        <v>21.319200000000002</v>
      </c>
      <c r="AK2" s="45">
        <f t="shared" ref="AK2:AK12" si="3">I2*0.52+J2*0.38+K2*0.53+L2*0.525+M2*0.63+N2*0.06+O2*0.039+P2*0.074+Q2*0.58+R2*0.357+S2*0+T2*0+U2*0.003+V2*0+W2*0+X2*0+Y2*0+Z2*0+AA2*0.05+AB2*0+AC2*0.002</f>
        <v>18.0793</v>
      </c>
      <c r="AL2" s="47">
        <f t="shared" ref="AL2:AL12" si="4">I2*0.05+J2*0.046+K2*0+L2*0.05+M2*0.08+N2*0.006+O2*0.001+P2*0.019+Q2*0.0812+R2*0.214+S2*0+T2*0+U2*0.03+V2*0+W2*0+X2*0+Y2*0.001+Z2*0.002+AA2*0+AB2*0+AC2*0.001</f>
        <v>4.7217000000000011</v>
      </c>
      <c r="AM2" s="45">
        <f t="shared" ref="AM2:AM12" si="5">I2*0.55+J2*0.382+K2*0.43+L2*0.34+M2*0.46+N2*0.017+O2*0.726+P2*0.778+Q2*0.768+R2*0.286+S2*0.91+T2*0+U2*0.8+V2*1+W2*1+X2*1+Y2*0.75+Z2*0.77+AA2*0.67+AB2*0.68+AC2*0.13</f>
        <v>129.46680000000001</v>
      </c>
      <c r="AN2" s="48"/>
      <c r="AO2" s="45">
        <f t="shared" ref="AO2:AS11" si="6">AI2/10</f>
        <v>1.5271399999999999</v>
      </c>
      <c r="AP2" s="45">
        <f t="shared" si="6"/>
        <v>2.13192</v>
      </c>
      <c r="AQ2" s="45">
        <f t="shared" si="6"/>
        <v>1.80793</v>
      </c>
      <c r="AR2" s="45">
        <f t="shared" si="6"/>
        <v>0.47217000000000009</v>
      </c>
      <c r="AS2" s="45">
        <f t="shared" si="6"/>
        <v>12.946680000000001</v>
      </c>
      <c r="AT2" s="45">
        <f t="shared" ref="AT2:AT11" si="7">AK2/AM2</f>
        <v>0.1396442949080382</v>
      </c>
      <c r="AU2" s="66"/>
    </row>
    <row r="3" spans="1:47" s="12" customFormat="1" ht="36" customHeight="1">
      <c r="A3" s="12" t="s">
        <v>70</v>
      </c>
      <c r="B3" s="71" t="s">
        <v>195</v>
      </c>
      <c r="C3" s="72"/>
      <c r="D3" s="73"/>
      <c r="E3" s="12" t="s">
        <v>247</v>
      </c>
      <c r="F3" s="12" t="s">
        <v>247</v>
      </c>
      <c r="G3" s="12" t="s">
        <v>277</v>
      </c>
      <c r="H3" s="17"/>
      <c r="L3" s="12">
        <v>12.41</v>
      </c>
      <c r="P3" s="12">
        <v>61.29</v>
      </c>
      <c r="U3" s="12">
        <v>6.02</v>
      </c>
      <c r="Y3" s="12">
        <v>75.19</v>
      </c>
      <c r="AD3" s="21" t="s">
        <v>67</v>
      </c>
      <c r="AG3" s="25"/>
      <c r="AH3" s="45">
        <f t="shared" si="0"/>
        <v>470.32809999999995</v>
      </c>
      <c r="AI3" s="46">
        <f t="shared" si="1"/>
        <v>12.32986</v>
      </c>
      <c r="AJ3" s="45">
        <f t="shared" si="2"/>
        <v>41.730450000000005</v>
      </c>
      <c r="AK3" s="45">
        <f t="shared" si="3"/>
        <v>11.068769999999999</v>
      </c>
      <c r="AL3" s="47">
        <f t="shared" si="4"/>
        <v>2.0407999999999999</v>
      </c>
      <c r="AM3" s="45">
        <f t="shared" si="5"/>
        <v>113.11152</v>
      </c>
      <c r="AN3" s="48"/>
      <c r="AO3" s="45">
        <f t="shared" si="6"/>
        <v>1.2329859999999999</v>
      </c>
      <c r="AP3" s="45">
        <f t="shared" si="6"/>
        <v>4.1730450000000001</v>
      </c>
      <c r="AQ3" s="45">
        <f t="shared" si="6"/>
        <v>1.1068769999999999</v>
      </c>
      <c r="AR3" s="45">
        <f t="shared" si="6"/>
        <v>0.20407999999999998</v>
      </c>
      <c r="AS3" s="45">
        <f t="shared" si="6"/>
        <v>11.311152</v>
      </c>
      <c r="AT3" s="45">
        <f t="shared" si="7"/>
        <v>9.7857141341571571E-2</v>
      </c>
      <c r="AU3" s="66"/>
    </row>
    <row r="4" spans="1:47" s="12" customFormat="1" ht="36" customHeight="1">
      <c r="A4" s="12" t="s">
        <v>69</v>
      </c>
      <c r="B4" s="71" t="s">
        <v>194</v>
      </c>
      <c r="C4" s="72"/>
      <c r="D4" s="73"/>
      <c r="E4" s="12" t="s">
        <v>39</v>
      </c>
      <c r="F4" s="12" t="s">
        <v>247</v>
      </c>
      <c r="G4" s="12" t="s">
        <v>278</v>
      </c>
      <c r="H4" s="17"/>
      <c r="K4" s="12">
        <v>18</v>
      </c>
      <c r="P4" s="12">
        <v>100</v>
      </c>
      <c r="U4" s="12">
        <v>5.5</v>
      </c>
      <c r="V4" s="12">
        <v>61</v>
      </c>
      <c r="W4" s="12">
        <v>30</v>
      </c>
      <c r="AG4" s="25"/>
      <c r="AH4" s="45">
        <f t="shared" si="0"/>
        <v>757.59500000000003</v>
      </c>
      <c r="AI4" s="46">
        <f t="shared" si="1"/>
        <v>15.4</v>
      </c>
      <c r="AJ4" s="45">
        <f t="shared" si="2"/>
        <v>90.97</v>
      </c>
      <c r="AK4" s="45">
        <f t="shared" si="3"/>
        <v>16.956500000000002</v>
      </c>
      <c r="AL4" s="47">
        <f t="shared" si="4"/>
        <v>2.0649999999999999</v>
      </c>
      <c r="AM4" s="45">
        <f t="shared" si="5"/>
        <v>180.94</v>
      </c>
      <c r="AN4" s="48"/>
      <c r="AO4" s="45">
        <f t="shared" si="6"/>
        <v>1.54</v>
      </c>
      <c r="AP4" s="45">
        <f t="shared" si="6"/>
        <v>9.0969999999999995</v>
      </c>
      <c r="AQ4" s="45">
        <f t="shared" si="6"/>
        <v>1.6956500000000001</v>
      </c>
      <c r="AR4" s="45">
        <f t="shared" si="6"/>
        <v>0.20649999999999999</v>
      </c>
      <c r="AS4" s="45">
        <f t="shared" si="6"/>
        <v>18.094000000000001</v>
      </c>
      <c r="AT4" s="45">
        <f t="shared" si="7"/>
        <v>9.3713385652702569E-2</v>
      </c>
      <c r="AU4" s="66"/>
    </row>
    <row r="5" spans="1:47" s="12" customFormat="1" ht="36" customHeight="1" thickBot="1">
      <c r="A5" s="12" t="s">
        <v>71</v>
      </c>
      <c r="B5" s="71" t="s">
        <v>196</v>
      </c>
      <c r="C5" s="72"/>
      <c r="D5" s="73"/>
      <c r="E5" s="12" t="s">
        <v>72</v>
      </c>
      <c r="F5" s="12" t="s">
        <v>247</v>
      </c>
      <c r="G5" s="12" t="s">
        <v>279</v>
      </c>
      <c r="H5" s="17"/>
      <c r="K5" s="12">
        <v>32.35</v>
      </c>
      <c r="P5" s="12">
        <v>61.18</v>
      </c>
      <c r="U5" s="12">
        <v>9.2899999999999991</v>
      </c>
      <c r="W5" s="12">
        <v>129.41</v>
      </c>
      <c r="AD5" s="12" t="s">
        <v>73</v>
      </c>
      <c r="AG5" s="25"/>
      <c r="AH5" s="49">
        <f t="shared" si="0"/>
        <v>831.31989999999996</v>
      </c>
      <c r="AI5" s="50">
        <f t="shared" si="1"/>
        <v>18.429320000000001</v>
      </c>
      <c r="AJ5" s="49">
        <f t="shared" si="2"/>
        <v>129.28058999999999</v>
      </c>
      <c r="AK5" s="49">
        <f t="shared" si="3"/>
        <v>21.700690000000002</v>
      </c>
      <c r="AL5" s="51">
        <f t="shared" si="4"/>
        <v>1.44112</v>
      </c>
      <c r="AM5" s="49">
        <f t="shared" si="5"/>
        <v>198.35054</v>
      </c>
      <c r="AN5" s="48"/>
      <c r="AO5" s="49">
        <f t="shared" si="6"/>
        <v>1.842932</v>
      </c>
      <c r="AP5" s="49">
        <f t="shared" si="6"/>
        <v>12.928058999999999</v>
      </c>
      <c r="AQ5" s="49">
        <f t="shared" si="6"/>
        <v>2.1700690000000002</v>
      </c>
      <c r="AR5" s="49">
        <f t="shared" si="6"/>
        <v>0.14411199999999999</v>
      </c>
      <c r="AS5" s="49">
        <f t="shared" si="6"/>
        <v>19.835054</v>
      </c>
      <c r="AT5" s="49">
        <f t="shared" si="7"/>
        <v>0.10940575205895584</v>
      </c>
      <c r="AU5" s="66"/>
    </row>
    <row r="6" spans="1:47" s="12" customFormat="1" ht="36" customHeight="1" thickBot="1">
      <c r="A6" s="12" t="s">
        <v>308</v>
      </c>
      <c r="B6" s="80" t="s">
        <v>309</v>
      </c>
      <c r="C6" s="81"/>
      <c r="D6" s="82"/>
      <c r="E6" s="12" t="s">
        <v>37</v>
      </c>
      <c r="F6" s="12" t="s">
        <v>110</v>
      </c>
      <c r="H6" s="17"/>
      <c r="L6" s="12">
        <v>17.57</v>
      </c>
      <c r="P6" s="12">
        <v>72.037000000000006</v>
      </c>
      <c r="R6" s="12">
        <v>10.542</v>
      </c>
      <c r="U6" s="12">
        <v>5.27</v>
      </c>
      <c r="Z6" s="12">
        <v>70.28</v>
      </c>
      <c r="AG6" s="25"/>
      <c r="AH6" s="52">
        <f t="shared" ref="AH6" si="8">3.85*I6+2.95*J6+3.87*K6+3.8*L6+3.2*M6+2.8*N6+3.12*O6+3.33*P6+3.62*Q6+4.29*R6+3.81*S6+0*T6+0.17*U6+3.9*V6+3.87*W6+3.9*X6+2.9*Y6+2.83*Z6+2.86*AA6+3.04*AB6+0.52*AC6</f>
        <v>551.66269000000011</v>
      </c>
      <c r="AI6" s="53">
        <f t="shared" ref="AI6" si="9">I6*0.22+J6*0.21+K6*0.2+L6*0.24+M6*0+N6*0+O6*0.007+P6*0.074+Q6*0.05+R6*0.107+S6*0.01+T6*0+U6*0.8+V6*0+W6*0+X6*0+Y6*0+Z6*0+AA6*0+AB6*0.07+AC6*0</f>
        <v>14.891531999999998</v>
      </c>
      <c r="AJ6" s="54">
        <f t="shared" ref="AJ6" si="10">I6*0+J6*0+K6*0+L6*0+M6*0+N6*0+O6*0.426+P6*0+Q6*0.01+R6*0.071+S6*0+T6*0+U6*0+V6*1+W6*0.999+X6*1+Y6*0.555+Z6*0.268+AA6*0.38+AB6*0.68+AC6*0.099</f>
        <v>19.583522000000002</v>
      </c>
      <c r="AK6" s="54">
        <f t="shared" ref="AK6" si="11">I6*0.52+J6*0.38+K6*0.53+L6*0.525+M6*0.63+N6*0.06+O6*0.039+P6*0.074+Q6*0.58+R6*0.357+S6*0+T6*0+U6*0.003+V6*0+W6*0+X6*0+Y6*0+Z6*0+AA6*0.05+AB6*0+AC6*0.002</f>
        <v>18.334292000000001</v>
      </c>
      <c r="AL6" s="55">
        <f t="shared" ref="AL6" si="12">I6*0.05+J6*0.046+K6*0+L6*0.05+M6*0.08+N6*0.006+O6*0.001+P6*0.019+Q6*0.0812+R6*0.214+S6*0+T6*0+U6*0.03+V6*0+W6*0+X6*0+Y6*0.001+Z6*0.002+AA6*0+AB6*0+AC6*0.001</f>
        <v>4.8018509999999992</v>
      </c>
      <c r="AM6" s="54">
        <f t="shared" ref="AM6" si="13">I6*0.55+J6*0.382+K6*0.43+L6*0.34+M6*0.46+N6*0.017+O6*0.726+P6*0.778+Q6*0.768+R6*0.286+S6*0.91+T6*0+U6*0.8+V6*1+W6*1+X6*1+Y6*0.75+Z6*0.77+AA6*0.67+AB6*0.68+AC6*0.13</f>
        <v>123.36519800000001</v>
      </c>
      <c r="AN6" s="56"/>
      <c r="AO6" s="54">
        <f t="shared" ref="AO6:AO7" si="14">AI6/10</f>
        <v>1.4891531999999998</v>
      </c>
      <c r="AP6" s="54">
        <f t="shared" ref="AP6:AP7" si="15">AJ6/10</f>
        <v>1.9583522000000002</v>
      </c>
      <c r="AQ6" s="54">
        <f t="shared" ref="AQ6:AQ7" si="16">AK6/10</f>
        <v>1.8334292000000001</v>
      </c>
      <c r="AR6" s="54">
        <f t="shared" ref="AR6:AR7" si="17">AL6/10</f>
        <v>0.48018509999999992</v>
      </c>
      <c r="AS6" s="54">
        <f t="shared" ref="AS6:AS7" si="18">AM6/10</f>
        <v>12.336519800000001</v>
      </c>
      <c r="AT6" s="57">
        <f t="shared" ref="AT6:AT7" si="19">AK6/AM6</f>
        <v>0.14861802434751492</v>
      </c>
      <c r="AU6" s="67" t="s">
        <v>327</v>
      </c>
    </row>
    <row r="7" spans="1:47" s="12" customFormat="1" ht="36" customHeight="1" thickBot="1">
      <c r="A7" s="12" t="s">
        <v>328</v>
      </c>
      <c r="B7" s="80" t="s">
        <v>310</v>
      </c>
      <c r="C7" s="81"/>
      <c r="D7" s="82"/>
      <c r="E7" s="12" t="s">
        <v>37</v>
      </c>
      <c r="F7" s="12" t="s">
        <v>110</v>
      </c>
      <c r="H7" s="17"/>
      <c r="L7" s="12">
        <v>24.87</v>
      </c>
      <c r="P7" s="12">
        <v>56.85</v>
      </c>
      <c r="U7" s="12">
        <v>5.33</v>
      </c>
      <c r="Y7" s="12" t="s">
        <v>361</v>
      </c>
      <c r="AG7" s="25"/>
      <c r="AH7" s="52">
        <f>3.85*I7+2.95*J7+3.87*K7+3.8*L7+3.2*M7+2.8*N7+3.12*O7+3.33*P7+3.62*Q7+4.29*R7+3.81*S7+0*T7+0.17*U7+3.9*V7+3.87*W7+3.9*X7+3.85*88.835+2.83*Z7+2.86*AA7+3.04*AB7+0.52*AC7</f>
        <v>626.73734999999999</v>
      </c>
      <c r="AI7" s="53">
        <f>I7*0.22+J7*0.21+K7*0.2+L7*0.24+M7*0+N7*0+O7*0.007+P7*0.074+Q7*0.05+R7*0.107+S7*0.01+T7*0+U7*0.8+V7*0+W7*0+X7*0+88.835*0+Z7*0+AA7*0+AB7*0.07+AC7*0</f>
        <v>14.439699999999998</v>
      </c>
      <c r="AJ7" s="54">
        <f>I7*0+J7*0+K7*0+L7*0+M7*0+N7*0+O7*0.426+P7*0+Q7*0.01+R7*0.071+S7*0+T7*0+U7*0+V7*1+W7*0.999+X7*1+88.835*0.345+Z7*0.268+AA7*0.38+AB7*0.68+AC7*0.099</f>
        <v>30.648074999999995</v>
      </c>
      <c r="AK7" s="54">
        <f>I7*0.52+J7*0.38+K7*0.53+L7*0.525+M7*0.63+N7*0.06+O7*0.039+P7*0.074+Q7*0.58+R7*0.357+S7*0+T7*0+U7*0.003+V7*0+W7*0+X7*0+88.835*0+Z7*0+AA7*0.05+AB7*0+AC7*0.002</f>
        <v>17.279640000000001</v>
      </c>
      <c r="AL7" s="55">
        <f>I7*0.05+J7*0.046+K7*0+L7*0.05+M7*0.08+N7*0.006+O7*0.001+P7*0.019+Q7*0.0812+R7*0.214+S7*0+T7*0+U7*0.03+V7*0+W7*0+X7*0+88.835*0+Z7*0.002+AA7*0+AB7*0+AC7*0.001</f>
        <v>2.4835499999999997</v>
      </c>
      <c r="AM7" s="54">
        <f>I7*0.55+J7*0.382+K7*0.43+L7*0.34+M7*0.46+N7*0.017+O7*0.726+P7*0.778+Q7*0.768+R7*0.286+S7*0.91+T7*0+U7*0.8+V7*1+W7*1+X7*1+88.835*0.962+Z7*0.77+AA7*0.67+AB7*0.68+AC7*0.13</f>
        <v>142.40836999999999</v>
      </c>
      <c r="AN7" s="56"/>
      <c r="AO7" s="54">
        <f t="shared" si="14"/>
        <v>1.4439699999999998</v>
      </c>
      <c r="AP7" s="54">
        <f t="shared" si="15"/>
        <v>3.0648074999999997</v>
      </c>
      <c r="AQ7" s="54">
        <f t="shared" si="16"/>
        <v>1.7279640000000001</v>
      </c>
      <c r="AR7" s="54">
        <f t="shared" si="17"/>
        <v>0.24835499999999996</v>
      </c>
      <c r="AS7" s="54">
        <f t="shared" si="18"/>
        <v>14.240836999999999</v>
      </c>
      <c r="AT7" s="57">
        <f t="shared" si="19"/>
        <v>0.1213386544625151</v>
      </c>
      <c r="AU7" s="67" t="s">
        <v>326</v>
      </c>
    </row>
    <row r="8" spans="1:47" s="12" customFormat="1" ht="36" customHeight="1">
      <c r="A8" s="12" t="s">
        <v>144</v>
      </c>
      <c r="B8" s="12" t="s">
        <v>145</v>
      </c>
      <c r="C8" s="12" t="s">
        <v>146</v>
      </c>
      <c r="D8" s="12">
        <v>2004</v>
      </c>
      <c r="E8" s="12" t="s">
        <v>247</v>
      </c>
      <c r="F8" s="12" t="s">
        <v>247</v>
      </c>
      <c r="G8" s="12" t="s">
        <v>42</v>
      </c>
      <c r="H8" s="17"/>
      <c r="I8" s="12">
        <v>15</v>
      </c>
      <c r="P8" s="12">
        <v>170</v>
      </c>
      <c r="U8" s="12">
        <v>9</v>
      </c>
      <c r="V8" s="12">
        <v>50</v>
      </c>
      <c r="W8" s="12">
        <v>25</v>
      </c>
      <c r="AE8" s="21">
        <v>8.9999999999999998E-4</v>
      </c>
      <c r="AF8" s="21">
        <v>8.9999999999999998E-4</v>
      </c>
      <c r="AG8" s="25"/>
      <c r="AH8" s="58">
        <f t="shared" si="0"/>
        <v>917.13</v>
      </c>
      <c r="AI8" s="59">
        <f t="shared" si="1"/>
        <v>23.08</v>
      </c>
      <c r="AJ8" s="58">
        <f t="shared" si="2"/>
        <v>74.974999999999994</v>
      </c>
      <c r="AK8" s="58">
        <f t="shared" si="3"/>
        <v>20.407000000000004</v>
      </c>
      <c r="AL8" s="60">
        <f t="shared" si="4"/>
        <v>4.25</v>
      </c>
      <c r="AM8" s="58">
        <f t="shared" si="5"/>
        <v>222.70999999999998</v>
      </c>
      <c r="AN8" s="48"/>
      <c r="AO8" s="58">
        <f t="shared" si="6"/>
        <v>2.3079999999999998</v>
      </c>
      <c r="AP8" s="58">
        <f t="shared" si="6"/>
        <v>7.4974999999999996</v>
      </c>
      <c r="AQ8" s="58">
        <f t="shared" si="6"/>
        <v>2.0407000000000002</v>
      </c>
      <c r="AR8" s="58">
        <f t="shared" si="6"/>
        <v>0.42499999999999999</v>
      </c>
      <c r="AS8" s="58">
        <f t="shared" si="6"/>
        <v>22.270999999999997</v>
      </c>
      <c r="AT8" s="58">
        <f t="shared" si="7"/>
        <v>9.1630371334919872E-2</v>
      </c>
      <c r="AU8" s="66"/>
    </row>
    <row r="9" spans="1:47" s="12" customFormat="1" ht="36" customHeight="1">
      <c r="A9" s="12" t="s">
        <v>147</v>
      </c>
      <c r="B9" s="12" t="s">
        <v>148</v>
      </c>
      <c r="C9" s="12" t="s">
        <v>143</v>
      </c>
      <c r="D9" s="12">
        <v>2007</v>
      </c>
      <c r="E9" s="12" t="s">
        <v>247</v>
      </c>
      <c r="F9" s="12" t="s">
        <v>247</v>
      </c>
      <c r="G9" s="12" t="s">
        <v>42</v>
      </c>
      <c r="H9" s="17"/>
      <c r="I9" s="12">
        <v>26</v>
      </c>
      <c r="P9" s="12">
        <v>50</v>
      </c>
      <c r="U9" s="12">
        <v>7.5</v>
      </c>
      <c r="V9" s="12">
        <v>105</v>
      </c>
      <c r="AD9" s="12" t="s">
        <v>45</v>
      </c>
      <c r="AE9" s="12" t="s">
        <v>46</v>
      </c>
      <c r="AG9" s="25"/>
      <c r="AH9" s="45">
        <f t="shared" si="0"/>
        <v>677.375</v>
      </c>
      <c r="AI9" s="46">
        <f t="shared" si="1"/>
        <v>15.42</v>
      </c>
      <c r="AJ9" s="45">
        <f t="shared" si="2"/>
        <v>105</v>
      </c>
      <c r="AK9" s="45">
        <f t="shared" si="3"/>
        <v>17.2425</v>
      </c>
      <c r="AL9" s="47">
        <f t="shared" si="4"/>
        <v>2.4750000000000001</v>
      </c>
      <c r="AM9" s="45">
        <f t="shared" si="5"/>
        <v>164.2</v>
      </c>
      <c r="AN9" s="48"/>
      <c r="AO9" s="45">
        <f t="shared" si="6"/>
        <v>1.542</v>
      </c>
      <c r="AP9" s="45">
        <f t="shared" si="6"/>
        <v>10.5</v>
      </c>
      <c r="AQ9" s="45">
        <f t="shared" si="6"/>
        <v>1.7242500000000001</v>
      </c>
      <c r="AR9" s="45">
        <f t="shared" si="6"/>
        <v>0.2475</v>
      </c>
      <c r="AS9" s="45">
        <f t="shared" si="6"/>
        <v>16.419999999999998</v>
      </c>
      <c r="AT9" s="45">
        <f t="shared" si="7"/>
        <v>0.10500913520097442</v>
      </c>
      <c r="AU9" s="66"/>
    </row>
    <row r="10" spans="1:47" s="12" customFormat="1" ht="36" customHeight="1">
      <c r="A10" s="12" t="s">
        <v>352</v>
      </c>
      <c r="B10" s="12" t="s">
        <v>149</v>
      </c>
      <c r="C10" s="12" t="s">
        <v>146</v>
      </c>
      <c r="D10" s="12">
        <v>2010</v>
      </c>
      <c r="E10" s="12" t="s">
        <v>47</v>
      </c>
      <c r="F10" s="12" t="s">
        <v>247</v>
      </c>
      <c r="G10" s="12" t="s">
        <v>150</v>
      </c>
      <c r="H10" s="17"/>
      <c r="I10" s="12">
        <v>50</v>
      </c>
      <c r="P10" s="12">
        <v>76</v>
      </c>
      <c r="U10" s="12">
        <v>6.5</v>
      </c>
      <c r="Y10" s="12">
        <v>76</v>
      </c>
      <c r="AD10" s="21">
        <v>1E-3</v>
      </c>
      <c r="AE10" s="21">
        <v>4.0000000000000001E-3</v>
      </c>
      <c r="AG10" s="25"/>
      <c r="AH10" s="45">
        <f t="shared" si="0"/>
        <v>667.08500000000004</v>
      </c>
      <c r="AI10" s="46">
        <f t="shared" si="1"/>
        <v>21.823999999999998</v>
      </c>
      <c r="AJ10" s="45">
        <f t="shared" si="2"/>
        <v>42.180000000000007</v>
      </c>
      <c r="AK10" s="45">
        <f t="shared" si="3"/>
        <v>31.6435</v>
      </c>
      <c r="AL10" s="47">
        <f t="shared" si="4"/>
        <v>4.2149999999999999</v>
      </c>
      <c r="AM10" s="45">
        <f t="shared" si="5"/>
        <v>148.828</v>
      </c>
      <c r="AN10" s="48"/>
      <c r="AO10" s="45">
        <f t="shared" si="6"/>
        <v>2.1823999999999999</v>
      </c>
      <c r="AP10" s="45">
        <f t="shared" si="6"/>
        <v>4.2180000000000009</v>
      </c>
      <c r="AQ10" s="45">
        <f t="shared" si="6"/>
        <v>3.1643499999999998</v>
      </c>
      <c r="AR10" s="45">
        <f t="shared" si="6"/>
        <v>0.42149999999999999</v>
      </c>
      <c r="AS10" s="45">
        <f t="shared" si="6"/>
        <v>14.8828</v>
      </c>
      <c r="AT10" s="45">
        <f t="shared" si="7"/>
        <v>0.21261792135888408</v>
      </c>
      <c r="AU10" s="66"/>
    </row>
    <row r="11" spans="1:47" s="12" customFormat="1" ht="36" customHeight="1">
      <c r="A11" s="12" t="s">
        <v>352</v>
      </c>
      <c r="B11" s="12" t="s">
        <v>149</v>
      </c>
      <c r="C11" s="12" t="s">
        <v>146</v>
      </c>
      <c r="D11" s="12">
        <v>2010</v>
      </c>
      <c r="E11" s="12" t="s">
        <v>47</v>
      </c>
      <c r="F11" s="12" t="s">
        <v>248</v>
      </c>
      <c r="G11" s="12" t="s">
        <v>151</v>
      </c>
      <c r="H11" s="17"/>
      <c r="I11" s="12">
        <v>50</v>
      </c>
      <c r="S11" s="12">
        <v>30</v>
      </c>
      <c r="U11" s="12">
        <v>15</v>
      </c>
      <c r="AE11" s="21">
        <v>5.0000000000000001E-3</v>
      </c>
      <c r="AG11" s="25"/>
      <c r="AH11" s="45">
        <f t="shared" si="0"/>
        <v>309.35000000000002</v>
      </c>
      <c r="AI11" s="46">
        <f t="shared" si="1"/>
        <v>23.3</v>
      </c>
      <c r="AJ11" s="45">
        <f t="shared" si="2"/>
        <v>0</v>
      </c>
      <c r="AK11" s="45">
        <f t="shared" si="3"/>
        <v>26.045000000000002</v>
      </c>
      <c r="AL11" s="47">
        <f t="shared" si="4"/>
        <v>2.95</v>
      </c>
      <c r="AM11" s="45">
        <f t="shared" si="5"/>
        <v>66.800000000000011</v>
      </c>
      <c r="AN11" s="48"/>
      <c r="AO11" s="45">
        <f t="shared" si="6"/>
        <v>2.33</v>
      </c>
      <c r="AP11" s="45">
        <f t="shared" si="6"/>
        <v>0</v>
      </c>
      <c r="AQ11" s="45">
        <f t="shared" si="6"/>
        <v>2.6045000000000003</v>
      </c>
      <c r="AR11" s="45">
        <f t="shared" si="6"/>
        <v>0.29500000000000004</v>
      </c>
      <c r="AS11" s="45">
        <f t="shared" si="6"/>
        <v>6.6800000000000015</v>
      </c>
      <c r="AT11" s="45">
        <f t="shared" si="7"/>
        <v>0.38989520958083829</v>
      </c>
      <c r="AU11" s="66"/>
    </row>
    <row r="12" spans="1:47" s="12" customFormat="1" ht="36" customHeight="1">
      <c r="A12" s="12" t="s">
        <v>353</v>
      </c>
      <c r="B12" s="12" t="s">
        <v>136</v>
      </c>
      <c r="C12" s="12" t="s">
        <v>137</v>
      </c>
      <c r="D12" s="12">
        <v>2011</v>
      </c>
      <c r="E12" s="12" t="s">
        <v>37</v>
      </c>
      <c r="F12" s="12" t="s">
        <v>38</v>
      </c>
      <c r="G12" s="12" t="s">
        <v>117</v>
      </c>
      <c r="H12" s="17"/>
      <c r="L12" s="12">
        <v>20</v>
      </c>
      <c r="P12" s="12">
        <v>69.7</v>
      </c>
      <c r="U12" s="12">
        <v>15</v>
      </c>
      <c r="V12" s="12">
        <v>96</v>
      </c>
      <c r="AD12" s="21">
        <v>2.9999999999999997E-4</v>
      </c>
      <c r="AE12" s="21">
        <v>5.0000000000000001E-3</v>
      </c>
      <c r="AG12" s="25"/>
      <c r="AH12" s="45">
        <f t="shared" si="0"/>
        <v>685.05099999999993</v>
      </c>
      <c r="AI12" s="46">
        <f t="shared" si="1"/>
        <v>21.957799999999999</v>
      </c>
      <c r="AJ12" s="45">
        <f t="shared" si="2"/>
        <v>96</v>
      </c>
      <c r="AK12" s="45">
        <f t="shared" si="3"/>
        <v>15.7028</v>
      </c>
      <c r="AL12" s="47">
        <f t="shared" si="4"/>
        <v>2.7743000000000002</v>
      </c>
      <c r="AM12" s="45">
        <f t="shared" si="5"/>
        <v>169.0266</v>
      </c>
      <c r="AN12" s="48"/>
      <c r="AO12" s="45">
        <f t="shared" ref="AO12:AS39" si="20">AI12/10</f>
        <v>2.1957800000000001</v>
      </c>
      <c r="AP12" s="45">
        <f t="shared" si="20"/>
        <v>9.6</v>
      </c>
      <c r="AQ12" s="45">
        <f t="shared" si="20"/>
        <v>1.5702799999999999</v>
      </c>
      <c r="AR12" s="45">
        <f t="shared" si="20"/>
        <v>0.27743000000000001</v>
      </c>
      <c r="AS12" s="45">
        <f t="shared" si="20"/>
        <v>16.902660000000001</v>
      </c>
      <c r="AT12" s="45">
        <f t="shared" ref="AT12:AT39" si="21">AK12/AM12</f>
        <v>9.290135398807052E-2</v>
      </c>
      <c r="AU12" s="66"/>
    </row>
    <row r="13" spans="1:47" s="12" customFormat="1" ht="36" customHeight="1">
      <c r="A13" s="12" t="s">
        <v>353</v>
      </c>
      <c r="B13" s="12" t="s">
        <v>136</v>
      </c>
      <c r="C13" s="12" t="s">
        <v>137</v>
      </c>
      <c r="D13" s="12">
        <v>2011</v>
      </c>
      <c r="E13" s="12" t="s">
        <v>37</v>
      </c>
      <c r="F13" s="12" t="s">
        <v>38</v>
      </c>
      <c r="G13" s="12" t="s">
        <v>118</v>
      </c>
      <c r="H13" s="17"/>
      <c r="L13" s="12">
        <v>0.4</v>
      </c>
      <c r="P13" s="12">
        <v>69.7</v>
      </c>
      <c r="U13" s="12">
        <v>15</v>
      </c>
      <c r="V13" s="12">
        <v>96</v>
      </c>
      <c r="AD13" s="21">
        <v>2.9999999999999997E-4</v>
      </c>
      <c r="AE13" s="21">
        <v>5.0000000000000001E-3</v>
      </c>
      <c r="AG13" s="25"/>
      <c r="AH13" s="45">
        <f t="shared" ref="AH13:AH34" si="22">3.85*I13+2.95*J13+3.87*K13+3.8*L13+3.2*M13+2.8*N13+3.12*O13+3.33*P13+3.62*Q13+4.29*R13+3.81*S13+0*T13+0.17*U13+3.9*V13+3.87*W13+3.9*X13+2.9*Y13+2.83*Z13+2.86*AA13+3.04*AB13+0.52*AC13</f>
        <v>610.57100000000003</v>
      </c>
      <c r="AI13" s="46">
        <f t="shared" ref="AI13:AI35" si="23">I13*0.22+J13*0.21+K13*0.2+L13*0.24+M13*0+N13*0+O13*0.007+P13*0.074+Q13*0.05+R13*0.107+S13*0.01+T13*0+U13*0.8+V13*0+W13*0+X13*0+Y13*0+Z13*0+AA13*0+AB13*0.07+AC13*0</f>
        <v>17.253799999999998</v>
      </c>
      <c r="AJ13" s="45">
        <f t="shared" ref="AJ13:AJ35" si="24">I13*0+J13*0+K13*0+L13*0+M13*0+N13*0+O13*0.426+P13*0+Q13*0.01+R13*0.071+S13*0+T13*0+U13*0+V13*1+W13*0.999+X13*1+Y13*0.555+Z13*0.268+AA13*0.38+AB13*0.68+AC13*0.099</f>
        <v>96</v>
      </c>
      <c r="AK13" s="45">
        <f t="shared" ref="AK13:AK34" si="25">I13*0.52+J13*0.38+K13*0.53+L13*0.525+M13*0.63+N13*0.06+O13*0.039+P13*0.074+Q13*0.58+R13*0.357+S13*0+T13*0+U13*0.003+V13*0+W13*0+X13*0+Y13*0+Z13*0+AA13*0.05+AB13*0+AC13*0.002</f>
        <v>5.4127999999999998</v>
      </c>
      <c r="AL13" s="47">
        <f t="shared" ref="AL13:AL35" si="26">I13*0.05+J13*0.046+K13*0+L13*0.05+M13*0.08+N13*0.006+O13*0.001+P13*0.019+Q13*0.0812+R13*0.214+S13*0+T13*0+U13*0.03+V13*0+W13*0+X13*0+Y13*0.001+Z13*0.002+AA13*0+AB13*0+AC13*0.001</f>
        <v>1.7943</v>
      </c>
      <c r="AM13" s="45">
        <f t="shared" ref="AM13:AM35" si="27">I13*0.55+J13*0.382+K13*0.43+L13*0.34+M13*0.46+N13*0.017+O13*0.726+P13*0.778+Q13*0.768+R13*0.286+S13*0.91+T13*0+U13*0.8+V13*1+W13*1+X13*1+Y13*0.75+Z13*0.77+AA13*0.67+AB13*0.68+AC13*0.13</f>
        <v>162.36260000000001</v>
      </c>
      <c r="AN13" s="48"/>
      <c r="AO13" s="45">
        <f t="shared" ref="AO13" si="28">AI13/10</f>
        <v>1.7253799999999999</v>
      </c>
      <c r="AP13" s="45">
        <f t="shared" ref="AP13" si="29">AJ13/10</f>
        <v>9.6</v>
      </c>
      <c r="AQ13" s="45">
        <f t="shared" ref="AQ13" si="30">AK13/10</f>
        <v>0.54127999999999998</v>
      </c>
      <c r="AR13" s="45">
        <f t="shared" ref="AR13" si="31">AL13/10</f>
        <v>0.17943000000000001</v>
      </c>
      <c r="AS13" s="45">
        <f t="shared" ref="AS13" si="32">AM13/10</f>
        <v>16.236260000000001</v>
      </c>
      <c r="AT13" s="45">
        <f t="shared" ref="AT13" si="33">AK13/AM13</f>
        <v>3.3337726791761155E-2</v>
      </c>
      <c r="AU13" s="66"/>
    </row>
    <row r="14" spans="1:47" s="12" customFormat="1" ht="36" customHeight="1">
      <c r="A14" s="12" t="s">
        <v>138</v>
      </c>
      <c r="B14" s="12" t="s">
        <v>139</v>
      </c>
      <c r="C14" s="12" t="s">
        <v>140</v>
      </c>
      <c r="D14" s="12">
        <v>2011</v>
      </c>
      <c r="E14" s="12" t="s">
        <v>39</v>
      </c>
      <c r="F14" s="12" t="s">
        <v>248</v>
      </c>
      <c r="H14" s="17"/>
      <c r="K14" s="12">
        <v>83</v>
      </c>
      <c r="U14" s="12">
        <v>10</v>
      </c>
      <c r="X14" s="12">
        <v>83</v>
      </c>
      <c r="AE14" s="21">
        <v>4.1999999999999997E-3</v>
      </c>
      <c r="AF14" s="21">
        <v>4.0000000000000002E-4</v>
      </c>
      <c r="AG14" s="25"/>
      <c r="AH14" s="45">
        <f t="shared" si="22"/>
        <v>646.61</v>
      </c>
      <c r="AI14" s="46">
        <f t="shared" si="23"/>
        <v>24.6</v>
      </c>
      <c r="AJ14" s="45">
        <f t="shared" si="24"/>
        <v>83</v>
      </c>
      <c r="AK14" s="45">
        <f t="shared" si="25"/>
        <v>44.02</v>
      </c>
      <c r="AL14" s="47">
        <f t="shared" si="26"/>
        <v>0.3</v>
      </c>
      <c r="AM14" s="45">
        <f t="shared" si="27"/>
        <v>126.69</v>
      </c>
      <c r="AN14" s="48"/>
      <c r="AO14" s="45">
        <f t="shared" si="20"/>
        <v>2.46</v>
      </c>
      <c r="AP14" s="45">
        <f t="shared" si="20"/>
        <v>8.3000000000000007</v>
      </c>
      <c r="AQ14" s="45">
        <f t="shared" si="20"/>
        <v>4.4020000000000001</v>
      </c>
      <c r="AR14" s="45">
        <f t="shared" si="20"/>
        <v>0.03</v>
      </c>
      <c r="AS14" s="45">
        <f t="shared" si="20"/>
        <v>12.669</v>
      </c>
      <c r="AT14" s="45">
        <f t="shared" si="21"/>
        <v>0.3474623095745521</v>
      </c>
      <c r="AU14" s="66"/>
    </row>
    <row r="15" spans="1:47" s="12" customFormat="1" ht="36" customHeight="1">
      <c r="A15" s="12" t="s">
        <v>354</v>
      </c>
      <c r="B15" s="12" t="s">
        <v>142</v>
      </c>
      <c r="C15" s="12" t="s">
        <v>143</v>
      </c>
      <c r="D15" s="12">
        <v>2011</v>
      </c>
      <c r="E15" s="12" t="s">
        <v>40</v>
      </c>
      <c r="F15" s="12" t="s">
        <v>41</v>
      </c>
      <c r="G15" s="12" t="s">
        <v>115</v>
      </c>
      <c r="H15" s="17"/>
      <c r="N15" s="12">
        <v>80</v>
      </c>
      <c r="Q15" s="12">
        <v>80</v>
      </c>
      <c r="U15" s="12">
        <v>8.1999999999999993</v>
      </c>
      <c r="AD15" s="12" t="s">
        <v>43</v>
      </c>
      <c r="AE15" s="12" t="s">
        <v>44</v>
      </c>
      <c r="AG15" s="25"/>
      <c r="AH15" s="45">
        <f t="shared" si="22"/>
        <v>514.99400000000003</v>
      </c>
      <c r="AI15" s="46">
        <f t="shared" si="23"/>
        <v>10.559999999999999</v>
      </c>
      <c r="AJ15" s="45">
        <f t="shared" si="24"/>
        <v>0.8</v>
      </c>
      <c r="AK15" s="45">
        <f t="shared" si="25"/>
        <v>51.224599999999995</v>
      </c>
      <c r="AL15" s="47">
        <f t="shared" si="26"/>
        <v>7.2219999999999986</v>
      </c>
      <c r="AM15" s="45">
        <f t="shared" si="27"/>
        <v>69.36</v>
      </c>
      <c r="AN15" s="48"/>
      <c r="AO15" s="45">
        <f t="shared" si="20"/>
        <v>1.0559999999999998</v>
      </c>
      <c r="AP15" s="45">
        <f t="shared" si="20"/>
        <v>0.08</v>
      </c>
      <c r="AQ15" s="45">
        <f t="shared" si="20"/>
        <v>5.1224599999999993</v>
      </c>
      <c r="AR15" s="45">
        <f t="shared" si="20"/>
        <v>0.72219999999999984</v>
      </c>
      <c r="AS15" s="45">
        <f t="shared" si="20"/>
        <v>6.9359999999999999</v>
      </c>
      <c r="AT15" s="45">
        <f t="shared" si="21"/>
        <v>0.73853229527104958</v>
      </c>
      <c r="AU15" s="66"/>
    </row>
    <row r="16" spans="1:47" s="12" customFormat="1" ht="36" customHeight="1">
      <c r="A16" s="12" t="s">
        <v>354</v>
      </c>
      <c r="B16" s="12" t="s">
        <v>142</v>
      </c>
      <c r="C16" s="12" t="s">
        <v>143</v>
      </c>
      <c r="D16" s="12">
        <v>2011</v>
      </c>
      <c r="E16" s="12" t="s">
        <v>40</v>
      </c>
      <c r="F16" s="12" t="s">
        <v>41</v>
      </c>
      <c r="G16" s="12" t="s">
        <v>116</v>
      </c>
      <c r="H16" s="17"/>
      <c r="N16" s="12">
        <v>8</v>
      </c>
      <c r="Q16" s="12">
        <v>80</v>
      </c>
      <c r="U16" s="12">
        <v>8.1999999999999993</v>
      </c>
      <c r="AD16" s="12" t="s">
        <v>43</v>
      </c>
      <c r="AE16" s="12" t="s">
        <v>44</v>
      </c>
      <c r="AG16" s="25"/>
      <c r="AH16" s="45">
        <f t="shared" si="22"/>
        <v>313.39400000000001</v>
      </c>
      <c r="AI16" s="46">
        <f t="shared" si="23"/>
        <v>10.559999999999999</v>
      </c>
      <c r="AJ16" s="45">
        <f t="shared" si="24"/>
        <v>0.8</v>
      </c>
      <c r="AK16" s="45">
        <f t="shared" si="25"/>
        <v>46.904599999999995</v>
      </c>
      <c r="AL16" s="47">
        <f t="shared" si="26"/>
        <v>6.7899999999999991</v>
      </c>
      <c r="AM16" s="45">
        <f t="shared" si="27"/>
        <v>68.135999999999996</v>
      </c>
      <c r="AN16" s="48"/>
      <c r="AO16" s="45">
        <f t="shared" ref="AO16" si="34">AI16/10</f>
        <v>1.0559999999999998</v>
      </c>
      <c r="AP16" s="45">
        <f t="shared" ref="AP16" si="35">AJ16/10</f>
        <v>0.08</v>
      </c>
      <c r="AQ16" s="45">
        <f t="shared" ref="AQ16" si="36">AK16/10</f>
        <v>4.6904599999999999</v>
      </c>
      <c r="AR16" s="45">
        <f t="shared" ref="AR16" si="37">AL16/10</f>
        <v>0.67899999999999994</v>
      </c>
      <c r="AS16" s="45">
        <f t="shared" ref="AS16" si="38">AM16/10</f>
        <v>6.8135999999999992</v>
      </c>
      <c r="AT16" s="45">
        <f t="shared" ref="AT16" si="39">AK16/AM16</f>
        <v>0.68839673593988493</v>
      </c>
      <c r="AU16" s="66"/>
    </row>
    <row r="17" spans="1:47" s="12" customFormat="1" ht="36" customHeight="1">
      <c r="A17" s="12" t="s">
        <v>152</v>
      </c>
      <c r="B17" s="12" t="s">
        <v>153</v>
      </c>
      <c r="C17" s="12" t="s">
        <v>154</v>
      </c>
      <c r="D17" s="12">
        <v>2011</v>
      </c>
      <c r="E17" s="12" t="s">
        <v>48</v>
      </c>
      <c r="F17" s="12" t="s">
        <v>247</v>
      </c>
      <c r="H17" s="17"/>
      <c r="I17" s="12">
        <v>26.09</v>
      </c>
      <c r="O17" s="12">
        <v>64.13</v>
      </c>
      <c r="P17" s="12">
        <v>91.3</v>
      </c>
      <c r="R17" s="12">
        <v>21.74</v>
      </c>
      <c r="U17" s="12">
        <v>8.6999999999999993</v>
      </c>
      <c r="Z17" s="12">
        <v>65.22</v>
      </c>
      <c r="AD17" s="12" t="s">
        <v>155</v>
      </c>
      <c r="AE17" s="21">
        <v>4.0000000000000001E-3</v>
      </c>
      <c r="AF17" s="21">
        <v>5.9999999999999995E-4</v>
      </c>
      <c r="AG17" s="25"/>
      <c r="AH17" s="45">
        <f t="shared" si="22"/>
        <v>883.87729999999999</v>
      </c>
      <c r="AI17" s="46">
        <f t="shared" si="23"/>
        <v>22.231090000000002</v>
      </c>
      <c r="AJ17" s="45">
        <f t="shared" si="24"/>
        <v>46.341880000000003</v>
      </c>
      <c r="AK17" s="45">
        <f t="shared" si="25"/>
        <v>30.611349999999998</v>
      </c>
      <c r="AL17" s="47">
        <f t="shared" si="26"/>
        <v>8.1471299999999989</v>
      </c>
      <c r="AM17" s="45">
        <f t="shared" si="27"/>
        <v>195.33632</v>
      </c>
      <c r="AN17" s="48"/>
      <c r="AO17" s="45">
        <f t="shared" si="20"/>
        <v>2.223109</v>
      </c>
      <c r="AP17" s="45">
        <f t="shared" si="20"/>
        <v>4.634188</v>
      </c>
      <c r="AQ17" s="45">
        <f t="shared" si="20"/>
        <v>3.0611349999999997</v>
      </c>
      <c r="AR17" s="45">
        <f t="shared" si="20"/>
        <v>0.81471299999999991</v>
      </c>
      <c r="AS17" s="45">
        <f t="shared" si="20"/>
        <v>19.533632000000001</v>
      </c>
      <c r="AT17" s="45">
        <f t="shared" si="21"/>
        <v>0.15671099977720476</v>
      </c>
      <c r="AU17" s="66"/>
    </row>
    <row r="18" spans="1:47" s="12" customFormat="1" ht="36" customHeight="1">
      <c r="A18" s="12" t="s">
        <v>138</v>
      </c>
      <c r="B18" s="12" t="s">
        <v>220</v>
      </c>
      <c r="C18" s="12" t="s">
        <v>166</v>
      </c>
      <c r="D18" s="12">
        <v>2012</v>
      </c>
      <c r="E18" s="12" t="s">
        <v>93</v>
      </c>
      <c r="F18" s="12" t="s">
        <v>248</v>
      </c>
      <c r="H18" s="17"/>
      <c r="I18" s="12">
        <v>48</v>
      </c>
      <c r="U18" s="12">
        <v>14</v>
      </c>
      <c r="X18" s="12">
        <v>96</v>
      </c>
      <c r="AG18" s="25"/>
      <c r="AH18" s="45">
        <f t="shared" ref="AH18:AH23" si="40">3.85*I18+2.95*J18+3.87*K18+3.8*L18+3.2*M18+2.8*N18+3.12*O18+3.33*P18+3.62*Q18+4.29*R18+3.81*S18+0*T18+0.17*U18+3.9*V18+3.87*W18+3.9*X18+2.9*Y18+2.83*Z18+2.86*AA18+3.04*AB18+0.52*AC18</f>
        <v>561.57999999999993</v>
      </c>
      <c r="AI18" s="46">
        <f t="shared" ref="AI18:AI23" si="41">I18*0.22+J18*0.21+K18*0.2+L18*0.24+M18*0+N18*0+O18*0.007+P18*0.074+Q18*0.05+R18*0.107+S18*0.01+T18*0+U18*0.8+V18*0+W18*0+X18*0+Y18*0+Z18*0+AA18*0+AB18*0.07+AC18*0</f>
        <v>21.76</v>
      </c>
      <c r="AJ18" s="45">
        <f t="shared" ref="AJ18:AJ23" si="42">I18*0+J18*0+K18*0+L18*0+M18*0+N18*0+O18*0.426+P18*0+Q18*0.01+R18*0.071+S18*0+T18*0+U18*0+V18*1+W18*0.999+X18*1+Y18*0.555+Z18*0.268+AA18*0.38+AB18*0.68+AC18*0.099</f>
        <v>96</v>
      </c>
      <c r="AK18" s="45">
        <f t="shared" ref="AK18:AK23" si="43">I18*0.52+J18*0.38+K18*0.53+L18*0.525+M18*0.63+N18*0.06+O18*0.039+P18*0.074+Q18*0.58+R18*0.357+S18*0+T18*0+U18*0.003+V18*0+W18*0+X18*0+Y18*0+Z18*0+AA18*0.05+AB18*0+AC18*0.002</f>
        <v>25.002000000000002</v>
      </c>
      <c r="AL18" s="47">
        <f t="shared" ref="AL18:AL23" si="44">I18*0.05+J18*0.046+K18*0+L18*0.05+M18*0.08+N18*0.006+O18*0.001+P18*0.019+Q18*0.0812+R18*0.214+S18*0+T18*0+U18*0.03+V18*0+W18*0+X18*0+Y18*0.001+Z18*0.002+AA18*0+AB18*0+AC18*0.001</f>
        <v>2.8200000000000003</v>
      </c>
      <c r="AM18" s="45">
        <f t="shared" ref="AM18:AM23" si="45">I18*0.55+J18*0.382+K18*0.43+L18*0.34+M18*0.46+N18*0.017+O18*0.726+P18*0.778+Q18*0.768+R18*0.286+S18*0.91+T18*0+U18*0.8+V18*1+W18*1+X18*1+Y18*0.75+Z18*0.77+AA18*0.67+AB18*0.68+AC18*0.13</f>
        <v>133.6</v>
      </c>
      <c r="AN18" s="48"/>
      <c r="AO18" s="45">
        <f t="shared" ref="AO18:AS23" si="46">AI18/10</f>
        <v>2.1760000000000002</v>
      </c>
      <c r="AP18" s="45">
        <f t="shared" si="46"/>
        <v>9.6</v>
      </c>
      <c r="AQ18" s="45">
        <f t="shared" si="46"/>
        <v>2.5002000000000004</v>
      </c>
      <c r="AR18" s="45">
        <f t="shared" si="46"/>
        <v>0.28200000000000003</v>
      </c>
      <c r="AS18" s="45">
        <f t="shared" si="46"/>
        <v>13.36</v>
      </c>
      <c r="AT18" s="45">
        <f t="shared" ref="AT18:AT23" si="47">AK18/AM18</f>
        <v>0.18714071856287429</v>
      </c>
      <c r="AU18" s="66"/>
    </row>
    <row r="19" spans="1:47" s="12" customFormat="1" ht="36" customHeight="1">
      <c r="A19" s="12" t="s">
        <v>164</v>
      </c>
      <c r="B19" s="12" t="s">
        <v>163</v>
      </c>
      <c r="C19" s="12" t="s">
        <v>158</v>
      </c>
      <c r="D19" s="12">
        <v>2013</v>
      </c>
      <c r="E19" s="12" t="s">
        <v>56</v>
      </c>
      <c r="F19" s="12" t="s">
        <v>247</v>
      </c>
      <c r="H19" s="17"/>
      <c r="I19" s="12">
        <v>50</v>
      </c>
      <c r="P19" s="12">
        <v>70</v>
      </c>
      <c r="U19" s="12">
        <v>6</v>
      </c>
      <c r="V19" s="12">
        <v>100</v>
      </c>
      <c r="AE19" s="12" t="s">
        <v>57</v>
      </c>
      <c r="AG19" s="25"/>
      <c r="AH19" s="45">
        <f t="shared" si="40"/>
        <v>816.62</v>
      </c>
      <c r="AI19" s="46">
        <f t="shared" si="41"/>
        <v>20.98</v>
      </c>
      <c r="AJ19" s="45">
        <f t="shared" si="42"/>
        <v>100</v>
      </c>
      <c r="AK19" s="45">
        <f t="shared" si="43"/>
        <v>31.198</v>
      </c>
      <c r="AL19" s="47">
        <f t="shared" si="44"/>
        <v>4.01</v>
      </c>
      <c r="AM19" s="45">
        <f t="shared" si="45"/>
        <v>186.76</v>
      </c>
      <c r="AN19" s="48"/>
      <c r="AO19" s="45">
        <f t="shared" si="46"/>
        <v>2.0979999999999999</v>
      </c>
      <c r="AP19" s="45">
        <f t="shared" si="46"/>
        <v>10</v>
      </c>
      <c r="AQ19" s="45">
        <f t="shared" si="46"/>
        <v>3.1198000000000001</v>
      </c>
      <c r="AR19" s="45">
        <f t="shared" si="46"/>
        <v>0.40099999999999997</v>
      </c>
      <c r="AS19" s="45">
        <f t="shared" si="46"/>
        <v>18.675999999999998</v>
      </c>
      <c r="AT19" s="45">
        <f t="shared" si="47"/>
        <v>0.16704861854786893</v>
      </c>
      <c r="AU19" s="66"/>
    </row>
    <row r="20" spans="1:47" s="12" customFormat="1" ht="36" customHeight="1">
      <c r="A20" s="12" t="s">
        <v>193</v>
      </c>
      <c r="B20" s="12" t="s">
        <v>192</v>
      </c>
      <c r="C20" s="12" t="s">
        <v>168</v>
      </c>
      <c r="D20" s="12">
        <v>2013</v>
      </c>
      <c r="E20" s="12" t="s">
        <v>247</v>
      </c>
      <c r="F20" s="12" t="s">
        <v>247</v>
      </c>
      <c r="H20" s="17"/>
      <c r="I20" s="12">
        <v>62.5</v>
      </c>
      <c r="P20" s="12">
        <v>62.5</v>
      </c>
      <c r="U20" s="12">
        <v>10</v>
      </c>
      <c r="X20" s="12">
        <v>20</v>
      </c>
      <c r="Y20" s="12">
        <v>30</v>
      </c>
      <c r="AD20" s="22">
        <v>0.03</v>
      </c>
      <c r="AE20" s="22">
        <v>0.01</v>
      </c>
      <c r="AG20" s="25"/>
      <c r="AH20" s="45">
        <f t="shared" si="40"/>
        <v>615.45000000000005</v>
      </c>
      <c r="AI20" s="46">
        <f t="shared" si="41"/>
        <v>26.375</v>
      </c>
      <c r="AJ20" s="45">
        <f t="shared" si="42"/>
        <v>36.650000000000006</v>
      </c>
      <c r="AK20" s="45">
        <f t="shared" si="43"/>
        <v>37.155000000000001</v>
      </c>
      <c r="AL20" s="47">
        <f t="shared" si="44"/>
        <v>4.6425000000000001</v>
      </c>
      <c r="AM20" s="45">
        <f t="shared" si="45"/>
        <v>133.5</v>
      </c>
      <c r="AN20" s="48"/>
      <c r="AO20" s="45">
        <f t="shared" si="46"/>
        <v>2.6375000000000002</v>
      </c>
      <c r="AP20" s="45">
        <f t="shared" si="46"/>
        <v>3.6650000000000005</v>
      </c>
      <c r="AQ20" s="45">
        <f t="shared" si="46"/>
        <v>3.7155</v>
      </c>
      <c r="AR20" s="45">
        <f t="shared" si="46"/>
        <v>0.46425</v>
      </c>
      <c r="AS20" s="45">
        <f t="shared" si="46"/>
        <v>13.35</v>
      </c>
      <c r="AT20" s="45">
        <f t="shared" si="47"/>
        <v>0.27831460674157305</v>
      </c>
      <c r="AU20" s="66"/>
    </row>
    <row r="21" spans="1:47" s="12" customFormat="1" ht="36" customHeight="1">
      <c r="A21" s="12" t="s">
        <v>239</v>
      </c>
      <c r="B21" s="12" t="s">
        <v>240</v>
      </c>
      <c r="C21" s="12" t="s">
        <v>166</v>
      </c>
      <c r="D21" s="12">
        <v>2013</v>
      </c>
      <c r="E21" s="12" t="s">
        <v>103</v>
      </c>
      <c r="F21" s="12" t="s">
        <v>247</v>
      </c>
      <c r="H21" s="17"/>
      <c r="J21" s="12">
        <v>15</v>
      </c>
      <c r="P21" s="12">
        <v>26.79</v>
      </c>
      <c r="U21" s="12">
        <v>9.64</v>
      </c>
      <c r="Y21" s="12">
        <v>71.430000000000007</v>
      </c>
      <c r="AD21" s="12" t="s">
        <v>106</v>
      </c>
      <c r="AE21" s="12" t="s">
        <v>107</v>
      </c>
      <c r="AG21" s="25"/>
      <c r="AH21" s="45">
        <f t="shared" si="40"/>
        <v>342.24650000000003</v>
      </c>
      <c r="AI21" s="46">
        <f t="shared" si="41"/>
        <v>12.844460000000002</v>
      </c>
      <c r="AJ21" s="45">
        <f t="shared" si="42"/>
        <v>39.643650000000008</v>
      </c>
      <c r="AK21" s="45">
        <f t="shared" si="43"/>
        <v>7.7113800000000001</v>
      </c>
      <c r="AL21" s="47">
        <f t="shared" si="44"/>
        <v>1.5596400000000001</v>
      </c>
      <c r="AM21" s="45">
        <f t="shared" si="45"/>
        <v>87.857120000000009</v>
      </c>
      <c r="AN21" s="48"/>
      <c r="AO21" s="45">
        <f t="shared" si="46"/>
        <v>1.2844460000000002</v>
      </c>
      <c r="AP21" s="45">
        <f t="shared" si="46"/>
        <v>3.9643650000000008</v>
      </c>
      <c r="AQ21" s="45">
        <f t="shared" si="46"/>
        <v>0.77113799999999999</v>
      </c>
      <c r="AR21" s="45">
        <f t="shared" si="46"/>
        <v>0.15596400000000002</v>
      </c>
      <c r="AS21" s="45">
        <f t="shared" si="46"/>
        <v>8.7857120000000002</v>
      </c>
      <c r="AT21" s="45">
        <f t="shared" si="47"/>
        <v>8.7771827712995826E-2</v>
      </c>
      <c r="AU21" s="66"/>
    </row>
    <row r="22" spans="1:47" s="12" customFormat="1" ht="36" customHeight="1">
      <c r="A22" s="12" t="s">
        <v>141</v>
      </c>
      <c r="B22" s="12" t="s">
        <v>165</v>
      </c>
      <c r="C22" s="12" t="s">
        <v>166</v>
      </c>
      <c r="D22" s="12">
        <v>2014</v>
      </c>
      <c r="E22" s="12" t="s">
        <v>274</v>
      </c>
      <c r="F22" s="12" t="s">
        <v>41</v>
      </c>
      <c r="G22" s="12" t="s">
        <v>42</v>
      </c>
      <c r="H22" s="17"/>
      <c r="M22" s="12">
        <v>50</v>
      </c>
      <c r="Q22" s="12">
        <v>80</v>
      </c>
      <c r="U22" s="12">
        <v>10</v>
      </c>
      <c r="AD22" s="12">
        <v>5.2</v>
      </c>
      <c r="AE22" s="12" t="s">
        <v>58</v>
      </c>
      <c r="AG22" s="25"/>
      <c r="AH22" s="45">
        <f t="shared" si="40"/>
        <v>451.3</v>
      </c>
      <c r="AI22" s="46">
        <f t="shared" si="41"/>
        <v>12</v>
      </c>
      <c r="AJ22" s="45">
        <f t="shared" si="42"/>
        <v>0.8</v>
      </c>
      <c r="AK22" s="45">
        <f t="shared" si="43"/>
        <v>77.930000000000007</v>
      </c>
      <c r="AL22" s="47">
        <f t="shared" si="44"/>
        <v>10.795999999999999</v>
      </c>
      <c r="AM22" s="45">
        <f t="shared" si="45"/>
        <v>92.44</v>
      </c>
      <c r="AN22" s="48"/>
      <c r="AO22" s="45">
        <f t="shared" si="46"/>
        <v>1.2</v>
      </c>
      <c r="AP22" s="45">
        <f t="shared" si="46"/>
        <v>0.08</v>
      </c>
      <c r="AQ22" s="45">
        <f t="shared" si="46"/>
        <v>7.793000000000001</v>
      </c>
      <c r="AR22" s="45">
        <f t="shared" si="46"/>
        <v>1.0795999999999999</v>
      </c>
      <c r="AS22" s="45">
        <f t="shared" si="46"/>
        <v>9.2439999999999998</v>
      </c>
      <c r="AT22" s="45">
        <f t="shared" si="47"/>
        <v>0.84303331890956301</v>
      </c>
      <c r="AU22" s="66"/>
    </row>
    <row r="23" spans="1:47" s="12" customFormat="1" ht="36" customHeight="1">
      <c r="A23" s="12" t="s">
        <v>138</v>
      </c>
      <c r="B23" s="12" t="s">
        <v>167</v>
      </c>
      <c r="C23" s="12" t="s">
        <v>168</v>
      </c>
      <c r="D23" s="12">
        <v>2014</v>
      </c>
      <c r="E23" s="12" t="s">
        <v>39</v>
      </c>
      <c r="F23" s="12" t="s">
        <v>248</v>
      </c>
      <c r="H23" s="17"/>
      <c r="K23" s="12">
        <v>100</v>
      </c>
      <c r="U23" s="12">
        <v>12</v>
      </c>
      <c r="X23" s="12">
        <v>100</v>
      </c>
      <c r="AE23" s="21">
        <v>4.1999999999999997E-3</v>
      </c>
      <c r="AF23" s="21">
        <v>4.0000000000000002E-4</v>
      </c>
      <c r="AG23" s="25"/>
      <c r="AH23" s="45">
        <f t="shared" si="40"/>
        <v>779.04</v>
      </c>
      <c r="AI23" s="46">
        <f t="shared" si="41"/>
        <v>29.6</v>
      </c>
      <c r="AJ23" s="45">
        <f t="shared" si="42"/>
        <v>100</v>
      </c>
      <c r="AK23" s="45">
        <f t="shared" si="43"/>
        <v>53.036000000000001</v>
      </c>
      <c r="AL23" s="47">
        <f t="shared" si="44"/>
        <v>0.36</v>
      </c>
      <c r="AM23" s="45">
        <f t="shared" si="45"/>
        <v>152.6</v>
      </c>
      <c r="AN23" s="48"/>
      <c r="AO23" s="45">
        <f t="shared" si="46"/>
        <v>2.96</v>
      </c>
      <c r="AP23" s="45">
        <f t="shared" si="46"/>
        <v>10</v>
      </c>
      <c r="AQ23" s="45">
        <f t="shared" si="46"/>
        <v>5.3036000000000003</v>
      </c>
      <c r="AR23" s="45">
        <f t="shared" si="46"/>
        <v>3.5999999999999997E-2</v>
      </c>
      <c r="AS23" s="45">
        <f t="shared" si="46"/>
        <v>15.26</v>
      </c>
      <c r="AT23" s="45">
        <f t="shared" si="47"/>
        <v>0.34754914809960685</v>
      </c>
      <c r="AU23" s="66"/>
    </row>
    <row r="24" spans="1:47" s="12" customFormat="1" ht="36" customHeight="1" thickBot="1">
      <c r="A24" s="12" t="s">
        <v>156</v>
      </c>
      <c r="B24" s="12" t="s">
        <v>157</v>
      </c>
      <c r="C24" s="12" t="s">
        <v>158</v>
      </c>
      <c r="D24" s="12">
        <v>2014</v>
      </c>
      <c r="E24" s="12" t="s">
        <v>274</v>
      </c>
      <c r="F24" s="12" t="s">
        <v>41</v>
      </c>
      <c r="H24" s="17"/>
      <c r="M24" s="12">
        <v>58.8</v>
      </c>
      <c r="Q24" s="12">
        <v>58.8</v>
      </c>
      <c r="U24" s="12">
        <v>7.5</v>
      </c>
      <c r="AC24" s="12">
        <v>58</v>
      </c>
      <c r="AD24" s="22" t="s">
        <v>49</v>
      </c>
      <c r="AE24" s="12" t="s">
        <v>50</v>
      </c>
      <c r="AG24" s="25"/>
      <c r="AH24" s="49">
        <f t="shared" si="22"/>
        <v>432.45099999999996</v>
      </c>
      <c r="AI24" s="50">
        <f t="shared" si="23"/>
        <v>8.94</v>
      </c>
      <c r="AJ24" s="49">
        <f t="shared" si="24"/>
        <v>6.33</v>
      </c>
      <c r="AK24" s="49">
        <f t="shared" si="25"/>
        <v>71.28649999999999</v>
      </c>
      <c r="AL24" s="51">
        <f t="shared" si="26"/>
        <v>9.7615599999999976</v>
      </c>
      <c r="AM24" s="49">
        <f t="shared" si="27"/>
        <v>85.746400000000008</v>
      </c>
      <c r="AN24" s="48"/>
      <c r="AO24" s="49">
        <f t="shared" si="20"/>
        <v>0.89399999999999991</v>
      </c>
      <c r="AP24" s="49">
        <f t="shared" si="20"/>
        <v>0.63300000000000001</v>
      </c>
      <c r="AQ24" s="49">
        <f t="shared" si="20"/>
        <v>7.1286499999999986</v>
      </c>
      <c r="AR24" s="49">
        <f t="shared" si="20"/>
        <v>0.9761559999999998</v>
      </c>
      <c r="AS24" s="49">
        <f t="shared" si="20"/>
        <v>8.5746400000000005</v>
      </c>
      <c r="AT24" s="49">
        <f t="shared" si="21"/>
        <v>0.8313643488239737</v>
      </c>
      <c r="AU24" s="66"/>
    </row>
    <row r="25" spans="1:47" s="12" customFormat="1" ht="36" customHeight="1" thickBot="1">
      <c r="A25" s="12" t="s">
        <v>175</v>
      </c>
      <c r="B25" s="12" t="s">
        <v>176</v>
      </c>
      <c r="C25" s="12" t="s">
        <v>177</v>
      </c>
      <c r="D25" s="12">
        <v>2014</v>
      </c>
      <c r="E25" s="12" t="s">
        <v>248</v>
      </c>
      <c r="F25" s="12" t="s">
        <v>248</v>
      </c>
      <c r="G25" s="12" t="s">
        <v>293</v>
      </c>
      <c r="H25" s="17"/>
      <c r="I25" s="23"/>
      <c r="J25" s="23"/>
      <c r="K25" s="23"/>
      <c r="L25" s="23"/>
      <c r="M25" s="23"/>
      <c r="U25" s="12">
        <v>20</v>
      </c>
      <c r="W25" s="12">
        <v>17.12</v>
      </c>
      <c r="AD25" s="12" t="s">
        <v>60</v>
      </c>
      <c r="AE25" s="12" t="s">
        <v>61</v>
      </c>
      <c r="AG25" s="25"/>
      <c r="AH25" s="52" t="s">
        <v>248</v>
      </c>
      <c r="AI25" s="53">
        <f t="shared" ref="AI25" si="48">I25*0.22+J25*0.21+K25*0.2+L25*0.24+M25*0+N25*0+O25*0.007+P25*0.074+Q25*0.05+R25*0.107+S25*0.01+T25*0+U25*0.8+V25*0+W25*0+X25*0+Y25*0+Z25*0+AA25*0+AB25*0.07+AC25*0</f>
        <v>16</v>
      </c>
      <c r="AJ25" s="54">
        <f t="shared" ref="AJ25" si="49">I25*0+J25*0+K25*0+L25*0+M25*0+N25*0+O25*0.426+P25*0+Q25*0.01+R25*0.071+S25*0+T25*0+U25*0+V25*1+W25*0.999+X25*1+Y25*0.555+Z25*0.268+AA25*0.38+AB25*0.68+AC25*0.099</f>
        <v>17.102880000000003</v>
      </c>
      <c r="AK25" s="54">
        <f>(I25*0.52+J25*0.38+K25*0.53+L25*0.525+M25*0.63+N25*0.06+O25*0.039+P25*0.074+Q25*0.58+R25*0.357+S25*0+T25*0+U25*0.003+V25*0+W25*0+X25*0+Y25*0+Z25*0+AA25*0.05+AB25*0+AC25*0.002)+21.42172</f>
        <v>21.481719999999999</v>
      </c>
      <c r="AL25" s="55">
        <f t="shared" ref="AL25" si="50">I25*0.05+J25*0.046+K25*0+L25*0.05+M25*0.08+N25*0.006+O25*0.001+P25*0.019+Q25*0.0812+R25*0.214+S25*0+T25*0+U25*0.03+V25*0+W25*0+X25*0+Y25*0.001+Z25*0.002+AA25*0+AB25*0+AC25*0.001</f>
        <v>0.6</v>
      </c>
      <c r="AM25" s="54">
        <f t="shared" ref="AM25" si="51">I25*0.55+J25*0.382+K25*0.43+L25*0.34+M25*0.46+N25*0.017+O25*0.726+P25*0.778+Q25*0.768+R25*0.286+S25*0.91+T25*0+U25*0.8+V25*1+W25*1+X25*1+Y25*0.75+Z25*0.77+AA25*0.67+AB25*0.68+AC25*0.13</f>
        <v>33.120000000000005</v>
      </c>
      <c r="AN25" s="56"/>
      <c r="AO25" s="54">
        <f t="shared" ref="AO25" si="52">AI25/10</f>
        <v>1.6</v>
      </c>
      <c r="AP25" s="54">
        <f t="shared" ref="AP25" si="53">AJ25/10</f>
        <v>1.7102880000000003</v>
      </c>
      <c r="AQ25" s="54">
        <f t="shared" ref="AQ25" si="54">AK25/10</f>
        <v>2.1481719999999997</v>
      </c>
      <c r="AR25" s="54">
        <f t="shared" ref="AR25" si="55">AL25/10</f>
        <v>0.06</v>
      </c>
      <c r="AS25" s="54">
        <f t="shared" ref="AS25" si="56">AM25/10</f>
        <v>3.3120000000000003</v>
      </c>
      <c r="AT25" s="57">
        <f t="shared" ref="AT25" si="57">AK25/AM25</f>
        <v>0.64860265700483077</v>
      </c>
      <c r="AU25" s="30" t="s">
        <v>294</v>
      </c>
    </row>
    <row r="26" spans="1:47" s="12" customFormat="1" ht="36" customHeight="1">
      <c r="A26" s="12" t="s">
        <v>169</v>
      </c>
      <c r="B26" s="12" t="s">
        <v>170</v>
      </c>
      <c r="C26" s="12" t="s">
        <v>171</v>
      </c>
      <c r="D26" s="12">
        <v>2015</v>
      </c>
      <c r="E26" s="12" t="s">
        <v>39</v>
      </c>
      <c r="F26" s="12" t="s">
        <v>247</v>
      </c>
      <c r="H26" s="17"/>
      <c r="K26" s="12">
        <v>30</v>
      </c>
      <c r="P26" s="12">
        <v>91</v>
      </c>
      <c r="U26" s="12">
        <v>10</v>
      </c>
      <c r="V26" s="12">
        <v>38</v>
      </c>
      <c r="W26" s="12">
        <v>19</v>
      </c>
      <c r="AG26" s="25"/>
      <c r="AH26" s="58">
        <f t="shared" ref="AH26:AH33" si="58">3.85*I26+2.95*J26+3.87*K26+3.8*L26+3.2*M26+2.8*N26+3.12*O26+3.33*P26+3.62*Q26+4.29*R26+3.81*S26+0*T26+0.17*U26+3.9*V26+3.87*W26+3.9*X26+2.9*Y26+2.83*Z26+2.86*AA26+3.04*AB26+0.52*AC26</f>
        <v>642.55999999999995</v>
      </c>
      <c r="AI26" s="59">
        <f t="shared" ref="AI26:AI33" si="59">I26*0.22+J26*0.21+K26*0.2+L26*0.24+M26*0+N26*0+O26*0.007+P26*0.074+Q26*0.05+R26*0.107+S26*0.01+T26*0+U26*0.8+V26*0+W26*0+X26*0+Y26*0+Z26*0+AA26*0+AB26*0.07+AC26*0</f>
        <v>20.734000000000002</v>
      </c>
      <c r="AJ26" s="58">
        <f t="shared" ref="AJ26:AJ33" si="60">I26*0+J26*0+K26*0+L26*0+M26*0+N26*0+O26*0.426+P26*0+Q26*0.01+R26*0.071+S26*0+T26*0+U26*0+V26*1+W26*0.999+X26*1+Y26*0.555+Z26*0.268+AA26*0.38+AB26*0.68+AC26*0.099</f>
        <v>56.981000000000002</v>
      </c>
      <c r="AK26" s="58">
        <f t="shared" ref="AK26:AK33" si="61">I26*0.52+J26*0.38+K26*0.53+L26*0.525+M26*0.63+N26*0.06+O26*0.039+P26*0.074+Q26*0.58+R26*0.357+S26*0+T26*0+U26*0.003+V26*0+W26*0+X26*0+Y26*0+Z26*0+AA26*0.05+AB26*0+AC26*0.002</f>
        <v>22.664000000000001</v>
      </c>
      <c r="AL26" s="60">
        <f t="shared" ref="AL26:AL33" si="62">I26*0.05+J26*0.046+K26*0+L26*0.05+M26*0.08+N26*0.006+O26*0.001+P26*0.019+Q26*0.0812+R26*0.214+S26*0+T26*0+U26*0.03+V26*0+W26*0+X26*0+Y26*0.001+Z26*0.002+AA26*0+AB26*0+AC26*0.001</f>
        <v>2.0289999999999999</v>
      </c>
      <c r="AM26" s="58">
        <f t="shared" ref="AM26:AM33" si="63">I26*0.55+J26*0.382+K26*0.43+L26*0.34+M26*0.46+N26*0.017+O26*0.726+P26*0.778+Q26*0.768+R26*0.286+S26*0.91+T26*0+U26*0.8+V26*1+W26*1+X26*1+Y26*0.75+Z26*0.77+AA26*0.67+AB26*0.68+AC26*0.13</f>
        <v>148.69800000000001</v>
      </c>
      <c r="AN26" s="48"/>
      <c r="AO26" s="58">
        <f t="shared" ref="AO26:AQ28" si="64">AI26/10</f>
        <v>2.0734000000000004</v>
      </c>
      <c r="AP26" s="58">
        <f t="shared" si="64"/>
        <v>5.6981000000000002</v>
      </c>
      <c r="AQ26" s="58">
        <f t="shared" si="64"/>
        <v>2.2664</v>
      </c>
      <c r="AR26" s="58">
        <f t="shared" ref="AR26:AS28" si="65">AL26/10</f>
        <v>0.2029</v>
      </c>
      <c r="AS26" s="58">
        <f t="shared" si="65"/>
        <v>14.869800000000001</v>
      </c>
      <c r="AT26" s="58">
        <f>AK26/AM26</f>
        <v>0.15241630687702593</v>
      </c>
      <c r="AU26" s="66"/>
    </row>
    <row r="27" spans="1:47" s="12" customFormat="1" ht="36" customHeight="1">
      <c r="A27" s="12" t="s">
        <v>172</v>
      </c>
      <c r="B27" s="12" t="s">
        <v>173</v>
      </c>
      <c r="C27" s="12" t="s">
        <v>174</v>
      </c>
      <c r="D27" s="12">
        <v>2015</v>
      </c>
      <c r="E27" s="12" t="s">
        <v>40</v>
      </c>
      <c r="F27" s="12" t="s">
        <v>110</v>
      </c>
      <c r="H27" s="17"/>
      <c r="N27" s="12">
        <v>2.5</v>
      </c>
      <c r="P27" s="12">
        <v>86</v>
      </c>
      <c r="U27" s="12">
        <v>5</v>
      </c>
      <c r="W27" s="12">
        <v>50</v>
      </c>
      <c r="AG27" s="25"/>
      <c r="AH27" s="45">
        <f t="shared" si="58"/>
        <v>487.73</v>
      </c>
      <c r="AI27" s="46">
        <f t="shared" si="59"/>
        <v>10.364000000000001</v>
      </c>
      <c r="AJ27" s="45">
        <f t="shared" si="60"/>
        <v>49.95</v>
      </c>
      <c r="AK27" s="45">
        <f t="shared" si="61"/>
        <v>6.5289999999999999</v>
      </c>
      <c r="AL27" s="47">
        <f t="shared" si="62"/>
        <v>1.7989999999999997</v>
      </c>
      <c r="AM27" s="45">
        <f t="shared" si="63"/>
        <v>120.95050000000001</v>
      </c>
      <c r="AN27" s="48"/>
      <c r="AO27" s="45">
        <f t="shared" si="64"/>
        <v>1.0364</v>
      </c>
      <c r="AP27" s="45">
        <f t="shared" si="64"/>
        <v>4.9950000000000001</v>
      </c>
      <c r="AQ27" s="45">
        <f t="shared" si="64"/>
        <v>0.65290000000000004</v>
      </c>
      <c r="AR27" s="45">
        <f t="shared" si="65"/>
        <v>0.17989999999999998</v>
      </c>
      <c r="AS27" s="45">
        <f t="shared" si="65"/>
        <v>12.095050000000001</v>
      </c>
      <c r="AT27" s="45">
        <f>AK27/AM27</f>
        <v>5.3980760724428582E-2</v>
      </c>
      <c r="AU27" s="66"/>
    </row>
    <row r="28" spans="1:47" s="12" customFormat="1" ht="36" customHeight="1">
      <c r="A28" s="12" t="s">
        <v>355</v>
      </c>
      <c r="B28" s="12" t="s">
        <v>197</v>
      </c>
      <c r="C28" s="12" t="s">
        <v>171</v>
      </c>
      <c r="D28" s="12">
        <v>2015</v>
      </c>
      <c r="E28" s="12" t="s">
        <v>74</v>
      </c>
      <c r="F28" s="12" t="s">
        <v>247</v>
      </c>
      <c r="G28" s="12" t="s">
        <v>198</v>
      </c>
      <c r="H28" s="17"/>
      <c r="J28" s="12">
        <v>15</v>
      </c>
      <c r="P28" s="12">
        <v>50</v>
      </c>
      <c r="U28" s="12">
        <v>15</v>
      </c>
      <c r="W28" s="12">
        <v>50</v>
      </c>
      <c r="AE28" s="21">
        <v>4.0000000000000001E-3</v>
      </c>
      <c r="AF28" s="21">
        <v>3.5E-4</v>
      </c>
      <c r="AG28" s="25"/>
      <c r="AH28" s="45">
        <f t="shared" si="58"/>
        <v>406.8</v>
      </c>
      <c r="AI28" s="46">
        <f t="shared" si="59"/>
        <v>18.850000000000001</v>
      </c>
      <c r="AJ28" s="45">
        <f t="shared" si="60"/>
        <v>49.95</v>
      </c>
      <c r="AK28" s="45">
        <f t="shared" si="61"/>
        <v>9.4450000000000003</v>
      </c>
      <c r="AL28" s="47">
        <f t="shared" si="62"/>
        <v>2.09</v>
      </c>
      <c r="AM28" s="45">
        <f t="shared" si="63"/>
        <v>106.63</v>
      </c>
      <c r="AN28" s="48"/>
      <c r="AO28" s="45">
        <f t="shared" si="64"/>
        <v>1.8850000000000002</v>
      </c>
      <c r="AP28" s="45">
        <f t="shared" si="64"/>
        <v>4.9950000000000001</v>
      </c>
      <c r="AQ28" s="45">
        <f t="shared" si="64"/>
        <v>0.94450000000000001</v>
      </c>
      <c r="AR28" s="45">
        <f t="shared" si="65"/>
        <v>0.20899999999999999</v>
      </c>
      <c r="AS28" s="45">
        <f t="shared" si="65"/>
        <v>10.663</v>
      </c>
      <c r="AT28" s="45">
        <f>AK28/AM28</f>
        <v>8.8577323454937643E-2</v>
      </c>
      <c r="AU28" s="66"/>
    </row>
    <row r="29" spans="1:47" s="12" customFormat="1" ht="36" customHeight="1">
      <c r="A29" s="12" t="s">
        <v>355</v>
      </c>
      <c r="B29" s="12" t="s">
        <v>197</v>
      </c>
      <c r="C29" s="12" t="s">
        <v>171</v>
      </c>
      <c r="D29" s="12">
        <v>2015</v>
      </c>
      <c r="E29" s="12" t="s">
        <v>40</v>
      </c>
      <c r="F29" s="12" t="s">
        <v>247</v>
      </c>
      <c r="G29" s="12" t="s">
        <v>111</v>
      </c>
      <c r="H29" s="17"/>
      <c r="N29" s="12">
        <v>1</v>
      </c>
      <c r="P29" s="12">
        <v>86</v>
      </c>
      <c r="U29" s="12">
        <v>5</v>
      </c>
      <c r="W29" s="12">
        <v>50</v>
      </c>
      <c r="AE29" s="21">
        <v>4.0000000000000001E-3</v>
      </c>
      <c r="AF29" s="21">
        <v>3.5E-4</v>
      </c>
      <c r="AG29" s="25"/>
      <c r="AH29" s="45">
        <f t="shared" si="58"/>
        <v>483.53000000000003</v>
      </c>
      <c r="AI29" s="46">
        <f t="shared" si="59"/>
        <v>10.364000000000001</v>
      </c>
      <c r="AJ29" s="45">
        <f t="shared" si="60"/>
        <v>49.95</v>
      </c>
      <c r="AK29" s="45">
        <f t="shared" si="61"/>
        <v>6.4389999999999992</v>
      </c>
      <c r="AL29" s="47">
        <f t="shared" si="62"/>
        <v>1.7899999999999998</v>
      </c>
      <c r="AM29" s="45">
        <f t="shared" si="63"/>
        <v>120.925</v>
      </c>
      <c r="AN29" s="48"/>
      <c r="AO29" s="45">
        <f t="shared" ref="AO29:AO33" si="66">AI29/10</f>
        <v>1.0364</v>
      </c>
      <c r="AP29" s="45">
        <f t="shared" ref="AP29:AP33" si="67">AJ29/10</f>
        <v>4.9950000000000001</v>
      </c>
      <c r="AQ29" s="45">
        <f t="shared" ref="AQ29:AQ33" si="68">AK29/10</f>
        <v>0.64389999999999992</v>
      </c>
      <c r="AR29" s="45">
        <f t="shared" ref="AR29:AR33" si="69">AL29/10</f>
        <v>0.17899999999999999</v>
      </c>
      <c r="AS29" s="45">
        <f t="shared" ref="AS29:AS33" si="70">AM29/10</f>
        <v>12.092499999999999</v>
      </c>
      <c r="AT29" s="45">
        <f t="shared" ref="AT29:AT33" si="71">AK29/AM29</f>
        <v>5.3247880917924324E-2</v>
      </c>
      <c r="AU29" s="66"/>
    </row>
    <row r="30" spans="1:47" s="12" customFormat="1" ht="36" customHeight="1">
      <c r="A30" s="12" t="s">
        <v>355</v>
      </c>
      <c r="B30" s="12" t="s">
        <v>197</v>
      </c>
      <c r="C30" s="12" t="s">
        <v>171</v>
      </c>
      <c r="D30" s="12">
        <v>2015</v>
      </c>
      <c r="E30" s="12" t="s">
        <v>40</v>
      </c>
      <c r="F30" s="12" t="s">
        <v>247</v>
      </c>
      <c r="G30" s="12" t="s">
        <v>112</v>
      </c>
      <c r="H30" s="17"/>
      <c r="N30" s="12">
        <v>5</v>
      </c>
      <c r="P30" s="12">
        <v>86</v>
      </c>
      <c r="U30" s="12">
        <v>5</v>
      </c>
      <c r="W30" s="12">
        <v>50</v>
      </c>
      <c r="AE30" s="21">
        <v>4.0000000000000001E-3</v>
      </c>
      <c r="AF30" s="21">
        <v>3.5E-4</v>
      </c>
      <c r="AG30" s="25"/>
      <c r="AH30" s="45">
        <f t="shared" si="58"/>
        <v>494.73</v>
      </c>
      <c r="AI30" s="46">
        <f t="shared" si="59"/>
        <v>10.364000000000001</v>
      </c>
      <c r="AJ30" s="45">
        <f t="shared" si="60"/>
        <v>49.95</v>
      </c>
      <c r="AK30" s="45">
        <f t="shared" si="61"/>
        <v>6.6789999999999994</v>
      </c>
      <c r="AL30" s="47">
        <f t="shared" si="62"/>
        <v>1.8139999999999998</v>
      </c>
      <c r="AM30" s="45">
        <f t="shared" si="63"/>
        <v>120.99299999999999</v>
      </c>
      <c r="AN30" s="48"/>
      <c r="AO30" s="45">
        <f t="shared" si="66"/>
        <v>1.0364</v>
      </c>
      <c r="AP30" s="45">
        <f t="shared" si="67"/>
        <v>4.9950000000000001</v>
      </c>
      <c r="AQ30" s="45">
        <f t="shared" si="68"/>
        <v>0.66789999999999994</v>
      </c>
      <c r="AR30" s="45">
        <f t="shared" si="69"/>
        <v>0.18139999999999998</v>
      </c>
      <c r="AS30" s="45">
        <f t="shared" si="70"/>
        <v>12.099299999999999</v>
      </c>
      <c r="AT30" s="45">
        <f t="shared" si="71"/>
        <v>5.520154058499252E-2</v>
      </c>
      <c r="AU30" s="66"/>
    </row>
    <row r="31" spans="1:47" s="12" customFormat="1" ht="36" customHeight="1">
      <c r="A31" s="12" t="s">
        <v>199</v>
      </c>
      <c r="B31" s="12" t="s">
        <v>200</v>
      </c>
      <c r="C31" s="12" t="s">
        <v>161</v>
      </c>
      <c r="D31" s="12">
        <v>2015</v>
      </c>
      <c r="E31" s="12" t="s">
        <v>247</v>
      </c>
      <c r="F31" s="12" t="s">
        <v>247</v>
      </c>
      <c r="H31" s="17"/>
      <c r="I31" s="12">
        <v>20</v>
      </c>
      <c r="P31" s="12">
        <v>69.7</v>
      </c>
      <c r="U31" s="12">
        <v>15</v>
      </c>
      <c r="W31" s="12">
        <v>96</v>
      </c>
      <c r="AG31" s="25"/>
      <c r="AH31" s="45">
        <f t="shared" si="58"/>
        <v>683.17100000000005</v>
      </c>
      <c r="AI31" s="46">
        <f t="shared" si="59"/>
        <v>21.5578</v>
      </c>
      <c r="AJ31" s="45">
        <f t="shared" si="60"/>
        <v>95.903999999999996</v>
      </c>
      <c r="AK31" s="45">
        <f t="shared" si="61"/>
        <v>15.6028</v>
      </c>
      <c r="AL31" s="47">
        <f t="shared" si="62"/>
        <v>2.7743000000000002</v>
      </c>
      <c r="AM31" s="45">
        <f t="shared" si="63"/>
        <v>173.22660000000002</v>
      </c>
      <c r="AN31" s="48"/>
      <c r="AO31" s="45">
        <f t="shared" si="66"/>
        <v>2.15578</v>
      </c>
      <c r="AP31" s="45">
        <f t="shared" si="67"/>
        <v>9.5903999999999989</v>
      </c>
      <c r="AQ31" s="45">
        <f t="shared" si="68"/>
        <v>1.5602800000000001</v>
      </c>
      <c r="AR31" s="45">
        <f t="shared" si="69"/>
        <v>0.27743000000000001</v>
      </c>
      <c r="AS31" s="45">
        <f t="shared" si="70"/>
        <v>17.322660000000003</v>
      </c>
      <c r="AT31" s="45">
        <f t="shared" si="71"/>
        <v>9.0071617176576801E-2</v>
      </c>
      <c r="AU31" s="66"/>
    </row>
    <row r="32" spans="1:47" s="12" customFormat="1" ht="36" customHeight="1">
      <c r="A32" s="12" t="s">
        <v>138</v>
      </c>
      <c r="B32" s="12" t="s">
        <v>245</v>
      </c>
      <c r="C32" s="12" t="s">
        <v>246</v>
      </c>
      <c r="D32" s="12">
        <v>2015</v>
      </c>
      <c r="E32" s="12" t="s">
        <v>247</v>
      </c>
      <c r="F32" s="12" t="s">
        <v>248</v>
      </c>
      <c r="H32" s="17"/>
      <c r="I32" s="12">
        <v>100</v>
      </c>
      <c r="U32" s="12">
        <v>12</v>
      </c>
      <c r="X32" s="12">
        <v>100</v>
      </c>
      <c r="AE32" s="21">
        <v>4.1999999999999997E-3</v>
      </c>
      <c r="AF32" s="21">
        <v>3.5E-4</v>
      </c>
      <c r="AG32" s="25"/>
      <c r="AH32" s="45">
        <f t="shared" si="58"/>
        <v>777.04</v>
      </c>
      <c r="AI32" s="46">
        <f t="shared" si="59"/>
        <v>31.6</v>
      </c>
      <c r="AJ32" s="45">
        <f t="shared" si="60"/>
        <v>100</v>
      </c>
      <c r="AK32" s="45">
        <f t="shared" si="61"/>
        <v>52.036000000000001</v>
      </c>
      <c r="AL32" s="47">
        <f t="shared" si="62"/>
        <v>5.36</v>
      </c>
      <c r="AM32" s="45">
        <f t="shared" si="63"/>
        <v>164.60000000000002</v>
      </c>
      <c r="AN32" s="48"/>
      <c r="AO32" s="45">
        <f>AI32/10</f>
        <v>3.16</v>
      </c>
      <c r="AP32" s="45">
        <f>AJ32/10</f>
        <v>10</v>
      </c>
      <c r="AQ32" s="45">
        <f>AK32/10</f>
        <v>5.2035999999999998</v>
      </c>
      <c r="AR32" s="45">
        <f>AL32/10</f>
        <v>0.53600000000000003</v>
      </c>
      <c r="AS32" s="45">
        <f>AM32/10</f>
        <v>16.46</v>
      </c>
      <c r="AT32" s="45">
        <f>AK32/AM32</f>
        <v>0.31613608748481165</v>
      </c>
      <c r="AU32" s="66"/>
    </row>
    <row r="33" spans="1:47" s="12" customFormat="1" ht="36" customHeight="1">
      <c r="A33" s="12" t="s">
        <v>201</v>
      </c>
      <c r="B33" s="12" t="s">
        <v>202</v>
      </c>
      <c r="C33" s="12" t="s">
        <v>166</v>
      </c>
      <c r="D33" s="12">
        <v>2016</v>
      </c>
      <c r="E33" s="12" t="s">
        <v>75</v>
      </c>
      <c r="F33" s="12" t="s">
        <v>248</v>
      </c>
      <c r="H33" s="17"/>
      <c r="I33" s="12">
        <v>26</v>
      </c>
      <c r="U33" s="12">
        <v>17</v>
      </c>
      <c r="W33" s="12">
        <v>54</v>
      </c>
      <c r="AD33" s="12" t="s">
        <v>76</v>
      </c>
      <c r="AG33" s="25"/>
      <c r="AH33" s="45">
        <f t="shared" si="58"/>
        <v>311.97000000000003</v>
      </c>
      <c r="AI33" s="46">
        <f t="shared" si="59"/>
        <v>19.32</v>
      </c>
      <c r="AJ33" s="45">
        <f t="shared" si="60"/>
        <v>53.945999999999998</v>
      </c>
      <c r="AK33" s="45">
        <f t="shared" si="61"/>
        <v>13.571</v>
      </c>
      <c r="AL33" s="47">
        <f t="shared" si="62"/>
        <v>1.81</v>
      </c>
      <c r="AM33" s="45">
        <f t="shared" si="63"/>
        <v>81.900000000000006</v>
      </c>
      <c r="AN33" s="48"/>
      <c r="AO33" s="45">
        <f t="shared" si="66"/>
        <v>1.9319999999999999</v>
      </c>
      <c r="AP33" s="45">
        <f t="shared" si="67"/>
        <v>5.3945999999999996</v>
      </c>
      <c r="AQ33" s="45">
        <f t="shared" si="68"/>
        <v>1.3571</v>
      </c>
      <c r="AR33" s="45">
        <f t="shared" si="69"/>
        <v>0.18099999999999999</v>
      </c>
      <c r="AS33" s="45">
        <f t="shared" si="70"/>
        <v>8.1900000000000013</v>
      </c>
      <c r="AT33" s="45">
        <f t="shared" si="71"/>
        <v>0.16570207570207568</v>
      </c>
      <c r="AU33" s="66"/>
    </row>
    <row r="34" spans="1:47" s="12" customFormat="1" ht="36" customHeight="1" thickBot="1">
      <c r="A34" s="12" t="s">
        <v>162</v>
      </c>
      <c r="B34" s="12" t="s">
        <v>160</v>
      </c>
      <c r="C34" s="12" t="s">
        <v>161</v>
      </c>
      <c r="D34" s="12">
        <v>2016</v>
      </c>
      <c r="E34" s="12" t="s">
        <v>53</v>
      </c>
      <c r="F34" s="12" t="s">
        <v>247</v>
      </c>
      <c r="H34" s="17"/>
      <c r="I34" s="12">
        <v>18</v>
      </c>
      <c r="O34" s="12">
        <v>75</v>
      </c>
      <c r="P34" s="12">
        <v>80</v>
      </c>
      <c r="R34" s="12">
        <v>10</v>
      </c>
      <c r="U34" s="12">
        <v>13.8</v>
      </c>
      <c r="Y34" s="12">
        <v>22</v>
      </c>
      <c r="AD34" s="12" t="s">
        <v>54</v>
      </c>
      <c r="AE34" s="12" t="s">
        <v>55</v>
      </c>
      <c r="AG34" s="25"/>
      <c r="AH34" s="49">
        <f t="shared" si="22"/>
        <v>678.74599999999998</v>
      </c>
      <c r="AI34" s="50">
        <f t="shared" si="23"/>
        <v>22.515000000000001</v>
      </c>
      <c r="AJ34" s="49">
        <f t="shared" si="24"/>
        <v>44.87</v>
      </c>
      <c r="AK34" s="49">
        <f t="shared" si="25"/>
        <v>21.816399999999998</v>
      </c>
      <c r="AL34" s="51">
        <f t="shared" si="26"/>
        <v>5.0709999999999997</v>
      </c>
      <c r="AM34" s="49">
        <f t="shared" si="27"/>
        <v>156.99</v>
      </c>
      <c r="AN34" s="48"/>
      <c r="AO34" s="49">
        <f t="shared" si="20"/>
        <v>2.2515000000000001</v>
      </c>
      <c r="AP34" s="49">
        <f t="shared" si="20"/>
        <v>4.4870000000000001</v>
      </c>
      <c r="AQ34" s="49">
        <f t="shared" si="20"/>
        <v>2.1816399999999998</v>
      </c>
      <c r="AR34" s="49">
        <f t="shared" si="20"/>
        <v>0.5071</v>
      </c>
      <c r="AS34" s="49">
        <f t="shared" si="20"/>
        <v>15.699000000000002</v>
      </c>
      <c r="AT34" s="49">
        <f t="shared" si="21"/>
        <v>0.13896681317281354</v>
      </c>
      <c r="AU34" s="66"/>
    </row>
    <row r="35" spans="1:47" s="12" customFormat="1" ht="36" customHeight="1" thickBot="1">
      <c r="A35" s="12" t="s">
        <v>179</v>
      </c>
      <c r="B35" s="12" t="s">
        <v>178</v>
      </c>
      <c r="C35" s="12" t="s">
        <v>180</v>
      </c>
      <c r="D35" s="12">
        <v>2016</v>
      </c>
      <c r="E35" s="12" t="s">
        <v>248</v>
      </c>
      <c r="F35" s="12" t="s">
        <v>248</v>
      </c>
      <c r="G35" s="12" t="s">
        <v>62</v>
      </c>
      <c r="H35" s="17"/>
      <c r="I35" s="23"/>
      <c r="J35" s="23"/>
      <c r="K35" s="23"/>
      <c r="L35" s="23"/>
      <c r="M35" s="23"/>
      <c r="U35" s="12">
        <v>20</v>
      </c>
      <c r="W35" s="12">
        <v>17.12</v>
      </c>
      <c r="AD35" s="12" t="s">
        <v>60</v>
      </c>
      <c r="AE35" s="12" t="s">
        <v>61</v>
      </c>
      <c r="AG35" s="25"/>
      <c r="AH35" s="52" t="s">
        <v>248</v>
      </c>
      <c r="AI35" s="53">
        <f t="shared" si="23"/>
        <v>16</v>
      </c>
      <c r="AJ35" s="54">
        <f t="shared" si="24"/>
        <v>17.102880000000003</v>
      </c>
      <c r="AK35" s="54">
        <f>(I35*0.52+J35*0.38+K35*0.53+L35*0.525+M35*0.63+N35*0.06+O35*0.039+P35*0.074+Q35*0.58+R35*0.357+S35*0+T35*0+U35*0.003+V35*0+W35*0+X35*0+Y35*0+Z35*0+AA35*0.05+AB35*0+AC35*0.002)+21.42172</f>
        <v>21.481719999999999</v>
      </c>
      <c r="AL35" s="55">
        <f t="shared" si="26"/>
        <v>0.6</v>
      </c>
      <c r="AM35" s="54">
        <f t="shared" si="27"/>
        <v>33.120000000000005</v>
      </c>
      <c r="AN35" s="56"/>
      <c r="AO35" s="54">
        <f t="shared" si="20"/>
        <v>1.6</v>
      </c>
      <c r="AP35" s="54">
        <f t="shared" si="20"/>
        <v>1.7102880000000003</v>
      </c>
      <c r="AQ35" s="54">
        <f t="shared" si="20"/>
        <v>2.1481719999999997</v>
      </c>
      <c r="AR35" s="54">
        <f t="shared" si="20"/>
        <v>0.06</v>
      </c>
      <c r="AS35" s="54">
        <f t="shared" si="20"/>
        <v>3.3120000000000003</v>
      </c>
      <c r="AT35" s="57">
        <f t="shared" si="21"/>
        <v>0.64860265700483077</v>
      </c>
      <c r="AU35" s="30" t="s">
        <v>294</v>
      </c>
    </row>
    <row r="36" spans="1:47" s="12" customFormat="1" ht="36" customHeight="1">
      <c r="A36" s="12" t="s">
        <v>181</v>
      </c>
      <c r="B36" s="12" t="s">
        <v>182</v>
      </c>
      <c r="C36" s="12" t="s">
        <v>183</v>
      </c>
      <c r="D36" s="12">
        <v>2016</v>
      </c>
      <c r="E36" s="12" t="s">
        <v>63</v>
      </c>
      <c r="F36" s="12" t="s">
        <v>64</v>
      </c>
      <c r="H36" s="17"/>
      <c r="I36" s="12">
        <v>32</v>
      </c>
      <c r="P36" s="12">
        <v>32</v>
      </c>
      <c r="U36" s="12">
        <v>6.4</v>
      </c>
      <c r="X36" s="12">
        <v>80</v>
      </c>
      <c r="AD36" s="21">
        <v>4.0000000000000002E-4</v>
      </c>
      <c r="AE36" s="21">
        <v>2.3999999999999998E-3</v>
      </c>
      <c r="AG36" s="25"/>
      <c r="AH36" s="58">
        <f t="shared" ref="AH36" si="72">3.85*I36+2.95*J36+3.87*K36+3.8*L36+3.2*M36+2.8*N36+3.12*O36+3.33*P36+3.62*Q36+4.29*R36+3.81*S36+0*T36+0.17*U36+3.9*V36+3.87*W36+3.9*X36+2.9*Y36+2.83*Z36+2.86*AA36+3.04*AB36+0.52*AC36</f>
        <v>542.84799999999996</v>
      </c>
      <c r="AI36" s="59">
        <f t="shared" ref="AI36" si="73">I36*0.22+J36*0.21+K36*0.2+L36*0.24+M36*0+N36*0+O36*0.007+P36*0.074+Q36*0.05+R36*0.107+S36*0.01+T36*0+U36*0.8+V36*0+W36*0+X36*0+Y36*0+Z36*0+AA36*0+AB36*0.07+AC36*0</f>
        <v>14.528</v>
      </c>
      <c r="AJ36" s="58">
        <f t="shared" ref="AJ36" si="74">I36*0+J36*0+K36*0+L36*0+M36*0+N36*0+O36*0.426+P36*0+Q36*0.01+R36*0.071+S36*0+T36*0+U36*0+V36*1+W36*0.999+X36*1+Y36*0.555+Z36*0.268+AA36*0.38+AB36*0.68+AC36*0.099</f>
        <v>80</v>
      </c>
      <c r="AK36" s="58">
        <f t="shared" ref="AK36" si="75">I36*0.52+J36*0.38+K36*0.53+L36*0.525+M36*0.63+N36*0.06+O36*0.039+P36*0.074+Q36*0.58+R36*0.357+S36*0+T36*0+U36*0.003+V36*0+W36*0+X36*0+Y36*0+Z36*0+AA36*0.05+AB36*0+AC36*0.002</f>
        <v>19.027200000000001</v>
      </c>
      <c r="AL36" s="60">
        <f t="shared" ref="AL36" si="76">I36*0.05+J36*0.046+K36*0+L36*0.05+M36*0.08+N36*0.006+O36*0.001+P36*0.019+Q36*0.0812+R36*0.214+S36*0+T36*0+U36*0.03+V36*0+W36*0+X36*0+Y36*0.001+Z36*0.002+AA36*0+AB36*0+AC36*0.001</f>
        <v>2.4000000000000004</v>
      </c>
      <c r="AM36" s="58">
        <f t="shared" ref="AM36" si="77">I36*0.55+J36*0.382+K36*0.43+L36*0.34+M36*0.46+N36*0.017+O36*0.726+P36*0.778+Q36*0.768+R36*0.286+S36*0.91+T36*0+U36*0.8+V36*1+W36*1+X36*1+Y36*0.75+Z36*0.77+AA36*0.67+AB36*0.68+AC36*0.13</f>
        <v>127.616</v>
      </c>
      <c r="AN36" s="48"/>
      <c r="AO36" s="58">
        <f t="shared" si="20"/>
        <v>1.4528000000000001</v>
      </c>
      <c r="AP36" s="58">
        <f t="shared" si="20"/>
        <v>8</v>
      </c>
      <c r="AQ36" s="58">
        <f t="shared" si="20"/>
        <v>1.90272</v>
      </c>
      <c r="AR36" s="58">
        <f t="shared" si="20"/>
        <v>0.24000000000000005</v>
      </c>
      <c r="AS36" s="58">
        <f t="shared" si="20"/>
        <v>12.7616</v>
      </c>
      <c r="AT36" s="58">
        <f t="shared" si="21"/>
        <v>0.1490972918756269</v>
      </c>
      <c r="AU36" s="66"/>
    </row>
    <row r="37" spans="1:47" s="12" customFormat="1" ht="36" customHeight="1">
      <c r="A37" s="12" t="s">
        <v>184</v>
      </c>
      <c r="B37" s="12" t="s">
        <v>185</v>
      </c>
      <c r="C37" s="12" t="s">
        <v>186</v>
      </c>
      <c r="D37" s="12">
        <v>2016</v>
      </c>
      <c r="E37" s="12" t="s">
        <v>65</v>
      </c>
      <c r="F37" s="12" t="s">
        <v>66</v>
      </c>
      <c r="H37" s="17"/>
      <c r="I37" s="12">
        <v>20</v>
      </c>
      <c r="P37" s="12">
        <v>83</v>
      </c>
      <c r="U37" s="12">
        <v>15</v>
      </c>
      <c r="V37" s="12">
        <v>50</v>
      </c>
      <c r="W37" s="12">
        <v>25</v>
      </c>
      <c r="AD37" s="21">
        <v>1E-4</v>
      </c>
      <c r="AE37" s="21">
        <v>4.0000000000000001E-3</v>
      </c>
      <c r="AF37" s="21">
        <v>5.9999999999999995E-4</v>
      </c>
      <c r="AG37" s="25"/>
      <c r="AH37" s="45">
        <f t="shared" ref="AH37:AH43" si="78">3.85*I37+2.95*J37+3.87*K37+3.8*L37+3.2*M37+2.8*N37+3.12*O37+3.33*P37+3.62*Q37+4.29*R37+3.81*S37+0*T37+0.17*U37+3.9*V37+3.87*W37+3.9*X37+2.9*Y37+2.83*Z37+2.86*AA37+3.04*AB37+0.52*AC37</f>
        <v>647.69000000000005</v>
      </c>
      <c r="AI37" s="46">
        <f t="shared" ref="AI37:AI43" si="79">I37*0.22+J37*0.21+K37*0.2+L37*0.24+M37*0+N37*0+O37*0.007+P37*0.074+Q37*0.05+R37*0.107+S37*0.01+T37*0+U37*0.8+V37*0+W37*0+X37*0+Y37*0+Z37*0+AA37*0+AB37*0.07+AC37*0</f>
        <v>22.542000000000002</v>
      </c>
      <c r="AJ37" s="45">
        <f t="shared" ref="AJ37:AJ43" si="80">I37*0+J37*0+K37*0+L37*0+M37*0+N37*0+O37*0.426+P37*0+Q37*0.01+R37*0.071+S37*0+T37*0+U37*0+V37*1+W37*0.999+X37*1+Y37*0.555+Z37*0.268+AA37*0.38+AB37*0.68+AC37*0.099</f>
        <v>74.974999999999994</v>
      </c>
      <c r="AK37" s="45">
        <f t="shared" ref="AK37:AK43" si="81">I37*0.52+J37*0.38+K37*0.53+L37*0.525+M37*0.63+N37*0.06+O37*0.039+P37*0.074+Q37*0.58+R37*0.357+S37*0+T37*0+U37*0.003+V37*0+W37*0+X37*0+Y37*0+Z37*0+AA37*0.05+AB37*0+AC37*0.002</f>
        <v>16.587000000000003</v>
      </c>
      <c r="AL37" s="47">
        <f t="shared" ref="AL37:AL43" si="82">I37*0.05+J37*0.046+K37*0+L37*0.05+M37*0.08+N37*0.006+O37*0.001+P37*0.019+Q37*0.0812+R37*0.214+S37*0+T37*0+U37*0.03+V37*0+W37*0+X37*0+Y37*0.001+Z37*0.002+AA37*0+AB37*0+AC37*0.001</f>
        <v>3.0270000000000001</v>
      </c>
      <c r="AM37" s="45">
        <f t="shared" ref="AM37:AM43" si="83">I37*0.55+J37*0.382+K37*0.43+L37*0.34+M37*0.46+N37*0.017+O37*0.726+P37*0.778+Q37*0.768+R37*0.286+S37*0.91+T37*0+U37*0.8+V37*1+W37*1+X37*1+Y37*0.75+Z37*0.77+AA37*0.67+AB37*0.68+AC37*0.13</f>
        <v>162.57400000000001</v>
      </c>
      <c r="AN37" s="48"/>
      <c r="AO37" s="45">
        <f t="shared" si="20"/>
        <v>2.2542</v>
      </c>
      <c r="AP37" s="45">
        <f t="shared" si="20"/>
        <v>7.4974999999999996</v>
      </c>
      <c r="AQ37" s="45">
        <f t="shared" si="20"/>
        <v>1.6587000000000003</v>
      </c>
      <c r="AR37" s="45">
        <f t="shared" si="20"/>
        <v>0.30270000000000002</v>
      </c>
      <c r="AS37" s="45">
        <f t="shared" si="20"/>
        <v>16.257400000000001</v>
      </c>
      <c r="AT37" s="45">
        <f t="shared" si="21"/>
        <v>0.10202738445261851</v>
      </c>
      <c r="AU37" s="66"/>
    </row>
    <row r="38" spans="1:47" s="12" customFormat="1" ht="36" customHeight="1">
      <c r="A38" s="12" t="s">
        <v>187</v>
      </c>
      <c r="B38" s="12" t="s">
        <v>188</v>
      </c>
      <c r="C38" s="12" t="s">
        <v>189</v>
      </c>
      <c r="D38" s="12">
        <v>2016</v>
      </c>
      <c r="E38" s="12" t="s">
        <v>247</v>
      </c>
      <c r="F38" s="12" t="s">
        <v>247</v>
      </c>
      <c r="H38" s="17"/>
      <c r="I38" s="12">
        <v>12.41</v>
      </c>
      <c r="P38" s="12">
        <v>61.28</v>
      </c>
      <c r="U38" s="12">
        <v>6.02</v>
      </c>
      <c r="Y38" s="12">
        <v>75.19</v>
      </c>
      <c r="AD38" s="21" t="s">
        <v>67</v>
      </c>
      <c r="AG38" s="25"/>
      <c r="AH38" s="45">
        <f t="shared" si="78"/>
        <v>470.9153</v>
      </c>
      <c r="AI38" s="46">
        <f t="shared" si="79"/>
        <v>12.080919999999999</v>
      </c>
      <c r="AJ38" s="45">
        <f t="shared" si="80"/>
        <v>41.730450000000005</v>
      </c>
      <c r="AK38" s="45">
        <f t="shared" si="81"/>
        <v>11.005980000000001</v>
      </c>
      <c r="AL38" s="47">
        <f t="shared" si="82"/>
        <v>2.04061</v>
      </c>
      <c r="AM38" s="45">
        <f t="shared" si="83"/>
        <v>115.70984</v>
      </c>
      <c r="AN38" s="48"/>
      <c r="AO38" s="45">
        <f t="shared" si="20"/>
        <v>1.2080919999999999</v>
      </c>
      <c r="AP38" s="45">
        <f t="shared" si="20"/>
        <v>4.1730450000000001</v>
      </c>
      <c r="AQ38" s="45">
        <f t="shared" si="20"/>
        <v>1.1005980000000002</v>
      </c>
      <c r="AR38" s="45">
        <f t="shared" si="20"/>
        <v>0.20406099999999999</v>
      </c>
      <c r="AS38" s="45">
        <f t="shared" si="20"/>
        <v>11.570983999999999</v>
      </c>
      <c r="AT38" s="45">
        <f t="shared" si="21"/>
        <v>9.5117061781435364E-2</v>
      </c>
      <c r="AU38" s="66"/>
    </row>
    <row r="39" spans="1:47" s="12" customFormat="1" ht="36" customHeight="1">
      <c r="A39" s="12" t="s">
        <v>191</v>
      </c>
      <c r="B39" s="12" t="s">
        <v>190</v>
      </c>
      <c r="C39" s="12" t="s">
        <v>166</v>
      </c>
      <c r="D39" s="12">
        <v>2016</v>
      </c>
      <c r="E39" s="12" t="s">
        <v>39</v>
      </c>
      <c r="F39" s="12" t="s">
        <v>247</v>
      </c>
      <c r="H39" s="17"/>
      <c r="K39" s="12">
        <v>27.5</v>
      </c>
      <c r="P39" s="12">
        <v>52</v>
      </c>
      <c r="U39" s="12">
        <v>4</v>
      </c>
      <c r="W39" s="12">
        <v>110</v>
      </c>
      <c r="AD39" s="12" t="s">
        <v>68</v>
      </c>
      <c r="AG39" s="25"/>
      <c r="AH39" s="45">
        <f t="shared" si="78"/>
        <v>705.96499999999992</v>
      </c>
      <c r="AI39" s="46">
        <f t="shared" si="79"/>
        <v>12.547999999999998</v>
      </c>
      <c r="AJ39" s="45">
        <f t="shared" si="80"/>
        <v>109.89</v>
      </c>
      <c r="AK39" s="45">
        <f t="shared" si="81"/>
        <v>18.435000000000002</v>
      </c>
      <c r="AL39" s="47">
        <f t="shared" si="82"/>
        <v>1.1080000000000001</v>
      </c>
      <c r="AM39" s="45">
        <f t="shared" si="83"/>
        <v>165.48099999999999</v>
      </c>
      <c r="AN39" s="48"/>
      <c r="AO39" s="45">
        <f t="shared" si="20"/>
        <v>1.2547999999999999</v>
      </c>
      <c r="AP39" s="45">
        <f t="shared" si="20"/>
        <v>10.989000000000001</v>
      </c>
      <c r="AQ39" s="45">
        <f t="shared" si="20"/>
        <v>1.8435000000000001</v>
      </c>
      <c r="AR39" s="45">
        <f t="shared" si="20"/>
        <v>0.11080000000000001</v>
      </c>
      <c r="AS39" s="45">
        <f t="shared" si="20"/>
        <v>16.548099999999998</v>
      </c>
      <c r="AT39" s="45">
        <f t="shared" si="21"/>
        <v>0.11140251750956305</v>
      </c>
      <c r="AU39" s="66"/>
    </row>
    <row r="40" spans="1:47" s="12" customFormat="1" ht="36" customHeight="1">
      <c r="A40" s="12" t="s">
        <v>138</v>
      </c>
      <c r="B40" s="12" t="s">
        <v>218</v>
      </c>
      <c r="C40" s="12" t="s">
        <v>219</v>
      </c>
      <c r="D40" s="12">
        <v>2016</v>
      </c>
      <c r="E40" s="12" t="s">
        <v>247</v>
      </c>
      <c r="F40" s="12" t="s">
        <v>248</v>
      </c>
      <c r="H40" s="17"/>
      <c r="I40" s="12">
        <v>100</v>
      </c>
      <c r="U40" s="12">
        <v>12</v>
      </c>
      <c r="X40" s="12">
        <v>100</v>
      </c>
      <c r="AE40" s="21">
        <v>4.1999999999999997E-3</v>
      </c>
      <c r="AF40" s="21">
        <v>4.0000000000000002E-4</v>
      </c>
      <c r="AG40" s="25"/>
      <c r="AH40" s="45">
        <f>3.85*I40+2.95*J40+3.87*K40+3.8*L40+3.2*M40+2.8*N40+3.12*O40+3.33*P40+3.62*Q40+4.29*R40+3.81*S40+0*T40+0.17*U40+3.9*V40+3.87*W40+3.9*X40+2.9*Y40+2.83*Z40+2.86*AA40+3.04*AB40+0.52*AC40</f>
        <v>777.04</v>
      </c>
      <c r="AI40" s="46">
        <f>I40*0.22+J40*0.21+K40*0.2+L40*0.24+M40*0+N40*0+O40*0.007+P40*0.074+Q40*0.05+R40*0.107+S40*0.01+T40*0+U40*0.8+V40*0+W40*0+X40*0+Y40*0+Z40*0+AA40*0+AB40*0.07+AC40*0</f>
        <v>31.6</v>
      </c>
      <c r="AJ40" s="45">
        <f>I40*0+J40*0+K40*0+L40*0+M40*0+N40*0+O40*0.426+P40*0+Q40*0.01+R40*0.071+S40*0+T40*0+U40*0+V40*1+W40*0.999+X40*1+Y40*0.555+Z40*0.268+AA40*0.38+AB40*0.68+AC40*0.099</f>
        <v>100</v>
      </c>
      <c r="AK40" s="45">
        <f>I40*0.52+J40*0.38+K40*0.53+L40*0.525+M40*0.63+N40*0.06+O40*0.039+P40*0.074+Q40*0.58+R40*0.357+S40*0+T40*0+U40*0.003+V40*0+W40*0+X40*0+Y40*0+Z40*0+AA40*0.05+AB40*0+AC40*0.002</f>
        <v>52.036000000000001</v>
      </c>
      <c r="AL40" s="47">
        <f>I40*0.05+J40*0.046+K40*0+L40*0.05+M40*0.08+N40*0.006+O40*0.001+P40*0.019+Q40*0.0812+R40*0.214+S40*0+T40*0+U40*0.03+V40*0+W40*0+X40*0+Y40*0.001+Z40*0.002+AA40*0+AB40*0+AC40*0.001</f>
        <v>5.36</v>
      </c>
      <c r="AM40" s="45">
        <f>I40*0.55+J40*0.382+K40*0.43+L40*0.34+M40*0.46+N40*0.017+O40*0.726+P40*0.778+Q40*0.768+R40*0.286+S40*0.91+T40*0+U40*0.8+V40*1+W40*1+X40*1+Y40*0.75+Z40*0.77+AA40*0.67+AB40*0.68+AC40*0.13</f>
        <v>164.60000000000002</v>
      </c>
      <c r="AN40" s="48"/>
      <c r="AO40" s="45">
        <f>AI40/10</f>
        <v>3.16</v>
      </c>
      <c r="AP40" s="45">
        <f>AJ40/10</f>
        <v>10</v>
      </c>
      <c r="AQ40" s="45">
        <f>AK40/10</f>
        <v>5.2035999999999998</v>
      </c>
      <c r="AR40" s="45">
        <f>AL40/10</f>
        <v>0.53600000000000003</v>
      </c>
      <c r="AS40" s="45">
        <f>AM40/10</f>
        <v>16.46</v>
      </c>
      <c r="AT40" s="45">
        <f>AK40/AM40</f>
        <v>0.31613608748481165</v>
      </c>
      <c r="AU40" s="66"/>
    </row>
    <row r="41" spans="1:47" s="12" customFormat="1" ht="36" customHeight="1">
      <c r="A41" s="12" t="s">
        <v>203</v>
      </c>
      <c r="B41" s="12" t="s">
        <v>204</v>
      </c>
      <c r="C41" s="12" t="s">
        <v>205</v>
      </c>
      <c r="D41" s="12">
        <v>2017</v>
      </c>
      <c r="E41" s="12" t="s">
        <v>247</v>
      </c>
      <c r="F41" s="12" t="s">
        <v>247</v>
      </c>
      <c r="H41" s="17"/>
      <c r="I41" s="12">
        <v>50</v>
      </c>
      <c r="P41" s="12">
        <v>70</v>
      </c>
      <c r="U41" s="12">
        <v>7</v>
      </c>
      <c r="V41" s="12">
        <v>100</v>
      </c>
      <c r="AE41" s="21">
        <v>6.0000000000000001E-3</v>
      </c>
      <c r="AG41" s="25"/>
      <c r="AH41" s="45">
        <f t="shared" si="78"/>
        <v>816.79</v>
      </c>
      <c r="AI41" s="46">
        <f t="shared" si="79"/>
        <v>21.78</v>
      </c>
      <c r="AJ41" s="45">
        <f t="shared" si="80"/>
        <v>100</v>
      </c>
      <c r="AK41" s="45">
        <f t="shared" si="81"/>
        <v>31.201000000000001</v>
      </c>
      <c r="AL41" s="47">
        <f t="shared" si="82"/>
        <v>4.04</v>
      </c>
      <c r="AM41" s="45">
        <f t="shared" si="83"/>
        <v>187.56</v>
      </c>
      <c r="AN41" s="48"/>
      <c r="AO41" s="45">
        <f t="shared" ref="AO41:AO45" si="84">AI41/10</f>
        <v>2.1779999999999999</v>
      </c>
      <c r="AP41" s="45">
        <f t="shared" ref="AP41:AP45" si="85">AJ41/10</f>
        <v>10</v>
      </c>
      <c r="AQ41" s="45">
        <f t="shared" ref="AQ41:AQ45" si="86">AK41/10</f>
        <v>3.1200999999999999</v>
      </c>
      <c r="AR41" s="45">
        <f t="shared" ref="AR41:AR45" si="87">AL41/10</f>
        <v>0.40400000000000003</v>
      </c>
      <c r="AS41" s="45">
        <f t="shared" ref="AS41:AS45" si="88">AM41/10</f>
        <v>18.756</v>
      </c>
      <c r="AT41" s="45">
        <f t="shared" ref="AT41:AT45" si="89">AK41/AM41</f>
        <v>0.16635210066112177</v>
      </c>
      <c r="AU41" s="66"/>
    </row>
    <row r="42" spans="1:47" s="12" customFormat="1" ht="36" customHeight="1">
      <c r="A42" s="12" t="s">
        <v>206</v>
      </c>
      <c r="B42" s="12" t="s">
        <v>207</v>
      </c>
      <c r="C42" s="12" t="s">
        <v>208</v>
      </c>
      <c r="D42" s="12">
        <v>2017</v>
      </c>
      <c r="E42" s="12" t="s">
        <v>77</v>
      </c>
      <c r="F42" s="12" t="s">
        <v>247</v>
      </c>
      <c r="H42" s="17"/>
      <c r="I42" s="12">
        <v>62.4</v>
      </c>
      <c r="P42" s="12">
        <v>40.799999999999997</v>
      </c>
      <c r="U42" s="12">
        <v>9.3000000000000007</v>
      </c>
      <c r="X42" s="12">
        <v>86.2</v>
      </c>
      <c r="AD42" s="12" t="s">
        <v>78</v>
      </c>
      <c r="AE42" s="12" t="s">
        <v>78</v>
      </c>
      <c r="AG42" s="25"/>
      <c r="AH42" s="45">
        <f t="shared" si="78"/>
        <v>713.86500000000001</v>
      </c>
      <c r="AI42" s="46">
        <f t="shared" si="79"/>
        <v>24.187200000000001</v>
      </c>
      <c r="AJ42" s="45">
        <f t="shared" si="80"/>
        <v>86.2</v>
      </c>
      <c r="AK42" s="45">
        <f t="shared" si="81"/>
        <v>35.495100000000001</v>
      </c>
      <c r="AL42" s="47">
        <f t="shared" si="82"/>
        <v>4.1741999999999999</v>
      </c>
      <c r="AM42" s="45">
        <f t="shared" si="83"/>
        <v>159.70240000000001</v>
      </c>
      <c r="AN42" s="48"/>
      <c r="AO42" s="45">
        <f t="shared" si="84"/>
        <v>2.41872</v>
      </c>
      <c r="AP42" s="45">
        <f t="shared" si="85"/>
        <v>8.620000000000001</v>
      </c>
      <c r="AQ42" s="45">
        <f t="shared" si="86"/>
        <v>3.5495100000000002</v>
      </c>
      <c r="AR42" s="45">
        <f t="shared" si="87"/>
        <v>0.41742000000000001</v>
      </c>
      <c r="AS42" s="45">
        <f t="shared" si="88"/>
        <v>15.97024</v>
      </c>
      <c r="AT42" s="45">
        <f t="shared" si="89"/>
        <v>0.22225777446049652</v>
      </c>
      <c r="AU42" s="66"/>
    </row>
    <row r="43" spans="1:47" s="12" customFormat="1" ht="95">
      <c r="A43" s="12" t="s">
        <v>210</v>
      </c>
      <c r="B43" s="12" t="s">
        <v>209</v>
      </c>
      <c r="C43" s="12" t="s">
        <v>211</v>
      </c>
      <c r="D43" s="12">
        <v>2017</v>
      </c>
      <c r="E43" s="12" t="s">
        <v>79</v>
      </c>
      <c r="F43" s="12" t="s">
        <v>80</v>
      </c>
      <c r="G43" s="12" t="s">
        <v>81</v>
      </c>
      <c r="H43" s="17"/>
      <c r="L43" s="12">
        <v>18</v>
      </c>
      <c r="P43" s="12">
        <v>80</v>
      </c>
      <c r="R43" s="12">
        <v>10</v>
      </c>
      <c r="U43" s="12">
        <v>8</v>
      </c>
      <c r="AA43" s="12">
        <v>80</v>
      </c>
      <c r="AB43" s="12">
        <v>22</v>
      </c>
      <c r="AD43" s="12" t="s">
        <v>82</v>
      </c>
      <c r="AE43" s="12" t="s">
        <v>83</v>
      </c>
      <c r="AG43" s="25"/>
      <c r="AH43" s="45">
        <f t="shared" si="78"/>
        <v>674.7399999999999</v>
      </c>
      <c r="AI43" s="46">
        <f t="shared" si="79"/>
        <v>19.25</v>
      </c>
      <c r="AJ43" s="45">
        <f t="shared" si="80"/>
        <v>46.07</v>
      </c>
      <c r="AK43" s="45">
        <f t="shared" si="81"/>
        <v>22.964000000000002</v>
      </c>
      <c r="AL43" s="47">
        <f t="shared" si="82"/>
        <v>4.8000000000000007</v>
      </c>
      <c r="AM43" s="45">
        <f t="shared" si="83"/>
        <v>146.18</v>
      </c>
      <c r="AN43" s="48"/>
      <c r="AO43" s="45">
        <f t="shared" si="84"/>
        <v>1.925</v>
      </c>
      <c r="AP43" s="45">
        <f t="shared" si="85"/>
        <v>4.6070000000000002</v>
      </c>
      <c r="AQ43" s="45">
        <f t="shared" si="86"/>
        <v>2.2964000000000002</v>
      </c>
      <c r="AR43" s="45">
        <f t="shared" si="87"/>
        <v>0.48000000000000009</v>
      </c>
      <c r="AS43" s="45">
        <f t="shared" si="88"/>
        <v>14.618</v>
      </c>
      <c r="AT43" s="45">
        <f t="shared" si="89"/>
        <v>0.15709399370638938</v>
      </c>
      <c r="AU43" s="66"/>
    </row>
    <row r="44" spans="1:47" s="12" customFormat="1" ht="36" customHeight="1">
      <c r="A44" s="12" t="s">
        <v>212</v>
      </c>
      <c r="B44" s="12" t="s">
        <v>213</v>
      </c>
      <c r="C44" s="12" t="s">
        <v>214</v>
      </c>
      <c r="D44" s="12">
        <v>2017</v>
      </c>
      <c r="E44" s="12" t="s">
        <v>39</v>
      </c>
      <c r="F44" s="12" t="s">
        <v>248</v>
      </c>
      <c r="H44" s="17"/>
      <c r="K44" s="12">
        <v>100</v>
      </c>
      <c r="U44" s="12">
        <v>13</v>
      </c>
      <c r="X44" s="12">
        <v>100</v>
      </c>
      <c r="AE44" s="21">
        <v>4.1999999999999997E-3</v>
      </c>
      <c r="AF44" s="21">
        <v>4.0000000000000002E-4</v>
      </c>
      <c r="AG44" s="25"/>
      <c r="AH44" s="45">
        <f t="shared" ref="AH44:AH47" si="90">3.85*I44+2.95*J44+3.87*K44+3.8*L44+3.2*M44+2.8*N44+3.12*O44+3.33*P44+3.62*Q44+4.29*R44+3.81*S44+0*T44+0.17*U44+3.9*V44+3.87*W44+3.9*X44+2.9*Y44+2.83*Z44+2.86*AA44+3.04*AB44+0.52*AC44</f>
        <v>779.21</v>
      </c>
      <c r="AI44" s="46">
        <f t="shared" ref="AI44:AI47" si="91">I44*0.22+J44*0.21+K44*0.2+L44*0.24+M44*0+N44*0+O44*0.007+P44*0.074+Q44*0.05+R44*0.107+S44*0.01+T44*0+U44*0.8+V44*0+W44*0+X44*0+Y44*0+Z44*0+AA44*0+AB44*0.07+AC44*0</f>
        <v>30.4</v>
      </c>
      <c r="AJ44" s="45">
        <f t="shared" ref="AJ44:AJ47" si="92">I44*0+J44*0+K44*0+L44*0+M44*0+N44*0+O44*0.426+P44*0+Q44*0.01+R44*0.071+S44*0+T44*0+U44*0+V44*1+W44*0.999+X44*1+Y44*0.555+Z44*0.268+AA44*0.38+AB44*0.68+AC44*0.099</f>
        <v>100</v>
      </c>
      <c r="AK44" s="45">
        <f t="shared" ref="AK44:AK47" si="93">I44*0.52+J44*0.38+K44*0.53+L44*0.525+M44*0.63+N44*0.06+O44*0.039+P44*0.074+Q44*0.58+R44*0.357+S44*0+T44*0+U44*0.003+V44*0+W44*0+X44*0+Y44*0+Z44*0+AA44*0.05+AB44*0+AC44*0.002</f>
        <v>53.039000000000001</v>
      </c>
      <c r="AL44" s="47">
        <f t="shared" ref="AL44:AL47" si="94">I44*0.05+J44*0.046+K44*0+L44*0.05+M44*0.08+N44*0.006+O44*0.001+P44*0.019+Q44*0.0812+R44*0.214+S44*0+T44*0+U44*0.03+V44*0+W44*0+X44*0+Y44*0.001+Z44*0.002+AA44*0+AB44*0+AC44*0.001</f>
        <v>0.39</v>
      </c>
      <c r="AM44" s="45">
        <f t="shared" ref="AM44:AM47" si="95">I44*0.55+J44*0.382+K44*0.43+L44*0.34+M44*0.46+N44*0.017+O44*0.726+P44*0.778+Q44*0.768+R44*0.286+S44*0.91+T44*0+U44*0.8+V44*1+W44*1+X44*1+Y44*0.75+Z44*0.77+AA44*0.67+AB44*0.68+AC44*0.13</f>
        <v>153.4</v>
      </c>
      <c r="AN44" s="48"/>
      <c r="AO44" s="45">
        <f t="shared" si="84"/>
        <v>3.04</v>
      </c>
      <c r="AP44" s="45">
        <f t="shared" si="85"/>
        <v>10</v>
      </c>
      <c r="AQ44" s="45">
        <f t="shared" si="86"/>
        <v>5.3039000000000005</v>
      </c>
      <c r="AR44" s="45">
        <f t="shared" si="87"/>
        <v>3.9E-2</v>
      </c>
      <c r="AS44" s="45">
        <f t="shared" si="88"/>
        <v>15.34</v>
      </c>
      <c r="AT44" s="45">
        <f t="shared" si="89"/>
        <v>0.34575619295958276</v>
      </c>
      <c r="AU44" s="66"/>
    </row>
    <row r="45" spans="1:47" s="12" customFormat="1" ht="36" customHeight="1">
      <c r="A45" s="12" t="s">
        <v>215</v>
      </c>
      <c r="B45" s="12" t="s">
        <v>216</v>
      </c>
      <c r="C45" s="12" t="s">
        <v>217</v>
      </c>
      <c r="D45" s="12">
        <v>2017</v>
      </c>
      <c r="E45" s="12" t="s">
        <v>39</v>
      </c>
      <c r="F45" s="12" t="s">
        <v>59</v>
      </c>
      <c r="H45" s="17"/>
      <c r="K45" s="12">
        <v>50</v>
      </c>
      <c r="P45" s="12">
        <v>60</v>
      </c>
      <c r="U45" s="12">
        <v>12</v>
      </c>
      <c r="X45" s="12">
        <v>40</v>
      </c>
      <c r="AD45" s="21">
        <v>1E-3</v>
      </c>
      <c r="AE45" s="21">
        <v>4.1999999999999997E-3</v>
      </c>
      <c r="AF45" s="21">
        <v>4.0000000000000002E-4</v>
      </c>
      <c r="AG45" s="25"/>
      <c r="AH45" s="45">
        <f t="shared" si="90"/>
        <v>551.34</v>
      </c>
      <c r="AI45" s="46">
        <f t="shared" si="91"/>
        <v>24.04</v>
      </c>
      <c r="AJ45" s="45">
        <f t="shared" si="92"/>
        <v>40</v>
      </c>
      <c r="AK45" s="45">
        <f t="shared" si="93"/>
        <v>30.975999999999999</v>
      </c>
      <c r="AL45" s="47">
        <f t="shared" si="94"/>
        <v>1.5</v>
      </c>
      <c r="AM45" s="45">
        <f t="shared" si="95"/>
        <v>117.78</v>
      </c>
      <c r="AN45" s="48"/>
      <c r="AO45" s="45">
        <f t="shared" si="84"/>
        <v>2.4039999999999999</v>
      </c>
      <c r="AP45" s="45">
        <f t="shared" si="85"/>
        <v>4</v>
      </c>
      <c r="AQ45" s="45">
        <f t="shared" si="86"/>
        <v>3.0975999999999999</v>
      </c>
      <c r="AR45" s="45">
        <f t="shared" si="87"/>
        <v>0.15</v>
      </c>
      <c r="AS45" s="45">
        <f t="shared" si="88"/>
        <v>11.778</v>
      </c>
      <c r="AT45" s="45">
        <f t="shared" si="89"/>
        <v>0.2629988113431822</v>
      </c>
      <c r="AU45" s="66"/>
    </row>
    <row r="46" spans="1:47" s="12" customFormat="1" ht="36" customHeight="1">
      <c r="A46" s="12" t="s">
        <v>232</v>
      </c>
      <c r="B46" s="12" t="s">
        <v>233</v>
      </c>
      <c r="C46" s="12" t="s">
        <v>214</v>
      </c>
      <c r="D46" s="12">
        <v>2017</v>
      </c>
      <c r="E46" s="12" t="s">
        <v>103</v>
      </c>
      <c r="F46" s="12" t="s">
        <v>248</v>
      </c>
      <c r="H46" s="17"/>
      <c r="J46" s="12">
        <v>50</v>
      </c>
      <c r="U46" s="12">
        <v>12</v>
      </c>
      <c r="X46" s="12">
        <v>100</v>
      </c>
      <c r="AE46" s="21">
        <v>4.1999999999999997E-3</v>
      </c>
      <c r="AG46" s="25"/>
      <c r="AH46" s="45">
        <f>3.85*I46+2.95*J46+3.87*K46+3.8*L46+3.2*M46+2.8*N46+3.12*O46+3.33*P46+3.62*Q46+4.29*R46+3.81*S46+0*T46+0.17*U46+3.9*V46+3.87*W46+3.9*X46+2.9*Y46+2.83*Z46+2.86*AA46+3.04*AB46+0.52*AC46</f>
        <v>539.54</v>
      </c>
      <c r="AI46" s="46">
        <f>I46*0.22+J46*0.21+K46*0.2+L46*0.24+M46*0+N46*0+O46*0.007+P46*0.074+Q46*0.05+R46*0.107+S46*0.01+T46*0+U46*0.8+V46*0+W46*0+X46*0+Y46*0+Z46*0+AA46*0+AB46*0.07+AC46*0</f>
        <v>20.100000000000001</v>
      </c>
      <c r="AJ46" s="45">
        <f>I46*0+J46*0+K46*0+L46*0+M46*0+N46*0+O46*0.426+P46*0+Q46*0.01+R46*0.071+S46*0+T46*0+U46*0+V46*1+W46*0.999+X46*1+Y46*0.555+Z46*0.268+AA46*0.38+AB46*0.68+AC46*0.099</f>
        <v>100</v>
      </c>
      <c r="AK46" s="45">
        <f>I46*0.52+J46*0.38+K46*0.53+L46*0.525+M46*0.63+N46*0.06+O46*0.039+P46*0.074+Q46*0.58+R46*0.357+S46*0+T46*0+U46*0.003+V46*0+W46*0+X46*0+Y46*0+Z46*0+AA46*0.05+AB46*0+AC46*0.002</f>
        <v>19.036000000000001</v>
      </c>
      <c r="AL46" s="47">
        <f>I46*0.05+J46*0.046+K46*0+L46*0.05+M46*0.08+N46*0.006+O46*0.001+P46*0.019+Q46*0.0812+R46*0.214+S46*0+T46*0+U46*0.03+V46*0+W46*0+X46*0+Y46*0.001+Z46*0.002+AA46*0+AB46*0+AC46*0.001</f>
        <v>2.6599999999999997</v>
      </c>
      <c r="AM46" s="45">
        <f>I46*0.55+J46*0.382+K46*0.43+L46*0.34+M46*0.46+N46*0.017+O46*0.726+P46*0.778+Q46*0.768+R46*0.286+S46*0.91+T46*0+U46*0.8+V46*1+W46*1+X46*1+Y46*0.75+Z46*0.77+AA46*0.67+AB46*0.68+AC46*0.13</f>
        <v>128.69999999999999</v>
      </c>
      <c r="AN46" s="48"/>
      <c r="AO46" s="45">
        <f>AI46/10</f>
        <v>2.0100000000000002</v>
      </c>
      <c r="AP46" s="45">
        <f>AJ46/10</f>
        <v>10</v>
      </c>
      <c r="AQ46" s="45">
        <f>AK46/10</f>
        <v>1.9036000000000002</v>
      </c>
      <c r="AR46" s="45">
        <f>AL46/10</f>
        <v>0.26599999999999996</v>
      </c>
      <c r="AS46" s="45">
        <f>AM46/10</f>
        <v>12.87</v>
      </c>
      <c r="AT46" s="45">
        <f>AK46/AM46</f>
        <v>0.14790986790986793</v>
      </c>
      <c r="AU46" s="66"/>
    </row>
    <row r="47" spans="1:47" s="12" customFormat="1" ht="36" customHeight="1">
      <c r="A47" s="12" t="s">
        <v>221</v>
      </c>
      <c r="B47" s="12" t="s">
        <v>222</v>
      </c>
      <c r="C47" s="12" t="s">
        <v>223</v>
      </c>
      <c r="D47" s="12">
        <v>2018</v>
      </c>
      <c r="E47" s="12" t="s">
        <v>247</v>
      </c>
      <c r="F47" s="12" t="s">
        <v>94</v>
      </c>
      <c r="G47" s="12" t="s">
        <v>95</v>
      </c>
      <c r="H47" s="17"/>
      <c r="I47" s="12">
        <v>16.8</v>
      </c>
      <c r="O47" s="12">
        <v>45</v>
      </c>
      <c r="P47" s="12">
        <v>71</v>
      </c>
      <c r="R47" s="12">
        <v>9.5</v>
      </c>
      <c r="U47" s="12">
        <v>5</v>
      </c>
      <c r="AB47" s="12">
        <v>40</v>
      </c>
      <c r="AD47" s="12" t="s">
        <v>97</v>
      </c>
      <c r="AE47" s="12" t="s">
        <v>96</v>
      </c>
      <c r="AG47" s="25"/>
      <c r="AH47" s="45">
        <f t="shared" si="90"/>
        <v>604.71500000000003</v>
      </c>
      <c r="AI47" s="46">
        <f t="shared" si="91"/>
        <v>17.081500000000002</v>
      </c>
      <c r="AJ47" s="45">
        <f t="shared" si="92"/>
        <v>47.044499999999999</v>
      </c>
      <c r="AK47" s="45">
        <f t="shared" si="93"/>
        <v>19.151499999999999</v>
      </c>
      <c r="AL47" s="47">
        <f t="shared" si="94"/>
        <v>4.4169999999999998</v>
      </c>
      <c r="AM47" s="45">
        <f t="shared" si="95"/>
        <v>131.065</v>
      </c>
      <c r="AN47" s="48"/>
      <c r="AO47" s="45">
        <f t="shared" ref="AO47:AO60" si="96">AI47/10</f>
        <v>1.7081500000000003</v>
      </c>
      <c r="AP47" s="45">
        <f t="shared" ref="AP47:AP60" si="97">AJ47/10</f>
        <v>4.7044499999999996</v>
      </c>
      <c r="AQ47" s="45">
        <f t="shared" ref="AQ47:AQ60" si="98">AK47/10</f>
        <v>1.9151499999999999</v>
      </c>
      <c r="AR47" s="45">
        <f t="shared" ref="AR47:AR60" si="99">AL47/10</f>
        <v>0.44169999999999998</v>
      </c>
      <c r="AS47" s="45">
        <f t="shared" ref="AS47:AS60" si="100">AM47/10</f>
        <v>13.1065</v>
      </c>
      <c r="AT47" s="45">
        <f t="shared" ref="AT47:AT60" si="101">AK47/AM47</f>
        <v>0.14612215313012628</v>
      </c>
      <c r="AU47" s="66"/>
    </row>
    <row r="48" spans="1:47" s="12" customFormat="1" ht="36" customHeight="1">
      <c r="A48" s="12" t="s">
        <v>221</v>
      </c>
      <c r="B48" s="12" t="s">
        <v>222</v>
      </c>
      <c r="C48" s="12" t="s">
        <v>223</v>
      </c>
      <c r="D48" s="12">
        <v>2018</v>
      </c>
      <c r="E48" s="12" t="s">
        <v>40</v>
      </c>
      <c r="F48" s="12" t="s">
        <v>248</v>
      </c>
      <c r="G48" s="12" t="s">
        <v>224</v>
      </c>
      <c r="H48" s="17"/>
      <c r="N48" s="12">
        <v>20</v>
      </c>
      <c r="T48" s="12">
        <v>20</v>
      </c>
      <c r="U48" s="12">
        <v>10</v>
      </c>
      <c r="W48" s="12">
        <v>5.13</v>
      </c>
      <c r="AD48" s="12" t="s">
        <v>97</v>
      </c>
      <c r="AE48" s="12" t="s">
        <v>99</v>
      </c>
      <c r="AG48" s="25"/>
      <c r="AH48" s="74" t="s">
        <v>125</v>
      </c>
      <c r="AI48" s="75"/>
      <c r="AJ48" s="75"/>
      <c r="AK48" s="75"/>
      <c r="AL48" s="75"/>
      <c r="AM48" s="76"/>
      <c r="AN48" s="48"/>
      <c r="AO48" s="45">
        <f t="shared" si="96"/>
        <v>0</v>
      </c>
      <c r="AP48" s="45">
        <f t="shared" si="97"/>
        <v>0</v>
      </c>
      <c r="AQ48" s="45">
        <f t="shared" si="98"/>
        <v>0</v>
      </c>
      <c r="AR48" s="45">
        <f t="shared" si="99"/>
        <v>0</v>
      </c>
      <c r="AS48" s="45">
        <f t="shared" si="100"/>
        <v>0</v>
      </c>
      <c r="AT48" s="45" t="e">
        <f t="shared" si="101"/>
        <v>#DIV/0!</v>
      </c>
      <c r="AU48" s="66"/>
    </row>
    <row r="49" spans="1:47" s="12" customFormat="1" ht="36" customHeight="1">
      <c r="A49" s="12" t="s">
        <v>221</v>
      </c>
      <c r="B49" s="12" t="s">
        <v>222</v>
      </c>
      <c r="C49" s="12" t="s">
        <v>223</v>
      </c>
      <c r="D49" s="12">
        <v>2018</v>
      </c>
      <c r="E49" s="12" t="s">
        <v>40</v>
      </c>
      <c r="F49" s="12" t="s">
        <v>248</v>
      </c>
      <c r="G49" s="12" t="s">
        <v>225</v>
      </c>
      <c r="H49" s="17"/>
      <c r="N49" s="12">
        <v>20</v>
      </c>
      <c r="T49" s="12">
        <v>20</v>
      </c>
      <c r="U49" s="12">
        <v>10</v>
      </c>
      <c r="W49" s="12">
        <v>34.200000000000003</v>
      </c>
      <c r="AD49" s="12" t="s">
        <v>97</v>
      </c>
      <c r="AE49" s="12" t="s">
        <v>99</v>
      </c>
      <c r="AG49" s="25"/>
      <c r="AH49" s="77"/>
      <c r="AI49" s="78"/>
      <c r="AJ49" s="78"/>
      <c r="AK49" s="78"/>
      <c r="AL49" s="78"/>
      <c r="AM49" s="79"/>
      <c r="AN49" s="48"/>
      <c r="AO49" s="45">
        <f t="shared" si="96"/>
        <v>0</v>
      </c>
      <c r="AP49" s="45">
        <f t="shared" si="97"/>
        <v>0</v>
      </c>
      <c r="AQ49" s="45">
        <f t="shared" si="98"/>
        <v>0</v>
      </c>
      <c r="AR49" s="45">
        <f t="shared" si="99"/>
        <v>0</v>
      </c>
      <c r="AS49" s="45">
        <f t="shared" si="100"/>
        <v>0</v>
      </c>
      <c r="AT49" s="45" t="e">
        <f t="shared" si="101"/>
        <v>#DIV/0!</v>
      </c>
      <c r="AU49" s="66"/>
    </row>
    <row r="50" spans="1:47" s="12" customFormat="1" ht="36" customHeight="1">
      <c r="A50" s="12" t="s">
        <v>356</v>
      </c>
      <c r="B50" s="12" t="s">
        <v>226</v>
      </c>
      <c r="C50" s="12" t="s">
        <v>227</v>
      </c>
      <c r="D50" s="12">
        <v>2018</v>
      </c>
      <c r="E50" s="12" t="s">
        <v>39</v>
      </c>
      <c r="F50" s="12" t="s">
        <v>248</v>
      </c>
      <c r="G50" s="12" t="s">
        <v>100</v>
      </c>
      <c r="H50" s="17"/>
      <c r="K50" s="12">
        <v>40</v>
      </c>
      <c r="U50" s="12">
        <v>15</v>
      </c>
      <c r="W50" s="12">
        <v>50</v>
      </c>
      <c r="AD50" s="12">
        <v>3</v>
      </c>
      <c r="AE50" s="12">
        <v>3</v>
      </c>
      <c r="AG50" s="25"/>
      <c r="AH50" s="45">
        <f t="shared" ref="AH50" si="102">3.85*I50+2.95*J50+3.87*K50+3.8*L50+3.2*M50+2.8*N50+3.12*O50+3.33*P50+3.62*Q50+4.29*R50+3.81*S50+0*T50+0.17*U50+3.9*V50+3.87*W50+3.9*X50+2.9*Y50+2.83*Z50+2.86*AA50+3.04*AB50+0.52*AC50</f>
        <v>350.85</v>
      </c>
      <c r="AI50" s="46">
        <f t="shared" ref="AI50" si="103">I50*0.22+J50*0.21+K50*0.2+L50*0.24+M50*0+N50*0+O50*0.007+P50*0.074+Q50*0.05+R50*0.107+S50*0.01+T50*0+U50*0.8+V50*0+W50*0+X50*0+Y50*0+Z50*0+AA50*0+AB50*0.07+AC50*0</f>
        <v>20</v>
      </c>
      <c r="AJ50" s="45">
        <f t="shared" ref="AJ50" si="104">I50*0+J50*0+K50*0+L50*0+M50*0+N50*0+O50*0.426+P50*0+Q50*0.01+R50*0.071+S50*0+T50*0+U50*0+V50*1+W50*0.999+X50*1+Y50*0.555+Z50*0.268+AA50*0.38+AB50*0.68+AC50*0.099</f>
        <v>49.95</v>
      </c>
      <c r="AK50" s="45">
        <f t="shared" ref="AK50" si="105">I50*0.52+J50*0.38+K50*0.53+L50*0.525+M50*0.63+N50*0.06+O50*0.039+P50*0.074+Q50*0.58+R50*0.357+S50*0+T50*0+U50*0.003+V50*0+W50*0+X50*0+Y50*0+Z50*0+AA50*0.05+AB50*0+AC50*0.002</f>
        <v>21.245000000000005</v>
      </c>
      <c r="AL50" s="47">
        <f t="shared" ref="AL50" si="106">I50*0.05+J50*0.046+K50*0+L50*0.05+M50*0.08+N50*0.006+O50*0.001+P50*0.019+Q50*0.0812+R50*0.214+S50*0+T50*0+U50*0.03+V50*0+W50*0+X50*0+Y50*0.001+Z50*0.002+AA50*0+AB50*0+AC50*0.001</f>
        <v>0.44999999999999996</v>
      </c>
      <c r="AM50" s="45">
        <f t="shared" ref="AM50" si="107">I50*0.55+J50*0.382+K50*0.43+L50*0.34+M50*0.46+N50*0.017+O50*0.726+P50*0.778+Q50*0.768+R50*0.286+S50*0.91+T50*0+U50*0.8+V50*1+W50*1+X50*1+Y50*0.75+Z50*0.77+AA50*0.67+AB50*0.68+AC50*0.13</f>
        <v>79.2</v>
      </c>
      <c r="AN50" s="48"/>
      <c r="AO50" s="45">
        <f t="shared" si="96"/>
        <v>2</v>
      </c>
      <c r="AP50" s="45">
        <f t="shared" si="97"/>
        <v>4.9950000000000001</v>
      </c>
      <c r="AQ50" s="45">
        <f t="shared" si="98"/>
        <v>2.1245000000000003</v>
      </c>
      <c r="AR50" s="45">
        <f t="shared" si="99"/>
        <v>4.4999999999999998E-2</v>
      </c>
      <c r="AS50" s="45">
        <f t="shared" si="100"/>
        <v>7.92</v>
      </c>
      <c r="AT50" s="45">
        <f t="shared" si="101"/>
        <v>0.26824494949494954</v>
      </c>
      <c r="AU50" s="66"/>
    </row>
    <row r="51" spans="1:47" s="12" customFormat="1" ht="36" customHeight="1">
      <c r="A51" s="12" t="s">
        <v>356</v>
      </c>
      <c r="B51" s="12" t="s">
        <v>226</v>
      </c>
      <c r="C51" s="12" t="s">
        <v>227</v>
      </c>
      <c r="D51" s="12">
        <v>2018</v>
      </c>
      <c r="E51" s="12" t="s">
        <v>39</v>
      </c>
      <c r="F51" s="12" t="s">
        <v>248</v>
      </c>
      <c r="G51" s="12" t="s">
        <v>307</v>
      </c>
      <c r="H51" s="17"/>
      <c r="K51" s="12">
        <v>100</v>
      </c>
      <c r="U51" s="12">
        <v>15</v>
      </c>
      <c r="W51" s="12">
        <v>50</v>
      </c>
      <c r="AD51" s="12">
        <v>3</v>
      </c>
      <c r="AE51" s="12">
        <v>3</v>
      </c>
      <c r="AG51" s="25"/>
      <c r="AH51" s="45">
        <f t="shared" ref="AH51:AH57" si="108">3.85*I51+2.95*J51+3.87*K51+3.8*L51+3.2*M51+2.8*N51+3.12*O51+3.33*P51+3.62*Q51+4.29*R51+3.81*S51+0*T51+0.17*U51+3.9*V51+3.87*W51+3.9*X51+2.9*Y51+2.83*Z51+2.86*AA51+3.04*AB51+0.52*AC51</f>
        <v>583.04999999999995</v>
      </c>
      <c r="AI51" s="46">
        <f t="shared" ref="AI51:AI57" si="109">I51*0.22+J51*0.21+K51*0.2+L51*0.24+M51*0+N51*0+O51*0.007+P51*0.074+Q51*0.05+R51*0.107+S51*0.01+T51*0+U51*0.8+V51*0+W51*0+X51*0+Y51*0+Z51*0+AA51*0+AB51*0.07+AC51*0</f>
        <v>32</v>
      </c>
      <c r="AJ51" s="45">
        <f t="shared" ref="AJ51:AJ57" si="110">I51*0+J51*0+K51*0+L51*0+M51*0+N51*0+O51*0.426+P51*0+Q51*0.01+R51*0.071+S51*0+T51*0+U51*0+V51*1+W51*0.999+X51*1+Y51*0.555+Z51*0.268+AA51*0.38+AB51*0.68+AC51*0.099</f>
        <v>49.95</v>
      </c>
      <c r="AK51" s="45">
        <f t="shared" ref="AK51:AK57" si="111">I51*0.52+J51*0.38+K51*0.53+L51*0.525+M51*0.63+N51*0.06+O51*0.039+P51*0.074+Q51*0.58+R51*0.357+S51*0+T51*0+U51*0.003+V51*0+W51*0+X51*0+Y51*0+Z51*0+AA51*0.05+AB51*0+AC51*0.002</f>
        <v>53.045000000000002</v>
      </c>
      <c r="AL51" s="47">
        <f t="shared" ref="AL51:AL57" si="112">I51*0.05+J51*0.046+K51*0+L51*0.05+M51*0.08+N51*0.006+O51*0.001+P51*0.019+Q51*0.0812+R51*0.214+S51*0+T51*0+U51*0.03+V51*0+W51*0+X51*0+Y51*0.001+Z51*0.002+AA51*0+AB51*0+AC51*0.001</f>
        <v>0.44999999999999996</v>
      </c>
      <c r="AM51" s="45">
        <f t="shared" ref="AM51:AM57" si="113">I51*0.55+J51*0.382+K51*0.43+L51*0.34+M51*0.46+N51*0.017+O51*0.726+P51*0.778+Q51*0.768+R51*0.286+S51*0.91+T51*0+U51*0.8+V51*1+W51*1+X51*1+Y51*0.75+Z51*0.77+AA51*0.67+AB51*0.68+AC51*0.13</f>
        <v>105</v>
      </c>
      <c r="AN51" s="48"/>
      <c r="AO51" s="45">
        <f t="shared" si="96"/>
        <v>3.2</v>
      </c>
      <c r="AP51" s="45">
        <f t="shared" si="97"/>
        <v>4.9950000000000001</v>
      </c>
      <c r="AQ51" s="45">
        <f t="shared" si="98"/>
        <v>5.3045</v>
      </c>
      <c r="AR51" s="45">
        <f t="shared" si="99"/>
        <v>4.4999999999999998E-2</v>
      </c>
      <c r="AS51" s="45">
        <f t="shared" si="100"/>
        <v>10.5</v>
      </c>
      <c r="AT51" s="45">
        <f t="shared" si="101"/>
        <v>0.50519047619047619</v>
      </c>
      <c r="AU51" s="66"/>
    </row>
    <row r="52" spans="1:47" s="12" customFormat="1" ht="36" customHeight="1">
      <c r="A52" s="12" t="s">
        <v>356</v>
      </c>
      <c r="B52" s="12" t="s">
        <v>226</v>
      </c>
      <c r="C52" s="12" t="s">
        <v>227</v>
      </c>
      <c r="D52" s="12">
        <v>2018</v>
      </c>
      <c r="E52" s="12" t="s">
        <v>39</v>
      </c>
      <c r="F52" s="12" t="s">
        <v>248</v>
      </c>
      <c r="G52" s="12" t="s">
        <v>101</v>
      </c>
      <c r="H52" s="17"/>
      <c r="K52" s="12">
        <v>270</v>
      </c>
      <c r="U52" s="12">
        <v>15</v>
      </c>
      <c r="W52" s="12">
        <v>50</v>
      </c>
      <c r="AD52" s="12">
        <v>3</v>
      </c>
      <c r="AE52" s="12">
        <v>3</v>
      </c>
      <c r="AG52" s="25"/>
      <c r="AH52" s="45">
        <f t="shared" si="108"/>
        <v>1240.95</v>
      </c>
      <c r="AI52" s="46">
        <f t="shared" si="109"/>
        <v>66</v>
      </c>
      <c r="AJ52" s="45">
        <f t="shared" si="110"/>
        <v>49.95</v>
      </c>
      <c r="AK52" s="45">
        <f t="shared" si="111"/>
        <v>143.14499999999998</v>
      </c>
      <c r="AL52" s="47">
        <f t="shared" si="112"/>
        <v>0.44999999999999996</v>
      </c>
      <c r="AM52" s="45">
        <f t="shared" si="113"/>
        <v>178.1</v>
      </c>
      <c r="AN52" s="48"/>
      <c r="AO52" s="45">
        <f t="shared" si="96"/>
        <v>6.6</v>
      </c>
      <c r="AP52" s="45">
        <f t="shared" si="97"/>
        <v>4.9950000000000001</v>
      </c>
      <c r="AQ52" s="45">
        <f t="shared" si="98"/>
        <v>14.314499999999999</v>
      </c>
      <c r="AR52" s="45">
        <f t="shared" si="99"/>
        <v>4.4999999999999998E-2</v>
      </c>
      <c r="AS52" s="45">
        <f t="shared" si="100"/>
        <v>17.809999999999999</v>
      </c>
      <c r="AT52" s="45">
        <f t="shared" si="101"/>
        <v>0.80373385738349234</v>
      </c>
      <c r="AU52" s="66"/>
    </row>
    <row r="53" spans="1:47" s="12" customFormat="1" ht="36" customHeight="1">
      <c r="A53" s="12" t="s">
        <v>141</v>
      </c>
      <c r="B53" s="12" t="s">
        <v>228</v>
      </c>
      <c r="C53" s="12" t="s">
        <v>161</v>
      </c>
      <c r="D53" s="12">
        <v>2018</v>
      </c>
      <c r="E53" s="12" t="s">
        <v>274</v>
      </c>
      <c r="F53" s="12" t="s">
        <v>41</v>
      </c>
      <c r="G53" s="12" t="s">
        <v>42</v>
      </c>
      <c r="H53" s="17"/>
      <c r="M53" s="12">
        <v>50</v>
      </c>
      <c r="Q53" s="12">
        <v>80</v>
      </c>
      <c r="U53" s="12">
        <v>7.2</v>
      </c>
      <c r="AD53" s="12" t="s">
        <v>43</v>
      </c>
      <c r="AE53" s="12" t="s">
        <v>44</v>
      </c>
      <c r="AG53" s="25"/>
      <c r="AH53" s="45">
        <f t="shared" si="108"/>
        <v>450.82400000000001</v>
      </c>
      <c r="AI53" s="46">
        <f t="shared" si="109"/>
        <v>9.7600000000000016</v>
      </c>
      <c r="AJ53" s="45">
        <f t="shared" si="110"/>
        <v>0.8</v>
      </c>
      <c r="AK53" s="45">
        <f t="shared" si="111"/>
        <v>77.921600000000012</v>
      </c>
      <c r="AL53" s="47">
        <f t="shared" si="112"/>
        <v>10.711999999999998</v>
      </c>
      <c r="AM53" s="45">
        <f t="shared" si="113"/>
        <v>90.2</v>
      </c>
      <c r="AN53" s="48"/>
      <c r="AO53" s="45">
        <f t="shared" si="96"/>
        <v>0.9760000000000002</v>
      </c>
      <c r="AP53" s="45">
        <f t="shared" si="97"/>
        <v>0.08</v>
      </c>
      <c r="AQ53" s="45">
        <f t="shared" si="98"/>
        <v>7.7921600000000009</v>
      </c>
      <c r="AR53" s="45">
        <f t="shared" si="99"/>
        <v>1.0711999999999997</v>
      </c>
      <c r="AS53" s="45">
        <f t="shared" si="100"/>
        <v>9.02</v>
      </c>
      <c r="AT53" s="45">
        <f t="shared" si="101"/>
        <v>0.86387583148558766</v>
      </c>
      <c r="AU53" s="66"/>
    </row>
    <row r="54" spans="1:47" s="12" customFormat="1" ht="36" customHeight="1">
      <c r="A54" s="12" t="s">
        <v>230</v>
      </c>
      <c r="B54" s="12" t="s">
        <v>229</v>
      </c>
      <c r="C54" s="12" t="s">
        <v>211</v>
      </c>
      <c r="D54" s="12">
        <v>2018</v>
      </c>
      <c r="E54" s="12" t="s">
        <v>247</v>
      </c>
      <c r="F54" s="12" t="s">
        <v>247</v>
      </c>
      <c r="H54" s="17"/>
      <c r="I54" s="12">
        <v>17.14</v>
      </c>
      <c r="P54" s="12">
        <v>76.19</v>
      </c>
      <c r="R54" s="12">
        <v>9.52</v>
      </c>
      <c r="U54" s="12">
        <v>7.62</v>
      </c>
      <c r="X54" s="12">
        <v>76.19</v>
      </c>
      <c r="AB54" s="12">
        <v>20.95</v>
      </c>
      <c r="AD54" s="12" t="s">
        <v>102</v>
      </c>
      <c r="AG54" s="25"/>
      <c r="AH54" s="45">
        <f t="shared" si="108"/>
        <v>722.66689999999983</v>
      </c>
      <c r="AI54" s="46">
        <f t="shared" si="109"/>
        <v>17.989999999999998</v>
      </c>
      <c r="AJ54" s="45">
        <f t="shared" si="110"/>
        <v>91.111919999999998</v>
      </c>
      <c r="AK54" s="45">
        <f t="shared" si="111"/>
        <v>17.972360000000002</v>
      </c>
      <c r="AL54" s="47">
        <f t="shared" si="112"/>
        <v>4.5704899999999995</v>
      </c>
      <c r="AM54" s="45">
        <f t="shared" si="113"/>
        <v>167.95754000000002</v>
      </c>
      <c r="AN54" s="48"/>
      <c r="AO54" s="45">
        <f t="shared" si="96"/>
        <v>1.7989999999999999</v>
      </c>
      <c r="AP54" s="45">
        <f t="shared" si="97"/>
        <v>9.1111919999999991</v>
      </c>
      <c r="AQ54" s="45">
        <f t="shared" si="98"/>
        <v>1.7972360000000003</v>
      </c>
      <c r="AR54" s="45">
        <f t="shared" si="99"/>
        <v>0.45704899999999993</v>
      </c>
      <c r="AS54" s="45">
        <f t="shared" si="100"/>
        <v>16.795754000000002</v>
      </c>
      <c r="AT54" s="45">
        <f t="shared" si="101"/>
        <v>0.10700537766866554</v>
      </c>
      <c r="AU54" s="66"/>
    </row>
    <row r="55" spans="1:47" s="12" customFormat="1" ht="36" customHeight="1">
      <c r="A55" s="12" t="s">
        <v>179</v>
      </c>
      <c r="B55" s="12" t="s">
        <v>231</v>
      </c>
      <c r="C55" s="12" t="s">
        <v>158</v>
      </c>
      <c r="D55" s="12">
        <v>2018</v>
      </c>
      <c r="E55" s="12" t="s">
        <v>52</v>
      </c>
      <c r="F55" s="12" t="s">
        <v>110</v>
      </c>
      <c r="G55" s="12" t="s">
        <v>299</v>
      </c>
      <c r="H55" s="17"/>
      <c r="AG55" s="25"/>
      <c r="AH55" s="45">
        <f t="shared" si="108"/>
        <v>0</v>
      </c>
      <c r="AI55" s="46">
        <f t="shared" si="109"/>
        <v>0</v>
      </c>
      <c r="AJ55" s="45">
        <f t="shared" si="110"/>
        <v>0</v>
      </c>
      <c r="AK55" s="45">
        <f t="shared" si="111"/>
        <v>0</v>
      </c>
      <c r="AL55" s="47">
        <f t="shared" si="112"/>
        <v>0</v>
      </c>
      <c r="AM55" s="45">
        <f t="shared" si="113"/>
        <v>0</v>
      </c>
      <c r="AN55" s="48"/>
      <c r="AO55" s="45">
        <f t="shared" si="96"/>
        <v>0</v>
      </c>
      <c r="AP55" s="45">
        <f t="shared" si="97"/>
        <v>0</v>
      </c>
      <c r="AQ55" s="45">
        <f t="shared" si="98"/>
        <v>0</v>
      </c>
      <c r="AR55" s="45">
        <f t="shared" si="99"/>
        <v>0</v>
      </c>
      <c r="AS55" s="45">
        <f t="shared" si="100"/>
        <v>0</v>
      </c>
      <c r="AT55" s="45" t="e">
        <f t="shared" si="101"/>
        <v>#DIV/0!</v>
      </c>
      <c r="AU55" s="66" t="s">
        <v>359</v>
      </c>
    </row>
    <row r="56" spans="1:47" s="12" customFormat="1" ht="36" customHeight="1">
      <c r="A56" s="12" t="s">
        <v>235</v>
      </c>
      <c r="B56" s="12" t="s">
        <v>234</v>
      </c>
      <c r="C56" s="12" t="s">
        <v>146</v>
      </c>
      <c r="D56" s="12">
        <v>2018</v>
      </c>
      <c r="E56" s="12" t="s">
        <v>52</v>
      </c>
      <c r="F56" s="12" t="s">
        <v>110</v>
      </c>
      <c r="G56" s="12" t="s">
        <v>299</v>
      </c>
      <c r="H56" s="17"/>
      <c r="AG56" s="25"/>
      <c r="AH56" s="45">
        <f t="shared" si="108"/>
        <v>0</v>
      </c>
      <c r="AI56" s="46">
        <f t="shared" si="109"/>
        <v>0</v>
      </c>
      <c r="AJ56" s="45">
        <f t="shared" si="110"/>
        <v>0</v>
      </c>
      <c r="AK56" s="45">
        <f t="shared" si="111"/>
        <v>0</v>
      </c>
      <c r="AL56" s="47">
        <f t="shared" si="112"/>
        <v>0</v>
      </c>
      <c r="AM56" s="45">
        <f t="shared" si="113"/>
        <v>0</v>
      </c>
      <c r="AN56" s="48"/>
      <c r="AO56" s="45">
        <f t="shared" si="96"/>
        <v>0</v>
      </c>
      <c r="AP56" s="45">
        <f t="shared" si="97"/>
        <v>0</v>
      </c>
      <c r="AQ56" s="45">
        <f t="shared" si="98"/>
        <v>0</v>
      </c>
      <c r="AR56" s="45">
        <f t="shared" si="99"/>
        <v>0</v>
      </c>
      <c r="AS56" s="45">
        <f t="shared" si="100"/>
        <v>0</v>
      </c>
      <c r="AT56" s="45" t="e">
        <f t="shared" si="101"/>
        <v>#DIV/0!</v>
      </c>
      <c r="AU56" s="66" t="s">
        <v>359</v>
      </c>
    </row>
    <row r="57" spans="1:47" s="12" customFormat="1" ht="36" customHeight="1">
      <c r="A57" s="12" t="s">
        <v>141</v>
      </c>
      <c r="B57" s="12" t="s">
        <v>142</v>
      </c>
      <c r="C57" s="12" t="s">
        <v>143</v>
      </c>
      <c r="D57" s="12">
        <v>2018</v>
      </c>
      <c r="E57" s="12" t="s">
        <v>274</v>
      </c>
      <c r="F57" s="12" t="s">
        <v>41</v>
      </c>
      <c r="H57" s="17"/>
      <c r="M57" s="12">
        <v>50</v>
      </c>
      <c r="Q57" s="12">
        <v>80</v>
      </c>
      <c r="U57" s="12">
        <v>7.2</v>
      </c>
      <c r="AD57" s="12" t="s">
        <v>43</v>
      </c>
      <c r="AE57" s="12" t="s">
        <v>58</v>
      </c>
      <c r="AG57" s="25"/>
      <c r="AH57" s="45">
        <f t="shared" si="108"/>
        <v>450.82400000000001</v>
      </c>
      <c r="AI57" s="46">
        <f t="shared" si="109"/>
        <v>9.7600000000000016</v>
      </c>
      <c r="AJ57" s="45">
        <f t="shared" si="110"/>
        <v>0.8</v>
      </c>
      <c r="AK57" s="45">
        <f t="shared" si="111"/>
        <v>77.921600000000012</v>
      </c>
      <c r="AL57" s="47">
        <f t="shared" si="112"/>
        <v>10.711999999999998</v>
      </c>
      <c r="AM57" s="45">
        <f t="shared" si="113"/>
        <v>90.2</v>
      </c>
      <c r="AN57" s="48"/>
      <c r="AO57" s="45">
        <f t="shared" si="96"/>
        <v>0.9760000000000002</v>
      </c>
      <c r="AP57" s="45">
        <f t="shared" si="97"/>
        <v>0.08</v>
      </c>
      <c r="AQ57" s="45">
        <f t="shared" si="98"/>
        <v>7.7921600000000009</v>
      </c>
      <c r="AR57" s="45">
        <f t="shared" si="99"/>
        <v>1.0711999999999997</v>
      </c>
      <c r="AS57" s="45">
        <f t="shared" si="100"/>
        <v>9.02</v>
      </c>
      <c r="AT57" s="45">
        <f t="shared" si="101"/>
        <v>0.86387583148558766</v>
      </c>
      <c r="AU57" s="66"/>
    </row>
    <row r="58" spans="1:47" s="12" customFormat="1" ht="36" customHeight="1">
      <c r="A58" s="12" t="s">
        <v>354</v>
      </c>
      <c r="B58" s="12" t="s">
        <v>236</v>
      </c>
      <c r="C58" s="12" t="s">
        <v>237</v>
      </c>
      <c r="D58" s="12">
        <v>2018</v>
      </c>
      <c r="E58" s="12" t="s">
        <v>274</v>
      </c>
      <c r="F58" s="12" t="s">
        <v>41</v>
      </c>
      <c r="G58" s="12" t="s">
        <v>104</v>
      </c>
      <c r="H58" s="17"/>
      <c r="M58" s="12">
        <v>50</v>
      </c>
      <c r="Q58" s="12">
        <v>80</v>
      </c>
      <c r="U58" s="12">
        <v>10</v>
      </c>
      <c r="AD58" s="12" t="s">
        <v>43</v>
      </c>
      <c r="AE58" s="12" t="s">
        <v>58</v>
      </c>
      <c r="AG58" s="25"/>
      <c r="AH58" s="45">
        <f t="shared" ref="AH58:AH60" si="114">3.85*I58+2.95*J58+3.87*K58+3.8*L58+3.2*M58+2.8*N58+3.12*O58+3.33*P58+3.62*Q58+4.29*R58+3.81*S58+0*T58+0.17*U58+3.9*V58+3.87*W58+3.9*X58+2.9*Y58+2.83*Z58+2.86*AA58+3.04*AB58+0.52*AC58</f>
        <v>451.3</v>
      </c>
      <c r="AI58" s="46">
        <f t="shared" ref="AI58:AI60" si="115">I58*0.22+J58*0.21+K58*0.2+L58*0.24+M58*0+N58*0+O58*0.007+P58*0.074+Q58*0.05+R58*0.107+S58*0.01+T58*0+U58*0.8+V58*0+W58*0+X58*0+Y58*0+Z58*0+AA58*0+AB58*0.07+AC58*0</f>
        <v>12</v>
      </c>
      <c r="AJ58" s="45">
        <f t="shared" ref="AJ58:AJ60" si="116">I58*0+J58*0+K58*0+L58*0+M58*0+N58*0+O58*0.426+P58*0+Q58*0.01+R58*0.071+S58*0+T58*0+U58*0+V58*1+W58*0.999+X58*1+Y58*0.555+Z58*0.268+AA58*0.38+AB58*0.68+AC58*0.099</f>
        <v>0.8</v>
      </c>
      <c r="AK58" s="45">
        <f t="shared" ref="AK58:AK60" si="117">I58*0.52+J58*0.38+K58*0.53+L58*0.525+M58*0.63+N58*0.06+O58*0.039+P58*0.074+Q58*0.58+R58*0.357+S58*0+T58*0+U58*0.003+V58*0+W58*0+X58*0+Y58*0+Z58*0+AA58*0.05+AB58*0+AC58*0.002</f>
        <v>77.930000000000007</v>
      </c>
      <c r="AL58" s="47">
        <f t="shared" ref="AL58:AL60" si="118">I58*0.05+J58*0.046+K58*0+L58*0.05+M58*0.08+N58*0.006+O58*0.001+P58*0.019+Q58*0.0812+R58*0.214+S58*0+T58*0+U58*0.03+V58*0+W58*0+X58*0+Y58*0.001+Z58*0.002+AA58*0+AB58*0+AC58*0.001</f>
        <v>10.795999999999999</v>
      </c>
      <c r="AM58" s="45">
        <f t="shared" ref="AM58:AM60" si="119">I58*0.55+J58*0.382+K58*0.43+L58*0.34+M58*0.46+N58*0.017+O58*0.726+P58*0.778+Q58*0.768+R58*0.286+S58*0.91+T58*0+U58*0.8+V58*1+W58*1+X58*1+Y58*0.75+Z58*0.77+AA58*0.67+AB58*0.68+AC58*0.13</f>
        <v>92.44</v>
      </c>
      <c r="AN58" s="48"/>
      <c r="AO58" s="45">
        <f t="shared" si="96"/>
        <v>1.2</v>
      </c>
      <c r="AP58" s="45">
        <f t="shared" si="97"/>
        <v>0.08</v>
      </c>
      <c r="AQ58" s="45">
        <f t="shared" si="98"/>
        <v>7.793000000000001</v>
      </c>
      <c r="AR58" s="45">
        <f t="shared" si="99"/>
        <v>1.0795999999999999</v>
      </c>
      <c r="AS58" s="45">
        <f t="shared" si="100"/>
        <v>9.2439999999999998</v>
      </c>
      <c r="AT58" s="45">
        <f t="shared" si="101"/>
        <v>0.84303331890956301</v>
      </c>
      <c r="AU58" s="66"/>
    </row>
    <row r="59" spans="1:47" s="12" customFormat="1" ht="36" customHeight="1">
      <c r="A59" s="12" t="s">
        <v>354</v>
      </c>
      <c r="B59" s="12" t="s">
        <v>236</v>
      </c>
      <c r="C59" s="12" t="s">
        <v>237</v>
      </c>
      <c r="D59" s="12">
        <v>2018</v>
      </c>
      <c r="E59" s="12" t="s">
        <v>274</v>
      </c>
      <c r="F59" s="12" t="s">
        <v>41</v>
      </c>
      <c r="G59" s="12" t="s">
        <v>105</v>
      </c>
      <c r="H59" s="17"/>
      <c r="M59" s="12">
        <v>15</v>
      </c>
      <c r="Q59" s="12">
        <v>80</v>
      </c>
      <c r="U59" s="12">
        <v>10</v>
      </c>
      <c r="W59" s="12">
        <v>25</v>
      </c>
      <c r="AG59" s="25"/>
      <c r="AH59" s="45">
        <f t="shared" si="114"/>
        <v>436.05</v>
      </c>
      <c r="AI59" s="46">
        <f t="shared" si="115"/>
        <v>12</v>
      </c>
      <c r="AJ59" s="45">
        <f t="shared" si="116"/>
        <v>25.775000000000002</v>
      </c>
      <c r="AK59" s="45">
        <f t="shared" si="117"/>
        <v>55.879999999999995</v>
      </c>
      <c r="AL59" s="47">
        <f t="shared" si="118"/>
        <v>7.9959999999999996</v>
      </c>
      <c r="AM59" s="45">
        <f t="shared" si="119"/>
        <v>101.34</v>
      </c>
      <c r="AN59" s="48"/>
      <c r="AO59" s="45">
        <f t="shared" si="96"/>
        <v>1.2</v>
      </c>
      <c r="AP59" s="45">
        <f t="shared" si="97"/>
        <v>2.5775000000000001</v>
      </c>
      <c r="AQ59" s="45">
        <f t="shared" si="98"/>
        <v>5.5879999999999992</v>
      </c>
      <c r="AR59" s="45">
        <f t="shared" si="99"/>
        <v>0.79959999999999998</v>
      </c>
      <c r="AS59" s="45">
        <f t="shared" si="100"/>
        <v>10.134</v>
      </c>
      <c r="AT59" s="45">
        <f t="shared" si="101"/>
        <v>0.55141109137556732</v>
      </c>
      <c r="AU59" s="66"/>
    </row>
    <row r="60" spans="1:47" s="12" customFormat="1" ht="36" customHeight="1">
      <c r="A60" s="12" t="s">
        <v>138</v>
      </c>
      <c r="B60" s="12" t="s">
        <v>238</v>
      </c>
      <c r="C60" s="12" t="s">
        <v>158</v>
      </c>
      <c r="D60" s="12">
        <v>2018</v>
      </c>
      <c r="E60" s="12" t="s">
        <v>39</v>
      </c>
      <c r="F60" s="12" t="s">
        <v>248</v>
      </c>
      <c r="H60" s="17"/>
      <c r="K60" s="12">
        <v>100</v>
      </c>
      <c r="U60" s="12">
        <v>12</v>
      </c>
      <c r="X60" s="12">
        <v>100</v>
      </c>
      <c r="AE60" s="21">
        <v>4.1999999999999997E-3</v>
      </c>
      <c r="AF60" s="21">
        <v>4.0000000000000002E-4</v>
      </c>
      <c r="AG60" s="25"/>
      <c r="AH60" s="45">
        <f t="shared" si="114"/>
        <v>779.04</v>
      </c>
      <c r="AI60" s="46">
        <f t="shared" si="115"/>
        <v>29.6</v>
      </c>
      <c r="AJ60" s="45">
        <f t="shared" si="116"/>
        <v>100</v>
      </c>
      <c r="AK60" s="45">
        <f t="shared" si="117"/>
        <v>53.036000000000001</v>
      </c>
      <c r="AL60" s="47">
        <f t="shared" si="118"/>
        <v>0.36</v>
      </c>
      <c r="AM60" s="45">
        <f t="shared" si="119"/>
        <v>152.6</v>
      </c>
      <c r="AN60" s="48"/>
      <c r="AO60" s="45">
        <f t="shared" si="96"/>
        <v>2.96</v>
      </c>
      <c r="AP60" s="45">
        <f t="shared" si="97"/>
        <v>10</v>
      </c>
      <c r="AQ60" s="45">
        <f t="shared" si="98"/>
        <v>5.3036000000000003</v>
      </c>
      <c r="AR60" s="45">
        <f t="shared" si="99"/>
        <v>3.5999999999999997E-2</v>
      </c>
      <c r="AS60" s="45">
        <f t="shared" si="100"/>
        <v>15.26</v>
      </c>
      <c r="AT60" s="45">
        <f t="shared" si="101"/>
        <v>0.34754914809960685</v>
      </c>
      <c r="AU60" s="66"/>
    </row>
    <row r="61" spans="1:47" s="12" customFormat="1" ht="36" customHeight="1">
      <c r="A61" s="12" t="s">
        <v>172</v>
      </c>
      <c r="B61" s="12" t="s">
        <v>243</v>
      </c>
      <c r="C61" s="12" t="s">
        <v>244</v>
      </c>
      <c r="D61" s="12">
        <v>2018</v>
      </c>
      <c r="E61" s="12" t="s">
        <v>267</v>
      </c>
      <c r="F61" s="12" t="s">
        <v>247</v>
      </c>
      <c r="G61" s="12" t="s">
        <v>95</v>
      </c>
      <c r="H61" s="17"/>
      <c r="J61" s="12">
        <v>15</v>
      </c>
      <c r="P61" s="12">
        <v>50</v>
      </c>
      <c r="U61" s="12">
        <v>15</v>
      </c>
      <c r="W61" s="12">
        <v>50</v>
      </c>
      <c r="AE61" s="21">
        <v>4.0000000000000001E-3</v>
      </c>
      <c r="AF61" s="21">
        <v>3.5E-4</v>
      </c>
      <c r="AG61" s="25"/>
      <c r="AH61" s="45">
        <f t="shared" ref="AH61:AH67" si="120">3.85*I61+2.95*J61+3.87*K61+3.8*L61+3.2*M61+2.8*N61+3.12*O61+3.33*P61+3.62*Q61+4.29*R61+3.81*S61+0*T61+0.17*U61+3.9*V61+3.87*W61+3.9*X61+2.9*Y61+2.83*Z61+2.86*AA61+3.04*AB61+0.52*AC61</f>
        <v>406.8</v>
      </c>
      <c r="AI61" s="46">
        <f t="shared" ref="AI61:AI67" si="121">I61*0.22+J61*0.21+K61*0.2+L61*0.24+M61*0+N61*0+O61*0.007+P61*0.074+Q61*0.05+R61*0.107+S61*0.01+T61*0+U61*0.8+V61*0+W61*0+X61*0+Y61*0+Z61*0+AA61*0+AB61*0.07+AC61*0</f>
        <v>18.850000000000001</v>
      </c>
      <c r="AJ61" s="45">
        <f t="shared" ref="AJ61:AJ67" si="122">I61*0+J61*0+K61*0+L61*0+M61*0+N61*0+O61*0.426+P61*0+Q61*0.01+R61*0.071+S61*0+T61*0+U61*0+V61*1+W61*0.999+X61*1+Y61*0.555+Z61*0.268+AA61*0.38+AB61*0.68+AC61*0.099</f>
        <v>49.95</v>
      </c>
      <c r="AK61" s="45">
        <f t="shared" ref="AK61:AK67" si="123">I61*0.52+J61*0.38+K61*0.53+L61*0.525+M61*0.63+N61*0.06+O61*0.039+P61*0.074+Q61*0.58+R61*0.357+S61*0+T61*0+U61*0.003+V61*0+W61*0+X61*0+Y61*0+Z61*0+AA61*0.05+AB61*0+AC61*0.002</f>
        <v>9.4450000000000003</v>
      </c>
      <c r="AL61" s="47">
        <f t="shared" ref="AL61:AL67" si="124">I61*0.05+J61*0.046+K61*0+L61*0.05+M61*0.08+N61*0.006+O61*0.001+P61*0.019+Q61*0.0812+R61*0.214+S61*0+T61*0+U61*0.03+V61*0+W61*0+X61*0+Y61*0.001+Z61*0.002+AA61*0+AB61*0+AC61*0.001</f>
        <v>2.09</v>
      </c>
      <c r="AM61" s="45">
        <f t="shared" ref="AM61:AM67" si="125">I61*0.55+J61*0.382+K61*0.43+L61*0.34+M61*0.46+N61*0.017+O61*0.726+P61*0.778+Q61*0.768+R61*0.286+S61*0.91+T61*0+U61*0.8+V61*1+W61*1+X61*1+Y61*0.75+Z61*0.77+AA61*0.67+AB61*0.68+AC61*0.13</f>
        <v>106.63</v>
      </c>
      <c r="AN61" s="48"/>
      <c r="AO61" s="45">
        <f t="shared" ref="AO61:AO67" si="126">AI61/10</f>
        <v>1.8850000000000002</v>
      </c>
      <c r="AP61" s="45">
        <f t="shared" ref="AP61:AP67" si="127">AJ61/10</f>
        <v>4.9950000000000001</v>
      </c>
      <c r="AQ61" s="45">
        <f t="shared" ref="AQ61:AQ67" si="128">AK61/10</f>
        <v>0.94450000000000001</v>
      </c>
      <c r="AR61" s="45">
        <f t="shared" ref="AR61:AR67" si="129">AL61/10</f>
        <v>0.20899999999999999</v>
      </c>
      <c r="AS61" s="45">
        <f t="shared" ref="AS61:AS67" si="130">AM61/10</f>
        <v>10.663</v>
      </c>
      <c r="AT61" s="45">
        <f t="shared" ref="AT61:AT67" si="131">AK61/AM61</f>
        <v>8.8577323454937643E-2</v>
      </c>
      <c r="AU61" s="66"/>
    </row>
    <row r="62" spans="1:47" s="12" customFormat="1" ht="36" customHeight="1">
      <c r="A62" s="12" t="s">
        <v>172</v>
      </c>
      <c r="B62" s="12" t="s">
        <v>243</v>
      </c>
      <c r="C62" s="12" t="s">
        <v>244</v>
      </c>
      <c r="D62" s="12">
        <v>2018</v>
      </c>
      <c r="E62" s="12" t="s">
        <v>40</v>
      </c>
      <c r="F62" s="12" t="s">
        <v>247</v>
      </c>
      <c r="G62" s="12" t="s">
        <v>114</v>
      </c>
      <c r="H62" s="17"/>
      <c r="N62" s="12">
        <v>1</v>
      </c>
      <c r="P62" s="12">
        <v>86</v>
      </c>
      <c r="U62" s="12">
        <v>5</v>
      </c>
      <c r="W62" s="12">
        <v>50</v>
      </c>
      <c r="AE62" s="21">
        <v>4.0000000000000001E-3</v>
      </c>
      <c r="AF62" s="21">
        <v>3.5E-4</v>
      </c>
      <c r="AG62" s="25"/>
      <c r="AH62" s="45">
        <f t="shared" si="120"/>
        <v>483.53000000000003</v>
      </c>
      <c r="AI62" s="46">
        <f t="shared" si="121"/>
        <v>10.364000000000001</v>
      </c>
      <c r="AJ62" s="45">
        <f t="shared" si="122"/>
        <v>49.95</v>
      </c>
      <c r="AK62" s="45">
        <f t="shared" si="123"/>
        <v>6.4389999999999992</v>
      </c>
      <c r="AL62" s="47">
        <f t="shared" si="124"/>
        <v>1.7899999999999998</v>
      </c>
      <c r="AM62" s="45">
        <f t="shared" si="125"/>
        <v>120.925</v>
      </c>
      <c r="AN62" s="48"/>
      <c r="AO62" s="45">
        <f t="shared" si="126"/>
        <v>1.0364</v>
      </c>
      <c r="AP62" s="45">
        <f t="shared" si="127"/>
        <v>4.9950000000000001</v>
      </c>
      <c r="AQ62" s="45">
        <f t="shared" si="128"/>
        <v>0.64389999999999992</v>
      </c>
      <c r="AR62" s="45">
        <f t="shared" si="129"/>
        <v>0.17899999999999999</v>
      </c>
      <c r="AS62" s="45">
        <f t="shared" si="130"/>
        <v>12.092499999999999</v>
      </c>
      <c r="AT62" s="45">
        <f t="shared" si="131"/>
        <v>5.3247880917924324E-2</v>
      </c>
      <c r="AU62" s="66"/>
    </row>
    <row r="63" spans="1:47" s="12" customFormat="1" ht="36" customHeight="1">
      <c r="A63" s="12" t="s">
        <v>241</v>
      </c>
      <c r="B63" s="12" t="s">
        <v>242</v>
      </c>
      <c r="C63" s="12" t="s">
        <v>189</v>
      </c>
      <c r="D63" s="12">
        <v>2018</v>
      </c>
      <c r="E63" s="12" t="s">
        <v>40</v>
      </c>
      <c r="F63" s="12" t="s">
        <v>247</v>
      </c>
      <c r="H63" s="17"/>
      <c r="N63" s="12">
        <v>23.4</v>
      </c>
      <c r="P63" s="12">
        <v>66.3</v>
      </c>
      <c r="U63" s="12">
        <v>7.02</v>
      </c>
      <c r="X63" s="12">
        <v>58.5</v>
      </c>
      <c r="AD63" s="12" t="s">
        <v>108</v>
      </c>
      <c r="AG63" s="25"/>
      <c r="AH63" s="45">
        <f t="shared" si="120"/>
        <v>515.64239999999995</v>
      </c>
      <c r="AI63" s="46">
        <f t="shared" si="121"/>
        <v>10.522199999999998</v>
      </c>
      <c r="AJ63" s="45">
        <f t="shared" si="122"/>
        <v>58.5</v>
      </c>
      <c r="AK63" s="45">
        <f t="shared" si="123"/>
        <v>6.3312599999999994</v>
      </c>
      <c r="AL63" s="47">
        <f t="shared" si="124"/>
        <v>1.6106999999999998</v>
      </c>
      <c r="AM63" s="45">
        <f t="shared" si="125"/>
        <v>116.09520000000001</v>
      </c>
      <c r="AN63" s="48"/>
      <c r="AO63" s="45">
        <f t="shared" si="126"/>
        <v>1.0522199999999997</v>
      </c>
      <c r="AP63" s="45">
        <f t="shared" si="127"/>
        <v>5.85</v>
      </c>
      <c r="AQ63" s="45">
        <f t="shared" si="128"/>
        <v>0.63312599999999997</v>
      </c>
      <c r="AR63" s="45">
        <f t="shared" si="129"/>
        <v>0.16106999999999999</v>
      </c>
      <c r="AS63" s="45">
        <f t="shared" si="130"/>
        <v>11.60952</v>
      </c>
      <c r="AT63" s="45">
        <f t="shared" si="131"/>
        <v>5.4535071217414667E-2</v>
      </c>
      <c r="AU63" s="66"/>
    </row>
    <row r="64" spans="1:47" s="12" customFormat="1" ht="36" customHeight="1">
      <c r="A64" s="12" t="s">
        <v>232</v>
      </c>
      <c r="B64" s="12" t="s">
        <v>306</v>
      </c>
      <c r="C64" s="12" t="s">
        <v>146</v>
      </c>
      <c r="D64" s="12">
        <v>2018</v>
      </c>
      <c r="E64" s="12" t="s">
        <v>247</v>
      </c>
      <c r="F64" s="12" t="s">
        <v>247</v>
      </c>
      <c r="H64" s="17"/>
      <c r="I64" s="12">
        <v>17.3</v>
      </c>
      <c r="P64" s="12">
        <v>73.099999999999994</v>
      </c>
      <c r="R64" s="12">
        <v>10</v>
      </c>
      <c r="U64" s="12">
        <v>5.8</v>
      </c>
      <c r="Z64" s="12">
        <v>76.900000000000006</v>
      </c>
      <c r="AE64" s="12" t="s">
        <v>275</v>
      </c>
      <c r="AG64" s="25"/>
      <c r="AH64" s="45">
        <f t="shared" si="120"/>
        <v>571.54099999999994</v>
      </c>
      <c r="AI64" s="46">
        <f t="shared" si="121"/>
        <v>14.9254</v>
      </c>
      <c r="AJ64" s="45">
        <f t="shared" si="122"/>
        <v>21.319200000000002</v>
      </c>
      <c r="AK64" s="45">
        <f t="shared" si="123"/>
        <v>17.992799999999999</v>
      </c>
      <c r="AL64" s="47">
        <f t="shared" si="124"/>
        <v>4.7217000000000011</v>
      </c>
      <c r="AM64" s="45">
        <f t="shared" si="125"/>
        <v>133.09980000000002</v>
      </c>
      <c r="AN64" s="48"/>
      <c r="AO64" s="45">
        <f t="shared" si="126"/>
        <v>1.49254</v>
      </c>
      <c r="AP64" s="45">
        <f t="shared" si="127"/>
        <v>2.13192</v>
      </c>
      <c r="AQ64" s="45">
        <f t="shared" si="128"/>
        <v>1.79928</v>
      </c>
      <c r="AR64" s="45">
        <f t="shared" si="129"/>
        <v>0.47217000000000009</v>
      </c>
      <c r="AS64" s="45">
        <f t="shared" si="130"/>
        <v>13.309980000000001</v>
      </c>
      <c r="AT64" s="45">
        <f t="shared" si="131"/>
        <v>0.13518277262625486</v>
      </c>
      <c r="AU64" s="66"/>
    </row>
    <row r="65" spans="1:47" s="12" customFormat="1" ht="36" customHeight="1">
      <c r="A65" s="12" t="s">
        <v>172</v>
      </c>
      <c r="B65" s="12" t="s">
        <v>243</v>
      </c>
      <c r="C65" s="12" t="s">
        <v>158</v>
      </c>
      <c r="D65" s="12">
        <v>2019</v>
      </c>
      <c r="E65" s="12" t="s">
        <v>267</v>
      </c>
      <c r="F65" s="12" t="s">
        <v>247</v>
      </c>
      <c r="G65" s="12" t="s">
        <v>95</v>
      </c>
      <c r="H65" s="17"/>
      <c r="J65" s="12">
        <v>15</v>
      </c>
      <c r="P65" s="12">
        <v>50</v>
      </c>
      <c r="U65" s="12">
        <v>15</v>
      </c>
      <c r="W65" s="12">
        <v>50</v>
      </c>
      <c r="AE65" s="21">
        <v>4.0000000000000001E-3</v>
      </c>
      <c r="AF65" s="21">
        <v>3.5E-4</v>
      </c>
      <c r="AG65" s="25"/>
      <c r="AH65" s="45">
        <f t="shared" si="120"/>
        <v>406.8</v>
      </c>
      <c r="AI65" s="46">
        <f t="shared" si="121"/>
        <v>18.850000000000001</v>
      </c>
      <c r="AJ65" s="45">
        <f t="shared" si="122"/>
        <v>49.95</v>
      </c>
      <c r="AK65" s="45">
        <f t="shared" si="123"/>
        <v>9.4450000000000003</v>
      </c>
      <c r="AL65" s="47">
        <f t="shared" si="124"/>
        <v>2.09</v>
      </c>
      <c r="AM65" s="45">
        <f t="shared" si="125"/>
        <v>106.63</v>
      </c>
      <c r="AN65" s="48"/>
      <c r="AO65" s="45">
        <f t="shared" si="126"/>
        <v>1.8850000000000002</v>
      </c>
      <c r="AP65" s="45">
        <f t="shared" si="127"/>
        <v>4.9950000000000001</v>
      </c>
      <c r="AQ65" s="45">
        <f t="shared" si="128"/>
        <v>0.94450000000000001</v>
      </c>
      <c r="AR65" s="45">
        <f t="shared" si="129"/>
        <v>0.20899999999999999</v>
      </c>
      <c r="AS65" s="45">
        <f t="shared" si="130"/>
        <v>10.663</v>
      </c>
      <c r="AT65" s="45">
        <f t="shared" si="131"/>
        <v>8.8577323454937643E-2</v>
      </c>
      <c r="AU65" s="66"/>
    </row>
    <row r="66" spans="1:47" s="12" customFormat="1" ht="36" customHeight="1">
      <c r="A66" s="12" t="s">
        <v>172</v>
      </c>
      <c r="B66" s="12" t="s">
        <v>243</v>
      </c>
      <c r="C66" s="12" t="s">
        <v>158</v>
      </c>
      <c r="D66" s="12">
        <v>2019</v>
      </c>
      <c r="E66" s="12" t="s">
        <v>40</v>
      </c>
      <c r="F66" s="12" t="s">
        <v>247</v>
      </c>
      <c r="G66" s="12" t="s">
        <v>119</v>
      </c>
      <c r="H66" s="17"/>
      <c r="N66" s="12">
        <v>50</v>
      </c>
      <c r="P66" s="12">
        <v>86</v>
      </c>
      <c r="U66" s="12">
        <v>5</v>
      </c>
      <c r="W66" s="12">
        <v>50</v>
      </c>
      <c r="AE66" s="21">
        <v>4.0000000000000001E-3</v>
      </c>
      <c r="AF66" s="21">
        <v>3.5E-4</v>
      </c>
      <c r="AG66" s="25"/>
      <c r="AH66" s="45">
        <f t="shared" si="120"/>
        <v>620.73</v>
      </c>
      <c r="AI66" s="46">
        <f t="shared" si="121"/>
        <v>10.364000000000001</v>
      </c>
      <c r="AJ66" s="45">
        <f t="shared" si="122"/>
        <v>49.95</v>
      </c>
      <c r="AK66" s="45">
        <f t="shared" si="123"/>
        <v>9.3790000000000013</v>
      </c>
      <c r="AL66" s="47">
        <f t="shared" si="124"/>
        <v>2.0840000000000001</v>
      </c>
      <c r="AM66" s="45">
        <f t="shared" si="125"/>
        <v>121.758</v>
      </c>
      <c r="AN66" s="48"/>
      <c r="AO66" s="45">
        <f t="shared" si="126"/>
        <v>1.0364</v>
      </c>
      <c r="AP66" s="45">
        <f t="shared" si="127"/>
        <v>4.9950000000000001</v>
      </c>
      <c r="AQ66" s="45">
        <f t="shared" si="128"/>
        <v>0.93790000000000018</v>
      </c>
      <c r="AR66" s="45">
        <f t="shared" si="129"/>
        <v>0.2084</v>
      </c>
      <c r="AS66" s="45">
        <f t="shared" si="130"/>
        <v>12.175799999999999</v>
      </c>
      <c r="AT66" s="45">
        <f t="shared" si="131"/>
        <v>7.7029846088142062E-2</v>
      </c>
      <c r="AU66" s="66"/>
    </row>
    <row r="67" spans="1:47" s="12" customFormat="1" ht="74" customHeight="1">
      <c r="A67" s="12" t="s">
        <v>249</v>
      </c>
      <c r="B67" s="12" t="s">
        <v>250</v>
      </c>
      <c r="C67" s="12" t="s">
        <v>251</v>
      </c>
      <c r="D67" s="12">
        <v>2019</v>
      </c>
      <c r="E67" s="12" t="s">
        <v>247</v>
      </c>
      <c r="F67" s="12" t="s">
        <v>247</v>
      </c>
      <c r="G67" s="12" t="s">
        <v>256</v>
      </c>
      <c r="H67" s="17"/>
      <c r="I67" s="12">
        <v>24</v>
      </c>
      <c r="P67" s="12">
        <v>77.7</v>
      </c>
      <c r="U67" s="12">
        <v>13</v>
      </c>
      <c r="W67" s="12">
        <v>31.6</v>
      </c>
      <c r="X67" s="12">
        <v>63.2</v>
      </c>
      <c r="AE67" s="21"/>
      <c r="AF67" s="21"/>
      <c r="AG67" s="25"/>
      <c r="AH67" s="45">
        <f t="shared" si="120"/>
        <v>722.12300000000005</v>
      </c>
      <c r="AI67" s="46">
        <f t="shared" si="121"/>
        <v>21.4298</v>
      </c>
      <c r="AJ67" s="45">
        <f t="shared" si="122"/>
        <v>94.7684</v>
      </c>
      <c r="AK67" s="45">
        <f t="shared" si="123"/>
        <v>18.268800000000002</v>
      </c>
      <c r="AL67" s="47">
        <f t="shared" si="124"/>
        <v>3.0663000000000005</v>
      </c>
      <c r="AM67" s="45">
        <f t="shared" si="125"/>
        <v>178.85059999999999</v>
      </c>
      <c r="AN67" s="48"/>
      <c r="AO67" s="45">
        <f t="shared" si="126"/>
        <v>2.1429800000000001</v>
      </c>
      <c r="AP67" s="45">
        <f t="shared" si="127"/>
        <v>9.4768399999999993</v>
      </c>
      <c r="AQ67" s="45">
        <f t="shared" si="128"/>
        <v>1.8268800000000003</v>
      </c>
      <c r="AR67" s="45">
        <f t="shared" si="129"/>
        <v>0.30663000000000007</v>
      </c>
      <c r="AS67" s="45">
        <f t="shared" si="130"/>
        <v>17.885059999999999</v>
      </c>
      <c r="AT67" s="45">
        <f t="shared" si="131"/>
        <v>0.10214558967093207</v>
      </c>
      <c r="AU67" s="66"/>
    </row>
    <row r="68" spans="1:47" s="12" customFormat="1" ht="36" customHeight="1">
      <c r="A68" s="12" t="s">
        <v>215</v>
      </c>
      <c r="B68" s="12" t="s">
        <v>252</v>
      </c>
      <c r="C68" s="12" t="s">
        <v>253</v>
      </c>
      <c r="D68" s="12">
        <v>2019</v>
      </c>
      <c r="E68" s="12" t="s">
        <v>39</v>
      </c>
      <c r="F68" s="12" t="s">
        <v>248</v>
      </c>
      <c r="H68" s="17"/>
      <c r="K68" s="12">
        <v>100</v>
      </c>
      <c r="U68" s="12">
        <v>12</v>
      </c>
      <c r="V68" s="12">
        <v>100</v>
      </c>
      <c r="AE68" s="21"/>
      <c r="AF68" s="21"/>
      <c r="AG68" s="25"/>
      <c r="AH68" s="45">
        <f t="shared" ref="AH68:AH69" si="132">3.85*I68+2.95*J68+3.87*K68+3.8*L68+3.2*M68+2.8*N68+3.12*O68+3.33*P68+3.62*Q68+4.29*R68+3.81*S68+0*T68+0.17*U68+3.9*V68+3.87*W68+3.9*X68+2.9*Y68+2.83*Z68+2.86*AA68+3.04*AB68+0.52*AC68</f>
        <v>779.04</v>
      </c>
      <c r="AI68" s="46">
        <f t="shared" ref="AI68:AI69" si="133">I68*0.22+J68*0.21+K68*0.2+L68*0.24+M68*0+N68*0+O68*0.007+P68*0.074+Q68*0.05+R68*0.107+S68*0.01+T68*0+U68*0.8+V68*0+W68*0+X68*0+Y68*0+Z68*0+AA68*0+AB68*0.07+AC68*0</f>
        <v>29.6</v>
      </c>
      <c r="AJ68" s="45">
        <f t="shared" ref="AJ68:AJ69" si="134">I68*0+J68*0+K68*0+L68*0+M68*0+N68*0+O68*0.426+P68*0+Q68*0.01+R68*0.071+S68*0+T68*0+U68*0+V68*1+W68*0.999+X68*1+Y68*0.555+Z68*0.268+AA68*0.38+AB68*0.68+AC68*0.099</f>
        <v>100</v>
      </c>
      <c r="AK68" s="45">
        <f t="shared" ref="AK68:AK69" si="135">I68*0.52+J68*0.38+K68*0.53+L68*0.525+M68*0.63+N68*0.06+O68*0.039+P68*0.074+Q68*0.58+R68*0.357+S68*0+T68*0+U68*0.003+V68*0+W68*0+X68*0+Y68*0+Z68*0+AA68*0.05+AB68*0+AC68*0.002</f>
        <v>53.036000000000001</v>
      </c>
      <c r="AL68" s="47">
        <f t="shared" ref="AL68:AL69" si="136">I68*0.05+J68*0.046+K68*0+L68*0.05+M68*0.08+N68*0.006+O68*0.001+P68*0.019+Q68*0.0812+R68*0.214+S68*0+T68*0+U68*0.03+V68*0+W68*0+X68*0+Y68*0.001+Z68*0.002+AA68*0+AB68*0+AC68*0.001</f>
        <v>0.36</v>
      </c>
      <c r="AM68" s="45">
        <f t="shared" ref="AM68:AM69" si="137">I68*0.55+J68*0.382+K68*0.43+L68*0.34+M68*0.46+N68*0.017+O68*0.726+P68*0.778+Q68*0.768+R68*0.286+S68*0.91+T68*0+U68*0.8+V68*1+W68*1+X68*1+Y68*0.75+Z68*0.77+AA68*0.67+AB68*0.68+AC68*0.13</f>
        <v>152.6</v>
      </c>
      <c r="AN68" s="48"/>
      <c r="AO68" s="45">
        <f t="shared" ref="AO68:AO69" si="138">AI68/10</f>
        <v>2.96</v>
      </c>
      <c r="AP68" s="45">
        <f t="shared" ref="AP68:AP69" si="139">AJ68/10</f>
        <v>10</v>
      </c>
      <c r="AQ68" s="45">
        <f t="shared" ref="AQ68:AQ69" si="140">AK68/10</f>
        <v>5.3036000000000003</v>
      </c>
      <c r="AR68" s="45">
        <f t="shared" ref="AR68:AR69" si="141">AL68/10</f>
        <v>3.5999999999999997E-2</v>
      </c>
      <c r="AS68" s="45">
        <f t="shared" ref="AS68:AS69" si="142">AM68/10</f>
        <v>15.26</v>
      </c>
      <c r="AT68" s="45">
        <f t="shared" ref="AT68:AT69" si="143">AK68/AM68</f>
        <v>0.34754914809960685</v>
      </c>
      <c r="AU68" s="66"/>
    </row>
    <row r="69" spans="1:47" s="12" customFormat="1" ht="36" customHeight="1">
      <c r="A69" s="12" t="s">
        <v>257</v>
      </c>
      <c r="B69" s="12" t="s">
        <v>258</v>
      </c>
      <c r="C69" s="12" t="s">
        <v>259</v>
      </c>
      <c r="D69" s="12">
        <v>2019</v>
      </c>
      <c r="E69" s="12" t="s">
        <v>39</v>
      </c>
      <c r="F69" s="12" t="s">
        <v>248</v>
      </c>
      <c r="H69" s="17"/>
      <c r="K69" s="12">
        <v>100</v>
      </c>
      <c r="U69" s="12">
        <v>15</v>
      </c>
      <c r="W69" s="12">
        <v>50</v>
      </c>
      <c r="AD69" s="12" t="s">
        <v>49</v>
      </c>
      <c r="AE69" s="21" t="s">
        <v>260</v>
      </c>
      <c r="AF69" s="21"/>
      <c r="AG69" s="25"/>
      <c r="AH69" s="45">
        <f t="shared" si="132"/>
        <v>583.04999999999995</v>
      </c>
      <c r="AI69" s="46">
        <f t="shared" si="133"/>
        <v>32</v>
      </c>
      <c r="AJ69" s="45">
        <f t="shared" si="134"/>
        <v>49.95</v>
      </c>
      <c r="AK69" s="45">
        <f t="shared" si="135"/>
        <v>53.045000000000002</v>
      </c>
      <c r="AL69" s="47">
        <f t="shared" si="136"/>
        <v>0.44999999999999996</v>
      </c>
      <c r="AM69" s="45">
        <f t="shared" si="137"/>
        <v>105</v>
      </c>
      <c r="AN69" s="48"/>
      <c r="AO69" s="45">
        <f t="shared" si="138"/>
        <v>3.2</v>
      </c>
      <c r="AP69" s="45">
        <f t="shared" si="139"/>
        <v>4.9950000000000001</v>
      </c>
      <c r="AQ69" s="45">
        <f t="shared" si="140"/>
        <v>5.3045</v>
      </c>
      <c r="AR69" s="45">
        <f t="shared" si="141"/>
        <v>4.4999999999999998E-2</v>
      </c>
      <c r="AS69" s="45">
        <f t="shared" si="142"/>
        <v>10.5</v>
      </c>
      <c r="AT69" s="45">
        <f t="shared" si="143"/>
        <v>0.50519047619047619</v>
      </c>
      <c r="AU69" s="66"/>
    </row>
    <row r="70" spans="1:47" s="12" customFormat="1" ht="118" customHeight="1">
      <c r="A70" s="12" t="s">
        <v>261</v>
      </c>
      <c r="B70" s="12" t="s">
        <v>262</v>
      </c>
      <c r="C70" s="12" t="s">
        <v>263</v>
      </c>
      <c r="D70" s="12">
        <v>2019</v>
      </c>
      <c r="E70" s="12" t="s">
        <v>247</v>
      </c>
      <c r="F70" s="12" t="s">
        <v>247</v>
      </c>
      <c r="G70" s="12" t="s">
        <v>264</v>
      </c>
      <c r="H70" s="17"/>
      <c r="I70" s="12">
        <v>25</v>
      </c>
      <c r="P70" s="12">
        <v>66.83</v>
      </c>
      <c r="R70" s="12">
        <v>9.18</v>
      </c>
      <c r="U70" s="12">
        <v>6</v>
      </c>
      <c r="W70" s="12">
        <v>40</v>
      </c>
      <c r="X70" s="12">
        <v>42.4</v>
      </c>
      <c r="AD70" s="12" t="s">
        <v>265</v>
      </c>
      <c r="AE70" s="21" t="s">
        <v>266</v>
      </c>
      <c r="AF70" s="21"/>
      <c r="AG70" s="25"/>
      <c r="AH70" s="45">
        <f t="shared" ref="AH70:AH72" si="144">3.85*I70+2.95*J70+3.87*K70+3.8*L70+3.2*M70+2.8*N70+3.12*O70+3.33*P70+3.62*Q70+4.29*R70+3.81*S70+0*T70+0.17*U70+3.9*V70+3.87*W70+3.9*X70+2.9*Y70+2.83*Z70+2.86*AA70+3.04*AB70+0.52*AC70</f>
        <v>679.35610000000008</v>
      </c>
      <c r="AI70" s="46">
        <f t="shared" ref="AI70:AI72" si="145">I70*0.22+J70*0.21+K70*0.2+L70*0.24+M70*0+N70*0+O70*0.007+P70*0.074+Q70*0.05+R70*0.107+S70*0.01+T70*0+U70*0.8+V70*0+W70*0+X70*0+Y70*0+Z70*0+AA70*0+AB70*0.07+AC70*0</f>
        <v>16.227679999999999</v>
      </c>
      <c r="AJ70" s="45">
        <f t="shared" ref="AJ70:AJ72" si="146">I70*0+J70*0+K70*0+L70*0+M70*0+N70*0+O70*0.426+P70*0+Q70*0.01+R70*0.071+S70*0+T70*0+U70*0+V70*1+W70*0.999+X70*1+Y70*0.555+Z70*0.268+AA70*0.38+AB70*0.68+AC70*0.099</f>
        <v>83.011780000000002</v>
      </c>
      <c r="AK70" s="45">
        <f t="shared" ref="AK70:AK72" si="147">I70*0.52+J70*0.38+K70*0.53+L70*0.525+M70*0.63+N70*0.06+O70*0.039+P70*0.074+Q70*0.58+R70*0.357+S70*0+T70*0+U70*0.003+V70*0+W70*0+X70*0+Y70*0+Z70*0+AA70*0.05+AB70*0+AC70*0.002</f>
        <v>21.240679999999998</v>
      </c>
      <c r="AL70" s="47">
        <f t="shared" ref="AL70:AL72" si="148">I70*0.05+J70*0.046+K70*0+L70*0.05+M70*0.08+N70*0.006+O70*0.001+P70*0.019+Q70*0.0812+R70*0.214+S70*0+T70*0+U70*0.03+V70*0+W70*0+X70*0+Y70*0.001+Z70*0.002+AA70*0+AB70*0+AC70*0.001</f>
        <v>4.6642899999999994</v>
      </c>
      <c r="AM70" s="45">
        <f t="shared" ref="AM70:AM72" si="149">I70*0.55+J70*0.382+K70*0.43+L70*0.34+M70*0.46+N70*0.017+O70*0.726+P70*0.778+Q70*0.768+R70*0.286+S70*0.91+T70*0+U70*0.8+V70*1+W70*1+X70*1+Y70*0.75+Z70*0.77+AA70*0.67+AB70*0.68+AC70*0.13</f>
        <v>155.56922</v>
      </c>
      <c r="AN70" s="48"/>
      <c r="AO70" s="45">
        <f t="shared" ref="AO70:AO72" si="150">AI70/10</f>
        <v>1.622768</v>
      </c>
      <c r="AP70" s="45">
        <f t="shared" ref="AP70:AP72" si="151">AJ70/10</f>
        <v>8.3011780000000002</v>
      </c>
      <c r="AQ70" s="45">
        <f t="shared" ref="AQ70:AQ72" si="152">AK70/10</f>
        <v>2.1240679999999998</v>
      </c>
      <c r="AR70" s="45">
        <f t="shared" ref="AR70:AR72" si="153">AL70/10</f>
        <v>0.46642899999999993</v>
      </c>
      <c r="AS70" s="45">
        <f t="shared" ref="AS70:AS72" si="154">AM70/10</f>
        <v>15.556922</v>
      </c>
      <c r="AT70" s="45">
        <f t="shared" ref="AT70:AT72" si="155">AK70/AM70</f>
        <v>0.13653523492629197</v>
      </c>
      <c r="AU70" s="66"/>
    </row>
    <row r="71" spans="1:47" s="12" customFormat="1" ht="36" customHeight="1">
      <c r="A71" s="12" t="s">
        <v>268</v>
      </c>
      <c r="B71" s="12" t="s">
        <v>269</v>
      </c>
      <c r="C71" s="12" t="s">
        <v>237</v>
      </c>
      <c r="D71" s="12">
        <v>2019</v>
      </c>
      <c r="E71" s="12" t="s">
        <v>267</v>
      </c>
      <c r="F71" s="12" t="s">
        <v>247</v>
      </c>
      <c r="H71" s="17"/>
      <c r="J71" s="12">
        <v>18</v>
      </c>
      <c r="P71" s="12">
        <v>30</v>
      </c>
      <c r="U71" s="12">
        <v>12</v>
      </c>
      <c r="W71" s="12">
        <v>45</v>
      </c>
      <c r="AE71" s="21"/>
      <c r="AF71" s="21"/>
      <c r="AG71" s="25"/>
      <c r="AH71" s="45">
        <f t="shared" si="144"/>
        <v>329.19</v>
      </c>
      <c r="AI71" s="46">
        <f t="shared" si="145"/>
        <v>15.600000000000001</v>
      </c>
      <c r="AJ71" s="45">
        <f t="shared" si="146"/>
        <v>44.954999999999998</v>
      </c>
      <c r="AK71" s="45">
        <f t="shared" si="147"/>
        <v>9.0959999999999983</v>
      </c>
      <c r="AL71" s="47">
        <f t="shared" si="148"/>
        <v>1.758</v>
      </c>
      <c r="AM71" s="45">
        <f t="shared" si="149"/>
        <v>84.816000000000003</v>
      </c>
      <c r="AN71" s="48"/>
      <c r="AO71" s="45">
        <f t="shared" si="150"/>
        <v>1.56</v>
      </c>
      <c r="AP71" s="45">
        <f t="shared" si="151"/>
        <v>4.4954999999999998</v>
      </c>
      <c r="AQ71" s="45">
        <f t="shared" si="152"/>
        <v>0.90959999999999985</v>
      </c>
      <c r="AR71" s="45">
        <f t="shared" si="153"/>
        <v>0.17580000000000001</v>
      </c>
      <c r="AS71" s="45">
        <f t="shared" si="154"/>
        <v>8.4816000000000003</v>
      </c>
      <c r="AT71" s="45">
        <f t="shared" si="155"/>
        <v>0.10724391624221842</v>
      </c>
      <c r="AU71" s="66"/>
    </row>
    <row r="72" spans="1:47" s="12" customFormat="1" ht="36" customHeight="1">
      <c r="A72" s="12" t="s">
        <v>271</v>
      </c>
      <c r="B72" s="12" t="s">
        <v>272</v>
      </c>
      <c r="C72" s="12" t="s">
        <v>273</v>
      </c>
      <c r="D72" s="12">
        <v>2019</v>
      </c>
      <c r="E72" s="12" t="s">
        <v>39</v>
      </c>
      <c r="F72" s="12" t="s">
        <v>248</v>
      </c>
      <c r="H72" s="17"/>
      <c r="K72" s="12">
        <v>80</v>
      </c>
      <c r="U72" s="12">
        <v>10</v>
      </c>
      <c r="W72" s="12">
        <v>50</v>
      </c>
      <c r="AD72" s="12" t="s">
        <v>270</v>
      </c>
      <c r="AE72" s="21"/>
      <c r="AF72" s="21"/>
      <c r="AG72" s="25"/>
      <c r="AH72" s="45">
        <f t="shared" si="144"/>
        <v>504.8</v>
      </c>
      <c r="AI72" s="46">
        <f t="shared" si="145"/>
        <v>24</v>
      </c>
      <c r="AJ72" s="45">
        <f t="shared" si="146"/>
        <v>49.95</v>
      </c>
      <c r="AK72" s="45">
        <f t="shared" si="147"/>
        <v>42.430000000000007</v>
      </c>
      <c r="AL72" s="47">
        <f t="shared" si="148"/>
        <v>0.3</v>
      </c>
      <c r="AM72" s="45">
        <f t="shared" si="149"/>
        <v>92.4</v>
      </c>
      <c r="AN72" s="48"/>
      <c r="AO72" s="45">
        <f t="shared" si="150"/>
        <v>2.4</v>
      </c>
      <c r="AP72" s="45">
        <f t="shared" si="151"/>
        <v>4.9950000000000001</v>
      </c>
      <c r="AQ72" s="45">
        <f t="shared" si="152"/>
        <v>4.2430000000000003</v>
      </c>
      <c r="AR72" s="45">
        <f t="shared" si="153"/>
        <v>0.03</v>
      </c>
      <c r="AS72" s="45">
        <f t="shared" si="154"/>
        <v>9.24</v>
      </c>
      <c r="AT72" s="45">
        <f t="shared" si="155"/>
        <v>0.45919913419913422</v>
      </c>
      <c r="AU72" s="66"/>
    </row>
    <row r="73" spans="1:47" s="12" customFormat="1" ht="36" customHeight="1">
      <c r="A73" s="12" t="s">
        <v>295</v>
      </c>
      <c r="B73" s="12" t="s">
        <v>296</v>
      </c>
      <c r="C73" s="12" t="s">
        <v>297</v>
      </c>
      <c r="D73" s="12">
        <v>2019</v>
      </c>
      <c r="E73" s="12" t="s">
        <v>52</v>
      </c>
      <c r="F73" s="12" t="s">
        <v>110</v>
      </c>
      <c r="G73" s="12" t="s">
        <v>298</v>
      </c>
      <c r="H73" s="17"/>
      <c r="AE73" s="21"/>
      <c r="AF73" s="21"/>
      <c r="AG73" s="25"/>
      <c r="AH73" s="45">
        <f t="shared" ref="AH73:AH76" si="156">3.85*I73+2.95*J73+3.87*K73+3.8*L73+3.2*M73+2.8*N73+3.12*O73+3.33*P73+3.62*Q73+4.29*R73+3.81*S73+0*T73+0.17*U73+3.9*V73+3.87*W73+3.9*X73+2.9*Y73+2.83*Z73+2.86*AA73+3.04*AB73+0.52*AC73</f>
        <v>0</v>
      </c>
      <c r="AI73" s="46">
        <f t="shared" ref="AI73:AI76" si="157">I73*0.22+J73*0.21+K73*0.2+L73*0.24+M73*0+N73*0+O73*0.007+P73*0.074+Q73*0.05+R73*0.107+S73*0.01+T73*0+U73*0.8+V73*0+W73*0+X73*0+Y73*0+Z73*0+AA73*0+AB73*0.07+AC73*0</f>
        <v>0</v>
      </c>
      <c r="AJ73" s="45">
        <f t="shared" ref="AJ73:AJ76" si="158">I73*0+J73*0+K73*0+L73*0+M73*0+N73*0+O73*0.426+P73*0+Q73*0.01+R73*0.071+S73*0+T73*0+U73*0+V73*1+W73*0.999+X73*1+Y73*0.555+Z73*0.268+AA73*0.38+AB73*0.68+AC73*0.099</f>
        <v>0</v>
      </c>
      <c r="AK73" s="45">
        <f t="shared" ref="AK73:AK76" si="159">I73*0.52+J73*0.38+K73*0.53+L73*0.525+M73*0.63+N73*0.06+O73*0.039+P73*0.074+Q73*0.58+R73*0.357+S73*0+T73*0+U73*0.003+V73*0+W73*0+X73*0+Y73*0+Z73*0+AA73*0.05+AB73*0+AC73*0.002</f>
        <v>0</v>
      </c>
      <c r="AL73" s="47">
        <f t="shared" ref="AL73:AL76" si="160">I73*0.05+J73*0.046+K73*0+L73*0.05+M73*0.08+N73*0.006+O73*0.001+P73*0.019+Q73*0.0812+R73*0.214+S73*0+T73*0+U73*0.03+V73*0+W73*0+X73*0+Y73*0.001+Z73*0.002+AA73*0+AB73*0+AC73*0.001</f>
        <v>0</v>
      </c>
      <c r="AM73" s="45">
        <f t="shared" ref="AM73:AM76" si="161">I73*0.55+J73*0.382+K73*0.43+L73*0.34+M73*0.46+N73*0.017+O73*0.726+P73*0.778+Q73*0.768+R73*0.286+S73*0.91+T73*0+U73*0.8+V73*1+W73*1+X73*1+Y73*0.75+Z73*0.77+AA73*0.67+AB73*0.68+AC73*0.13</f>
        <v>0</v>
      </c>
      <c r="AN73" s="48"/>
      <c r="AO73" s="45">
        <f t="shared" ref="AO73:AO76" si="162">AI73/10</f>
        <v>0</v>
      </c>
      <c r="AP73" s="45">
        <f t="shared" ref="AP73:AP76" si="163">AJ73/10</f>
        <v>0</v>
      </c>
      <c r="AQ73" s="45">
        <f t="shared" ref="AQ73:AQ76" si="164">AK73/10</f>
        <v>0</v>
      </c>
      <c r="AR73" s="45">
        <f t="shared" ref="AR73:AR76" si="165">AL73/10</f>
        <v>0</v>
      </c>
      <c r="AS73" s="45">
        <f t="shared" ref="AS73:AS76" si="166">AM73/10</f>
        <v>0</v>
      </c>
      <c r="AT73" s="45" t="e">
        <f t="shared" ref="AT73:AT76" si="167">AK73/AM73</f>
        <v>#DIV/0!</v>
      </c>
      <c r="AU73" s="66" t="s">
        <v>359</v>
      </c>
    </row>
    <row r="74" spans="1:47" s="12" customFormat="1" ht="36" customHeight="1" thickBot="1">
      <c r="A74" s="12" t="s">
        <v>138</v>
      </c>
      <c r="B74" s="12" t="s">
        <v>300</v>
      </c>
      <c r="C74" s="12" t="s">
        <v>301</v>
      </c>
      <c r="D74" s="12">
        <v>2020</v>
      </c>
      <c r="E74" s="12" t="s">
        <v>39</v>
      </c>
      <c r="F74" s="12" t="s">
        <v>248</v>
      </c>
      <c r="G74" s="12" t="s">
        <v>302</v>
      </c>
      <c r="H74" s="17"/>
      <c r="K74" s="12">
        <v>100</v>
      </c>
      <c r="U74" s="12">
        <v>12</v>
      </c>
      <c r="X74" s="12">
        <v>100</v>
      </c>
      <c r="AE74" s="21">
        <v>4.1999999999999997E-3</v>
      </c>
      <c r="AF74" s="21">
        <v>4.0000000000000002E-4</v>
      </c>
      <c r="AG74" s="25"/>
      <c r="AH74" s="49">
        <f t="shared" si="156"/>
        <v>779.04</v>
      </c>
      <c r="AI74" s="50">
        <f t="shared" si="157"/>
        <v>29.6</v>
      </c>
      <c r="AJ74" s="49">
        <f t="shared" si="158"/>
        <v>100</v>
      </c>
      <c r="AK74" s="49">
        <f t="shared" si="159"/>
        <v>53.036000000000001</v>
      </c>
      <c r="AL74" s="51">
        <f t="shared" si="160"/>
        <v>0.36</v>
      </c>
      <c r="AM74" s="49">
        <f t="shared" si="161"/>
        <v>152.6</v>
      </c>
      <c r="AN74" s="48"/>
      <c r="AO74" s="49">
        <f t="shared" si="162"/>
        <v>2.96</v>
      </c>
      <c r="AP74" s="49">
        <f t="shared" si="163"/>
        <v>10</v>
      </c>
      <c r="AQ74" s="49">
        <f t="shared" si="164"/>
        <v>5.3036000000000003</v>
      </c>
      <c r="AR74" s="49">
        <f t="shared" si="165"/>
        <v>3.5999999999999997E-2</v>
      </c>
      <c r="AS74" s="49">
        <f t="shared" si="166"/>
        <v>15.26</v>
      </c>
      <c r="AT74" s="49">
        <f t="shared" si="167"/>
        <v>0.34754914809960685</v>
      </c>
      <c r="AU74" s="66"/>
    </row>
    <row r="75" spans="1:47" s="12" customFormat="1" ht="36" customHeight="1" thickBot="1">
      <c r="A75" s="12" t="s">
        <v>138</v>
      </c>
      <c r="B75" s="12" t="s">
        <v>300</v>
      </c>
      <c r="C75" s="12" t="s">
        <v>301</v>
      </c>
      <c r="D75" s="12">
        <v>2020</v>
      </c>
      <c r="E75" s="12" t="s">
        <v>103</v>
      </c>
      <c r="F75" s="12" t="s">
        <v>248</v>
      </c>
      <c r="G75" s="12" t="s">
        <v>304</v>
      </c>
      <c r="H75" s="17"/>
      <c r="J75" s="12">
        <v>27.5</v>
      </c>
      <c r="O75" s="12">
        <v>30</v>
      </c>
      <c r="U75" s="12">
        <v>7.25</v>
      </c>
      <c r="Z75" s="12">
        <v>47.5</v>
      </c>
      <c r="AD75" s="21">
        <v>2E-3</v>
      </c>
      <c r="AE75" s="21">
        <v>3.0000000000000001E-3</v>
      </c>
      <c r="AF75" s="21"/>
      <c r="AG75" s="25"/>
      <c r="AH75" s="52">
        <f>3.85*I75+2.95*J75+3.87*K75+3.8*L75+3.2*M75+2.8*N75+3.12*O75+3.33*P75+3.62*Q75+4.29*R75+3.81*S75+0*T75+0.17*U75+3.9*V75+3.87*W75+3.9*X75+2.9*Y75+2.83*Z75+2.86*AA75+3.04*AB75+0.52*AC75+137.5*0.89</f>
        <v>432.75750000000005</v>
      </c>
      <c r="AI75" s="53">
        <f>I75*0.22+J75*0.21+K75*0.2+L75*0.24+M75*0+N75*0+O75*0.007+P75*0.074+Q75*0.05+R75*0.107+S75*0.01+T75*0+U75*0.8+V75*0+W75*0+X75*0+Y75*0+Z75*0+AA75*0+AB75*0.07+AC75*0+137.5*0.026</f>
        <v>15.36</v>
      </c>
      <c r="AJ75" s="54">
        <f>I75*0+J75*0+K75*0+L75*0+M75*0+N75*0+O75*0.426+P75*0+Q75*0.01+R75*0.071+S75*0+T75*0+U75*0+V75*1+W75*0.999+X75*1+Y75*0.555+Z75*0.268+AA75*0.38+AB75*0.68+AC75*0.099+137.5*0.122</f>
        <v>42.284999999999997</v>
      </c>
      <c r="AK75" s="54">
        <f>I75*0.52+J75*0.38+K75*0.53+L75*0.525+M75*0.63+N75*0.06+O75*0.039+P75*0.074+Q75*0.58+R75*0.357+S75*0+T75*0+U75*0.003+V75*0+W75*0+X75*0+Y75*0+Z75*0+AA75*0.05+AB75*0+AC75*0.002+137.5*0.011</f>
        <v>13.154249999999999</v>
      </c>
      <c r="AL75" s="55">
        <f>I75*0.05+J75*0.046+K75*0+L75*0.05+M75*0.08+N75*0.006+O75*0.001+P75*0.019+Q75*0.0812+R75*0.214+S75*0+T75*0+U75*0.03+V75*0+W75*0+X75*0+Y75*0.001+Z75*0.002+AA75*0+AB75*0+AC75*0.001+137.5*0.003</f>
        <v>2.02</v>
      </c>
      <c r="AM75" s="54">
        <f>I75*0.55+J75*0.382+K75*0.43+L75*0.34+M75*0.46+N75*0.017+O75*0.726+P75*0.778+Q75*0.768+R75*0.286+S75*0.91+T75*0+U75*0.8+V75*1+W75*1+X75*1+Y75*0.75+Z75*0.77+AA75*0.67+AB75*0.68+AC75*0.13+137.5*0.228</f>
        <v>106.01000000000002</v>
      </c>
      <c r="AN75" s="56"/>
      <c r="AO75" s="54">
        <f t="shared" si="162"/>
        <v>1.536</v>
      </c>
      <c r="AP75" s="54">
        <f t="shared" si="163"/>
        <v>4.2284999999999995</v>
      </c>
      <c r="AQ75" s="54">
        <f t="shared" si="164"/>
        <v>1.3154249999999998</v>
      </c>
      <c r="AR75" s="54">
        <f t="shared" si="165"/>
        <v>0.20200000000000001</v>
      </c>
      <c r="AS75" s="54">
        <f t="shared" si="166"/>
        <v>10.601000000000003</v>
      </c>
      <c r="AT75" s="57">
        <f t="shared" si="167"/>
        <v>0.12408499198188848</v>
      </c>
      <c r="AU75" s="67" t="s">
        <v>305</v>
      </c>
    </row>
    <row r="76" spans="1:47" s="12" customFormat="1" ht="36" customHeight="1">
      <c r="A76" s="12" t="s">
        <v>179</v>
      </c>
      <c r="B76" s="12" t="s">
        <v>231</v>
      </c>
      <c r="C76" s="12" t="s">
        <v>171</v>
      </c>
      <c r="D76" s="12">
        <v>2020</v>
      </c>
      <c r="E76" s="12" t="s">
        <v>247</v>
      </c>
      <c r="F76" s="12" t="s">
        <v>110</v>
      </c>
      <c r="H76" s="17"/>
      <c r="I76" s="12">
        <v>17.3</v>
      </c>
      <c r="P76" s="12">
        <v>73.099999999999994</v>
      </c>
      <c r="R76" s="12">
        <v>10</v>
      </c>
      <c r="U76" s="12">
        <v>5.8</v>
      </c>
      <c r="Z76" s="12">
        <v>76.900000000000006</v>
      </c>
      <c r="AE76" s="12" t="s">
        <v>275</v>
      </c>
      <c r="AG76" s="25"/>
      <c r="AH76" s="58">
        <f t="shared" si="156"/>
        <v>571.54099999999994</v>
      </c>
      <c r="AI76" s="59">
        <f t="shared" si="157"/>
        <v>14.9254</v>
      </c>
      <c r="AJ76" s="58">
        <f t="shared" si="158"/>
        <v>21.319200000000002</v>
      </c>
      <c r="AK76" s="58">
        <f t="shared" si="159"/>
        <v>17.992799999999999</v>
      </c>
      <c r="AL76" s="60">
        <f t="shared" si="160"/>
        <v>4.7217000000000011</v>
      </c>
      <c r="AM76" s="58">
        <f t="shared" si="161"/>
        <v>133.09980000000002</v>
      </c>
      <c r="AN76" s="48"/>
      <c r="AO76" s="58">
        <f t="shared" si="162"/>
        <v>1.49254</v>
      </c>
      <c r="AP76" s="58">
        <f t="shared" si="163"/>
        <v>2.13192</v>
      </c>
      <c r="AQ76" s="58">
        <f t="shared" si="164"/>
        <v>1.79928</v>
      </c>
      <c r="AR76" s="58">
        <f t="shared" si="165"/>
        <v>0.47217000000000009</v>
      </c>
      <c r="AS76" s="58">
        <f t="shared" si="166"/>
        <v>13.309980000000001</v>
      </c>
      <c r="AT76" s="58">
        <f t="shared" si="167"/>
        <v>0.13518277262625486</v>
      </c>
      <c r="AU76" s="66"/>
    </row>
    <row r="77" spans="1:47" s="12" customFormat="1" ht="36" customHeight="1">
      <c r="A77" s="12" t="s">
        <v>357</v>
      </c>
      <c r="B77" s="12" t="s">
        <v>254</v>
      </c>
      <c r="C77" s="12" t="s">
        <v>208</v>
      </c>
      <c r="D77" s="12">
        <v>2020</v>
      </c>
      <c r="E77" s="12" t="s">
        <v>113</v>
      </c>
      <c r="F77" s="12" t="s">
        <v>247</v>
      </c>
      <c r="G77" s="12" t="s">
        <v>117</v>
      </c>
      <c r="H77" s="17"/>
      <c r="I77" s="12">
        <v>62.4</v>
      </c>
      <c r="P77" s="12">
        <v>40.799999999999997</v>
      </c>
      <c r="U77" s="12">
        <v>9.3000000000000007</v>
      </c>
      <c r="X77" s="12">
        <v>86.2</v>
      </c>
      <c r="AE77" s="21"/>
      <c r="AF77" s="21"/>
      <c r="AG77" s="25"/>
      <c r="AH77" s="45">
        <f t="shared" ref="AH77:AH78" si="168">3.85*I77+2.95*J77+3.87*K77+3.8*L77+3.2*M77+2.8*N77+3.12*O77+3.33*P77+3.62*Q77+4.29*R77+3.81*S77+0*T77+0.17*U77+3.9*V77+3.87*W77+3.9*X77+2.9*Y77+2.83*Z77+2.86*AA77+3.04*AB77+0.52*AC77</f>
        <v>713.86500000000001</v>
      </c>
      <c r="AI77" s="46">
        <f t="shared" ref="AI77:AI78" si="169">I77*0.22+J77*0.21+K77*0.2+L77*0.24+M77*0+N77*0+O77*0.007+P77*0.074+Q77*0.05+R77*0.107+S77*0.01+T77*0+U77*0.8+V77*0+W77*0+X77*0+Y77*0+Z77*0+AA77*0+AB77*0.07+AC77*0</f>
        <v>24.187200000000001</v>
      </c>
      <c r="AJ77" s="45">
        <f t="shared" ref="AJ77:AJ78" si="170">I77*0+J77*0+K77*0+L77*0+M77*0+N77*0+O77*0.426+P77*0+Q77*0.01+R77*0.071+S77*0+T77*0+U77*0+V77*1+W77*0.999+X77*1+Y77*0.555+Z77*0.268+AA77*0.38+AB77*0.68+AC77*0.099</f>
        <v>86.2</v>
      </c>
      <c r="AK77" s="45">
        <f t="shared" ref="AK77:AK78" si="171">I77*0.52+J77*0.38+K77*0.53+L77*0.525+M77*0.63+N77*0.06+O77*0.039+P77*0.074+Q77*0.58+R77*0.357+S77*0+T77*0+U77*0.003+V77*0+W77*0+X77*0+Y77*0+Z77*0+AA77*0.05+AB77*0+AC77*0.002</f>
        <v>35.495100000000001</v>
      </c>
      <c r="AL77" s="47">
        <f t="shared" ref="AL77:AL78" si="172">I77*0.05+J77*0.046+K77*0+L77*0.05+M77*0.08+N77*0.006+O77*0.001+P77*0.019+Q77*0.0812+R77*0.214+S77*0+T77*0+U77*0.03+V77*0+W77*0+X77*0+Y77*0.001+Z77*0.002+AA77*0+AB77*0+AC77*0.001</f>
        <v>4.1741999999999999</v>
      </c>
      <c r="AM77" s="45">
        <f t="shared" ref="AM77:AM78" si="173">I77*0.55+J77*0.382+K77*0.43+L77*0.34+M77*0.46+N77*0.017+O77*0.726+P77*0.778+Q77*0.768+R77*0.286+S77*0.91+T77*0+U77*0.8+V77*1+W77*1+X77*1+Y77*0.75+Z77*0.77+AA77*0.67+AB77*0.68+AC77*0.13</f>
        <v>159.70240000000001</v>
      </c>
      <c r="AN77" s="48"/>
      <c r="AO77" s="45">
        <f t="shared" ref="AO77:AO78" si="174">AI77/10</f>
        <v>2.41872</v>
      </c>
      <c r="AP77" s="45">
        <f t="shared" ref="AP77:AP78" si="175">AJ77/10</f>
        <v>8.620000000000001</v>
      </c>
      <c r="AQ77" s="45">
        <f t="shared" ref="AQ77:AQ78" si="176">AK77/10</f>
        <v>3.5495100000000002</v>
      </c>
      <c r="AR77" s="45">
        <f t="shared" ref="AR77:AR78" si="177">AL77/10</f>
        <v>0.41742000000000001</v>
      </c>
      <c r="AS77" s="45">
        <f t="shared" ref="AS77:AS78" si="178">AM77/10</f>
        <v>15.97024</v>
      </c>
      <c r="AT77" s="45">
        <f t="shared" ref="AT77:AT78" si="179">AK77/AM77</f>
        <v>0.22225777446049652</v>
      </c>
      <c r="AU77" s="66"/>
    </row>
    <row r="78" spans="1:47" s="12" customFormat="1" ht="36" customHeight="1">
      <c r="A78" s="12" t="s">
        <v>357</v>
      </c>
      <c r="B78" s="12" t="s">
        <v>254</v>
      </c>
      <c r="C78" s="12" t="s">
        <v>208</v>
      </c>
      <c r="D78" s="12">
        <v>2020</v>
      </c>
      <c r="E78" s="12" t="s">
        <v>113</v>
      </c>
      <c r="F78" s="12" t="s">
        <v>247</v>
      </c>
      <c r="G78" s="12" t="s">
        <v>255</v>
      </c>
      <c r="H78" s="17"/>
      <c r="I78" s="12">
        <v>15.6</v>
      </c>
      <c r="P78" s="12">
        <v>40.799999999999997</v>
      </c>
      <c r="U78" s="12">
        <v>9.3000000000000007</v>
      </c>
      <c r="X78" s="12">
        <v>86.2</v>
      </c>
      <c r="AE78" s="21"/>
      <c r="AF78" s="21"/>
      <c r="AG78" s="25"/>
      <c r="AH78" s="45">
        <f t="shared" si="168"/>
        <v>533.68499999999995</v>
      </c>
      <c r="AI78" s="46">
        <f t="shared" si="169"/>
        <v>13.891200000000001</v>
      </c>
      <c r="AJ78" s="45">
        <f t="shared" si="170"/>
        <v>86.2</v>
      </c>
      <c r="AK78" s="45">
        <f t="shared" si="171"/>
        <v>11.1591</v>
      </c>
      <c r="AL78" s="47">
        <f t="shared" si="172"/>
        <v>1.8342000000000001</v>
      </c>
      <c r="AM78" s="45">
        <f t="shared" si="173"/>
        <v>133.9624</v>
      </c>
      <c r="AN78" s="48"/>
      <c r="AO78" s="45">
        <f t="shared" si="174"/>
        <v>1.3891200000000001</v>
      </c>
      <c r="AP78" s="45">
        <f t="shared" si="175"/>
        <v>8.620000000000001</v>
      </c>
      <c r="AQ78" s="45">
        <f t="shared" si="176"/>
        <v>1.11591</v>
      </c>
      <c r="AR78" s="45">
        <f t="shared" si="177"/>
        <v>0.18342</v>
      </c>
      <c r="AS78" s="45">
        <f t="shared" si="178"/>
        <v>13.396240000000001</v>
      </c>
      <c r="AT78" s="45">
        <f t="shared" si="179"/>
        <v>8.3300239470179699E-2</v>
      </c>
      <c r="AU78" s="66"/>
    </row>
    <row r="79" spans="1:47" ht="36" customHeight="1">
      <c r="I79" s="12"/>
      <c r="J79" s="12"/>
      <c r="K79" s="12"/>
      <c r="L79" s="12"/>
      <c r="M79" s="12"/>
      <c r="N79" s="12"/>
      <c r="O79" s="12"/>
      <c r="P79" s="12"/>
      <c r="Q79" s="12"/>
      <c r="R79" s="12"/>
      <c r="S79" s="12"/>
      <c r="T79" s="12"/>
      <c r="U79" s="12"/>
      <c r="V79" s="12"/>
      <c r="W79" s="12"/>
      <c r="X79" s="12"/>
      <c r="Y79" s="12"/>
      <c r="Z79" s="12"/>
      <c r="AA79" s="12"/>
      <c r="AB79" s="12"/>
      <c r="AC79" s="12"/>
      <c r="AD79" s="12"/>
      <c r="AE79" s="12"/>
      <c r="AF79" s="12"/>
      <c r="AH79" s="45">
        <f t="shared" ref="AH79:AH136" si="180">3.85*I79+2.95*J79+3.87*K79+3.8*L79+3.2*M79+2.8*N79+3.12*O79+3.33*P79+3.62*Q79+4.29*R79+3.81*S79+0*T79+0.17*U79+3.9*V79+3.87*W79+3.9*X79+2.9*Y79+2.83*Z79+2.86*AA79+3.04*AB79+0.52*AC79</f>
        <v>0</v>
      </c>
      <c r="AI79" s="46">
        <f t="shared" ref="AI79:AI136" si="181">I79*0.22+J79*0.21+K79*0.2+L79*0.24+M79*0+N79*0+O79*0.007+P79*0.074+Q79*0.05+R79*0.107+S79*0.01+T79*0+U79*0.8+V79*0+W79*0+X79*0+Y79*0+Z79*0+AA79*0+AB79*0.07+AC79*0</f>
        <v>0</v>
      </c>
      <c r="AJ79" s="45">
        <f t="shared" ref="AJ79:AJ136" si="182">I79*0+J79*0+K79*0+L79*0+M79*0+N79*0+O79*0.426+P79*0+Q79*0.01+R79*0.071+S79*0+T79*0+U79*0+V79*1+W79*0.999+X79*1+Y79*0.555+Z79*0.268+AA79*0.38+AB79*0.68+AC79*0.099</f>
        <v>0</v>
      </c>
      <c r="AK79" s="45">
        <f t="shared" ref="AK79:AK136" si="183">I79*0.52+J79*0.38+K79*0.53+L79*0.525+M79*0.63+N79*0.06+O79*0.039+P79*0.074+Q79*0.58+R79*0.357+S79*0+T79*0+U79*0.003+V79*0+W79*0+X79*0+Y79*0+Z79*0+AA79*0.05+AB79*0+AC79*0.002</f>
        <v>0</v>
      </c>
      <c r="AL79" s="47">
        <f t="shared" ref="AL79:AL136" si="184">I79*0.05+J79*0.046+K79*0+L79*0.05+M79*0.08+N79*0.006+O79*0.001+P79*0.019+Q79*0.0812+R79*0.214+S79*0+T79*0+U79*0.03+V79*0+W79*0+X79*0+Y79*0.001+Z79*0.002+AA79*0+AB79*0+AC79*0.001</f>
        <v>0</v>
      </c>
      <c r="AM79" s="45">
        <f t="shared" ref="AM79:AM136" si="185">I79*0.55+J79*0.382+K79*0.43+L79*0.34+M79*0.46+N79*0.017+O79*0.726+P79*0.778+Q79*0.768+R79*0.286+S79*0.91+T79*0+U79*0.8+V79*1+W79*1+X79*1+Y79*0.75+Z79*0.77+AA79*0.67+AB79*0.68+AC79*0.13</f>
        <v>0</v>
      </c>
      <c r="AN79" s="48"/>
      <c r="AO79" s="45">
        <f t="shared" ref="AO79:AO136" si="186">AI79/10</f>
        <v>0</v>
      </c>
      <c r="AP79" s="45">
        <f t="shared" ref="AP79:AP136" si="187">AJ79/10</f>
        <v>0</v>
      </c>
      <c r="AQ79" s="45">
        <f t="shared" ref="AQ79:AQ136" si="188">AK79/10</f>
        <v>0</v>
      </c>
      <c r="AR79" s="45">
        <f t="shared" ref="AR79:AR136" si="189">AL79/10</f>
        <v>0</v>
      </c>
      <c r="AS79" s="45">
        <f t="shared" ref="AS79:AS136" si="190">AM79/10</f>
        <v>0</v>
      </c>
      <c r="AT79" s="45" t="e">
        <f t="shared" ref="AT79:AT136" si="191">AK79/AM79</f>
        <v>#DIV/0!</v>
      </c>
    </row>
    <row r="80" spans="1:47" ht="36" customHeight="1">
      <c r="I80" s="12"/>
      <c r="J80" s="12"/>
      <c r="K80" s="12"/>
      <c r="L80" s="12"/>
      <c r="M80" s="12"/>
      <c r="N80" s="12"/>
      <c r="O80" s="12"/>
      <c r="P80" s="12"/>
      <c r="Q80" s="12"/>
      <c r="R80" s="12"/>
      <c r="S80" s="12"/>
      <c r="T80" s="12"/>
      <c r="U80" s="12"/>
      <c r="V80" s="12"/>
      <c r="W80" s="12"/>
      <c r="X80" s="12"/>
      <c r="Y80" s="12"/>
      <c r="Z80" s="12"/>
      <c r="AA80" s="12"/>
      <c r="AB80" s="12"/>
      <c r="AC80" s="12"/>
      <c r="AD80" s="12"/>
      <c r="AE80" s="12"/>
      <c r="AH80" s="45">
        <f t="shared" si="180"/>
        <v>0</v>
      </c>
      <c r="AI80" s="46">
        <f t="shared" si="181"/>
        <v>0</v>
      </c>
      <c r="AJ80" s="45">
        <f t="shared" si="182"/>
        <v>0</v>
      </c>
      <c r="AK80" s="45">
        <f t="shared" si="183"/>
        <v>0</v>
      </c>
      <c r="AL80" s="47">
        <f t="shared" si="184"/>
        <v>0</v>
      </c>
      <c r="AM80" s="45">
        <f t="shared" si="185"/>
        <v>0</v>
      </c>
      <c r="AN80" s="48"/>
      <c r="AO80" s="45">
        <f t="shared" si="186"/>
        <v>0</v>
      </c>
      <c r="AP80" s="45">
        <f t="shared" si="187"/>
        <v>0</v>
      </c>
      <c r="AQ80" s="45">
        <f t="shared" si="188"/>
        <v>0</v>
      </c>
      <c r="AR80" s="45">
        <f t="shared" si="189"/>
        <v>0</v>
      </c>
      <c r="AS80" s="45">
        <f t="shared" si="190"/>
        <v>0</v>
      </c>
      <c r="AT80" s="45" t="e">
        <f t="shared" si="191"/>
        <v>#DIV/0!</v>
      </c>
    </row>
    <row r="81" spans="7:46" ht="36" customHeight="1">
      <c r="I81" s="12"/>
      <c r="J81" s="12"/>
      <c r="K81" s="12"/>
      <c r="L81" s="12"/>
      <c r="M81" s="12"/>
      <c r="N81" s="12"/>
      <c r="O81" s="12"/>
      <c r="P81" s="12"/>
      <c r="Q81" s="12"/>
      <c r="R81" s="12"/>
      <c r="S81" s="12"/>
      <c r="T81" s="12"/>
      <c r="U81" s="12"/>
      <c r="V81" s="12"/>
      <c r="W81" s="12"/>
      <c r="X81" s="12"/>
      <c r="Y81" s="12"/>
      <c r="Z81" s="12"/>
      <c r="AA81" s="12"/>
      <c r="AB81" s="12"/>
      <c r="AC81" s="12"/>
      <c r="AD81" s="21"/>
      <c r="AE81" s="12"/>
      <c r="AF81" s="12"/>
      <c r="AH81" s="45">
        <f t="shared" si="180"/>
        <v>0</v>
      </c>
      <c r="AI81" s="46">
        <f t="shared" si="181"/>
        <v>0</v>
      </c>
      <c r="AJ81" s="45">
        <f t="shared" si="182"/>
        <v>0</v>
      </c>
      <c r="AK81" s="45">
        <f t="shared" si="183"/>
        <v>0</v>
      </c>
      <c r="AL81" s="47">
        <f t="shared" si="184"/>
        <v>0</v>
      </c>
      <c r="AM81" s="45">
        <f t="shared" si="185"/>
        <v>0</v>
      </c>
      <c r="AN81" s="48"/>
      <c r="AO81" s="45">
        <f t="shared" si="186"/>
        <v>0</v>
      </c>
      <c r="AP81" s="45">
        <f t="shared" si="187"/>
        <v>0</v>
      </c>
      <c r="AQ81" s="45">
        <f t="shared" si="188"/>
        <v>0</v>
      </c>
      <c r="AR81" s="45">
        <f t="shared" si="189"/>
        <v>0</v>
      </c>
      <c r="AS81" s="45">
        <f t="shared" si="190"/>
        <v>0</v>
      </c>
      <c r="AT81" s="45" t="e">
        <f t="shared" si="191"/>
        <v>#DIV/0!</v>
      </c>
    </row>
    <row r="82" spans="7:46" ht="36" customHeight="1">
      <c r="I82" s="12"/>
      <c r="J82" s="12"/>
      <c r="K82" s="12"/>
      <c r="L82" s="12"/>
      <c r="M82" s="12"/>
      <c r="N82" s="12"/>
      <c r="O82" s="12"/>
      <c r="P82" s="12"/>
      <c r="Q82" s="12"/>
      <c r="R82" s="12"/>
      <c r="S82" s="12"/>
      <c r="T82" s="12"/>
      <c r="U82" s="12"/>
      <c r="V82" s="12"/>
      <c r="W82" s="12"/>
      <c r="X82" s="12"/>
      <c r="Y82" s="12"/>
      <c r="Z82" s="12"/>
      <c r="AA82" s="12"/>
      <c r="AB82" s="12"/>
      <c r="AC82" s="12"/>
      <c r="AD82" s="21"/>
      <c r="AE82" s="12"/>
      <c r="AF82" s="12"/>
      <c r="AH82" s="45">
        <f t="shared" si="180"/>
        <v>0</v>
      </c>
      <c r="AI82" s="46">
        <f t="shared" si="181"/>
        <v>0</v>
      </c>
      <c r="AJ82" s="45">
        <f t="shared" si="182"/>
        <v>0</v>
      </c>
      <c r="AK82" s="45">
        <f t="shared" si="183"/>
        <v>0</v>
      </c>
      <c r="AL82" s="47">
        <f t="shared" si="184"/>
        <v>0</v>
      </c>
      <c r="AM82" s="45">
        <f t="shared" si="185"/>
        <v>0</v>
      </c>
      <c r="AN82" s="48"/>
      <c r="AO82" s="45">
        <f t="shared" si="186"/>
        <v>0</v>
      </c>
      <c r="AP82" s="45">
        <f t="shared" si="187"/>
        <v>0</v>
      </c>
      <c r="AQ82" s="45">
        <f t="shared" si="188"/>
        <v>0</v>
      </c>
      <c r="AR82" s="45">
        <f t="shared" si="189"/>
        <v>0</v>
      </c>
      <c r="AS82" s="45">
        <f t="shared" si="190"/>
        <v>0</v>
      </c>
      <c r="AT82" s="45" t="e">
        <f t="shared" si="191"/>
        <v>#DIV/0!</v>
      </c>
    </row>
    <row r="83" spans="7:46" ht="36" customHeight="1">
      <c r="G83" s="12"/>
      <c r="H83" s="17"/>
      <c r="I83" s="12"/>
      <c r="J83" s="12"/>
      <c r="K83" s="12"/>
      <c r="L83" s="12"/>
      <c r="M83" s="12"/>
      <c r="N83" s="12"/>
      <c r="O83" s="12"/>
      <c r="P83" s="12"/>
      <c r="Q83" s="12"/>
      <c r="R83" s="12"/>
      <c r="S83" s="12"/>
      <c r="T83" s="12"/>
      <c r="U83" s="12"/>
      <c r="V83" s="12"/>
      <c r="W83" s="12"/>
      <c r="X83" s="12"/>
      <c r="Y83" s="12"/>
      <c r="Z83" s="12"/>
      <c r="AA83" s="12"/>
      <c r="AB83" s="12"/>
      <c r="AC83" s="12"/>
      <c r="AD83" s="12"/>
      <c r="AH83" s="45">
        <f t="shared" si="180"/>
        <v>0</v>
      </c>
      <c r="AI83" s="46">
        <f t="shared" si="181"/>
        <v>0</v>
      </c>
      <c r="AJ83" s="45">
        <f t="shared" si="182"/>
        <v>0</v>
      </c>
      <c r="AK83" s="45">
        <f t="shared" si="183"/>
        <v>0</v>
      </c>
      <c r="AL83" s="47">
        <f t="shared" si="184"/>
        <v>0</v>
      </c>
      <c r="AM83" s="45">
        <f t="shared" si="185"/>
        <v>0</v>
      </c>
      <c r="AN83" s="48"/>
      <c r="AO83" s="45">
        <f t="shared" si="186"/>
        <v>0</v>
      </c>
      <c r="AP83" s="45">
        <f t="shared" si="187"/>
        <v>0</v>
      </c>
      <c r="AQ83" s="45">
        <f t="shared" si="188"/>
        <v>0</v>
      </c>
      <c r="AR83" s="45">
        <f t="shared" si="189"/>
        <v>0</v>
      </c>
      <c r="AS83" s="45">
        <f t="shared" si="190"/>
        <v>0</v>
      </c>
      <c r="AT83" s="45" t="e">
        <f t="shared" si="191"/>
        <v>#DIV/0!</v>
      </c>
    </row>
    <row r="84" spans="7:46" ht="36" customHeight="1">
      <c r="I84" s="12"/>
      <c r="J84" s="12"/>
      <c r="K84" s="12"/>
      <c r="L84" s="12"/>
      <c r="M84" s="12"/>
      <c r="N84" s="12"/>
      <c r="O84" s="12"/>
      <c r="P84" s="12"/>
      <c r="Q84" s="12"/>
      <c r="R84" s="12"/>
      <c r="S84" s="12"/>
      <c r="T84" s="12"/>
      <c r="U84" s="12"/>
      <c r="V84" s="12"/>
      <c r="W84" s="12"/>
      <c r="X84" s="12"/>
      <c r="Y84" s="12"/>
      <c r="Z84" s="12"/>
      <c r="AA84" s="12"/>
      <c r="AB84" s="12"/>
      <c r="AC84" s="12"/>
      <c r="AD84" s="12"/>
      <c r="AH84" s="45">
        <f t="shared" si="180"/>
        <v>0</v>
      </c>
      <c r="AI84" s="46">
        <f t="shared" si="181"/>
        <v>0</v>
      </c>
      <c r="AJ84" s="45">
        <f t="shared" si="182"/>
        <v>0</v>
      </c>
      <c r="AK84" s="45">
        <f t="shared" si="183"/>
        <v>0</v>
      </c>
      <c r="AL84" s="47">
        <f t="shared" si="184"/>
        <v>0</v>
      </c>
      <c r="AM84" s="45">
        <f t="shared" si="185"/>
        <v>0</v>
      </c>
      <c r="AN84" s="48"/>
      <c r="AO84" s="45">
        <f t="shared" si="186"/>
        <v>0</v>
      </c>
      <c r="AP84" s="45">
        <f t="shared" si="187"/>
        <v>0</v>
      </c>
      <c r="AQ84" s="45">
        <f t="shared" si="188"/>
        <v>0</v>
      </c>
      <c r="AR84" s="45">
        <f t="shared" si="189"/>
        <v>0</v>
      </c>
      <c r="AS84" s="45">
        <f t="shared" si="190"/>
        <v>0</v>
      </c>
      <c r="AT84" s="45" t="e">
        <f t="shared" si="191"/>
        <v>#DIV/0!</v>
      </c>
    </row>
    <row r="85" spans="7:46" ht="36" customHeight="1">
      <c r="AH85" s="45">
        <f t="shared" si="180"/>
        <v>0</v>
      </c>
      <c r="AI85" s="46">
        <f t="shared" si="181"/>
        <v>0</v>
      </c>
      <c r="AJ85" s="45">
        <f t="shared" si="182"/>
        <v>0</v>
      </c>
      <c r="AK85" s="45">
        <f t="shared" si="183"/>
        <v>0</v>
      </c>
      <c r="AL85" s="47">
        <f t="shared" si="184"/>
        <v>0</v>
      </c>
      <c r="AM85" s="45">
        <f t="shared" si="185"/>
        <v>0</v>
      </c>
      <c r="AN85" s="48"/>
      <c r="AO85" s="45">
        <f t="shared" si="186"/>
        <v>0</v>
      </c>
      <c r="AP85" s="45">
        <f t="shared" si="187"/>
        <v>0</v>
      </c>
      <c r="AQ85" s="45">
        <f t="shared" si="188"/>
        <v>0</v>
      </c>
      <c r="AR85" s="45">
        <f t="shared" si="189"/>
        <v>0</v>
      </c>
      <c r="AS85" s="45">
        <f t="shared" si="190"/>
        <v>0</v>
      </c>
      <c r="AT85" s="45" t="e">
        <f t="shared" si="191"/>
        <v>#DIV/0!</v>
      </c>
    </row>
    <row r="86" spans="7:46" ht="36" customHeight="1">
      <c r="AH86" s="45">
        <f t="shared" si="180"/>
        <v>0</v>
      </c>
      <c r="AI86" s="46">
        <f t="shared" si="181"/>
        <v>0</v>
      </c>
      <c r="AJ86" s="45">
        <f t="shared" si="182"/>
        <v>0</v>
      </c>
      <c r="AK86" s="45">
        <f t="shared" si="183"/>
        <v>0</v>
      </c>
      <c r="AL86" s="47">
        <f t="shared" si="184"/>
        <v>0</v>
      </c>
      <c r="AM86" s="45">
        <f t="shared" si="185"/>
        <v>0</v>
      </c>
      <c r="AN86" s="48"/>
      <c r="AO86" s="45">
        <f t="shared" si="186"/>
        <v>0</v>
      </c>
      <c r="AP86" s="45">
        <f t="shared" si="187"/>
        <v>0</v>
      </c>
      <c r="AQ86" s="45">
        <f t="shared" si="188"/>
        <v>0</v>
      </c>
      <c r="AR86" s="45">
        <f t="shared" si="189"/>
        <v>0</v>
      </c>
      <c r="AS86" s="45">
        <f t="shared" si="190"/>
        <v>0</v>
      </c>
      <c r="AT86" s="45" t="e">
        <f t="shared" si="191"/>
        <v>#DIV/0!</v>
      </c>
    </row>
    <row r="87" spans="7:46" ht="36" customHeight="1">
      <c r="AH87" s="45">
        <f t="shared" si="180"/>
        <v>0</v>
      </c>
      <c r="AI87" s="46">
        <f t="shared" si="181"/>
        <v>0</v>
      </c>
      <c r="AJ87" s="45">
        <f t="shared" si="182"/>
        <v>0</v>
      </c>
      <c r="AK87" s="45">
        <f t="shared" si="183"/>
        <v>0</v>
      </c>
      <c r="AL87" s="47">
        <f t="shared" si="184"/>
        <v>0</v>
      </c>
      <c r="AM87" s="45">
        <f t="shared" si="185"/>
        <v>0</v>
      </c>
      <c r="AN87" s="48"/>
      <c r="AO87" s="45">
        <f t="shared" si="186"/>
        <v>0</v>
      </c>
      <c r="AP87" s="45">
        <f t="shared" si="187"/>
        <v>0</v>
      </c>
      <c r="AQ87" s="45">
        <f t="shared" si="188"/>
        <v>0</v>
      </c>
      <c r="AR87" s="45">
        <f t="shared" si="189"/>
        <v>0</v>
      </c>
      <c r="AS87" s="45">
        <f t="shared" si="190"/>
        <v>0</v>
      </c>
      <c r="AT87" s="45" t="e">
        <f t="shared" si="191"/>
        <v>#DIV/0!</v>
      </c>
    </row>
    <row r="88" spans="7:46" ht="36" customHeight="1">
      <c r="AH88" s="45">
        <f t="shared" si="180"/>
        <v>0</v>
      </c>
      <c r="AI88" s="46">
        <f t="shared" si="181"/>
        <v>0</v>
      </c>
      <c r="AJ88" s="45">
        <f t="shared" si="182"/>
        <v>0</v>
      </c>
      <c r="AK88" s="45">
        <f t="shared" si="183"/>
        <v>0</v>
      </c>
      <c r="AL88" s="47">
        <f t="shared" si="184"/>
        <v>0</v>
      </c>
      <c r="AM88" s="45">
        <f t="shared" si="185"/>
        <v>0</v>
      </c>
      <c r="AN88" s="48"/>
      <c r="AO88" s="45">
        <f t="shared" si="186"/>
        <v>0</v>
      </c>
      <c r="AP88" s="45">
        <f t="shared" si="187"/>
        <v>0</v>
      </c>
      <c r="AQ88" s="45">
        <f t="shared" si="188"/>
        <v>0</v>
      </c>
      <c r="AR88" s="45">
        <f t="shared" si="189"/>
        <v>0</v>
      </c>
      <c r="AS88" s="45">
        <f t="shared" si="190"/>
        <v>0</v>
      </c>
      <c r="AT88" s="45" t="e">
        <f t="shared" si="191"/>
        <v>#DIV/0!</v>
      </c>
    </row>
    <row r="89" spans="7:46" ht="36" customHeight="1">
      <c r="AH89" s="45">
        <f t="shared" si="180"/>
        <v>0</v>
      </c>
      <c r="AI89" s="46">
        <f t="shared" si="181"/>
        <v>0</v>
      </c>
      <c r="AJ89" s="45">
        <f t="shared" si="182"/>
        <v>0</v>
      </c>
      <c r="AK89" s="45">
        <f t="shared" si="183"/>
        <v>0</v>
      </c>
      <c r="AL89" s="47">
        <f t="shared" si="184"/>
        <v>0</v>
      </c>
      <c r="AM89" s="45">
        <f t="shared" si="185"/>
        <v>0</v>
      </c>
      <c r="AN89" s="48"/>
      <c r="AO89" s="45">
        <f t="shared" si="186"/>
        <v>0</v>
      </c>
      <c r="AP89" s="45">
        <f t="shared" si="187"/>
        <v>0</v>
      </c>
      <c r="AQ89" s="45">
        <f t="shared" si="188"/>
        <v>0</v>
      </c>
      <c r="AR89" s="45">
        <f t="shared" si="189"/>
        <v>0</v>
      </c>
      <c r="AS89" s="45">
        <f t="shared" si="190"/>
        <v>0</v>
      </c>
      <c r="AT89" s="45" t="e">
        <f t="shared" si="191"/>
        <v>#DIV/0!</v>
      </c>
    </row>
    <row r="90" spans="7:46" ht="36" customHeight="1">
      <c r="AH90" s="45">
        <f t="shared" si="180"/>
        <v>0</v>
      </c>
      <c r="AI90" s="46">
        <f t="shared" si="181"/>
        <v>0</v>
      </c>
      <c r="AJ90" s="45">
        <f t="shared" si="182"/>
        <v>0</v>
      </c>
      <c r="AK90" s="45">
        <f t="shared" si="183"/>
        <v>0</v>
      </c>
      <c r="AL90" s="47">
        <f t="shared" si="184"/>
        <v>0</v>
      </c>
      <c r="AM90" s="45">
        <f t="shared" si="185"/>
        <v>0</v>
      </c>
      <c r="AN90" s="48"/>
      <c r="AO90" s="45">
        <f t="shared" si="186"/>
        <v>0</v>
      </c>
      <c r="AP90" s="45">
        <f t="shared" si="187"/>
        <v>0</v>
      </c>
      <c r="AQ90" s="45">
        <f t="shared" si="188"/>
        <v>0</v>
      </c>
      <c r="AR90" s="45">
        <f t="shared" si="189"/>
        <v>0</v>
      </c>
      <c r="AS90" s="45">
        <f t="shared" si="190"/>
        <v>0</v>
      </c>
      <c r="AT90" s="45" t="e">
        <f t="shared" si="191"/>
        <v>#DIV/0!</v>
      </c>
    </row>
    <row r="91" spans="7:46" ht="36" customHeight="1">
      <c r="AH91" s="45">
        <f t="shared" si="180"/>
        <v>0</v>
      </c>
      <c r="AI91" s="46">
        <f t="shared" si="181"/>
        <v>0</v>
      </c>
      <c r="AJ91" s="45">
        <f t="shared" si="182"/>
        <v>0</v>
      </c>
      <c r="AK91" s="45">
        <f t="shared" si="183"/>
        <v>0</v>
      </c>
      <c r="AL91" s="47">
        <f t="shared" si="184"/>
        <v>0</v>
      </c>
      <c r="AM91" s="45">
        <f t="shared" si="185"/>
        <v>0</v>
      </c>
      <c r="AN91" s="48"/>
      <c r="AO91" s="45">
        <f t="shared" si="186"/>
        <v>0</v>
      </c>
      <c r="AP91" s="45">
        <f t="shared" si="187"/>
        <v>0</v>
      </c>
      <c r="AQ91" s="45">
        <f t="shared" si="188"/>
        <v>0</v>
      </c>
      <c r="AR91" s="45">
        <f t="shared" si="189"/>
        <v>0</v>
      </c>
      <c r="AS91" s="45">
        <f t="shared" si="190"/>
        <v>0</v>
      </c>
      <c r="AT91" s="45" t="e">
        <f t="shared" si="191"/>
        <v>#DIV/0!</v>
      </c>
    </row>
    <row r="92" spans="7:46" ht="36" customHeight="1">
      <c r="AH92" s="45">
        <f t="shared" si="180"/>
        <v>0</v>
      </c>
      <c r="AI92" s="46">
        <f t="shared" si="181"/>
        <v>0</v>
      </c>
      <c r="AJ92" s="45">
        <f t="shared" si="182"/>
        <v>0</v>
      </c>
      <c r="AK92" s="45">
        <f t="shared" si="183"/>
        <v>0</v>
      </c>
      <c r="AL92" s="47">
        <f t="shared" si="184"/>
        <v>0</v>
      </c>
      <c r="AM92" s="45">
        <f t="shared" si="185"/>
        <v>0</v>
      </c>
      <c r="AN92" s="48"/>
      <c r="AO92" s="45">
        <f t="shared" si="186"/>
        <v>0</v>
      </c>
      <c r="AP92" s="45">
        <f t="shared" si="187"/>
        <v>0</v>
      </c>
      <c r="AQ92" s="45">
        <f t="shared" si="188"/>
        <v>0</v>
      </c>
      <c r="AR92" s="45">
        <f t="shared" si="189"/>
        <v>0</v>
      </c>
      <c r="AS92" s="45">
        <f t="shared" si="190"/>
        <v>0</v>
      </c>
      <c r="AT92" s="45" t="e">
        <f t="shared" si="191"/>
        <v>#DIV/0!</v>
      </c>
    </row>
    <row r="93" spans="7:46" ht="36" customHeight="1">
      <c r="AH93" s="45">
        <f t="shared" si="180"/>
        <v>0</v>
      </c>
      <c r="AI93" s="46">
        <f t="shared" si="181"/>
        <v>0</v>
      </c>
      <c r="AJ93" s="45">
        <f t="shared" si="182"/>
        <v>0</v>
      </c>
      <c r="AK93" s="45">
        <f t="shared" si="183"/>
        <v>0</v>
      </c>
      <c r="AL93" s="47">
        <f t="shared" si="184"/>
        <v>0</v>
      </c>
      <c r="AM93" s="45">
        <f t="shared" si="185"/>
        <v>0</v>
      </c>
      <c r="AN93" s="48"/>
      <c r="AO93" s="45">
        <f t="shared" si="186"/>
        <v>0</v>
      </c>
      <c r="AP93" s="45">
        <f t="shared" si="187"/>
        <v>0</v>
      </c>
      <c r="AQ93" s="45">
        <f t="shared" si="188"/>
        <v>0</v>
      </c>
      <c r="AR93" s="45">
        <f t="shared" si="189"/>
        <v>0</v>
      </c>
      <c r="AS93" s="45">
        <f t="shared" si="190"/>
        <v>0</v>
      </c>
      <c r="AT93" s="45" t="e">
        <f t="shared" si="191"/>
        <v>#DIV/0!</v>
      </c>
    </row>
    <row r="94" spans="7:46" ht="36" customHeight="1">
      <c r="AH94" s="45">
        <f t="shared" si="180"/>
        <v>0</v>
      </c>
      <c r="AI94" s="46">
        <f t="shared" si="181"/>
        <v>0</v>
      </c>
      <c r="AJ94" s="45">
        <f t="shared" si="182"/>
        <v>0</v>
      </c>
      <c r="AK94" s="45">
        <f t="shared" si="183"/>
        <v>0</v>
      </c>
      <c r="AL94" s="47">
        <f t="shared" si="184"/>
        <v>0</v>
      </c>
      <c r="AM94" s="45">
        <f t="shared" si="185"/>
        <v>0</v>
      </c>
      <c r="AN94" s="48"/>
      <c r="AO94" s="45">
        <f t="shared" si="186"/>
        <v>0</v>
      </c>
      <c r="AP94" s="45">
        <f t="shared" si="187"/>
        <v>0</v>
      </c>
      <c r="AQ94" s="45">
        <f t="shared" si="188"/>
        <v>0</v>
      </c>
      <c r="AR94" s="45">
        <f t="shared" si="189"/>
        <v>0</v>
      </c>
      <c r="AS94" s="45">
        <f t="shared" si="190"/>
        <v>0</v>
      </c>
      <c r="AT94" s="45" t="e">
        <f t="shared" si="191"/>
        <v>#DIV/0!</v>
      </c>
    </row>
    <row r="95" spans="7:46" ht="36" customHeight="1">
      <c r="AH95" s="45">
        <f t="shared" si="180"/>
        <v>0</v>
      </c>
      <c r="AI95" s="46">
        <f t="shared" si="181"/>
        <v>0</v>
      </c>
      <c r="AJ95" s="45">
        <f t="shared" si="182"/>
        <v>0</v>
      </c>
      <c r="AK95" s="45">
        <f t="shared" si="183"/>
        <v>0</v>
      </c>
      <c r="AL95" s="47">
        <f t="shared" si="184"/>
        <v>0</v>
      </c>
      <c r="AM95" s="45">
        <f t="shared" si="185"/>
        <v>0</v>
      </c>
      <c r="AN95" s="48"/>
      <c r="AO95" s="45">
        <f t="shared" si="186"/>
        <v>0</v>
      </c>
      <c r="AP95" s="45">
        <f t="shared" si="187"/>
        <v>0</v>
      </c>
      <c r="AQ95" s="45">
        <f t="shared" si="188"/>
        <v>0</v>
      </c>
      <c r="AR95" s="45">
        <f t="shared" si="189"/>
        <v>0</v>
      </c>
      <c r="AS95" s="45">
        <f t="shared" si="190"/>
        <v>0</v>
      </c>
      <c r="AT95" s="45" t="e">
        <f t="shared" si="191"/>
        <v>#DIV/0!</v>
      </c>
    </row>
    <row r="96" spans="7:46" ht="36" customHeight="1">
      <c r="AH96" s="45">
        <f t="shared" si="180"/>
        <v>0</v>
      </c>
      <c r="AI96" s="46">
        <f t="shared" si="181"/>
        <v>0</v>
      </c>
      <c r="AJ96" s="45">
        <f t="shared" si="182"/>
        <v>0</v>
      </c>
      <c r="AK96" s="45">
        <f t="shared" si="183"/>
        <v>0</v>
      </c>
      <c r="AL96" s="47">
        <f t="shared" si="184"/>
        <v>0</v>
      </c>
      <c r="AM96" s="45">
        <f t="shared" si="185"/>
        <v>0</v>
      </c>
      <c r="AN96" s="48"/>
      <c r="AO96" s="45">
        <f t="shared" si="186"/>
        <v>0</v>
      </c>
      <c r="AP96" s="45">
        <f t="shared" si="187"/>
        <v>0</v>
      </c>
      <c r="AQ96" s="45">
        <f t="shared" si="188"/>
        <v>0</v>
      </c>
      <c r="AR96" s="45">
        <f t="shared" si="189"/>
        <v>0</v>
      </c>
      <c r="AS96" s="45">
        <f t="shared" si="190"/>
        <v>0</v>
      </c>
      <c r="AT96" s="45" t="e">
        <f t="shared" si="191"/>
        <v>#DIV/0!</v>
      </c>
    </row>
    <row r="97" spans="34:46" ht="36" customHeight="1">
      <c r="AH97" s="45">
        <f t="shared" si="180"/>
        <v>0</v>
      </c>
      <c r="AI97" s="46">
        <f t="shared" si="181"/>
        <v>0</v>
      </c>
      <c r="AJ97" s="45">
        <f t="shared" si="182"/>
        <v>0</v>
      </c>
      <c r="AK97" s="45">
        <f t="shared" si="183"/>
        <v>0</v>
      </c>
      <c r="AL97" s="47">
        <f t="shared" si="184"/>
        <v>0</v>
      </c>
      <c r="AM97" s="45">
        <f t="shared" si="185"/>
        <v>0</v>
      </c>
      <c r="AN97" s="48"/>
      <c r="AO97" s="45">
        <f t="shared" si="186"/>
        <v>0</v>
      </c>
      <c r="AP97" s="45">
        <f t="shared" si="187"/>
        <v>0</v>
      </c>
      <c r="AQ97" s="45">
        <f t="shared" si="188"/>
        <v>0</v>
      </c>
      <c r="AR97" s="45">
        <f t="shared" si="189"/>
        <v>0</v>
      </c>
      <c r="AS97" s="45">
        <f t="shared" si="190"/>
        <v>0</v>
      </c>
      <c r="AT97" s="45" t="e">
        <f t="shared" si="191"/>
        <v>#DIV/0!</v>
      </c>
    </row>
    <row r="98" spans="34:46" ht="36" customHeight="1">
      <c r="AH98" s="45">
        <f t="shared" si="180"/>
        <v>0</v>
      </c>
      <c r="AI98" s="46">
        <f t="shared" si="181"/>
        <v>0</v>
      </c>
      <c r="AJ98" s="45">
        <f t="shared" si="182"/>
        <v>0</v>
      </c>
      <c r="AK98" s="45">
        <f t="shared" si="183"/>
        <v>0</v>
      </c>
      <c r="AL98" s="47">
        <f t="shared" si="184"/>
        <v>0</v>
      </c>
      <c r="AM98" s="45">
        <f t="shared" si="185"/>
        <v>0</v>
      </c>
      <c r="AN98" s="48"/>
      <c r="AO98" s="45">
        <f t="shared" si="186"/>
        <v>0</v>
      </c>
      <c r="AP98" s="45">
        <f t="shared" si="187"/>
        <v>0</v>
      </c>
      <c r="AQ98" s="45">
        <f t="shared" si="188"/>
        <v>0</v>
      </c>
      <c r="AR98" s="45">
        <f t="shared" si="189"/>
        <v>0</v>
      </c>
      <c r="AS98" s="45">
        <f t="shared" si="190"/>
        <v>0</v>
      </c>
      <c r="AT98" s="45" t="e">
        <f t="shared" si="191"/>
        <v>#DIV/0!</v>
      </c>
    </row>
    <row r="99" spans="34:46" ht="36" customHeight="1">
      <c r="AH99" s="45">
        <f t="shared" si="180"/>
        <v>0</v>
      </c>
      <c r="AI99" s="46">
        <f t="shared" si="181"/>
        <v>0</v>
      </c>
      <c r="AJ99" s="45">
        <f t="shared" si="182"/>
        <v>0</v>
      </c>
      <c r="AK99" s="45">
        <f t="shared" si="183"/>
        <v>0</v>
      </c>
      <c r="AL99" s="47">
        <f t="shared" si="184"/>
        <v>0</v>
      </c>
      <c r="AM99" s="45">
        <f t="shared" si="185"/>
        <v>0</v>
      </c>
      <c r="AN99" s="48"/>
      <c r="AO99" s="45">
        <f t="shared" si="186"/>
        <v>0</v>
      </c>
      <c r="AP99" s="45">
        <f t="shared" si="187"/>
        <v>0</v>
      </c>
      <c r="AQ99" s="45">
        <f t="shared" si="188"/>
        <v>0</v>
      </c>
      <c r="AR99" s="45">
        <f t="shared" si="189"/>
        <v>0</v>
      </c>
      <c r="AS99" s="45">
        <f t="shared" si="190"/>
        <v>0</v>
      </c>
      <c r="AT99" s="45" t="e">
        <f t="shared" si="191"/>
        <v>#DIV/0!</v>
      </c>
    </row>
    <row r="100" spans="34:46" ht="36" customHeight="1">
      <c r="AH100" s="45">
        <f t="shared" si="180"/>
        <v>0</v>
      </c>
      <c r="AI100" s="46">
        <f t="shared" si="181"/>
        <v>0</v>
      </c>
      <c r="AJ100" s="45">
        <f t="shared" si="182"/>
        <v>0</v>
      </c>
      <c r="AK100" s="45">
        <f t="shared" si="183"/>
        <v>0</v>
      </c>
      <c r="AL100" s="47">
        <f t="shared" si="184"/>
        <v>0</v>
      </c>
      <c r="AM100" s="45">
        <f t="shared" si="185"/>
        <v>0</v>
      </c>
      <c r="AN100" s="48"/>
      <c r="AO100" s="45">
        <f t="shared" si="186"/>
        <v>0</v>
      </c>
      <c r="AP100" s="45">
        <f t="shared" si="187"/>
        <v>0</v>
      </c>
      <c r="AQ100" s="45">
        <f t="shared" si="188"/>
        <v>0</v>
      </c>
      <c r="AR100" s="45">
        <f t="shared" si="189"/>
        <v>0</v>
      </c>
      <c r="AS100" s="45">
        <f t="shared" si="190"/>
        <v>0</v>
      </c>
      <c r="AT100" s="45" t="e">
        <f t="shared" si="191"/>
        <v>#DIV/0!</v>
      </c>
    </row>
    <row r="101" spans="34:46" ht="36" customHeight="1">
      <c r="AH101" s="45">
        <f t="shared" si="180"/>
        <v>0</v>
      </c>
      <c r="AI101" s="46">
        <f t="shared" si="181"/>
        <v>0</v>
      </c>
      <c r="AJ101" s="45">
        <f t="shared" si="182"/>
        <v>0</v>
      </c>
      <c r="AK101" s="45">
        <f t="shared" si="183"/>
        <v>0</v>
      </c>
      <c r="AL101" s="47">
        <f t="shared" si="184"/>
        <v>0</v>
      </c>
      <c r="AM101" s="45">
        <f t="shared" si="185"/>
        <v>0</v>
      </c>
      <c r="AN101" s="48"/>
      <c r="AO101" s="45">
        <f t="shared" si="186"/>
        <v>0</v>
      </c>
      <c r="AP101" s="45">
        <f t="shared" si="187"/>
        <v>0</v>
      </c>
      <c r="AQ101" s="45">
        <f t="shared" si="188"/>
        <v>0</v>
      </c>
      <c r="AR101" s="45">
        <f t="shared" si="189"/>
        <v>0</v>
      </c>
      <c r="AS101" s="45">
        <f t="shared" si="190"/>
        <v>0</v>
      </c>
      <c r="AT101" s="45" t="e">
        <f t="shared" si="191"/>
        <v>#DIV/0!</v>
      </c>
    </row>
    <row r="102" spans="34:46" ht="36" customHeight="1">
      <c r="AH102" s="45">
        <f t="shared" si="180"/>
        <v>0</v>
      </c>
      <c r="AI102" s="46">
        <f t="shared" si="181"/>
        <v>0</v>
      </c>
      <c r="AJ102" s="45">
        <f t="shared" si="182"/>
        <v>0</v>
      </c>
      <c r="AK102" s="45">
        <f t="shared" si="183"/>
        <v>0</v>
      </c>
      <c r="AL102" s="47">
        <f t="shared" si="184"/>
        <v>0</v>
      </c>
      <c r="AM102" s="45">
        <f t="shared" si="185"/>
        <v>0</v>
      </c>
      <c r="AN102" s="48"/>
      <c r="AO102" s="45">
        <f t="shared" si="186"/>
        <v>0</v>
      </c>
      <c r="AP102" s="45">
        <f t="shared" si="187"/>
        <v>0</v>
      </c>
      <c r="AQ102" s="45">
        <f t="shared" si="188"/>
        <v>0</v>
      </c>
      <c r="AR102" s="45">
        <f t="shared" si="189"/>
        <v>0</v>
      </c>
      <c r="AS102" s="45">
        <f t="shared" si="190"/>
        <v>0</v>
      </c>
      <c r="AT102" s="45" t="e">
        <f t="shared" si="191"/>
        <v>#DIV/0!</v>
      </c>
    </row>
    <row r="103" spans="34:46" ht="36" customHeight="1">
      <c r="AH103" s="45">
        <f t="shared" si="180"/>
        <v>0</v>
      </c>
      <c r="AI103" s="46">
        <f t="shared" si="181"/>
        <v>0</v>
      </c>
      <c r="AJ103" s="45">
        <f t="shared" si="182"/>
        <v>0</v>
      </c>
      <c r="AK103" s="45">
        <f t="shared" si="183"/>
        <v>0</v>
      </c>
      <c r="AL103" s="47">
        <f t="shared" si="184"/>
        <v>0</v>
      </c>
      <c r="AM103" s="45">
        <f t="shared" si="185"/>
        <v>0</v>
      </c>
      <c r="AN103" s="48"/>
      <c r="AO103" s="45">
        <f t="shared" si="186"/>
        <v>0</v>
      </c>
      <c r="AP103" s="45">
        <f t="shared" si="187"/>
        <v>0</v>
      </c>
      <c r="AQ103" s="45">
        <f t="shared" si="188"/>
        <v>0</v>
      </c>
      <c r="AR103" s="45">
        <f t="shared" si="189"/>
        <v>0</v>
      </c>
      <c r="AS103" s="45">
        <f t="shared" si="190"/>
        <v>0</v>
      </c>
      <c r="AT103" s="45" t="e">
        <f t="shared" si="191"/>
        <v>#DIV/0!</v>
      </c>
    </row>
    <row r="104" spans="34:46" ht="36" customHeight="1">
      <c r="AH104" s="45">
        <f t="shared" si="180"/>
        <v>0</v>
      </c>
      <c r="AI104" s="46">
        <f t="shared" si="181"/>
        <v>0</v>
      </c>
      <c r="AJ104" s="45">
        <f t="shared" si="182"/>
        <v>0</v>
      </c>
      <c r="AK104" s="45">
        <f t="shared" si="183"/>
        <v>0</v>
      </c>
      <c r="AL104" s="47">
        <f t="shared" si="184"/>
        <v>0</v>
      </c>
      <c r="AM104" s="45">
        <f t="shared" si="185"/>
        <v>0</v>
      </c>
      <c r="AN104" s="48"/>
      <c r="AO104" s="45">
        <f t="shared" si="186"/>
        <v>0</v>
      </c>
      <c r="AP104" s="45">
        <f t="shared" si="187"/>
        <v>0</v>
      </c>
      <c r="AQ104" s="45">
        <f t="shared" si="188"/>
        <v>0</v>
      </c>
      <c r="AR104" s="45">
        <f t="shared" si="189"/>
        <v>0</v>
      </c>
      <c r="AS104" s="45">
        <f t="shared" si="190"/>
        <v>0</v>
      </c>
      <c r="AT104" s="45" t="e">
        <f t="shared" si="191"/>
        <v>#DIV/0!</v>
      </c>
    </row>
    <row r="105" spans="34:46" ht="36" customHeight="1">
      <c r="AH105" s="45">
        <f t="shared" si="180"/>
        <v>0</v>
      </c>
      <c r="AI105" s="46">
        <f t="shared" si="181"/>
        <v>0</v>
      </c>
      <c r="AJ105" s="45">
        <f t="shared" si="182"/>
        <v>0</v>
      </c>
      <c r="AK105" s="45">
        <f t="shared" si="183"/>
        <v>0</v>
      </c>
      <c r="AL105" s="47">
        <f t="shared" si="184"/>
        <v>0</v>
      </c>
      <c r="AM105" s="45">
        <f t="shared" si="185"/>
        <v>0</v>
      </c>
      <c r="AN105" s="48"/>
      <c r="AO105" s="45">
        <f t="shared" si="186"/>
        <v>0</v>
      </c>
      <c r="AP105" s="45">
        <f t="shared" si="187"/>
        <v>0</v>
      </c>
      <c r="AQ105" s="45">
        <f t="shared" si="188"/>
        <v>0</v>
      </c>
      <c r="AR105" s="45">
        <f t="shared" si="189"/>
        <v>0</v>
      </c>
      <c r="AS105" s="45">
        <f t="shared" si="190"/>
        <v>0</v>
      </c>
      <c r="AT105" s="45" t="e">
        <f t="shared" si="191"/>
        <v>#DIV/0!</v>
      </c>
    </row>
    <row r="106" spans="34:46" ht="36" customHeight="1">
      <c r="AH106" s="45">
        <f t="shared" si="180"/>
        <v>0</v>
      </c>
      <c r="AI106" s="46">
        <f t="shared" si="181"/>
        <v>0</v>
      </c>
      <c r="AJ106" s="45">
        <f t="shared" si="182"/>
        <v>0</v>
      </c>
      <c r="AK106" s="45">
        <f t="shared" si="183"/>
        <v>0</v>
      </c>
      <c r="AL106" s="47">
        <f t="shared" si="184"/>
        <v>0</v>
      </c>
      <c r="AM106" s="45">
        <f t="shared" si="185"/>
        <v>0</v>
      </c>
      <c r="AN106" s="48"/>
      <c r="AO106" s="45">
        <f t="shared" si="186"/>
        <v>0</v>
      </c>
      <c r="AP106" s="45">
        <f t="shared" si="187"/>
        <v>0</v>
      </c>
      <c r="AQ106" s="45">
        <f t="shared" si="188"/>
        <v>0</v>
      </c>
      <c r="AR106" s="45">
        <f t="shared" si="189"/>
        <v>0</v>
      </c>
      <c r="AS106" s="45">
        <f t="shared" si="190"/>
        <v>0</v>
      </c>
      <c r="AT106" s="45" t="e">
        <f t="shared" si="191"/>
        <v>#DIV/0!</v>
      </c>
    </row>
    <row r="107" spans="34:46" ht="36" customHeight="1">
      <c r="AH107" s="45">
        <f t="shared" si="180"/>
        <v>0</v>
      </c>
      <c r="AI107" s="46">
        <f t="shared" si="181"/>
        <v>0</v>
      </c>
      <c r="AJ107" s="45">
        <f t="shared" si="182"/>
        <v>0</v>
      </c>
      <c r="AK107" s="45">
        <f t="shared" si="183"/>
        <v>0</v>
      </c>
      <c r="AL107" s="47">
        <f t="shared" si="184"/>
        <v>0</v>
      </c>
      <c r="AM107" s="45">
        <f t="shared" si="185"/>
        <v>0</v>
      </c>
      <c r="AN107" s="48"/>
      <c r="AO107" s="45">
        <f t="shared" si="186"/>
        <v>0</v>
      </c>
      <c r="AP107" s="45">
        <f t="shared" si="187"/>
        <v>0</v>
      </c>
      <c r="AQ107" s="45">
        <f t="shared" si="188"/>
        <v>0</v>
      </c>
      <c r="AR107" s="45">
        <f t="shared" si="189"/>
        <v>0</v>
      </c>
      <c r="AS107" s="45">
        <f t="shared" si="190"/>
        <v>0</v>
      </c>
      <c r="AT107" s="45" t="e">
        <f t="shared" si="191"/>
        <v>#DIV/0!</v>
      </c>
    </row>
    <row r="108" spans="34:46" ht="36" customHeight="1">
      <c r="AH108" s="45">
        <f t="shared" si="180"/>
        <v>0</v>
      </c>
      <c r="AI108" s="46">
        <f t="shared" si="181"/>
        <v>0</v>
      </c>
      <c r="AJ108" s="45">
        <f t="shared" si="182"/>
        <v>0</v>
      </c>
      <c r="AK108" s="45">
        <f t="shared" si="183"/>
        <v>0</v>
      </c>
      <c r="AL108" s="47">
        <f t="shared" si="184"/>
        <v>0</v>
      </c>
      <c r="AM108" s="45">
        <f t="shared" si="185"/>
        <v>0</v>
      </c>
      <c r="AN108" s="48"/>
      <c r="AO108" s="45">
        <f t="shared" si="186"/>
        <v>0</v>
      </c>
      <c r="AP108" s="45">
        <f t="shared" si="187"/>
        <v>0</v>
      </c>
      <c r="AQ108" s="45">
        <f t="shared" si="188"/>
        <v>0</v>
      </c>
      <c r="AR108" s="45">
        <f t="shared" si="189"/>
        <v>0</v>
      </c>
      <c r="AS108" s="45">
        <f t="shared" si="190"/>
        <v>0</v>
      </c>
      <c r="AT108" s="45" t="e">
        <f t="shared" si="191"/>
        <v>#DIV/0!</v>
      </c>
    </row>
    <row r="109" spans="34:46" ht="36" customHeight="1">
      <c r="AH109" s="45">
        <f t="shared" si="180"/>
        <v>0</v>
      </c>
      <c r="AI109" s="46">
        <f t="shared" si="181"/>
        <v>0</v>
      </c>
      <c r="AJ109" s="45">
        <f t="shared" si="182"/>
        <v>0</v>
      </c>
      <c r="AK109" s="45">
        <f t="shared" si="183"/>
        <v>0</v>
      </c>
      <c r="AL109" s="47">
        <f t="shared" si="184"/>
        <v>0</v>
      </c>
      <c r="AM109" s="45">
        <f t="shared" si="185"/>
        <v>0</v>
      </c>
      <c r="AN109" s="48"/>
      <c r="AO109" s="45">
        <f t="shared" si="186"/>
        <v>0</v>
      </c>
      <c r="AP109" s="45">
        <f t="shared" si="187"/>
        <v>0</v>
      </c>
      <c r="AQ109" s="45">
        <f t="shared" si="188"/>
        <v>0</v>
      </c>
      <c r="AR109" s="45">
        <f t="shared" si="189"/>
        <v>0</v>
      </c>
      <c r="AS109" s="45">
        <f t="shared" si="190"/>
        <v>0</v>
      </c>
      <c r="AT109" s="45" t="e">
        <f t="shared" si="191"/>
        <v>#DIV/0!</v>
      </c>
    </row>
    <row r="110" spans="34:46" ht="36" customHeight="1">
      <c r="AH110" s="45">
        <f t="shared" si="180"/>
        <v>0</v>
      </c>
      <c r="AI110" s="46">
        <f t="shared" si="181"/>
        <v>0</v>
      </c>
      <c r="AJ110" s="45">
        <f t="shared" si="182"/>
        <v>0</v>
      </c>
      <c r="AK110" s="45">
        <f t="shared" si="183"/>
        <v>0</v>
      </c>
      <c r="AL110" s="47">
        <f t="shared" si="184"/>
        <v>0</v>
      </c>
      <c r="AM110" s="45">
        <f t="shared" si="185"/>
        <v>0</v>
      </c>
      <c r="AN110" s="48"/>
      <c r="AO110" s="45">
        <f t="shared" si="186"/>
        <v>0</v>
      </c>
      <c r="AP110" s="45">
        <f t="shared" si="187"/>
        <v>0</v>
      </c>
      <c r="AQ110" s="45">
        <f t="shared" si="188"/>
        <v>0</v>
      </c>
      <c r="AR110" s="45">
        <f t="shared" si="189"/>
        <v>0</v>
      </c>
      <c r="AS110" s="45">
        <f t="shared" si="190"/>
        <v>0</v>
      </c>
      <c r="AT110" s="45" t="e">
        <f t="shared" si="191"/>
        <v>#DIV/0!</v>
      </c>
    </row>
    <row r="111" spans="34:46" ht="36" customHeight="1">
      <c r="AH111" s="45">
        <f t="shared" si="180"/>
        <v>0</v>
      </c>
      <c r="AI111" s="46">
        <f t="shared" si="181"/>
        <v>0</v>
      </c>
      <c r="AJ111" s="45">
        <f t="shared" si="182"/>
        <v>0</v>
      </c>
      <c r="AK111" s="45">
        <f t="shared" si="183"/>
        <v>0</v>
      </c>
      <c r="AL111" s="47">
        <f t="shared" si="184"/>
        <v>0</v>
      </c>
      <c r="AM111" s="45">
        <f t="shared" si="185"/>
        <v>0</v>
      </c>
      <c r="AN111" s="48"/>
      <c r="AO111" s="45">
        <f t="shared" si="186"/>
        <v>0</v>
      </c>
      <c r="AP111" s="45">
        <f t="shared" si="187"/>
        <v>0</v>
      </c>
      <c r="AQ111" s="45">
        <f t="shared" si="188"/>
        <v>0</v>
      </c>
      <c r="AR111" s="45">
        <f t="shared" si="189"/>
        <v>0</v>
      </c>
      <c r="AS111" s="45">
        <f t="shared" si="190"/>
        <v>0</v>
      </c>
      <c r="AT111" s="45" t="e">
        <f t="shared" si="191"/>
        <v>#DIV/0!</v>
      </c>
    </row>
    <row r="112" spans="34:46" ht="36" customHeight="1">
      <c r="AH112" s="45">
        <f t="shared" si="180"/>
        <v>0</v>
      </c>
      <c r="AI112" s="46">
        <f t="shared" si="181"/>
        <v>0</v>
      </c>
      <c r="AJ112" s="45">
        <f t="shared" si="182"/>
        <v>0</v>
      </c>
      <c r="AK112" s="45">
        <f t="shared" si="183"/>
        <v>0</v>
      </c>
      <c r="AL112" s="47">
        <f t="shared" si="184"/>
        <v>0</v>
      </c>
      <c r="AM112" s="45">
        <f t="shared" si="185"/>
        <v>0</v>
      </c>
      <c r="AN112" s="48"/>
      <c r="AO112" s="45">
        <f t="shared" si="186"/>
        <v>0</v>
      </c>
      <c r="AP112" s="45">
        <f t="shared" si="187"/>
        <v>0</v>
      </c>
      <c r="AQ112" s="45">
        <f t="shared" si="188"/>
        <v>0</v>
      </c>
      <c r="AR112" s="45">
        <f t="shared" si="189"/>
        <v>0</v>
      </c>
      <c r="AS112" s="45">
        <f t="shared" si="190"/>
        <v>0</v>
      </c>
      <c r="AT112" s="45" t="e">
        <f t="shared" si="191"/>
        <v>#DIV/0!</v>
      </c>
    </row>
    <row r="113" spans="34:46" ht="36" customHeight="1">
      <c r="AH113" s="45">
        <f t="shared" si="180"/>
        <v>0</v>
      </c>
      <c r="AI113" s="46">
        <f t="shared" si="181"/>
        <v>0</v>
      </c>
      <c r="AJ113" s="45">
        <f t="shared" si="182"/>
        <v>0</v>
      </c>
      <c r="AK113" s="45">
        <f t="shared" si="183"/>
        <v>0</v>
      </c>
      <c r="AL113" s="47">
        <f t="shared" si="184"/>
        <v>0</v>
      </c>
      <c r="AM113" s="45">
        <f t="shared" si="185"/>
        <v>0</v>
      </c>
      <c r="AN113" s="48"/>
      <c r="AO113" s="45">
        <f t="shared" si="186"/>
        <v>0</v>
      </c>
      <c r="AP113" s="45">
        <f t="shared" si="187"/>
        <v>0</v>
      </c>
      <c r="AQ113" s="45">
        <f t="shared" si="188"/>
        <v>0</v>
      </c>
      <c r="AR113" s="45">
        <f t="shared" si="189"/>
        <v>0</v>
      </c>
      <c r="AS113" s="45">
        <f t="shared" si="190"/>
        <v>0</v>
      </c>
      <c r="AT113" s="45" t="e">
        <f t="shared" si="191"/>
        <v>#DIV/0!</v>
      </c>
    </row>
    <row r="114" spans="34:46" ht="36" customHeight="1">
      <c r="AH114" s="45">
        <f t="shared" si="180"/>
        <v>0</v>
      </c>
      <c r="AI114" s="46">
        <f t="shared" si="181"/>
        <v>0</v>
      </c>
      <c r="AJ114" s="45">
        <f t="shared" si="182"/>
        <v>0</v>
      </c>
      <c r="AK114" s="45">
        <f t="shared" si="183"/>
        <v>0</v>
      </c>
      <c r="AL114" s="47">
        <f t="shared" si="184"/>
        <v>0</v>
      </c>
      <c r="AM114" s="45">
        <f t="shared" si="185"/>
        <v>0</v>
      </c>
      <c r="AN114" s="48"/>
      <c r="AO114" s="45">
        <f t="shared" si="186"/>
        <v>0</v>
      </c>
      <c r="AP114" s="45">
        <f t="shared" si="187"/>
        <v>0</v>
      </c>
      <c r="AQ114" s="45">
        <f t="shared" si="188"/>
        <v>0</v>
      </c>
      <c r="AR114" s="45">
        <f t="shared" si="189"/>
        <v>0</v>
      </c>
      <c r="AS114" s="45">
        <f t="shared" si="190"/>
        <v>0</v>
      </c>
      <c r="AT114" s="45" t="e">
        <f t="shared" si="191"/>
        <v>#DIV/0!</v>
      </c>
    </row>
    <row r="115" spans="34:46" ht="36" customHeight="1">
      <c r="AH115" s="45">
        <f t="shared" si="180"/>
        <v>0</v>
      </c>
      <c r="AI115" s="46">
        <f t="shared" si="181"/>
        <v>0</v>
      </c>
      <c r="AJ115" s="45">
        <f t="shared" si="182"/>
        <v>0</v>
      </c>
      <c r="AK115" s="45">
        <f t="shared" si="183"/>
        <v>0</v>
      </c>
      <c r="AL115" s="47">
        <f t="shared" si="184"/>
        <v>0</v>
      </c>
      <c r="AM115" s="45">
        <f t="shared" si="185"/>
        <v>0</v>
      </c>
      <c r="AN115" s="48"/>
      <c r="AO115" s="45">
        <f t="shared" si="186"/>
        <v>0</v>
      </c>
      <c r="AP115" s="45">
        <f t="shared" si="187"/>
        <v>0</v>
      </c>
      <c r="AQ115" s="45">
        <f t="shared" si="188"/>
        <v>0</v>
      </c>
      <c r="AR115" s="45">
        <f t="shared" si="189"/>
        <v>0</v>
      </c>
      <c r="AS115" s="45">
        <f t="shared" si="190"/>
        <v>0</v>
      </c>
      <c r="AT115" s="45" t="e">
        <f t="shared" si="191"/>
        <v>#DIV/0!</v>
      </c>
    </row>
    <row r="116" spans="34:46" ht="36" customHeight="1">
      <c r="AH116" s="45">
        <f t="shared" si="180"/>
        <v>0</v>
      </c>
      <c r="AI116" s="46">
        <f t="shared" si="181"/>
        <v>0</v>
      </c>
      <c r="AJ116" s="45">
        <f t="shared" si="182"/>
        <v>0</v>
      </c>
      <c r="AK116" s="45">
        <f t="shared" si="183"/>
        <v>0</v>
      </c>
      <c r="AL116" s="47">
        <f t="shared" si="184"/>
        <v>0</v>
      </c>
      <c r="AM116" s="45">
        <f t="shared" si="185"/>
        <v>0</v>
      </c>
      <c r="AN116" s="48"/>
      <c r="AO116" s="45">
        <f t="shared" si="186"/>
        <v>0</v>
      </c>
      <c r="AP116" s="45">
        <f t="shared" si="187"/>
        <v>0</v>
      </c>
      <c r="AQ116" s="45">
        <f t="shared" si="188"/>
        <v>0</v>
      </c>
      <c r="AR116" s="45">
        <f t="shared" si="189"/>
        <v>0</v>
      </c>
      <c r="AS116" s="45">
        <f t="shared" si="190"/>
        <v>0</v>
      </c>
      <c r="AT116" s="45" t="e">
        <f t="shared" si="191"/>
        <v>#DIV/0!</v>
      </c>
    </row>
    <row r="117" spans="34:46" ht="36" customHeight="1">
      <c r="AH117" s="45">
        <f t="shared" si="180"/>
        <v>0</v>
      </c>
      <c r="AI117" s="46">
        <f t="shared" si="181"/>
        <v>0</v>
      </c>
      <c r="AJ117" s="45">
        <f t="shared" si="182"/>
        <v>0</v>
      </c>
      <c r="AK117" s="45">
        <f t="shared" si="183"/>
        <v>0</v>
      </c>
      <c r="AL117" s="47">
        <f t="shared" si="184"/>
        <v>0</v>
      </c>
      <c r="AM117" s="45">
        <f t="shared" si="185"/>
        <v>0</v>
      </c>
      <c r="AN117" s="48"/>
      <c r="AO117" s="45">
        <f t="shared" si="186"/>
        <v>0</v>
      </c>
      <c r="AP117" s="45">
        <f t="shared" si="187"/>
        <v>0</v>
      </c>
      <c r="AQ117" s="45">
        <f t="shared" si="188"/>
        <v>0</v>
      </c>
      <c r="AR117" s="45">
        <f t="shared" si="189"/>
        <v>0</v>
      </c>
      <c r="AS117" s="45">
        <f t="shared" si="190"/>
        <v>0</v>
      </c>
      <c r="AT117" s="45" t="e">
        <f t="shared" si="191"/>
        <v>#DIV/0!</v>
      </c>
    </row>
    <row r="118" spans="34:46" ht="36" customHeight="1">
      <c r="AH118" s="45">
        <f t="shared" si="180"/>
        <v>0</v>
      </c>
      <c r="AI118" s="46">
        <f t="shared" si="181"/>
        <v>0</v>
      </c>
      <c r="AJ118" s="45">
        <f t="shared" si="182"/>
        <v>0</v>
      </c>
      <c r="AK118" s="45">
        <f t="shared" si="183"/>
        <v>0</v>
      </c>
      <c r="AL118" s="47">
        <f t="shared" si="184"/>
        <v>0</v>
      </c>
      <c r="AM118" s="45">
        <f t="shared" si="185"/>
        <v>0</v>
      </c>
      <c r="AN118" s="48"/>
      <c r="AO118" s="45">
        <f t="shared" si="186"/>
        <v>0</v>
      </c>
      <c r="AP118" s="45">
        <f t="shared" si="187"/>
        <v>0</v>
      </c>
      <c r="AQ118" s="45">
        <f t="shared" si="188"/>
        <v>0</v>
      </c>
      <c r="AR118" s="45">
        <f t="shared" si="189"/>
        <v>0</v>
      </c>
      <c r="AS118" s="45">
        <f t="shared" si="190"/>
        <v>0</v>
      </c>
      <c r="AT118" s="45" t="e">
        <f t="shared" si="191"/>
        <v>#DIV/0!</v>
      </c>
    </row>
    <row r="119" spans="34:46" ht="36" customHeight="1">
      <c r="AH119" s="45">
        <f t="shared" si="180"/>
        <v>0</v>
      </c>
      <c r="AI119" s="46">
        <f t="shared" si="181"/>
        <v>0</v>
      </c>
      <c r="AJ119" s="45">
        <f t="shared" si="182"/>
        <v>0</v>
      </c>
      <c r="AK119" s="45">
        <f t="shared" si="183"/>
        <v>0</v>
      </c>
      <c r="AL119" s="47">
        <f t="shared" si="184"/>
        <v>0</v>
      </c>
      <c r="AM119" s="45">
        <f t="shared" si="185"/>
        <v>0</v>
      </c>
      <c r="AN119" s="48"/>
      <c r="AO119" s="45">
        <f t="shared" si="186"/>
        <v>0</v>
      </c>
      <c r="AP119" s="45">
        <f t="shared" si="187"/>
        <v>0</v>
      </c>
      <c r="AQ119" s="45">
        <f t="shared" si="188"/>
        <v>0</v>
      </c>
      <c r="AR119" s="45">
        <f t="shared" si="189"/>
        <v>0</v>
      </c>
      <c r="AS119" s="45">
        <f t="shared" si="190"/>
        <v>0</v>
      </c>
      <c r="AT119" s="45" t="e">
        <f t="shared" si="191"/>
        <v>#DIV/0!</v>
      </c>
    </row>
    <row r="120" spans="34:46" ht="36" customHeight="1">
      <c r="AH120" s="45">
        <f t="shared" si="180"/>
        <v>0</v>
      </c>
      <c r="AI120" s="46">
        <f t="shared" si="181"/>
        <v>0</v>
      </c>
      <c r="AJ120" s="45">
        <f t="shared" si="182"/>
        <v>0</v>
      </c>
      <c r="AK120" s="45">
        <f t="shared" si="183"/>
        <v>0</v>
      </c>
      <c r="AL120" s="47">
        <f t="shared" si="184"/>
        <v>0</v>
      </c>
      <c r="AM120" s="45">
        <f t="shared" si="185"/>
        <v>0</v>
      </c>
      <c r="AN120" s="48"/>
      <c r="AO120" s="45">
        <f t="shared" si="186"/>
        <v>0</v>
      </c>
      <c r="AP120" s="45">
        <f t="shared" si="187"/>
        <v>0</v>
      </c>
      <c r="AQ120" s="45">
        <f t="shared" si="188"/>
        <v>0</v>
      </c>
      <c r="AR120" s="45">
        <f t="shared" si="189"/>
        <v>0</v>
      </c>
      <c r="AS120" s="45">
        <f t="shared" si="190"/>
        <v>0</v>
      </c>
      <c r="AT120" s="45" t="e">
        <f t="shared" si="191"/>
        <v>#DIV/0!</v>
      </c>
    </row>
    <row r="121" spans="34:46" ht="36" customHeight="1">
      <c r="AH121" s="45">
        <f t="shared" si="180"/>
        <v>0</v>
      </c>
      <c r="AI121" s="46">
        <f t="shared" si="181"/>
        <v>0</v>
      </c>
      <c r="AJ121" s="45">
        <f t="shared" si="182"/>
        <v>0</v>
      </c>
      <c r="AK121" s="45">
        <f t="shared" si="183"/>
        <v>0</v>
      </c>
      <c r="AL121" s="47">
        <f t="shared" si="184"/>
        <v>0</v>
      </c>
      <c r="AM121" s="45">
        <f t="shared" si="185"/>
        <v>0</v>
      </c>
      <c r="AN121" s="48"/>
      <c r="AO121" s="45">
        <f t="shared" si="186"/>
        <v>0</v>
      </c>
      <c r="AP121" s="45">
        <f t="shared" si="187"/>
        <v>0</v>
      </c>
      <c r="AQ121" s="45">
        <f t="shared" si="188"/>
        <v>0</v>
      </c>
      <c r="AR121" s="45">
        <f t="shared" si="189"/>
        <v>0</v>
      </c>
      <c r="AS121" s="45">
        <f t="shared" si="190"/>
        <v>0</v>
      </c>
      <c r="AT121" s="45" t="e">
        <f t="shared" si="191"/>
        <v>#DIV/0!</v>
      </c>
    </row>
    <row r="122" spans="34:46" ht="36" customHeight="1">
      <c r="AH122" s="45">
        <f t="shared" si="180"/>
        <v>0</v>
      </c>
      <c r="AI122" s="46">
        <f t="shared" si="181"/>
        <v>0</v>
      </c>
      <c r="AJ122" s="45">
        <f t="shared" si="182"/>
        <v>0</v>
      </c>
      <c r="AK122" s="45">
        <f t="shared" si="183"/>
        <v>0</v>
      </c>
      <c r="AL122" s="47">
        <f t="shared" si="184"/>
        <v>0</v>
      </c>
      <c r="AM122" s="45">
        <f t="shared" si="185"/>
        <v>0</v>
      </c>
      <c r="AN122" s="48"/>
      <c r="AO122" s="45">
        <f t="shared" si="186"/>
        <v>0</v>
      </c>
      <c r="AP122" s="45">
        <f t="shared" si="187"/>
        <v>0</v>
      </c>
      <c r="AQ122" s="45">
        <f t="shared" si="188"/>
        <v>0</v>
      </c>
      <c r="AR122" s="45">
        <f t="shared" si="189"/>
        <v>0</v>
      </c>
      <c r="AS122" s="45">
        <f t="shared" si="190"/>
        <v>0</v>
      </c>
      <c r="AT122" s="45" t="e">
        <f t="shared" si="191"/>
        <v>#DIV/0!</v>
      </c>
    </row>
    <row r="123" spans="34:46" ht="36" customHeight="1">
      <c r="AH123" s="45">
        <f t="shared" si="180"/>
        <v>0</v>
      </c>
      <c r="AI123" s="46">
        <f t="shared" si="181"/>
        <v>0</v>
      </c>
      <c r="AJ123" s="45">
        <f t="shared" si="182"/>
        <v>0</v>
      </c>
      <c r="AK123" s="45">
        <f t="shared" si="183"/>
        <v>0</v>
      </c>
      <c r="AL123" s="47">
        <f t="shared" si="184"/>
        <v>0</v>
      </c>
      <c r="AM123" s="45">
        <f t="shared" si="185"/>
        <v>0</v>
      </c>
      <c r="AN123" s="48"/>
      <c r="AO123" s="45">
        <f t="shared" si="186"/>
        <v>0</v>
      </c>
      <c r="AP123" s="45">
        <f t="shared" si="187"/>
        <v>0</v>
      </c>
      <c r="AQ123" s="45">
        <f t="shared" si="188"/>
        <v>0</v>
      </c>
      <c r="AR123" s="45">
        <f t="shared" si="189"/>
        <v>0</v>
      </c>
      <c r="AS123" s="45">
        <f t="shared" si="190"/>
        <v>0</v>
      </c>
      <c r="AT123" s="45" t="e">
        <f t="shared" si="191"/>
        <v>#DIV/0!</v>
      </c>
    </row>
    <row r="124" spans="34:46" ht="36" customHeight="1">
      <c r="AH124" s="45">
        <f t="shared" si="180"/>
        <v>0</v>
      </c>
      <c r="AI124" s="46">
        <f t="shared" si="181"/>
        <v>0</v>
      </c>
      <c r="AJ124" s="45">
        <f t="shared" si="182"/>
        <v>0</v>
      </c>
      <c r="AK124" s="45">
        <f t="shared" si="183"/>
        <v>0</v>
      </c>
      <c r="AL124" s="47">
        <f t="shared" si="184"/>
        <v>0</v>
      </c>
      <c r="AM124" s="45">
        <f t="shared" si="185"/>
        <v>0</v>
      </c>
      <c r="AN124" s="48"/>
      <c r="AO124" s="45">
        <f t="shared" si="186"/>
        <v>0</v>
      </c>
      <c r="AP124" s="45">
        <f t="shared" si="187"/>
        <v>0</v>
      </c>
      <c r="AQ124" s="45">
        <f t="shared" si="188"/>
        <v>0</v>
      </c>
      <c r="AR124" s="45">
        <f t="shared" si="189"/>
        <v>0</v>
      </c>
      <c r="AS124" s="45">
        <f t="shared" si="190"/>
        <v>0</v>
      </c>
      <c r="AT124" s="45" t="e">
        <f t="shared" si="191"/>
        <v>#DIV/0!</v>
      </c>
    </row>
    <row r="125" spans="34:46" ht="36" customHeight="1">
      <c r="AH125" s="45">
        <f t="shared" si="180"/>
        <v>0</v>
      </c>
      <c r="AI125" s="46">
        <f t="shared" si="181"/>
        <v>0</v>
      </c>
      <c r="AJ125" s="45">
        <f t="shared" si="182"/>
        <v>0</v>
      </c>
      <c r="AK125" s="45">
        <f t="shared" si="183"/>
        <v>0</v>
      </c>
      <c r="AL125" s="47">
        <f t="shared" si="184"/>
        <v>0</v>
      </c>
      <c r="AM125" s="45">
        <f t="shared" si="185"/>
        <v>0</v>
      </c>
      <c r="AN125" s="48"/>
      <c r="AO125" s="45">
        <f t="shared" si="186"/>
        <v>0</v>
      </c>
      <c r="AP125" s="45">
        <f t="shared" si="187"/>
        <v>0</v>
      </c>
      <c r="AQ125" s="45">
        <f t="shared" si="188"/>
        <v>0</v>
      </c>
      <c r="AR125" s="45">
        <f t="shared" si="189"/>
        <v>0</v>
      </c>
      <c r="AS125" s="45">
        <f t="shared" si="190"/>
        <v>0</v>
      </c>
      <c r="AT125" s="45" t="e">
        <f t="shared" si="191"/>
        <v>#DIV/0!</v>
      </c>
    </row>
    <row r="126" spans="34:46" ht="36" customHeight="1">
      <c r="AH126" s="45">
        <f t="shared" si="180"/>
        <v>0</v>
      </c>
      <c r="AI126" s="46">
        <f t="shared" si="181"/>
        <v>0</v>
      </c>
      <c r="AJ126" s="45">
        <f t="shared" si="182"/>
        <v>0</v>
      </c>
      <c r="AK126" s="45">
        <f t="shared" si="183"/>
        <v>0</v>
      </c>
      <c r="AL126" s="47">
        <f t="shared" si="184"/>
        <v>0</v>
      </c>
      <c r="AM126" s="45">
        <f t="shared" si="185"/>
        <v>0</v>
      </c>
      <c r="AN126" s="48"/>
      <c r="AO126" s="45">
        <f t="shared" si="186"/>
        <v>0</v>
      </c>
      <c r="AP126" s="45">
        <f t="shared" si="187"/>
        <v>0</v>
      </c>
      <c r="AQ126" s="45">
        <f t="shared" si="188"/>
        <v>0</v>
      </c>
      <c r="AR126" s="45">
        <f t="shared" si="189"/>
        <v>0</v>
      </c>
      <c r="AS126" s="45">
        <f t="shared" si="190"/>
        <v>0</v>
      </c>
      <c r="AT126" s="45" t="e">
        <f t="shared" si="191"/>
        <v>#DIV/0!</v>
      </c>
    </row>
    <row r="127" spans="34:46" ht="36" customHeight="1">
      <c r="AH127" s="45">
        <f t="shared" si="180"/>
        <v>0</v>
      </c>
      <c r="AI127" s="46">
        <f t="shared" si="181"/>
        <v>0</v>
      </c>
      <c r="AJ127" s="45">
        <f t="shared" si="182"/>
        <v>0</v>
      </c>
      <c r="AK127" s="45">
        <f t="shared" si="183"/>
        <v>0</v>
      </c>
      <c r="AL127" s="47">
        <f t="shared" si="184"/>
        <v>0</v>
      </c>
      <c r="AM127" s="45">
        <f t="shared" si="185"/>
        <v>0</v>
      </c>
      <c r="AN127" s="48"/>
      <c r="AO127" s="45">
        <f t="shared" si="186"/>
        <v>0</v>
      </c>
      <c r="AP127" s="45">
        <f t="shared" si="187"/>
        <v>0</v>
      </c>
      <c r="AQ127" s="45">
        <f t="shared" si="188"/>
        <v>0</v>
      </c>
      <c r="AR127" s="45">
        <f t="shared" si="189"/>
        <v>0</v>
      </c>
      <c r="AS127" s="45">
        <f t="shared" si="190"/>
        <v>0</v>
      </c>
      <c r="AT127" s="45" t="e">
        <f t="shared" si="191"/>
        <v>#DIV/0!</v>
      </c>
    </row>
    <row r="128" spans="34:46" ht="36" customHeight="1">
      <c r="AH128" s="45">
        <f t="shared" si="180"/>
        <v>0</v>
      </c>
      <c r="AI128" s="46">
        <f t="shared" si="181"/>
        <v>0</v>
      </c>
      <c r="AJ128" s="45">
        <f t="shared" si="182"/>
        <v>0</v>
      </c>
      <c r="AK128" s="45">
        <f t="shared" si="183"/>
        <v>0</v>
      </c>
      <c r="AL128" s="47">
        <f t="shared" si="184"/>
        <v>0</v>
      </c>
      <c r="AM128" s="45">
        <f t="shared" si="185"/>
        <v>0</v>
      </c>
      <c r="AN128" s="48"/>
      <c r="AO128" s="45">
        <f t="shared" si="186"/>
        <v>0</v>
      </c>
      <c r="AP128" s="45">
        <f t="shared" si="187"/>
        <v>0</v>
      </c>
      <c r="AQ128" s="45">
        <f t="shared" si="188"/>
        <v>0</v>
      </c>
      <c r="AR128" s="45">
        <f t="shared" si="189"/>
        <v>0</v>
      </c>
      <c r="AS128" s="45">
        <f t="shared" si="190"/>
        <v>0</v>
      </c>
      <c r="AT128" s="45" t="e">
        <f t="shared" si="191"/>
        <v>#DIV/0!</v>
      </c>
    </row>
    <row r="129" spans="34:46" ht="36" customHeight="1">
      <c r="AH129" s="45">
        <f t="shared" si="180"/>
        <v>0</v>
      </c>
      <c r="AI129" s="46">
        <f t="shared" si="181"/>
        <v>0</v>
      </c>
      <c r="AJ129" s="45">
        <f t="shared" si="182"/>
        <v>0</v>
      </c>
      <c r="AK129" s="45">
        <f t="shared" si="183"/>
        <v>0</v>
      </c>
      <c r="AL129" s="47">
        <f t="shared" si="184"/>
        <v>0</v>
      </c>
      <c r="AM129" s="45">
        <f t="shared" si="185"/>
        <v>0</v>
      </c>
      <c r="AN129" s="48"/>
      <c r="AO129" s="45">
        <f t="shared" si="186"/>
        <v>0</v>
      </c>
      <c r="AP129" s="45">
        <f t="shared" si="187"/>
        <v>0</v>
      </c>
      <c r="AQ129" s="45">
        <f t="shared" si="188"/>
        <v>0</v>
      </c>
      <c r="AR129" s="45">
        <f t="shared" si="189"/>
        <v>0</v>
      </c>
      <c r="AS129" s="45">
        <f t="shared" si="190"/>
        <v>0</v>
      </c>
      <c r="AT129" s="45" t="e">
        <f t="shared" si="191"/>
        <v>#DIV/0!</v>
      </c>
    </row>
    <row r="130" spans="34:46" ht="36" customHeight="1">
      <c r="AH130" s="45">
        <f t="shared" si="180"/>
        <v>0</v>
      </c>
      <c r="AI130" s="46">
        <f t="shared" si="181"/>
        <v>0</v>
      </c>
      <c r="AJ130" s="45">
        <f t="shared" si="182"/>
        <v>0</v>
      </c>
      <c r="AK130" s="45">
        <f t="shared" si="183"/>
        <v>0</v>
      </c>
      <c r="AL130" s="47">
        <f t="shared" si="184"/>
        <v>0</v>
      </c>
      <c r="AM130" s="45">
        <f t="shared" si="185"/>
        <v>0</v>
      </c>
      <c r="AN130" s="48"/>
      <c r="AO130" s="45">
        <f t="shared" si="186"/>
        <v>0</v>
      </c>
      <c r="AP130" s="45">
        <f t="shared" si="187"/>
        <v>0</v>
      </c>
      <c r="AQ130" s="45">
        <f t="shared" si="188"/>
        <v>0</v>
      </c>
      <c r="AR130" s="45">
        <f t="shared" si="189"/>
        <v>0</v>
      </c>
      <c r="AS130" s="45">
        <f t="shared" si="190"/>
        <v>0</v>
      </c>
      <c r="AT130" s="45" t="e">
        <f t="shared" si="191"/>
        <v>#DIV/0!</v>
      </c>
    </row>
    <row r="131" spans="34:46" ht="36" customHeight="1">
      <c r="AH131" s="45">
        <f t="shared" si="180"/>
        <v>0</v>
      </c>
      <c r="AI131" s="46">
        <f t="shared" si="181"/>
        <v>0</v>
      </c>
      <c r="AJ131" s="45">
        <f t="shared" si="182"/>
        <v>0</v>
      </c>
      <c r="AK131" s="45">
        <f t="shared" si="183"/>
        <v>0</v>
      </c>
      <c r="AL131" s="47">
        <f t="shared" si="184"/>
        <v>0</v>
      </c>
      <c r="AM131" s="45">
        <f t="shared" si="185"/>
        <v>0</v>
      </c>
      <c r="AN131" s="48"/>
      <c r="AO131" s="45">
        <f t="shared" si="186"/>
        <v>0</v>
      </c>
      <c r="AP131" s="45">
        <f t="shared" si="187"/>
        <v>0</v>
      </c>
      <c r="AQ131" s="45">
        <f t="shared" si="188"/>
        <v>0</v>
      </c>
      <c r="AR131" s="45">
        <f t="shared" si="189"/>
        <v>0</v>
      </c>
      <c r="AS131" s="45">
        <f t="shared" si="190"/>
        <v>0</v>
      </c>
      <c r="AT131" s="45" t="e">
        <f t="shared" si="191"/>
        <v>#DIV/0!</v>
      </c>
    </row>
    <row r="132" spans="34:46" ht="36" customHeight="1">
      <c r="AH132" s="45">
        <f t="shared" si="180"/>
        <v>0</v>
      </c>
      <c r="AI132" s="46">
        <f t="shared" si="181"/>
        <v>0</v>
      </c>
      <c r="AJ132" s="45">
        <f t="shared" si="182"/>
        <v>0</v>
      </c>
      <c r="AK132" s="45">
        <f t="shared" si="183"/>
        <v>0</v>
      </c>
      <c r="AL132" s="47">
        <f t="shared" si="184"/>
        <v>0</v>
      </c>
      <c r="AM132" s="45">
        <f t="shared" si="185"/>
        <v>0</v>
      </c>
      <c r="AN132" s="48"/>
      <c r="AO132" s="45">
        <f t="shared" si="186"/>
        <v>0</v>
      </c>
      <c r="AP132" s="45">
        <f t="shared" si="187"/>
        <v>0</v>
      </c>
      <c r="AQ132" s="45">
        <f t="shared" si="188"/>
        <v>0</v>
      </c>
      <c r="AR132" s="45">
        <f t="shared" si="189"/>
        <v>0</v>
      </c>
      <c r="AS132" s="45">
        <f t="shared" si="190"/>
        <v>0</v>
      </c>
      <c r="AT132" s="45" t="e">
        <f t="shared" si="191"/>
        <v>#DIV/0!</v>
      </c>
    </row>
    <row r="133" spans="34:46" ht="36" customHeight="1">
      <c r="AH133" s="45">
        <f t="shared" si="180"/>
        <v>0</v>
      </c>
      <c r="AI133" s="46">
        <f t="shared" si="181"/>
        <v>0</v>
      </c>
      <c r="AJ133" s="45">
        <f t="shared" si="182"/>
        <v>0</v>
      </c>
      <c r="AK133" s="45">
        <f t="shared" si="183"/>
        <v>0</v>
      </c>
      <c r="AL133" s="47">
        <f t="shared" si="184"/>
        <v>0</v>
      </c>
      <c r="AM133" s="45">
        <f t="shared" si="185"/>
        <v>0</v>
      </c>
      <c r="AN133" s="48"/>
      <c r="AO133" s="45">
        <f t="shared" si="186"/>
        <v>0</v>
      </c>
      <c r="AP133" s="45">
        <f t="shared" si="187"/>
        <v>0</v>
      </c>
      <c r="AQ133" s="45">
        <f t="shared" si="188"/>
        <v>0</v>
      </c>
      <c r="AR133" s="45">
        <f t="shared" si="189"/>
        <v>0</v>
      </c>
      <c r="AS133" s="45">
        <f t="shared" si="190"/>
        <v>0</v>
      </c>
      <c r="AT133" s="45" t="e">
        <f t="shared" si="191"/>
        <v>#DIV/0!</v>
      </c>
    </row>
    <row r="134" spans="34:46" ht="36" customHeight="1">
      <c r="AH134" s="45">
        <f t="shared" si="180"/>
        <v>0</v>
      </c>
      <c r="AI134" s="46">
        <f t="shared" si="181"/>
        <v>0</v>
      </c>
      <c r="AJ134" s="45">
        <f t="shared" si="182"/>
        <v>0</v>
      </c>
      <c r="AK134" s="45">
        <f t="shared" si="183"/>
        <v>0</v>
      </c>
      <c r="AL134" s="47">
        <f t="shared" si="184"/>
        <v>0</v>
      </c>
      <c r="AM134" s="45">
        <f t="shared" si="185"/>
        <v>0</v>
      </c>
      <c r="AN134" s="48"/>
      <c r="AO134" s="45">
        <f t="shared" si="186"/>
        <v>0</v>
      </c>
      <c r="AP134" s="45">
        <f t="shared" si="187"/>
        <v>0</v>
      </c>
      <c r="AQ134" s="45">
        <f t="shared" si="188"/>
        <v>0</v>
      </c>
      <c r="AR134" s="45">
        <f t="shared" si="189"/>
        <v>0</v>
      </c>
      <c r="AS134" s="45">
        <f t="shared" si="190"/>
        <v>0</v>
      </c>
      <c r="AT134" s="45" t="e">
        <f t="shared" si="191"/>
        <v>#DIV/0!</v>
      </c>
    </row>
    <row r="135" spans="34:46" ht="36" customHeight="1">
      <c r="AH135" s="45">
        <f t="shared" si="180"/>
        <v>0</v>
      </c>
      <c r="AI135" s="46">
        <f t="shared" si="181"/>
        <v>0</v>
      </c>
      <c r="AJ135" s="45">
        <f t="shared" si="182"/>
        <v>0</v>
      </c>
      <c r="AK135" s="45">
        <f t="shared" si="183"/>
        <v>0</v>
      </c>
      <c r="AL135" s="47">
        <f t="shared" si="184"/>
        <v>0</v>
      </c>
      <c r="AM135" s="45">
        <f t="shared" si="185"/>
        <v>0</v>
      </c>
      <c r="AN135" s="48"/>
      <c r="AO135" s="45">
        <f t="shared" si="186"/>
        <v>0</v>
      </c>
      <c r="AP135" s="45">
        <f t="shared" si="187"/>
        <v>0</v>
      </c>
      <c r="AQ135" s="45">
        <f t="shared" si="188"/>
        <v>0</v>
      </c>
      <c r="AR135" s="45">
        <f t="shared" si="189"/>
        <v>0</v>
      </c>
      <c r="AS135" s="45">
        <f t="shared" si="190"/>
        <v>0</v>
      </c>
      <c r="AT135" s="45" t="e">
        <f t="shared" si="191"/>
        <v>#DIV/0!</v>
      </c>
    </row>
    <row r="136" spans="34:46" ht="36" customHeight="1">
      <c r="AH136" s="45">
        <f t="shared" si="180"/>
        <v>0</v>
      </c>
      <c r="AI136" s="46">
        <f t="shared" si="181"/>
        <v>0</v>
      </c>
      <c r="AJ136" s="45">
        <f t="shared" si="182"/>
        <v>0</v>
      </c>
      <c r="AK136" s="45">
        <f t="shared" si="183"/>
        <v>0</v>
      </c>
      <c r="AL136" s="47">
        <f t="shared" si="184"/>
        <v>0</v>
      </c>
      <c r="AM136" s="45">
        <f t="shared" si="185"/>
        <v>0</v>
      </c>
      <c r="AN136" s="48"/>
      <c r="AO136" s="45">
        <f t="shared" si="186"/>
        <v>0</v>
      </c>
      <c r="AP136" s="45">
        <f t="shared" si="187"/>
        <v>0</v>
      </c>
      <c r="AQ136" s="45">
        <f t="shared" si="188"/>
        <v>0</v>
      </c>
      <c r="AR136" s="45">
        <f t="shared" si="189"/>
        <v>0</v>
      </c>
      <c r="AS136" s="45">
        <f t="shared" si="190"/>
        <v>0</v>
      </c>
      <c r="AT136" s="45" t="e">
        <f t="shared" si="191"/>
        <v>#DIV/0!</v>
      </c>
    </row>
  </sheetData>
  <sheetProtection formatCells="0" formatColumns="0" formatRows="0" insertColumns="0" insertRows="0" insertHyperlinks="0" deleteColumns="0" deleteRows="0" sort="0" autoFilter="0" pivotTables="0"/>
  <mergeCells count="7">
    <mergeCell ref="B2:D2"/>
    <mergeCell ref="B4:D4"/>
    <mergeCell ref="B3:D3"/>
    <mergeCell ref="B5:D5"/>
    <mergeCell ref="AH48:AM49"/>
    <mergeCell ref="B6:D6"/>
    <mergeCell ref="B7:D7"/>
  </mergeCells>
  <phoneticPr fontId="3" type="noConversion"/>
  <hyperlinks>
    <hyperlink ref="B2" r:id="rId1" xr:uid="{BE19DE1D-393A-5C48-B68A-7BCBCADD38A1}"/>
    <hyperlink ref="B4" r:id="rId2" xr:uid="{8CBFA71B-0954-974C-90AC-2440820E2226}"/>
    <hyperlink ref="B3" r:id="rId3" xr:uid="{F4229991-578F-3F4B-B20C-D878F165BAA8}"/>
    <hyperlink ref="B5" r:id="rId4" xr:uid="{4F6924EC-3653-5E4F-B719-CA9940D2B30B}"/>
    <hyperlink ref="B6" r:id="rId5" xr:uid="{F610E608-BC68-CA42-B541-4F9AA4D08933}"/>
    <hyperlink ref="B7" r:id="rId6" xr:uid="{5CC04542-CB8B-7542-ABAB-8C6B7C67E31A}"/>
  </hyperlinks>
  <pageMargins left="0.7" right="0.7" top="0.75" bottom="0.75" header="0.3" footer="0.3"/>
  <pageSetup scale="16" orientation="landscape" horizontalDpi="4294967292" verticalDpi="429496729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59"/>
  <sheetViews>
    <sheetView zoomScale="93" zoomScaleNormal="93" workbookViewId="0">
      <selection activeCell="I17" sqref="I17"/>
    </sheetView>
  </sheetViews>
  <sheetFormatPr baseColWidth="10" defaultColWidth="10.83203125" defaultRowHeight="18"/>
  <cols>
    <col min="1" max="1" width="34.83203125" style="10" customWidth="1"/>
    <col min="2" max="2" width="13" style="10" customWidth="1"/>
    <col min="3" max="7" width="10.83203125" style="10"/>
    <col min="8" max="8" width="43.1640625" style="10" customWidth="1"/>
    <col min="9" max="9" width="97.5" style="10" customWidth="1"/>
    <col min="10" max="10" width="32.6640625" style="10" customWidth="1"/>
    <col min="11" max="16384" width="10.83203125" style="10"/>
  </cols>
  <sheetData>
    <row r="1" spans="1:9">
      <c r="A1" s="6" t="s">
        <v>84</v>
      </c>
      <c r="B1" s="6" t="s">
        <v>24</v>
      </c>
      <c r="C1" s="6" t="s">
        <v>25</v>
      </c>
      <c r="D1" s="6" t="s">
        <v>26</v>
      </c>
      <c r="E1" s="6" t="s">
        <v>27</v>
      </c>
      <c r="F1" s="6" t="s">
        <v>28</v>
      </c>
      <c r="G1" s="6" t="s">
        <v>29</v>
      </c>
      <c r="H1" s="7" t="s">
        <v>120</v>
      </c>
      <c r="I1" s="7" t="s">
        <v>2</v>
      </c>
    </row>
    <row r="2" spans="1:9">
      <c r="A2" s="5" t="s">
        <v>4</v>
      </c>
      <c r="B2" s="87" t="s">
        <v>85</v>
      </c>
      <c r="C2" s="88"/>
      <c r="D2" s="88"/>
      <c r="E2" s="88"/>
      <c r="F2" s="88"/>
      <c r="G2" s="88"/>
      <c r="H2" s="89"/>
      <c r="I2" s="2"/>
    </row>
    <row r="3" spans="1:9">
      <c r="A3" s="4" t="s">
        <v>5</v>
      </c>
      <c r="B3" s="3">
        <v>2.8</v>
      </c>
      <c r="C3" s="3">
        <v>0</v>
      </c>
      <c r="D3" s="3">
        <v>0</v>
      </c>
      <c r="E3" s="3">
        <v>0.06</v>
      </c>
      <c r="F3" s="3">
        <v>6.0000000000000001E-3</v>
      </c>
      <c r="G3" s="3">
        <v>1.7000000000000001E-2</v>
      </c>
      <c r="H3" s="3" t="s">
        <v>331</v>
      </c>
      <c r="I3" s="2"/>
    </row>
    <row r="4" spans="1:9">
      <c r="A4" s="4" t="s">
        <v>6</v>
      </c>
      <c r="B4" s="1">
        <v>3.12</v>
      </c>
      <c r="C4" s="1">
        <v>7.0000000000000001E-3</v>
      </c>
      <c r="D4" s="1">
        <v>0.42599999999999999</v>
      </c>
      <c r="E4" s="1">
        <v>3.9E-2</v>
      </c>
      <c r="F4" s="1">
        <v>1E-3</v>
      </c>
      <c r="G4" s="1">
        <v>0.72599999999999998</v>
      </c>
      <c r="H4" s="3" t="s">
        <v>332</v>
      </c>
      <c r="I4" s="2"/>
    </row>
    <row r="5" spans="1:9">
      <c r="A5" s="4" t="s">
        <v>129</v>
      </c>
      <c r="B5" s="2">
        <v>3.33</v>
      </c>
      <c r="C5" s="2">
        <v>7.3999999999999996E-2</v>
      </c>
      <c r="D5" s="2">
        <v>0</v>
      </c>
      <c r="E5" s="2">
        <v>7.3999999999999996E-2</v>
      </c>
      <c r="F5" s="2">
        <v>1.9E-2</v>
      </c>
      <c r="G5" s="2">
        <v>0.77800000000000002</v>
      </c>
      <c r="H5" s="3" t="s">
        <v>333</v>
      </c>
      <c r="I5" s="2"/>
    </row>
    <row r="6" spans="1:9">
      <c r="A6" s="4" t="s">
        <v>8</v>
      </c>
      <c r="B6" s="1">
        <v>3.62</v>
      </c>
      <c r="C6" s="1">
        <v>0.05</v>
      </c>
      <c r="D6" s="1">
        <v>0.01</v>
      </c>
      <c r="E6" s="1">
        <v>0.57999999999999996</v>
      </c>
      <c r="F6" s="1">
        <v>8.1199999999999994E-2</v>
      </c>
      <c r="G6" s="1">
        <v>0.76800000000000002</v>
      </c>
      <c r="H6" s="3" t="s">
        <v>334</v>
      </c>
      <c r="I6" s="2"/>
    </row>
    <row r="7" spans="1:9">
      <c r="A7" s="4" t="s">
        <v>9</v>
      </c>
      <c r="B7" s="1">
        <v>4.29</v>
      </c>
      <c r="C7" s="1">
        <v>0.107</v>
      </c>
      <c r="D7" s="1">
        <v>7.0999999999999994E-2</v>
      </c>
      <c r="E7" s="1">
        <v>0.35699999999999998</v>
      </c>
      <c r="F7" s="1">
        <v>0.214</v>
      </c>
      <c r="G7" s="1">
        <v>0.28599999999999998</v>
      </c>
      <c r="H7" s="3" t="s">
        <v>335</v>
      </c>
      <c r="I7" s="2" t="s">
        <v>127</v>
      </c>
    </row>
    <row r="8" spans="1:9">
      <c r="A8" s="4" t="s">
        <v>10</v>
      </c>
      <c r="B8" s="1">
        <v>3.81</v>
      </c>
      <c r="C8" s="1">
        <v>0.01</v>
      </c>
      <c r="D8" s="1">
        <v>0</v>
      </c>
      <c r="E8" s="1">
        <v>0</v>
      </c>
      <c r="F8" s="1">
        <v>0</v>
      </c>
      <c r="G8" s="1">
        <v>0.91</v>
      </c>
      <c r="H8" s="2" t="s">
        <v>336</v>
      </c>
      <c r="I8" s="2"/>
    </row>
    <row r="9" spans="1:9" ht="19">
      <c r="A9" s="18" t="s">
        <v>128</v>
      </c>
      <c r="B9" s="2">
        <v>0.17</v>
      </c>
      <c r="C9" s="2">
        <v>0.8</v>
      </c>
      <c r="D9" s="2">
        <v>0</v>
      </c>
      <c r="E9" s="2">
        <v>3.0000000000000001E-3</v>
      </c>
      <c r="F9" s="2">
        <v>0.03</v>
      </c>
      <c r="G9" s="2">
        <v>0.8</v>
      </c>
      <c r="H9" s="2" t="s">
        <v>337</v>
      </c>
      <c r="I9" s="2"/>
    </row>
    <row r="10" spans="1:9">
      <c r="A10" s="4" t="s">
        <v>12</v>
      </c>
      <c r="B10" s="1">
        <v>3.9</v>
      </c>
      <c r="C10" s="1">
        <v>0</v>
      </c>
      <c r="D10" s="1">
        <v>1</v>
      </c>
      <c r="E10" s="1">
        <v>0</v>
      </c>
      <c r="F10" s="1">
        <v>0</v>
      </c>
      <c r="G10" s="1">
        <v>1</v>
      </c>
      <c r="H10" s="2" t="s">
        <v>339</v>
      </c>
      <c r="I10" s="2"/>
    </row>
    <row r="11" spans="1:9">
      <c r="A11" s="4" t="s">
        <v>13</v>
      </c>
      <c r="B11" s="1">
        <v>3.87</v>
      </c>
      <c r="C11" s="1">
        <v>0</v>
      </c>
      <c r="D11" s="1">
        <v>0.999</v>
      </c>
      <c r="E11" s="1">
        <v>0</v>
      </c>
      <c r="F11" s="1">
        <v>0</v>
      </c>
      <c r="G11" s="1">
        <v>1</v>
      </c>
      <c r="H11" s="2" t="s">
        <v>338</v>
      </c>
      <c r="I11" s="2"/>
    </row>
    <row r="12" spans="1:9">
      <c r="A12" s="4" t="s">
        <v>14</v>
      </c>
      <c r="B12" s="1">
        <v>3.9</v>
      </c>
      <c r="C12" s="1">
        <v>0</v>
      </c>
      <c r="D12" s="1">
        <v>1</v>
      </c>
      <c r="E12" s="1">
        <v>0</v>
      </c>
      <c r="F12" s="1">
        <v>0</v>
      </c>
      <c r="G12" s="1">
        <v>1</v>
      </c>
      <c r="H12" s="2" t="s">
        <v>339</v>
      </c>
      <c r="I12" s="2" t="s">
        <v>330</v>
      </c>
    </row>
    <row r="13" spans="1:9">
      <c r="A13" s="4" t="s">
        <v>15</v>
      </c>
      <c r="B13" s="1">
        <v>2.9</v>
      </c>
      <c r="C13" s="1">
        <v>0</v>
      </c>
      <c r="D13" s="1">
        <v>0.55500000000000005</v>
      </c>
      <c r="E13" s="1">
        <v>0</v>
      </c>
      <c r="F13" s="1">
        <v>1E-3</v>
      </c>
      <c r="G13" s="1">
        <v>0.75</v>
      </c>
      <c r="H13" s="2" t="s">
        <v>340</v>
      </c>
      <c r="I13" s="2"/>
    </row>
    <row r="14" spans="1:9">
      <c r="A14" s="4" t="s">
        <v>16</v>
      </c>
      <c r="B14" s="1">
        <v>2.83</v>
      </c>
      <c r="C14" s="1">
        <v>0</v>
      </c>
      <c r="D14" s="1">
        <v>0.26800000000000002</v>
      </c>
      <c r="E14" s="1">
        <v>0</v>
      </c>
      <c r="F14" s="1">
        <v>2E-3</v>
      </c>
      <c r="G14" s="1">
        <v>0.77</v>
      </c>
      <c r="H14" s="2" t="s">
        <v>341</v>
      </c>
      <c r="I14" s="2"/>
    </row>
    <row r="15" spans="1:9">
      <c r="A15" s="4" t="s">
        <v>17</v>
      </c>
      <c r="B15" s="1">
        <v>2.86</v>
      </c>
      <c r="C15" s="1">
        <v>0</v>
      </c>
      <c r="D15" s="1">
        <v>0.38</v>
      </c>
      <c r="E15" s="1">
        <v>0.05</v>
      </c>
      <c r="F15" s="1">
        <v>0</v>
      </c>
      <c r="G15" s="1">
        <v>0.71399999999999997</v>
      </c>
      <c r="H15" s="2" t="s">
        <v>342</v>
      </c>
      <c r="I15" s="2"/>
    </row>
    <row r="16" spans="1:9">
      <c r="A16" s="4" t="s">
        <v>18</v>
      </c>
      <c r="B16" s="1">
        <v>3.04</v>
      </c>
      <c r="C16" s="1">
        <v>7.0000000000000007E-2</v>
      </c>
      <c r="D16" s="1">
        <v>0.68</v>
      </c>
      <c r="E16" s="1">
        <v>0</v>
      </c>
      <c r="F16" s="1">
        <v>0</v>
      </c>
      <c r="G16" s="1">
        <v>0.68</v>
      </c>
      <c r="H16" s="2" t="s">
        <v>343</v>
      </c>
      <c r="I16" s="2"/>
    </row>
    <row r="17" spans="1:9">
      <c r="A17" s="4" t="s">
        <v>86</v>
      </c>
      <c r="B17" s="1">
        <v>0.52</v>
      </c>
      <c r="C17" s="1">
        <v>0</v>
      </c>
      <c r="D17" s="1">
        <v>9.9000000000000005E-2</v>
      </c>
      <c r="E17" s="1">
        <v>2E-3</v>
      </c>
      <c r="F17" s="1">
        <v>1E-3</v>
      </c>
      <c r="G17" s="1">
        <v>0.13</v>
      </c>
      <c r="H17" s="2" t="s">
        <v>344</v>
      </c>
      <c r="I17" s="2" t="s">
        <v>360</v>
      </c>
    </row>
    <row r="18" spans="1:9">
      <c r="A18" s="4" t="s">
        <v>303</v>
      </c>
      <c r="B18" s="1">
        <v>0.89</v>
      </c>
      <c r="C18" s="1">
        <v>2.5999999999999999E-2</v>
      </c>
      <c r="D18" s="1">
        <v>0.122</v>
      </c>
      <c r="E18" s="1">
        <v>1.0999999999999999E-2</v>
      </c>
      <c r="F18" s="1">
        <v>3.0000000000000001E-3</v>
      </c>
      <c r="G18" s="1">
        <v>0.22800000000000001</v>
      </c>
      <c r="H18" s="2" t="s">
        <v>345</v>
      </c>
      <c r="I18" s="2"/>
    </row>
    <row r="19" spans="1:9">
      <c r="A19" s="8"/>
      <c r="B19" s="9"/>
      <c r="C19" s="9"/>
      <c r="D19" s="9"/>
      <c r="E19" s="9"/>
      <c r="F19" s="9"/>
      <c r="G19" s="9"/>
    </row>
    <row r="20" spans="1:9">
      <c r="A20" s="7" t="s">
        <v>123</v>
      </c>
      <c r="B20" s="6" t="s">
        <v>24</v>
      </c>
      <c r="C20" s="6" t="s">
        <v>25</v>
      </c>
      <c r="D20" s="6" t="s">
        <v>26</v>
      </c>
      <c r="E20" s="6" t="s">
        <v>27</v>
      </c>
      <c r="F20" s="6" t="s">
        <v>28</v>
      </c>
      <c r="G20" s="6" t="s">
        <v>29</v>
      </c>
      <c r="H20" s="7" t="s">
        <v>120</v>
      </c>
      <c r="I20" s="7" t="s">
        <v>2</v>
      </c>
    </row>
    <row r="21" spans="1:9" ht="19">
      <c r="A21" s="11" t="s">
        <v>87</v>
      </c>
      <c r="B21" s="2">
        <v>2.95</v>
      </c>
      <c r="C21" s="2">
        <v>0.21</v>
      </c>
      <c r="D21" s="1">
        <v>0</v>
      </c>
      <c r="E21" s="2">
        <v>0.38</v>
      </c>
      <c r="F21" s="2">
        <v>4.5999999999999999E-2</v>
      </c>
      <c r="G21" s="2">
        <v>0.38200000000000001</v>
      </c>
      <c r="H21" s="2" t="s">
        <v>346</v>
      </c>
      <c r="I21" s="2"/>
    </row>
    <row r="22" spans="1:9" ht="19">
      <c r="A22" s="11" t="s">
        <v>131</v>
      </c>
      <c r="B22" s="2">
        <v>3.85</v>
      </c>
      <c r="C22" s="2">
        <v>0.22</v>
      </c>
      <c r="D22" s="1">
        <v>0</v>
      </c>
      <c r="E22" s="2">
        <v>0.52</v>
      </c>
      <c r="F22" s="2">
        <v>0.05</v>
      </c>
      <c r="G22" s="2">
        <v>0.55000000000000004</v>
      </c>
      <c r="H22" s="2" t="s">
        <v>347</v>
      </c>
      <c r="I22" s="2"/>
    </row>
    <row r="23" spans="1:9" ht="19">
      <c r="A23" s="11" t="s">
        <v>89</v>
      </c>
      <c r="B23" s="2">
        <v>3.87</v>
      </c>
      <c r="C23" s="2">
        <v>0.2</v>
      </c>
      <c r="D23" s="1">
        <v>0</v>
      </c>
      <c r="E23" s="2">
        <v>0.53</v>
      </c>
      <c r="F23" s="2">
        <v>0</v>
      </c>
      <c r="G23" s="2">
        <v>0.43</v>
      </c>
      <c r="H23" s="2" t="s">
        <v>348</v>
      </c>
      <c r="I23" s="2"/>
    </row>
    <row r="24" spans="1:9" ht="19">
      <c r="A24" s="11" t="s">
        <v>90</v>
      </c>
      <c r="B24" s="2">
        <v>3.8</v>
      </c>
      <c r="C24" s="2">
        <v>0.24</v>
      </c>
      <c r="D24" s="2">
        <v>0</v>
      </c>
      <c r="E24" s="2">
        <v>0.52500000000000002</v>
      </c>
      <c r="F24" s="2">
        <v>0.05</v>
      </c>
      <c r="G24" s="2">
        <v>0.34</v>
      </c>
      <c r="H24" s="2" t="s">
        <v>349</v>
      </c>
      <c r="I24" s="2" t="s">
        <v>122</v>
      </c>
    </row>
    <row r="25" spans="1:9" ht="19">
      <c r="A25" s="11" t="s">
        <v>91</v>
      </c>
      <c r="B25" s="2">
        <v>3.2</v>
      </c>
      <c r="C25" s="2">
        <v>0</v>
      </c>
      <c r="D25" s="2">
        <v>0</v>
      </c>
      <c r="E25" s="2">
        <v>0.63</v>
      </c>
      <c r="F25" s="2">
        <v>0.08</v>
      </c>
      <c r="G25" s="2">
        <v>0.46</v>
      </c>
      <c r="H25" s="2" t="s">
        <v>350</v>
      </c>
      <c r="I25" s="2" t="s">
        <v>121</v>
      </c>
    </row>
    <row r="26" spans="1:9">
      <c r="A26" s="27"/>
    </row>
    <row r="27" spans="1:9">
      <c r="A27" s="10" t="s">
        <v>130</v>
      </c>
    </row>
    <row r="28" spans="1:9">
      <c r="A28" s="10" t="s">
        <v>132</v>
      </c>
    </row>
    <row r="30" spans="1:9">
      <c r="A30" s="10" t="s">
        <v>126</v>
      </c>
    </row>
    <row r="31" spans="1:9">
      <c r="A31" s="10" t="s">
        <v>124</v>
      </c>
    </row>
    <row r="33" spans="1:9">
      <c r="A33" s="29" t="s">
        <v>280</v>
      </c>
      <c r="B33" s="90" t="s">
        <v>281</v>
      </c>
      <c r="C33" s="90"/>
      <c r="D33" s="90"/>
      <c r="E33" s="90"/>
      <c r="F33" s="90"/>
      <c r="G33" s="90"/>
      <c r="H33" s="90"/>
    </row>
    <row r="34" spans="1:9">
      <c r="A34" s="2" t="s">
        <v>11</v>
      </c>
      <c r="B34" s="84">
        <v>20</v>
      </c>
      <c r="C34" s="84"/>
      <c r="D34" s="84"/>
      <c r="E34" s="84"/>
      <c r="F34" s="84"/>
      <c r="G34" s="84"/>
      <c r="H34" s="84"/>
    </row>
    <row r="35" spans="1:9">
      <c r="A35" s="2" t="s">
        <v>13</v>
      </c>
      <c r="B35" s="91">
        <v>17.12</v>
      </c>
      <c r="C35" s="91"/>
      <c r="D35" s="91"/>
      <c r="E35" s="91"/>
      <c r="F35" s="91"/>
      <c r="G35" s="91"/>
      <c r="H35" s="91"/>
    </row>
    <row r="36" spans="1:9">
      <c r="A36" s="28" t="s">
        <v>282</v>
      </c>
      <c r="B36" s="92" t="s">
        <v>288</v>
      </c>
      <c r="C36" s="92"/>
      <c r="D36" s="92"/>
      <c r="E36" s="92"/>
      <c r="F36" s="92"/>
      <c r="G36" s="92"/>
      <c r="H36" s="92"/>
      <c r="I36" s="83" t="s">
        <v>351</v>
      </c>
    </row>
    <row r="37" spans="1:9">
      <c r="A37" s="28" t="s">
        <v>283</v>
      </c>
      <c r="B37" s="92" t="s">
        <v>289</v>
      </c>
      <c r="C37" s="92"/>
      <c r="D37" s="92"/>
      <c r="E37" s="92"/>
      <c r="F37" s="92"/>
      <c r="G37" s="92"/>
      <c r="H37" s="92"/>
      <c r="I37" s="83"/>
    </row>
    <row r="38" spans="1:9">
      <c r="A38" s="28" t="s">
        <v>284</v>
      </c>
      <c r="B38" s="93">
        <v>1.82</v>
      </c>
      <c r="C38" s="93"/>
      <c r="D38" s="93"/>
      <c r="E38" s="93"/>
      <c r="F38" s="93"/>
      <c r="G38" s="93"/>
      <c r="H38" s="93"/>
      <c r="I38" s="83"/>
    </row>
    <row r="39" spans="1:9">
      <c r="A39" s="28" t="s">
        <v>285</v>
      </c>
      <c r="B39" s="92">
        <v>1.21</v>
      </c>
      <c r="C39" s="92"/>
      <c r="D39" s="92"/>
      <c r="E39" s="92"/>
      <c r="F39" s="92"/>
      <c r="G39" s="92"/>
      <c r="H39" s="92"/>
      <c r="I39" s="83"/>
    </row>
    <row r="40" spans="1:9">
      <c r="A40" s="28" t="s">
        <v>286</v>
      </c>
      <c r="B40" s="92">
        <v>0.42</v>
      </c>
      <c r="C40" s="92"/>
      <c r="D40" s="92"/>
      <c r="E40" s="92"/>
      <c r="F40" s="92"/>
      <c r="G40" s="92"/>
      <c r="H40" s="92"/>
      <c r="I40" s="83"/>
    </row>
    <row r="41" spans="1:9">
      <c r="A41" s="28" t="s">
        <v>287</v>
      </c>
      <c r="B41" s="92" t="s">
        <v>290</v>
      </c>
      <c r="C41" s="92"/>
      <c r="D41" s="92"/>
      <c r="E41" s="92"/>
      <c r="F41" s="92"/>
      <c r="G41" s="92"/>
      <c r="H41" s="92"/>
      <c r="I41" s="83"/>
    </row>
    <row r="42" spans="1:9">
      <c r="A42" s="2" t="s">
        <v>291</v>
      </c>
      <c r="B42" s="84">
        <v>21.421720000000001</v>
      </c>
      <c r="C42" s="84"/>
      <c r="D42" s="84"/>
      <c r="E42" s="84"/>
      <c r="F42" s="84"/>
      <c r="G42" s="84"/>
      <c r="H42" s="84"/>
      <c r="I42" s="83"/>
    </row>
    <row r="43" spans="1:9" ht="18" customHeight="1">
      <c r="A43" s="85" t="s">
        <v>292</v>
      </c>
      <c r="B43" s="85"/>
      <c r="C43" s="85"/>
      <c r="D43" s="85"/>
      <c r="E43" s="85"/>
      <c r="F43" s="85"/>
      <c r="G43" s="85"/>
      <c r="H43" s="85"/>
    </row>
    <row r="44" spans="1:9">
      <c r="A44" s="86"/>
      <c r="B44" s="86"/>
      <c r="C44" s="86"/>
      <c r="D44" s="86"/>
      <c r="E44" s="86"/>
      <c r="F44" s="86"/>
      <c r="G44" s="86"/>
      <c r="H44" s="86"/>
    </row>
    <row r="47" spans="1:9" ht="19" thickBot="1"/>
    <row r="48" spans="1:9">
      <c r="A48" s="31" t="s">
        <v>325</v>
      </c>
      <c r="B48" s="32"/>
      <c r="C48" s="32"/>
      <c r="D48" s="32"/>
      <c r="E48" s="32"/>
      <c r="F48" s="32"/>
      <c r="G48" s="32"/>
      <c r="H48" s="32"/>
      <c r="I48" s="33"/>
    </row>
    <row r="49" spans="1:9">
      <c r="A49" s="34"/>
      <c r="I49" s="35"/>
    </row>
    <row r="50" spans="1:9">
      <c r="A50" s="34" t="s">
        <v>320</v>
      </c>
      <c r="D50" s="34" t="s">
        <v>321</v>
      </c>
      <c r="I50" s="35"/>
    </row>
    <row r="51" spans="1:9">
      <c r="A51" s="34" t="s">
        <v>311</v>
      </c>
      <c r="D51" s="34" t="s">
        <v>316</v>
      </c>
      <c r="I51" s="35"/>
    </row>
    <row r="52" spans="1:9">
      <c r="A52" s="34" t="s">
        <v>312</v>
      </c>
      <c r="D52" s="34" t="s">
        <v>317</v>
      </c>
      <c r="I52" s="35"/>
    </row>
    <row r="53" spans="1:9">
      <c r="A53" s="34" t="s">
        <v>313</v>
      </c>
      <c r="D53" s="34" t="s">
        <v>318</v>
      </c>
      <c r="I53" s="35"/>
    </row>
    <row r="54" spans="1:9">
      <c r="A54" s="34" t="s">
        <v>314</v>
      </c>
      <c r="D54" s="34" t="s">
        <v>319</v>
      </c>
      <c r="I54" s="35"/>
    </row>
    <row r="55" spans="1:9">
      <c r="A55" s="34" t="s">
        <v>315</v>
      </c>
      <c r="I55" s="35"/>
    </row>
    <row r="56" spans="1:9">
      <c r="A56" s="34"/>
      <c r="I56" s="35"/>
    </row>
    <row r="57" spans="1:9">
      <c r="A57" s="36" t="s">
        <v>84</v>
      </c>
      <c r="B57" s="6" t="s">
        <v>24</v>
      </c>
      <c r="C57" s="6" t="s">
        <v>25</v>
      </c>
      <c r="D57" s="6" t="s">
        <v>26</v>
      </c>
      <c r="E57" s="6" t="s">
        <v>27</v>
      </c>
      <c r="F57" s="6" t="s">
        <v>28</v>
      </c>
      <c r="G57" s="6" t="s">
        <v>29</v>
      </c>
      <c r="H57" s="7" t="s">
        <v>120</v>
      </c>
      <c r="I57" s="37" t="s">
        <v>2</v>
      </c>
    </row>
    <row r="58" spans="1:9">
      <c r="A58" s="34" t="s">
        <v>322</v>
      </c>
      <c r="I58" s="35" t="s">
        <v>329</v>
      </c>
    </row>
    <row r="59" spans="1:9" ht="19" thickBot="1">
      <c r="A59" s="38" t="s">
        <v>323</v>
      </c>
      <c r="B59" s="39">
        <v>3.85</v>
      </c>
      <c r="C59" s="39">
        <v>0</v>
      </c>
      <c r="D59" s="39">
        <v>0.34499999999999997</v>
      </c>
      <c r="E59" s="39">
        <v>0</v>
      </c>
      <c r="F59" s="39">
        <v>0</v>
      </c>
      <c r="G59" s="39">
        <v>0.96199999999999997</v>
      </c>
      <c r="H59" s="39" t="s">
        <v>358</v>
      </c>
      <c r="I59" s="40" t="s">
        <v>324</v>
      </c>
    </row>
  </sheetData>
  <mergeCells count="13">
    <mergeCell ref="I36:I42"/>
    <mergeCell ref="B42:H42"/>
    <mergeCell ref="A43:H44"/>
    <mergeCell ref="B2:H2"/>
    <mergeCell ref="B33:H33"/>
    <mergeCell ref="B34:H34"/>
    <mergeCell ref="B35:H35"/>
    <mergeCell ref="B36:H36"/>
    <mergeCell ref="B37:H37"/>
    <mergeCell ref="B38:H38"/>
    <mergeCell ref="B39:H39"/>
    <mergeCell ref="B40:H40"/>
    <mergeCell ref="B41:H41"/>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Diets</vt:lpstr>
      <vt:lpstr>Nutrition Info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Microsoft Office User</cp:lastModifiedBy>
  <cp:revision/>
  <cp:lastPrinted>2018-09-25T12:48:41Z</cp:lastPrinted>
  <dcterms:created xsi:type="dcterms:W3CDTF">2015-10-20T17:06:13Z</dcterms:created>
  <dcterms:modified xsi:type="dcterms:W3CDTF">2020-03-05T20:54:00Z</dcterms:modified>
  <cp:category/>
  <cp:contentStatus/>
</cp:coreProperties>
</file>