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50" windowWidth="18880" windowHeight="6740"/>
  </bookViews>
  <sheets>
    <sheet name="Activos" sheetId="1" r:id="rId1"/>
    <sheet name="Inactivos" sheetId="2" r:id="rId2"/>
    <sheet name="Informe" sheetId="3" r:id="rId3"/>
    <sheet name="Página7" sheetId="4" state="hidden" r:id="rId4"/>
    <sheet name="Acolhimentos calculos" sheetId="5" state="hidden" r:id="rId5"/>
    <sheet name="Acolhimentos até out 2017" sheetId="6" state="hidden" r:id="rId6"/>
    <sheet name="Cópia de Altas" sheetId="7" state="hidden" r:id="rId7"/>
    <sheet name="Estatísticas encaminhamentos" sheetId="8" state="hidden" r:id="rId8"/>
    <sheet name="Gráficos" sheetId="9" state="hidden" r:id="rId9"/>
    <sheet name="Notas" sheetId="10" r:id="rId10"/>
  </sheets>
  <definedNames>
    <definedName name="cleni">Activos!$1:$10</definedName>
    <definedName name="Z_05B48537_AF2B_4309_A4C9_73C252F161D6_.wvu.FilterData" localSheetId="0" hidden="1">Activos!$A$1:$AB$10</definedName>
    <definedName name="Z_27E09647_0C81_481D_AC59_881954054F89_.wvu.FilterData" localSheetId="0" hidden="1">Activos!$A$1:$AB$10</definedName>
    <definedName name="Z_3B0160E1_55FA_402E_89F0_8DDD22BABDCC_.wvu.FilterData" localSheetId="0" hidden="1">Activos!$A$1:$AB$10</definedName>
    <definedName name="Z_4BD638A2_8D47_40D2_8ED7_FBEBD6CFAB16_.wvu.FilterData" localSheetId="0" hidden="1">Activos!$A$1:$AB$10</definedName>
    <definedName name="Z_5722F47F_39F3_425E_BF96_8DBDEA9D64E3_.wvu.FilterData" localSheetId="0" hidden="1">Activos!$A$1:$AB$10</definedName>
    <definedName name="Z_5E5BB7AA_EE26_4A0F_8221_48EEF2BE1392_.wvu.FilterData" localSheetId="0" hidden="1">Activos!$A$1:$AB$10</definedName>
    <definedName name="Z_7CE6BFD4_A22E_407E_A294_6F9184994088_.wvu.FilterData" localSheetId="0" hidden="1">Activos!$A$1:$AB$10</definedName>
    <definedName name="Z_89CA8E27_3DE1_4F98_9680_CAF37C438021_.wvu.FilterData" localSheetId="0" hidden="1">Activos!$A$1:$AC$10</definedName>
    <definedName name="Z_AEDEB7F2_7932_4CEB_ABEB_F6C6BDA776EF_.wvu.FilterData" localSheetId="0" hidden="1">Activos!$A$1:$AB$10</definedName>
    <definedName name="Z_DE9692B6_6394_44F8_B40C_42ECF3066D35_.wvu.FilterData" localSheetId="0" hidden="1">Activos!$A$1:$AB$10</definedName>
    <definedName name="Z_E90995A6_EA3B_4856_9065_9E65B5770C9A_.wvu.FilterData" localSheetId="0" hidden="1">Activos!$A$1:$AB$10</definedName>
    <definedName name="Z_F211E7DE_401B_4533_91BE_97CA7C4EFF20_.wvu.FilterData" localSheetId="0" hidden="1">Activos!$A$1:$AB$10</definedName>
    <definedName name="Z_F501B0FD_FCDC_4AD3_ABC7_6B187193002E_.wvu.FilterData" localSheetId="0" hidden="1">Activos!$A$1:$AB$10</definedName>
    <definedName name="Z_FEC4F917_BC5C_4AC1_9DF7_A9E03C2FBBEA_.wvu.FilterData" localSheetId="0" hidden="1">Activos!$A$1:$AC$10</definedName>
  </definedNames>
  <calcPr calcId="125725"/>
  <customWorkbookViews>
    <customWorkbookView name="Eq - Jaqueline" guid="{AEDEB7F2-7932-4CEB-ABEB-F6C6BDA776EF}" maximized="1" windowWidth="0" windowHeight="0" activeSheetId="0"/>
    <customWorkbookView name="Cesta" guid="{FEC4F917-BC5C-4AC1-9DF7-A9E03C2FBBEA}" maximized="1" windowWidth="0" windowHeight="0" activeSheetId="0"/>
    <customWorkbookView name="Eq - Juliana" guid="{4BD638A2-8D47-40D2-8ED7-FBEBD6CFAB16}" maximized="1" windowWidth="0" windowHeight="0" activeSheetId="0"/>
    <customWorkbookView name="RM - Paula" guid="{5722F47F-39F3-425E-BF96-8DBDEA9D64E3}" maximized="1" windowWidth="0" windowHeight="0" activeSheetId="0"/>
    <customWorkbookView name="Eq - Liana" guid="{F211E7DE-401B-4533-91BE-97CA7C4EFF20}" maximized="1" windowWidth="0" windowHeight="0" activeSheetId="0"/>
    <customWorkbookView name="RM - Tadeu" guid="{05B48537-AF2B-4309-A4C9-73C252F161D6}" maximized="1" windowWidth="0" windowHeight="0" activeSheetId="0"/>
    <customWorkbookView name="RM - Bruna G." guid="{F501B0FD-FCDC-4AD3-ABC7-6B187193002E}" maximized="1" windowWidth="0" windowHeight="0" activeSheetId="0"/>
    <customWorkbookView name="RM - Bruna R." guid="{E90995A6-EA3B-4856-9065-9E65B5770C9A}" maximized="1" windowWidth="0" windowHeight="0" activeSheetId="0"/>
    <customWorkbookView name="Eq - Flavia" guid="{3B0160E1-55FA-402E-89F0-8DDD22BABDCC}" maximized="1" windowWidth="0" windowHeight="0" activeSheetId="0"/>
    <customWorkbookView name="Eq - Vera" guid="{5E5BB7AA-EE26-4A0F-8221-48EEF2BE1392}" maximized="1" windowWidth="0" windowHeight="0" activeSheetId="0"/>
    <customWorkbookView name="Eq - Michele" guid="{7CE6BFD4-A22E-407E-A294-6F9184994088}" maximized="1" windowWidth="0" windowHeight="0" activeSheetId="0"/>
    <customWorkbookView name="RM - Izabela" guid="{DE9692B6-6394-44F8-B40C-42ECF3066D35}" maximized="1" windowWidth="0" windowHeight="0" activeSheetId="0"/>
    <customWorkbookView name="Depot" guid="{89CA8E27-3DE1-4F98-9680-CAF37C438021}" maximized="1" windowWidth="0" windowHeight="0" activeSheetId="0"/>
    <customWorkbookView name="Eq - Anderson" guid="{27E09647-0C81-481D-AC59-881954054F89}" maximized="1" windowWidth="0" windowHeight="0" activeSheetId="0"/>
  </customWorkbookViews>
</workbook>
</file>

<file path=xl/calcChain.xml><?xml version="1.0" encoding="utf-8"?>
<calcChain xmlns="http://schemas.openxmlformats.org/spreadsheetml/2006/main">
  <c r="R2" i="2"/>
  <c r="Q3" i="1"/>
  <c r="Q4"/>
  <c r="Q5"/>
  <c r="W5" i="3" s="1"/>
  <c r="Q6" i="1"/>
  <c r="Q7"/>
  <c r="Q2"/>
  <c r="S22" i="3"/>
  <c r="S21"/>
  <c r="S17"/>
  <c r="S16"/>
  <c r="S9"/>
  <c r="O11"/>
  <c r="O10"/>
  <c r="O9"/>
  <c r="O8"/>
  <c r="O7"/>
  <c r="O6"/>
  <c r="O5"/>
  <c r="O20"/>
  <c r="O19"/>
  <c r="O18"/>
  <c r="O17"/>
  <c r="K13"/>
  <c r="K12"/>
  <c r="K11"/>
  <c r="G7"/>
  <c r="G6"/>
  <c r="G5"/>
  <c r="C5"/>
  <c r="C6"/>
  <c r="B61" i="9"/>
  <c r="C4"/>
  <c r="C3"/>
  <c r="C2"/>
  <c r="C34" i="8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D26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H16"/>
  <c r="I16" s="1"/>
  <c r="C16"/>
  <c r="D16" s="1"/>
  <c r="H15"/>
  <c r="I15" s="1"/>
  <c r="C15"/>
  <c r="D15" s="1"/>
  <c r="H14"/>
  <c r="I14" s="1"/>
  <c r="C14"/>
  <c r="D14" s="1"/>
  <c r="H13"/>
  <c r="I13" s="1"/>
  <c r="C13"/>
  <c r="D13" s="1"/>
  <c r="H12"/>
  <c r="I12" s="1"/>
  <c r="C12"/>
  <c r="D12" s="1"/>
  <c r="H11"/>
  <c r="I11" s="1"/>
  <c r="C11"/>
  <c r="D11" s="1"/>
  <c r="H10"/>
  <c r="I10" s="1"/>
  <c r="C10"/>
  <c r="D10" s="1"/>
  <c r="H9"/>
  <c r="I9" s="1"/>
  <c r="C9"/>
  <c r="D9" s="1"/>
  <c r="H8"/>
  <c r="I8" s="1"/>
  <c r="C8"/>
  <c r="D8" s="1"/>
  <c r="H7"/>
  <c r="I7" s="1"/>
  <c r="C7"/>
  <c r="D7" s="1"/>
  <c r="H6"/>
  <c r="C6"/>
  <c r="D6" s="1"/>
  <c r="H5"/>
  <c r="I5" s="1"/>
  <c r="C5"/>
  <c r="D5" s="1"/>
  <c r="L4"/>
  <c r="H4"/>
  <c r="I4" s="1"/>
  <c r="C4"/>
  <c r="D4" s="1"/>
  <c r="L3"/>
  <c r="H3"/>
  <c r="I3" s="1"/>
  <c r="C3"/>
  <c r="D3" s="1"/>
  <c r="Z223" i="7"/>
  <c r="T223"/>
  <c r="U223" s="1"/>
  <c r="Z222"/>
  <c r="T222"/>
  <c r="U222" s="1"/>
  <c r="Z221"/>
  <c r="T221"/>
  <c r="U221" s="1"/>
  <c r="Z220"/>
  <c r="T220"/>
  <c r="U220" s="1"/>
  <c r="Z219"/>
  <c r="T219"/>
  <c r="U219" s="1"/>
  <c r="U216"/>
  <c r="V216" s="1"/>
  <c r="U215"/>
  <c r="V215" s="1"/>
  <c r="U214"/>
  <c r="V214" s="1"/>
  <c r="S214"/>
  <c r="U213"/>
  <c r="V213" s="1"/>
  <c r="S213"/>
  <c r="T213" s="1"/>
  <c r="S209"/>
  <c r="T209" s="1"/>
  <c r="S208"/>
  <c r="U208" s="1"/>
  <c r="S207"/>
  <c r="T207" s="1"/>
  <c r="U206"/>
  <c r="T206"/>
  <c r="S206"/>
  <c r="T205"/>
  <c r="S205"/>
  <c r="U205" s="1"/>
  <c r="T204"/>
  <c r="S204"/>
  <c r="U204" s="1"/>
  <c r="S215" s="1"/>
  <c r="T203"/>
  <c r="S203"/>
  <c r="T202"/>
  <c r="S202"/>
  <c r="T201"/>
  <c r="S201"/>
  <c r="T200"/>
  <c r="S200"/>
  <c r="T199"/>
  <c r="S199"/>
  <c r="T198"/>
  <c r="S198"/>
  <c r="T197"/>
  <c r="S197"/>
  <c r="T196"/>
  <c r="S196"/>
  <c r="T195"/>
  <c r="S195"/>
  <c r="T194"/>
  <c r="S194"/>
  <c r="T193"/>
  <c r="S193"/>
  <c r="T192"/>
  <c r="S192"/>
  <c r="T191"/>
  <c r="T190"/>
  <c r="S190"/>
  <c r="T189"/>
  <c r="S189"/>
  <c r="T188"/>
  <c r="S188"/>
  <c r="T187"/>
  <c r="S187"/>
  <c r="T186"/>
  <c r="S186"/>
  <c r="T185"/>
  <c r="S185"/>
  <c r="T184"/>
  <c r="S184"/>
  <c r="T183"/>
  <c r="S183"/>
  <c r="T182"/>
  <c r="S182"/>
  <c r="T181"/>
  <c r="S181"/>
  <c r="T180"/>
  <c r="S180"/>
  <c r="T179"/>
  <c r="S179"/>
  <c r="T178"/>
  <c r="S178"/>
  <c r="U178" s="1"/>
  <c r="T177"/>
  <c r="S177"/>
  <c r="U177" s="1"/>
  <c r="U176"/>
  <c r="T176"/>
  <c r="S176"/>
  <c r="T175"/>
  <c r="S175"/>
  <c r="U175" s="1"/>
  <c r="T174"/>
  <c r="S174"/>
  <c r="U174" s="1"/>
  <c r="T173"/>
  <c r="S173"/>
  <c r="T172"/>
  <c r="S172"/>
  <c r="T171"/>
  <c r="S171"/>
  <c r="T170"/>
  <c r="S170"/>
  <c r="T169"/>
  <c r="S169"/>
  <c r="T168"/>
  <c r="S168"/>
  <c r="T167"/>
  <c r="S167"/>
  <c r="T166"/>
  <c r="S166"/>
  <c r="T165"/>
  <c r="S165"/>
  <c r="S162"/>
  <c r="S160"/>
  <c r="S159"/>
  <c r="S158"/>
  <c r="S157"/>
  <c r="S156"/>
  <c r="S155"/>
  <c r="S154"/>
  <c r="S153"/>
  <c r="S152"/>
  <c r="S151"/>
  <c r="S150"/>
  <c r="S145"/>
  <c r="S144"/>
  <c r="S143"/>
  <c r="S142"/>
  <c r="S141"/>
  <c r="S140"/>
  <c r="S139"/>
  <c r="S138"/>
  <c r="S137"/>
  <c r="S136"/>
  <c r="S135"/>
  <c r="O135"/>
  <c r="S133"/>
  <c r="S132"/>
  <c r="O132"/>
  <c r="S131"/>
  <c r="S130"/>
  <c r="O130"/>
  <c r="S129"/>
  <c r="O129"/>
  <c r="S128"/>
  <c r="S127"/>
  <c r="O127"/>
  <c r="S126"/>
  <c r="S125"/>
  <c r="S124"/>
  <c r="S123"/>
  <c r="U122"/>
  <c r="U121"/>
  <c r="S120"/>
  <c r="S119"/>
  <c r="S118"/>
  <c r="S117"/>
  <c r="U116"/>
  <c r="S115"/>
  <c r="S114"/>
  <c r="S113"/>
  <c r="S112"/>
  <c r="S111"/>
  <c r="O111"/>
  <c r="S110"/>
  <c r="S109"/>
  <c r="S108"/>
  <c r="S107"/>
  <c r="S106"/>
  <c r="S105"/>
  <c r="O105"/>
  <c r="S104"/>
  <c r="O104"/>
  <c r="S103"/>
  <c r="S102"/>
  <c r="S101"/>
  <c r="S100"/>
  <c r="O100"/>
  <c r="S99"/>
  <c r="O99"/>
  <c r="S97"/>
  <c r="S96"/>
  <c r="S95"/>
  <c r="S94"/>
  <c r="S93"/>
  <c r="S92"/>
  <c r="S91"/>
  <c r="S90"/>
  <c r="S89"/>
  <c r="O89"/>
  <c r="S88"/>
  <c r="S87"/>
  <c r="S86"/>
  <c r="S85"/>
  <c r="S84"/>
  <c r="S83"/>
  <c r="S82"/>
  <c r="S81"/>
  <c r="S79"/>
  <c r="N79"/>
  <c r="S78"/>
  <c r="S77"/>
  <c r="N77"/>
  <c r="S76"/>
  <c r="S75"/>
  <c r="N75"/>
  <c r="K81" i="6"/>
  <c r="K79"/>
  <c r="K78"/>
  <c r="K77"/>
  <c r="K76"/>
  <c r="K75"/>
  <c r="K82" s="1"/>
  <c r="P74"/>
  <c r="O74"/>
  <c r="N74"/>
  <c r="M74"/>
  <c r="N33"/>
  <c r="M33"/>
  <c r="N32"/>
  <c r="M32"/>
  <c r="N31"/>
  <c r="M31"/>
  <c r="N30"/>
  <c r="M30"/>
  <c r="M29"/>
  <c r="L29"/>
  <c r="K29" s="1"/>
  <c r="N29" s="1"/>
  <c r="M28"/>
  <c r="L28"/>
  <c r="K28" s="1"/>
  <c r="N28" s="1"/>
  <c r="M27"/>
  <c r="L27"/>
  <c r="K27" s="1"/>
  <c r="N27" s="1"/>
  <c r="M26"/>
  <c r="L26"/>
  <c r="K26" s="1"/>
  <c r="N26" s="1"/>
  <c r="M25"/>
  <c r="L25"/>
  <c r="K25" s="1"/>
  <c r="N25" s="1"/>
  <c r="M24"/>
  <c r="L24"/>
  <c r="K24" s="1"/>
  <c r="N24" s="1"/>
  <c r="M23"/>
  <c r="L23"/>
  <c r="K23" s="1"/>
  <c r="N23" s="1"/>
  <c r="M22"/>
  <c r="L22"/>
  <c r="K22" s="1"/>
  <c r="N22" s="1"/>
  <c r="M21"/>
  <c r="L21"/>
  <c r="K21" s="1"/>
  <c r="N21" s="1"/>
  <c r="M20"/>
  <c r="L20"/>
  <c r="K20" s="1"/>
  <c r="N20" s="1"/>
  <c r="M19"/>
  <c r="L19"/>
  <c r="K19" s="1"/>
  <c r="N19" s="1"/>
  <c r="M18"/>
  <c r="L18"/>
  <c r="K18" s="1"/>
  <c r="N18" s="1"/>
  <c r="M17"/>
  <c r="L17"/>
  <c r="K17" s="1"/>
  <c r="N17" s="1"/>
  <c r="M16"/>
  <c r="L16"/>
  <c r="K16" s="1"/>
  <c r="N16" s="1"/>
  <c r="M15"/>
  <c r="L15"/>
  <c r="K15" s="1"/>
  <c r="N15" s="1"/>
  <c r="M14"/>
  <c r="L14"/>
  <c r="K14" s="1"/>
  <c r="N14" s="1"/>
  <c r="M13"/>
  <c r="L13"/>
  <c r="K13" s="1"/>
  <c r="N13" s="1"/>
  <c r="M12"/>
  <c r="L12"/>
  <c r="K12" s="1"/>
  <c r="N12" s="1"/>
  <c r="M11"/>
  <c r="L11"/>
  <c r="K11" s="1"/>
  <c r="N10"/>
  <c r="N9"/>
  <c r="N8"/>
  <c r="N7"/>
  <c r="N6"/>
  <c r="N5"/>
  <c r="N4"/>
  <c r="N3"/>
  <c r="N2"/>
  <c r="O25" i="3"/>
  <c r="O24"/>
  <c r="O16"/>
  <c r="W15"/>
  <c r="O15"/>
  <c r="W14"/>
  <c r="W13"/>
  <c r="G13"/>
  <c r="S12"/>
  <c r="G12"/>
  <c r="S11"/>
  <c r="G11"/>
  <c r="S10"/>
  <c r="S8"/>
  <c r="S7"/>
  <c r="K7"/>
  <c r="S6"/>
  <c r="K6"/>
  <c r="S5"/>
  <c r="K5"/>
  <c r="AA2" i="2"/>
  <c r="Y2"/>
  <c r="AA7" i="1"/>
  <c r="Y7"/>
  <c r="N7"/>
  <c r="AA6"/>
  <c r="Y6"/>
  <c r="AA5"/>
  <c r="Y5"/>
  <c r="AA4"/>
  <c r="Y4"/>
  <c r="AA3"/>
  <c r="Y3"/>
  <c r="N3"/>
  <c r="AA2"/>
  <c r="Y2"/>
  <c r="W8" i="3" l="1"/>
  <c r="W9"/>
  <c r="W6"/>
  <c r="W7"/>
  <c r="G14"/>
  <c r="H12" s="1"/>
  <c r="O12"/>
  <c r="P7" s="1"/>
  <c r="L5" i="8"/>
  <c r="M3" s="1"/>
  <c r="H20"/>
  <c r="I20" s="1"/>
  <c r="S18" i="3"/>
  <c r="T17" s="1"/>
  <c r="I19" i="8"/>
  <c r="H21"/>
  <c r="I21" s="1"/>
  <c r="H19"/>
  <c r="O26" i="3"/>
  <c r="P24" s="1"/>
  <c r="W16"/>
  <c r="X15" s="1"/>
  <c r="G8"/>
  <c r="H6" s="1"/>
  <c r="K14"/>
  <c r="L11" s="1"/>
  <c r="R222" i="7"/>
  <c r="C10" i="3"/>
  <c r="G21"/>
  <c r="G17"/>
  <c r="C15"/>
  <c r="T208" i="7"/>
  <c r="H11" i="3"/>
  <c r="K74" i="6"/>
  <c r="N11"/>
  <c r="S13" i="3"/>
  <c r="T7" s="1"/>
  <c r="C7"/>
  <c r="D6" s="1"/>
  <c r="K8"/>
  <c r="L6" s="1"/>
  <c r="C11"/>
  <c r="C14"/>
  <c r="I6" i="8"/>
  <c r="O21" i="3"/>
  <c r="P19" s="1"/>
  <c r="G19"/>
  <c r="S23"/>
  <c r="T21" s="1"/>
  <c r="U209" i="7"/>
  <c r="C13" i="3"/>
  <c r="G18"/>
  <c r="L74" i="6"/>
  <c r="D10" i="3"/>
  <c r="C12"/>
  <c r="P9" l="1"/>
  <c r="P10"/>
  <c r="M4" i="8"/>
  <c r="H13" i="3"/>
  <c r="T16"/>
  <c r="P5"/>
  <c r="P11"/>
  <c r="P8"/>
  <c r="P6"/>
  <c r="H5"/>
  <c r="P25"/>
  <c r="X13"/>
  <c r="X14"/>
  <c r="H7"/>
  <c r="L12"/>
  <c r="L13"/>
  <c r="W10"/>
  <c r="X6" s="1"/>
  <c r="P16"/>
  <c r="D5"/>
  <c r="P18"/>
  <c r="P15"/>
  <c r="T11"/>
  <c r="T6"/>
  <c r="T9"/>
  <c r="T22"/>
  <c r="L7"/>
  <c r="G20"/>
  <c r="G22" s="1"/>
  <c r="C16"/>
  <c r="D15" s="1"/>
  <c r="P17"/>
  <c r="T5"/>
  <c r="L5"/>
  <c r="T8"/>
  <c r="P20"/>
  <c r="T12"/>
  <c r="T10"/>
  <c r="D13" l="1"/>
  <c r="X7"/>
  <c r="X9"/>
  <c r="X8"/>
  <c r="D11"/>
  <c r="H21"/>
  <c r="H19"/>
  <c r="H20"/>
  <c r="D14"/>
  <c r="D12"/>
</calcChain>
</file>

<file path=xl/comments1.xml><?xml version="1.0" encoding="utf-8"?>
<comments xmlns="http://schemas.openxmlformats.org/spreadsheetml/2006/main">
  <authors>
    <author/>
  </authors>
  <commentList>
    <comment ref="G68" authorId="0">
      <text>
        <r>
          <rPr>
            <sz val="10"/>
            <color rgb="FF000000"/>
            <rFont val="Arial"/>
            <family val="2"/>
          </rPr>
          <t xml:space="preserve">THB, acompanha no esca desde 98. era paciente da dra denise, difícil encaminhar. duas internações recentes, falta de adesão, mora com o pai. </t>
        </r>
      </text>
    </comment>
    <comment ref="G69" authorId="0">
      <text>
        <r>
          <rPr>
            <sz val="10"/>
            <color rgb="FF000000"/>
            <rFont val="Arial"/>
            <family val="2"/>
          </rPr>
          <t xml:space="preserve">Caso trazido pela enfermagem da internação do hcpa. Múltiplas internações, pai desorganizado acorrentava ele e interpreta a doença como algo religioso. esquizo-TOC. tem potencial para o trabalho. está com clozapina, clomipramina, av, haldol depot. bom contato com a irmã. </t>
        </r>
      </text>
    </comment>
    <comment ref="G73" authorId="0">
      <text>
        <r>
          <rPr>
            <sz val="10"/>
            <color rgb="FF000000"/>
            <rFont val="Arial"/>
            <family val="2"/>
          </rPr>
          <t xml:space="preserve">Haldol + clor + várias coisas; 
Esquizofrenia
</t>
        </r>
      </text>
    </comment>
    <comment ref="G74" authorId="0">
      <text>
        <r>
          <rPr>
            <sz val="10"/>
            <color rgb="FF000000"/>
            <rFont val="Arial"/>
            <family val="2"/>
          </rPr>
          <t xml:space="preserve">já era do CAPS. Querem saber se mantém risperidona. </t>
        </r>
      </text>
    </comment>
    <comment ref="G78" authorId="0">
      <text>
        <r>
          <rPr>
            <sz val="10"/>
            <color rgb="FF000000"/>
            <rFont val="Arial"/>
            <family val="2"/>
          </rPr>
          <t xml:space="preserve">- Timbaúva. Surto psicótico em 2014. Teve internação na são josé, dificuldade de adesão, tem irmão no CAPSi. Em uso de haldol, clor e biperideno. </t>
        </r>
      </text>
    </comment>
    <comment ref="G79" authorId="0">
      <text>
        <r>
          <rPr>
            <sz val="10"/>
            <color rgb="FF000000"/>
            <rFont val="Arial"/>
            <family val="2"/>
          </rPr>
          <t>Não anotei nada</t>
        </r>
      </text>
    </comment>
    <comment ref="G82" authorId="0">
      <text>
        <r>
          <rPr>
            <sz val="10"/>
            <color rgb="FF000000"/>
            <rFont val="Arial"/>
            <family val="2"/>
          </rPr>
          <t xml:space="preserve">tinha abandonado ano passado. esquizofrenia. agendado. </t>
        </r>
      </text>
    </comment>
    <comment ref="G83" authorId="0">
      <text>
        <r>
          <rPr>
            <sz val="10"/>
            <color rgb="FF000000"/>
            <rFont val="Arial"/>
            <family val="2"/>
          </rPr>
          <t>psicótica. faltou primeira consulta em janeiro. remarcada</t>
        </r>
      </text>
    </comment>
    <comment ref="G84" authorId="0">
      <text>
        <r>
          <rPr>
            <sz val="10"/>
            <color rgb="FF000000"/>
            <rFont val="Arial"/>
            <family val="2"/>
          </rPr>
          <t xml:space="preserve">Asperger sem acompanhamento, em uso de fluoxetina, clor e risperidona. </t>
        </r>
      </text>
    </comment>
    <comment ref="G85" authorId="0">
      <text>
        <r>
          <rPr>
            <sz val="10"/>
            <color rgb="FF000000"/>
            <rFont val="Arial"/>
            <family val="2"/>
          </rPr>
          <t xml:space="preserve">mae desorganizada de paciente do caps i. </t>
        </r>
      </text>
    </comment>
    <comment ref="G86" authorId="0">
      <text>
        <r>
          <rPr>
            <sz val="10"/>
            <color rgb="FF000000"/>
            <rFont val="Arial"/>
            <family val="2"/>
          </rPr>
          <t>HIV, THB</t>
        </r>
      </text>
    </comment>
    <comment ref="G87" authorId="0">
      <text>
        <r>
          <rPr>
            <sz val="10"/>
            <color rgb="FF000000"/>
            <rFont val="Arial"/>
            <family val="2"/>
          </rPr>
          <t>THB grave</t>
        </r>
      </text>
    </comment>
    <comment ref="G88" authorId="0">
      <text>
        <r>
          <rPr>
            <sz val="10"/>
            <color rgb="FF000000"/>
            <rFont val="Arial"/>
            <family val="2"/>
          </rPr>
          <t xml:space="preserve">já foi do caps, perdeu seguimento. reagendado. </t>
        </r>
      </text>
    </comment>
    <comment ref="G89" authorId="0">
      <text>
        <r>
          <rPr>
            <sz val="10"/>
            <color rgb="FF000000"/>
            <rFont val="Arial"/>
            <family val="2"/>
          </rPr>
          <t xml:space="preserve">Ideação suicida e ideação homicida do filho. Sem diagnóstico por enquanto. </t>
        </r>
      </text>
    </comment>
    <comment ref="G94" authorId="0">
      <text>
        <r>
          <rPr>
            <sz val="10"/>
            <color rgb="FF000000"/>
            <rFont val="Arial"/>
            <family val="2"/>
          </rPr>
          <t>thb depressão bipolar</t>
        </r>
      </text>
    </comment>
    <comment ref="G96" authorId="0">
      <text>
        <r>
          <rPr>
            <sz val="10"/>
            <color rgb="FF000000"/>
            <rFont val="Arial"/>
            <family val="2"/>
          </rPr>
          <t xml:space="preserve">choro, angústia, ideação suicida. vitiligo, cantora da noite. sofreu humilhações no trabalho. </t>
        </r>
      </text>
    </comment>
    <comment ref="G97" authorId="0">
      <text>
        <r>
          <rPr>
            <sz val="10"/>
            <color rgb="FF000000"/>
            <rFont val="Arial"/>
            <family val="2"/>
          </rPr>
          <t>vozes de comando</t>
        </r>
      </text>
    </comment>
    <comment ref="G98" authorId="0">
      <text>
        <r>
          <rPr>
            <sz val="10"/>
            <color rgb="FF000000"/>
            <rFont val="Arial"/>
            <family val="2"/>
          </rPr>
          <t>esquizito, pânico, medo de ser atropelado, usava só fluoxetina irregular, no momento não está usando nada. esquizotipia?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96" authorId="0">
      <text>
        <r>
          <rPr>
            <sz val="10"/>
            <color rgb="FF000000"/>
            <rFont val="Arial"/>
            <family val="2"/>
          </rPr>
          <t>Esquizofrenia; 3 internações recentes no último ano.</t>
        </r>
      </text>
    </comment>
    <comment ref="C197" authorId="0">
      <text>
        <r>
          <rPr>
            <sz val="10"/>
            <color rgb="FF000000"/>
            <rFont val="Arial"/>
            <family val="2"/>
          </rPr>
          <t>Está internada no HPOA agora. 
Esquizofrenia grave</t>
        </r>
      </text>
    </comment>
    <comment ref="C198" authorId="0">
      <text>
        <r>
          <rPr>
            <sz val="10"/>
            <color rgb="FF000000"/>
            <rFont val="Arial"/>
            <family val="2"/>
          </rPr>
          <t>Remarcada do mês passado</t>
        </r>
      </text>
    </comment>
    <comment ref="C199" authorId="0">
      <text>
        <r>
          <rPr>
            <sz val="10"/>
            <color rgb="FF000000"/>
            <rFont val="Arial"/>
            <family val="2"/>
          </rPr>
          <t xml:space="preserve">já era do CAPS. Querem saber se mantém risperidona. </t>
        </r>
      </text>
    </comment>
    <comment ref="C200" authorId="0">
      <text>
        <r>
          <rPr>
            <sz val="10"/>
            <color rgb="FF000000"/>
            <rFont val="Arial"/>
            <family val="2"/>
          </rPr>
          <t xml:space="preserve">Haldol + clor + várias coisas; 
Esquizofrenia
</t>
        </r>
      </text>
    </comment>
    <comment ref="C201" authorId="0">
      <text>
        <r>
          <rPr>
            <sz val="10"/>
            <color rgb="FF000000"/>
            <rFont val="Arial"/>
            <family val="2"/>
          </rPr>
          <t>Está internada no HEPA nesse momento. Mora no abrigo Bom Jesus e frequenta o GeraPOA</t>
        </r>
      </text>
    </comment>
    <comment ref="C207" authorId="0">
      <text>
        <r>
          <rPr>
            <sz val="10"/>
            <color rgb="FF000000"/>
            <rFont val="Arial"/>
            <family val="2"/>
          </rPr>
          <t xml:space="preserve">THB, acompanha no esca desde 98. era paciente da dra denise, difícil encaminhar. duas internações recentes, falta de adesão, mora com o pai. </t>
        </r>
      </text>
    </comment>
    <comment ref="C208" authorId="0">
      <text>
        <r>
          <rPr>
            <sz val="10"/>
            <color rgb="FF000000"/>
            <rFont val="Arial"/>
            <family val="2"/>
          </rPr>
          <t xml:space="preserve">Caso trazido pela enfermagem da internação do hcpa. Múltiplas internações, pai desorganizado acorrentava ele e interpreta a doença como algo religioso. esquizo-TOC. tem potencial para o trabalho. está com clozapina, clomipramina, av, haldol depot. bom contato com a irmã. </t>
        </r>
      </text>
    </comment>
    <comment ref="C215" authorId="0">
      <text>
        <r>
          <rPr>
            <sz val="10"/>
            <color rgb="FF000000"/>
            <rFont val="Arial"/>
            <family val="2"/>
          </rPr>
          <t xml:space="preserve">Haldol + clor + várias coisas; 
Esquizofrenia
</t>
        </r>
      </text>
    </comment>
    <comment ref="C216" authorId="0">
      <text>
        <r>
          <rPr>
            <sz val="10"/>
            <color rgb="FF000000"/>
            <rFont val="Arial"/>
            <family val="2"/>
          </rPr>
          <t xml:space="preserve">já era do CAPS. Querem saber se mantém risperidona. </t>
        </r>
      </text>
    </comment>
    <comment ref="C223" authorId="0">
      <text>
        <r>
          <rPr>
            <sz val="10"/>
            <color rgb="FF000000"/>
            <rFont val="Arial"/>
            <family val="2"/>
          </rPr>
          <t xml:space="preserve">- Timbaúva. Surto psicótico em 2014. Teve internação na são josé, dificuldade de adesão, tem irmão no CAPSi. Em uso de haldol, clor e biperideno. </t>
        </r>
      </text>
    </comment>
    <comment ref="C224" authorId="0">
      <text>
        <r>
          <rPr>
            <sz val="10"/>
            <color rgb="FF000000"/>
            <rFont val="Arial"/>
            <family val="2"/>
          </rPr>
          <t>Não anotei nada</t>
        </r>
      </text>
    </comment>
    <comment ref="C229" authorId="0">
      <text>
        <r>
          <rPr>
            <sz val="10"/>
            <color rgb="FF000000"/>
            <rFont val="Arial"/>
            <family val="2"/>
          </rPr>
          <t xml:space="preserve">tinha abandonado ano passado. esquizofrenia. agendado. </t>
        </r>
      </text>
    </comment>
    <comment ref="C230" authorId="0">
      <text>
        <r>
          <rPr>
            <sz val="10"/>
            <color rgb="FF000000"/>
            <rFont val="Arial"/>
            <family val="2"/>
          </rPr>
          <t>psicótica. faltou primeira consulta em janeiro. remarcada</t>
        </r>
      </text>
    </comment>
    <comment ref="C231" authorId="0">
      <text>
        <r>
          <rPr>
            <sz val="10"/>
            <color rgb="FF000000"/>
            <rFont val="Arial"/>
            <family val="2"/>
          </rPr>
          <t xml:space="preserve">Asperger sem acompanhamento, em uso de fluoxetina, clor e risperidona. </t>
        </r>
      </text>
    </comment>
    <comment ref="C232" authorId="0">
      <text>
        <r>
          <rPr>
            <sz val="10"/>
            <color rgb="FF000000"/>
            <rFont val="Arial"/>
            <family val="2"/>
          </rPr>
          <t xml:space="preserve">mae desorganizada de paciente do caps i. </t>
        </r>
      </text>
    </comment>
    <comment ref="C236" authorId="0">
      <text>
        <r>
          <rPr>
            <sz val="10"/>
            <color rgb="FF000000"/>
            <rFont val="Arial"/>
            <family val="2"/>
          </rPr>
          <t>HIV, THB</t>
        </r>
      </text>
    </comment>
    <comment ref="C237" authorId="0">
      <text>
        <r>
          <rPr>
            <sz val="10"/>
            <color rgb="FF000000"/>
            <rFont val="Arial"/>
            <family val="2"/>
          </rPr>
          <t>THB grave</t>
        </r>
      </text>
    </comment>
    <comment ref="C238" authorId="0">
      <text>
        <r>
          <rPr>
            <sz val="10"/>
            <color rgb="FF000000"/>
            <rFont val="Arial"/>
            <family val="2"/>
          </rPr>
          <t xml:space="preserve">já foi do caps, perdeu seguimento. reagendado. </t>
        </r>
      </text>
    </comment>
    <comment ref="C239" authorId="0">
      <text>
        <r>
          <rPr>
            <sz val="10"/>
            <color rgb="FF000000"/>
            <rFont val="Arial"/>
            <family val="2"/>
          </rPr>
          <t xml:space="preserve">Ideação suicida e ideação homicida do filho. Sem diagnóstico por enquanto. </t>
        </r>
      </text>
    </comment>
    <comment ref="C247" authorId="0">
      <text>
        <r>
          <rPr>
            <sz val="10"/>
            <color rgb="FF000000"/>
            <rFont val="Arial"/>
            <family val="2"/>
          </rPr>
          <t>thb depressão bipolar</t>
        </r>
      </text>
    </comment>
    <comment ref="C251" authorId="0">
      <text>
        <r>
          <rPr>
            <sz val="10"/>
            <color rgb="FF000000"/>
            <rFont val="Arial"/>
            <family val="2"/>
          </rPr>
          <t xml:space="preserve">choro, angústia, ideação suicida. vitiligo, cantora da noite. sofreu humilhações no trabalho. </t>
        </r>
      </text>
    </comment>
    <comment ref="C252" authorId="0">
      <text>
        <r>
          <rPr>
            <sz val="10"/>
            <color rgb="FF000000"/>
            <rFont val="Arial"/>
            <family val="2"/>
          </rPr>
          <t>vozes de comando</t>
        </r>
      </text>
    </comment>
    <comment ref="C253" authorId="0">
      <text>
        <r>
          <rPr>
            <sz val="10"/>
            <color rgb="FF000000"/>
            <rFont val="Arial"/>
            <family val="2"/>
          </rPr>
          <t>esquizito, pânico, medo de ser atropelado, usava só fluoxetina irregular, no momento não está usando nada. esquizotipia?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3" authorId="0">
      <text>
        <r>
          <rPr>
            <sz val="10"/>
            <color rgb="FF000000"/>
            <rFont val="Arial"/>
            <family val="2"/>
          </rPr>
          <t xml:space="preserve">33191596 - avó 84466903 - pai Luciano
</t>
        </r>
      </text>
    </comment>
    <comment ref="A45" authorId="0">
      <text>
        <r>
          <rPr>
            <sz val="10"/>
            <color rgb="FF000000"/>
            <rFont val="Arial"/>
            <family val="2"/>
          </rPr>
          <t>84922223/97240100</t>
        </r>
      </text>
    </comment>
    <comment ref="A47" authorId="0">
      <text>
        <r>
          <rPr>
            <sz val="10"/>
            <color rgb="FF000000"/>
            <rFont val="Arial"/>
            <family val="2"/>
          </rPr>
          <t xml:space="preserve">33387758
</t>
        </r>
      </text>
    </comment>
    <comment ref="A48" authorId="0">
      <text>
        <r>
          <rPr>
            <sz val="10"/>
            <color rgb="FF000000"/>
            <rFont val="Arial"/>
            <family val="2"/>
          </rPr>
          <t xml:space="preserve">92649741
</t>
        </r>
      </text>
    </comment>
    <comment ref="A49" authorId="0">
      <text>
        <r>
          <rPr>
            <sz val="10"/>
            <color rgb="FF000000"/>
            <rFont val="Arial"/>
            <family val="2"/>
          </rPr>
          <t>33193377</t>
        </r>
      </text>
    </comment>
    <comment ref="A52" authorId="0">
      <text>
        <r>
          <rPr>
            <sz val="10"/>
            <color rgb="FF000000"/>
            <rFont val="Arial"/>
            <family val="2"/>
          </rPr>
          <t xml:space="preserve">3322-1364- Agente comunitária - Rejane 80148795  ESF Santa Helena-33226265/32895741/ 32895742-Coord.Enf Carla
</t>
        </r>
      </text>
    </comment>
    <comment ref="B56" authorId="0">
      <text>
        <r>
          <rPr>
            <sz val="10"/>
            <color rgb="FF000000"/>
            <rFont val="Arial"/>
            <family val="2"/>
          </rPr>
          <t>9421-5366</t>
        </r>
      </text>
    </comment>
    <comment ref="A59" authorId="0">
      <text>
        <r>
          <rPr>
            <sz val="10"/>
            <color rgb="FF000000"/>
            <rFont val="Arial"/>
            <family val="2"/>
          </rPr>
          <t xml:space="preserve">3533-1908         8507-8194 </t>
        </r>
      </text>
    </comment>
    <comment ref="A60" authorId="0">
      <text>
        <r>
          <rPr>
            <sz val="10"/>
            <color rgb="FF000000"/>
            <rFont val="Arial"/>
            <family val="2"/>
          </rPr>
          <t xml:space="preserve"> 82225678         82225678</t>
        </r>
      </text>
    </comment>
    <comment ref="B66" authorId="0">
      <text>
        <r>
          <rPr>
            <sz val="10"/>
            <color rgb="FF000000"/>
            <rFont val="Arial"/>
            <family val="2"/>
          </rPr>
          <t>8512-7810              9182-4161</t>
        </r>
      </text>
    </comment>
    <comment ref="Y67" authorId="0">
      <text>
        <r>
          <rPr>
            <sz val="10"/>
            <color rgb="FF000000"/>
            <rFont val="Arial"/>
            <family val="2"/>
          </rPr>
          <t>Transferência de serviço</t>
        </r>
      </text>
    </comment>
    <comment ref="A120" authorId="0">
      <text>
        <r>
          <rPr>
            <sz val="10"/>
            <color rgb="FF000000"/>
            <rFont val="Arial"/>
            <family val="2"/>
          </rPr>
          <t xml:space="preserve">Ideação suicida e ideação homicida do filho. Sem diagnóstico por enquanto. </t>
        </r>
      </text>
    </comment>
    <comment ref="A122" authorId="0">
      <text>
        <r>
          <rPr>
            <sz val="10"/>
            <color rgb="FF000000"/>
            <rFont val="Arial"/>
            <family val="2"/>
          </rPr>
          <t>HIV, THB</t>
        </r>
      </text>
    </comment>
    <comment ref="B139" authorId="0">
      <text>
        <r>
          <rPr>
            <sz val="10"/>
            <color rgb="FF000000"/>
            <rFont val="Arial"/>
            <family val="2"/>
          </rPr>
          <t>81805084</t>
        </r>
      </text>
    </comment>
    <comment ref="D139" authorId="0">
      <text>
        <r>
          <rPr>
            <sz val="10"/>
            <color rgb="FF000000"/>
            <rFont val="Arial"/>
            <family val="2"/>
          </rPr>
          <t>81805084</t>
        </r>
      </text>
    </comment>
    <comment ref="A148" authorId="0">
      <text>
        <r>
          <rPr>
            <sz val="10"/>
            <color rgb="FF000000"/>
            <rFont val="Arial"/>
            <family val="2"/>
          </rPr>
          <t>thb depressão bipolar</t>
        </r>
      </text>
    </comment>
  </commentList>
</comments>
</file>

<file path=xl/sharedStrings.xml><?xml version="1.0" encoding="utf-8"?>
<sst xmlns="http://schemas.openxmlformats.org/spreadsheetml/2006/main" count="3359" uniqueCount="949">
  <si>
    <t>Regular</t>
  </si>
  <si>
    <t>No</t>
  </si>
  <si>
    <t>F70</t>
  </si>
  <si>
    <t>COVID-19</t>
  </si>
  <si>
    <t>Irregular</t>
  </si>
  <si>
    <t>n</t>
  </si>
  <si>
    <t>%</t>
  </si>
  <si>
    <t>F29</t>
  </si>
  <si>
    <t>F32</t>
  </si>
  <si>
    <t>F20</t>
  </si>
  <si>
    <t>Total</t>
  </si>
  <si>
    <t xml:space="preserve"> </t>
  </si>
  <si>
    <t>Data</t>
  </si>
  <si>
    <t>Equipe</t>
  </si>
  <si>
    <t>Residente</t>
  </si>
  <si>
    <t>Unidade de Saúde</t>
  </si>
  <si>
    <t>Referência da unidade</t>
  </si>
  <si>
    <t>Nome</t>
  </si>
  <si>
    <t>Encaminhamento</t>
  </si>
  <si>
    <t>Comparecimento</t>
  </si>
  <si>
    <t>Obs</t>
  </si>
  <si>
    <t>NOVEMBRO DE 2017</t>
  </si>
  <si>
    <t>Fernando</t>
  </si>
  <si>
    <t>? Eq 1</t>
  </si>
  <si>
    <t>Fernanda</t>
  </si>
  <si>
    <t>João Leonardo Kommers</t>
  </si>
  <si>
    <t>CAPS Centro</t>
  </si>
  <si>
    <t>Sim</t>
  </si>
  <si>
    <t>Carlos Eduardo</t>
  </si>
  <si>
    <t>Jardim Carvalho</t>
  </si>
  <si>
    <t>Míriam</t>
  </si>
  <si>
    <t>VINICIUS TEIXEIRA NICOLAU</t>
  </si>
  <si>
    <t>PLP</t>
  </si>
  <si>
    <t>Jardim Protásio Alves</t>
  </si>
  <si>
    <t>ODETE BATESKOSKI BARRETO</t>
  </si>
  <si>
    <t>LENO</t>
  </si>
  <si>
    <t>Indianara</t>
  </si>
  <si>
    <t>Recreio da Divisa</t>
  </si>
  <si>
    <t>Cleni</t>
  </si>
  <si>
    <t>DANIELA DE MELLO COSTA</t>
  </si>
  <si>
    <t>LEONARDO DAMIAO ALMEIDA GONCALVES</t>
  </si>
  <si>
    <t>Internação HCPA</t>
  </si>
  <si>
    <t>LEANDRO COSME DE ALMEIDA GONCALVES</t>
  </si>
  <si>
    <t>Matheus</t>
  </si>
  <si>
    <t>Vila Fátima</t>
  </si>
  <si>
    <t>Jaqueline</t>
  </si>
  <si>
    <t>ANDERSON MAGALHAES LEWIS</t>
  </si>
  <si>
    <t>DEZEMBRO DE 2017</t>
  </si>
  <si>
    <t>Allan</t>
  </si>
  <si>
    <t>MARCELO HENRIQUE SOUZA RODRIGUES</t>
  </si>
  <si>
    <t>Internação GHC</t>
  </si>
  <si>
    <t>Vila Vargas</t>
  </si>
  <si>
    <t>CRISTIANO ROSA RODRIGUES</t>
  </si>
  <si>
    <t>São José</t>
  </si>
  <si>
    <t>Liana</t>
  </si>
  <si>
    <t>LUIZ FRANSICO FERNANDES CARA</t>
  </si>
  <si>
    <t>Milta rodrigues</t>
  </si>
  <si>
    <t>Miriam</t>
  </si>
  <si>
    <t>JULIA CAROLAINE ROSA VIEIRA</t>
  </si>
  <si>
    <t>Internação HMPV</t>
  </si>
  <si>
    <t>Bom Jesus</t>
  </si>
  <si>
    <t>JOSAINE MARLEI BRUM</t>
  </si>
  <si>
    <t>&lt; 18</t>
  </si>
  <si>
    <t>Abrigo Bom Jesus</t>
  </si>
  <si>
    <t>Desmarcada, pois perdeu vínculo com o Abrigo</t>
  </si>
  <si>
    <t>Pitoresca</t>
  </si>
  <si>
    <t>TAISMAR DE ANDRADE</t>
  </si>
  <si>
    <t>Não</t>
  </si>
  <si>
    <t>JANEIRO DE 2018</t>
  </si>
  <si>
    <t>Panorama</t>
  </si>
  <si>
    <t>EZEQUIEL CAMARGO OLIVEIRA</t>
  </si>
  <si>
    <t>ROSIMERI FLORES</t>
  </si>
  <si>
    <t>Michele Ramires Porto de Azevedo</t>
  </si>
  <si>
    <t>Sem indicação. Vivendo em outro município atualmente</t>
  </si>
  <si>
    <t>Marco Aurélio Bernardino da Fontoura</t>
  </si>
  <si>
    <t>Mapa</t>
  </si>
  <si>
    <t>Juliana</t>
  </si>
  <si>
    <t>Everton Aquino da Silva</t>
  </si>
  <si>
    <t>Heitor Marques Filho</t>
  </si>
  <si>
    <t>18-25</t>
  </si>
  <si>
    <t>Pequena Casa da Criança</t>
  </si>
  <si>
    <t>Vera</t>
  </si>
  <si>
    <t>Mirela Beatriz Cernichiaro Pires</t>
  </si>
  <si>
    <t>Morro Santana</t>
  </si>
  <si>
    <t>Eduardo Sambrozisnki Pacheco</t>
  </si>
  <si>
    <t>Janaína Rodrigues da Silva</t>
  </si>
  <si>
    <t>Armelinda Kieler</t>
  </si>
  <si>
    <t>Esmeralda</t>
  </si>
  <si>
    <t>Flavia</t>
  </si>
  <si>
    <t>Alexandra Santos de Salles</t>
  </si>
  <si>
    <t>Joel Costa da Silva</t>
  </si>
  <si>
    <t>FEVEREIRO DE 2018</t>
  </si>
  <si>
    <t>26-40</t>
  </si>
  <si>
    <t>Bananeiras</t>
  </si>
  <si>
    <t>LUIS HENRIQUE FERREIRA VIDAL</t>
  </si>
  <si>
    <t>MARLENE LOPES</t>
  </si>
  <si>
    <t xml:space="preserve">Desmarcada porque internou. </t>
  </si>
  <si>
    <t>EVERTON AQUINO DA SILVA</t>
  </si>
  <si>
    <t>Santa Helena</t>
  </si>
  <si>
    <t>Flávia</t>
  </si>
  <si>
    <t>PAULO GEREMIAS MILBRADT DA SILVA</t>
  </si>
  <si>
    <t>Mônica Diehl</t>
  </si>
  <si>
    <t>Internação HEPA</t>
  </si>
  <si>
    <t>Campo da Tuca</t>
  </si>
  <si>
    <t>GLAUCIA DIONISIA PILGER</t>
  </si>
  <si>
    <t>CLAUDIO ALBERTO MADER</t>
  </si>
  <si>
    <t>Irmã veio. Pediu para remarcar. Remarcado para abril</t>
  </si>
  <si>
    <t>MARÇO DE 2018</t>
  </si>
  <si>
    <t>Paola</t>
  </si>
  <si>
    <t>41-59</t>
  </si>
  <si>
    <t>CELIA PEREIRA MACHADO</t>
  </si>
  <si>
    <t>MIRELE GOMES DE OLIVEIRA</t>
  </si>
  <si>
    <t>Airton Antônio da Silva dos Santos</t>
  </si>
  <si>
    <t>Marcar o retorno para agenda do Felipe.</t>
  </si>
  <si>
    <t>Arthur</t>
  </si>
  <si>
    <t>STATUS</t>
  </si>
  <si>
    <t>NATASHA VEIGA DE OLIVEIRA</t>
  </si>
  <si>
    <t>Natan</t>
  </si>
  <si>
    <t>IAPI</t>
  </si>
  <si>
    <t>Vanessa Belle Kunzler</t>
  </si>
  <si>
    <t>SMS</t>
  </si>
  <si>
    <t>60 +</t>
  </si>
  <si>
    <t>Herdeiros</t>
  </si>
  <si>
    <t>Gisele Evaldt Farias</t>
  </si>
  <si>
    <t>São Miguel</t>
  </si>
  <si>
    <t>Maria Lisiane de Moraes dos Santos</t>
  </si>
  <si>
    <t>Unidade da isadora, mas fica com o Natan que está com menos pacientes</t>
  </si>
  <si>
    <t xml:space="preserve">Felipe </t>
  </si>
  <si>
    <t>Raphael Rodrigues Carvalho</t>
  </si>
  <si>
    <t>Internação HSNC</t>
  </si>
  <si>
    <t>ABRIL DE 2018</t>
  </si>
  <si>
    <t>Luiz</t>
  </si>
  <si>
    <t>ALEXIA SILVA BRUM</t>
  </si>
  <si>
    <t>Vai para o Felipe</t>
  </si>
  <si>
    <t>Isadora</t>
  </si>
  <si>
    <t>São Carlos</t>
  </si>
  <si>
    <t>PAULO SERGIO OLIVEIRA DA CRUZ</t>
  </si>
  <si>
    <t>Lomba</t>
  </si>
  <si>
    <t>Renilda Alves Santos</t>
  </si>
  <si>
    <t xml:space="preserve">Luiz Marino Ferraz Jr. </t>
  </si>
  <si>
    <t>Ceres</t>
  </si>
  <si>
    <t>Brendow Lemes Silveira</t>
  </si>
  <si>
    <t>CIASP</t>
  </si>
  <si>
    <t>Vitoria Jamila Lago Marques</t>
  </si>
  <si>
    <t>Remarcação</t>
  </si>
  <si>
    <t>MAIO DE 2018</t>
  </si>
  <si>
    <t>GIORDANO BRUNO FANTINEL</t>
  </si>
  <si>
    <t>ESMA IAPI</t>
  </si>
  <si>
    <t>Felipe</t>
  </si>
  <si>
    <t>TIMOTEO ROBERTO SOUZA SANHUDO</t>
  </si>
  <si>
    <t>DIEGO FAGUNDES VIEIRA</t>
  </si>
  <si>
    <t>MARCELE AVILA MARQUETOTTI</t>
  </si>
  <si>
    <t>Jardim Protásio</t>
  </si>
  <si>
    <t>Mirian</t>
  </si>
  <si>
    <t>Alex da Rosa Fernandes</t>
  </si>
  <si>
    <t>Mato Sampaio</t>
  </si>
  <si>
    <t>QUELEN FABIANI PINHEIRO ALVES</t>
  </si>
  <si>
    <t>JADER ARAÚJO SILVA</t>
  </si>
  <si>
    <t>São Pedro</t>
  </si>
  <si>
    <t>LUCIANDRA MARA SOARES</t>
  </si>
  <si>
    <t>JUNHO DE 2018</t>
  </si>
  <si>
    <t>Carlos Eduardo Cavalheiro</t>
  </si>
  <si>
    <t>MICHELE MORAES</t>
  </si>
  <si>
    <t>KATIA REJANE</t>
  </si>
  <si>
    <t>ANGELICA DOS SANTOS LENCINA</t>
  </si>
  <si>
    <t>JOSE AUGUSTO DOS SANTOS GIULIANO</t>
  </si>
  <si>
    <t>REGIMERES PAIVA MARTINS</t>
  </si>
  <si>
    <t>MATHEUS DE OLIVEIRA COSTA</t>
  </si>
  <si>
    <t>Ambulatório HCPA</t>
  </si>
  <si>
    <t>LUIS ANTÔNIO DE ÁVILA FLORES</t>
  </si>
  <si>
    <t>CASSIA REGINA DOS SANTOS</t>
  </si>
  <si>
    <t>WAGNER MARQUES COSTA</t>
  </si>
  <si>
    <t>MÁRCIA VALESKA BASSELAR DE SOUZA</t>
  </si>
  <si>
    <t>DEPOT</t>
  </si>
  <si>
    <t xml:space="preserve">Ernesto Araújo
</t>
  </si>
  <si>
    <t>SANDRO RIBEIRO LOPES</t>
  </si>
  <si>
    <t>SINGRID DA SILVA MORAES</t>
  </si>
  <si>
    <t>Timbaúva</t>
  </si>
  <si>
    <t>ROGERIO CONCEICAO SILVA DA SILVA</t>
  </si>
  <si>
    <t>LAURA JOAQUINA LUCAS SILVEIRA</t>
  </si>
  <si>
    <t>MARIA OTILIA CASTAGNINO SCHMITZ</t>
  </si>
  <si>
    <t>IVETE MARIA EMILIO GONCALVES FETT</t>
  </si>
  <si>
    <t>Emerson Goulart</t>
  </si>
  <si>
    <t>Cassia Regina dos Santos</t>
  </si>
  <si>
    <t>Lemar Henrique</t>
  </si>
  <si>
    <t>Nossa Senhora da Conceição</t>
  </si>
  <si>
    <t>Olinda Ferreira</t>
  </si>
  <si>
    <t>ELISANGELA LOPES MUNHOZ</t>
  </si>
  <si>
    <t>SANDRA MARIA JARDIM BORGES</t>
  </si>
  <si>
    <t>Santo Alfredo</t>
  </si>
  <si>
    <t>DIONATAN KLAQUER GONCALVES BAIRROS</t>
  </si>
  <si>
    <t>SIMONE MOREIRA MENDES</t>
  </si>
  <si>
    <t>CEU Vila Fátima</t>
  </si>
  <si>
    <t>Ernesto Araúo</t>
  </si>
  <si>
    <t>ANA PAULA SOARES DE DEUS</t>
  </si>
  <si>
    <t>Milta Rodrigues</t>
  </si>
  <si>
    <t>JULIA CAROLAINE DA ROSA VIEIRA</t>
  </si>
  <si>
    <t>CAPS i HNSC</t>
  </si>
  <si>
    <t>RENATA FERNANDES DE AGUIAR</t>
  </si>
  <si>
    <t>Santa Marta</t>
  </si>
  <si>
    <t>RAFAEL MINOTTO XAVIER</t>
  </si>
  <si>
    <t>Internação</t>
  </si>
  <si>
    <t>JOICE MARA BRUM SOUZA</t>
  </si>
  <si>
    <t>MARA GISELDA ALVES SILVEIRA</t>
  </si>
  <si>
    <t>RAQUEL CRISTINA REGIS MOREIRA VICENTE</t>
  </si>
  <si>
    <t>ANA BELA PINHEIRO DOS SANTOS</t>
  </si>
  <si>
    <t>JULIO CESAR SOUZA ALMEIDA</t>
  </si>
  <si>
    <t>Viçosa</t>
  </si>
  <si>
    <t>LUCCA NASSR CONTE</t>
  </si>
  <si>
    <t>CAPS Infantil</t>
  </si>
  <si>
    <t>Prontuário</t>
  </si>
  <si>
    <t>Telefone</t>
  </si>
  <si>
    <t>Referência</t>
  </si>
  <si>
    <t>Frequência</t>
  </si>
  <si>
    <t>Cátia Adriana Vieira da Silva</t>
  </si>
  <si>
    <t>Gênero</t>
  </si>
  <si>
    <t>Idade em 2016</t>
  </si>
  <si>
    <t>Diabetes</t>
  </si>
  <si>
    <t>Ano de início no CAPS</t>
  </si>
  <si>
    <t>Tempo de acompanhamento no CAPS (Anos)</t>
  </si>
  <si>
    <t>OE</t>
  </si>
  <si>
    <t>OD</t>
  </si>
  <si>
    <t>Triagem de acuidade visual</t>
  </si>
  <si>
    <t xml:space="preserve">Uso de óculos? </t>
  </si>
  <si>
    <t>Desligamento</t>
  </si>
  <si>
    <t>Lindacir Camargo</t>
  </si>
  <si>
    <t>Sandro Ribeiro Lopes</t>
  </si>
  <si>
    <t>Aurea Marindia</t>
  </si>
  <si>
    <t>Magda Aparecida Alves de Almeida</t>
  </si>
  <si>
    <t>João Rafael Rosa da Rosa Junior</t>
  </si>
  <si>
    <t>Renata Fernandes Aguiar</t>
  </si>
  <si>
    <t>Jardim da FAPA</t>
  </si>
  <si>
    <t>Gabriel Medeiros Soares</t>
  </si>
  <si>
    <t>ADRIANO TRANCOSO DE BRITO</t>
  </si>
  <si>
    <t>NAILI SALETE DRESCH</t>
  </si>
  <si>
    <t>Alta médica</t>
  </si>
  <si>
    <t>LUIZ FABIANO PAZ DOS SANTOS</t>
  </si>
  <si>
    <t>Sandro Rodrigo Gonçalves Rodrigues</t>
  </si>
  <si>
    <t>Dayserre Santos da Silva Rodrigues</t>
  </si>
  <si>
    <t>?</t>
  </si>
  <si>
    <t>Gisele França Terra</t>
  </si>
  <si>
    <t xml:space="preserve"> Esmeralda</t>
  </si>
  <si>
    <t>Maria Geneci dos Santos</t>
  </si>
  <si>
    <t>Abandono</t>
  </si>
  <si>
    <t>LILIAN BOSSARD KISTER</t>
  </si>
  <si>
    <t>Ricardo Maestri</t>
  </si>
  <si>
    <t>BIANCA PINHEIRO SANCHES</t>
  </si>
  <si>
    <t>Psiquiatra particular</t>
  </si>
  <si>
    <t>FELIPE MARSHALL CAVASSA</t>
  </si>
  <si>
    <t>SAULO BUENO VIEIRA</t>
  </si>
  <si>
    <t>WILLIAN LEONARDO MENDES DA SILVA</t>
  </si>
  <si>
    <t>MATHEUS RAISLER DE FREITAS</t>
  </si>
  <si>
    <t>Airton Vitorio de Nadal</t>
  </si>
  <si>
    <t>Nonoai e psiquiatra particular</t>
  </si>
  <si>
    <t>JOAO RAFAEL ROSA DA ROSA JUNIOR</t>
  </si>
  <si>
    <t>LAURO FRANCISCO DA SILVA</t>
  </si>
  <si>
    <t>Ordem Judicial</t>
  </si>
  <si>
    <t>Cristiana Machado</t>
  </si>
  <si>
    <t>KETLIN DOS SANTOS BARBOSA</t>
  </si>
  <si>
    <t>Viamão</t>
  </si>
  <si>
    <t>Carlos Vieira da Rosa</t>
  </si>
  <si>
    <t>Ipanema</t>
  </si>
  <si>
    <t>Maria Regina Bhem Carvalho</t>
  </si>
  <si>
    <t>UAA</t>
  </si>
  <si>
    <t>William Leonardo Mendes da Silva</t>
  </si>
  <si>
    <t>Elaine Menezes dos Santos</t>
  </si>
  <si>
    <t>UBS Panorama</t>
  </si>
  <si>
    <t>Lucca Nassr Conte</t>
  </si>
  <si>
    <t>Cristiano Drech</t>
  </si>
  <si>
    <t>Sirlei Universina Oliveira Dias</t>
  </si>
  <si>
    <t>Lilian Bossard Kister</t>
  </si>
  <si>
    <t xml:space="preserve"> Jardim da FAPA</t>
  </si>
  <si>
    <t>Sandra Beatriz Saldanha da Silva</t>
  </si>
  <si>
    <t>Sem indicação</t>
  </si>
  <si>
    <t>RODRIGO SOARES RODRIGUES</t>
  </si>
  <si>
    <t>Leonardo de Souza Lima</t>
  </si>
  <si>
    <t>DENISA AUGUSTINHO CAMARGO</t>
  </si>
  <si>
    <t>Raisa Cargnelutti</t>
  </si>
  <si>
    <t>Fabio Gilberto Pinto</t>
  </si>
  <si>
    <t>LUIZ MARINO FERRAZ JUNIOR</t>
  </si>
  <si>
    <t>PATRICK MACHADO FONSECA</t>
  </si>
  <si>
    <t>JULIANA MARGARETE RODRIGUES PINTO</t>
  </si>
  <si>
    <t>Safira</t>
  </si>
  <si>
    <t>GUSTAVO DUARTE FAGUNDES</t>
  </si>
  <si>
    <t>ALDORI FIALHO</t>
  </si>
  <si>
    <t>Irmão do Leandro</t>
  </si>
  <si>
    <t>Setembrino da Silva David Junior</t>
  </si>
  <si>
    <t>SARA JANAINA VIEGAS DA ROCHA</t>
  </si>
  <si>
    <t xml:space="preserve">ALESSANDRO DORNELLES DA SILVA
</t>
  </si>
  <si>
    <t xml:space="preserve">GIANE NUNES GUIMARÃES
</t>
  </si>
  <si>
    <t>GENECI IVANETE DIEL</t>
  </si>
  <si>
    <t>UBS Santa Cecília</t>
  </si>
  <si>
    <t xml:space="preserve">Clarice </t>
  </si>
  <si>
    <t xml:space="preserve">ALFREDO DIEL FILHO
</t>
  </si>
  <si>
    <t>ELVIS LUCAS BRASIL DA ROCHA</t>
  </si>
  <si>
    <t xml:space="preserve">PAULO GEREMIAS MILBRADT DA SILVA
</t>
  </si>
  <si>
    <t xml:space="preserve">? </t>
  </si>
  <si>
    <t>MARCO ANTONIO CORREA MENDONCA</t>
  </si>
  <si>
    <t>ANDRE RODRIGUES LOBATO</t>
  </si>
  <si>
    <t>LUIS FERNANDO BORCKHARDT</t>
  </si>
  <si>
    <t>VANDERLEI HAEISKE VALENCIO</t>
  </si>
  <si>
    <t xml:space="preserve">MARISA ANGELICA C. CASTRO
</t>
  </si>
  <si>
    <t>Vila Floresta</t>
  </si>
  <si>
    <t xml:space="preserve">NEUZA DE SOUZA MARTINS
</t>
  </si>
  <si>
    <t>Vila Brasília</t>
  </si>
  <si>
    <t xml:space="preserve">Eliane Simões                                               </t>
  </si>
  <si>
    <t>CARMELITO RODRIGUES DE OLIVEIRA</t>
  </si>
  <si>
    <t>ROBERTA TEREZINHA DA SILVA</t>
  </si>
  <si>
    <t>Costa e Silva</t>
  </si>
  <si>
    <t xml:space="preserve">GUILHERME DE OLIVEIRA
</t>
  </si>
  <si>
    <t>MICHELLE VIEIRA RIBEIRO
12304473</t>
  </si>
  <si>
    <t>9398-3998</t>
  </si>
  <si>
    <t>Lomba do Pinheiro</t>
  </si>
  <si>
    <t xml:space="preserve">MARCIA DA SILVA                                                             </t>
  </si>
  <si>
    <t>Morro da Cruz</t>
  </si>
  <si>
    <t>IRACI DE LIMA</t>
  </si>
  <si>
    <t>N</t>
  </si>
  <si>
    <t>MARCELO DOMINGOS DA SILVA</t>
  </si>
  <si>
    <t>Restinga</t>
  </si>
  <si>
    <t>Data do acolhimento</t>
  </si>
  <si>
    <t>Unidade</t>
  </si>
  <si>
    <t>MARIA IRACEMA DOS SANTOS FERREIRA</t>
  </si>
  <si>
    <t>Equipe encaminhadora</t>
  </si>
  <si>
    <t>Status na admissão</t>
  </si>
  <si>
    <t>Acácio Pereira Lima</t>
  </si>
  <si>
    <t>Status junho/16</t>
  </si>
  <si>
    <t>Observação</t>
  </si>
  <si>
    <t>Mês</t>
  </si>
  <si>
    <t xml:space="preserve">Total de primeiras consultas agendadas </t>
  </si>
  <si>
    <t>Compareceu</t>
  </si>
  <si>
    <t>Não compareceu</t>
  </si>
  <si>
    <t>Taxa de Comparecimento</t>
  </si>
  <si>
    <t>PAULO MARCOS BARBOSA GOULARTE</t>
  </si>
  <si>
    <t>Cohab Cavalhada</t>
  </si>
  <si>
    <t>EDSON FURER JÚNIOR</t>
  </si>
  <si>
    <t>Setembro de 2014</t>
  </si>
  <si>
    <t>JORGE LUÍS MACHADO</t>
  </si>
  <si>
    <t>Rincão</t>
  </si>
  <si>
    <t>Alta Médica</t>
  </si>
  <si>
    <t>ELISABETE SILVA DE OLIVEIRA</t>
  </si>
  <si>
    <t>GABRIEL LUIZ BRITO PAULUCI</t>
  </si>
  <si>
    <t>Vila Jardim</t>
  </si>
  <si>
    <t>Outubro de 2014</t>
  </si>
  <si>
    <t>SONIA SELOIR SANTANA</t>
  </si>
  <si>
    <t>Nov de 2014</t>
  </si>
  <si>
    <t>THAYANE PINTO SOLARI</t>
  </si>
  <si>
    <t>Alvorada</t>
  </si>
  <si>
    <t>Dez de 2014</t>
  </si>
  <si>
    <t>Jan de 2015</t>
  </si>
  <si>
    <t>IACIRA FRANCO DA SILVA</t>
  </si>
  <si>
    <t>Ernesto Araújo</t>
  </si>
  <si>
    <t>Fev de 2015</t>
  </si>
  <si>
    <t>ANDRESSA TEIXEIRA PEREIRA</t>
  </si>
  <si>
    <t>Março de 2015</t>
  </si>
  <si>
    <t>Abril de 2015</t>
  </si>
  <si>
    <t>CARLA JUREMA FLORES RODRIGUES</t>
  </si>
  <si>
    <t>JAQUELINE DE OLIVEIRA LIMA</t>
  </si>
  <si>
    <t>Maio de 2015</t>
  </si>
  <si>
    <t>JOÃO JORGE PINTO VIEIRA</t>
  </si>
  <si>
    <t xml:space="preserve">MARIA MARGARETTI GASPAR CORREA        </t>
  </si>
  <si>
    <t>Coinma</t>
  </si>
  <si>
    <t>JANE PAZ SANTOS</t>
  </si>
  <si>
    <t>Junho de 2015</t>
  </si>
  <si>
    <t>JORGE LUIS GONZAGA PAES</t>
  </si>
  <si>
    <t xml:space="preserve">SIRLEI UNIVERSINA D. POSSEBON
</t>
  </si>
  <si>
    <t>Tijuca</t>
  </si>
  <si>
    <t xml:space="preserve">ALVICELINA DE MORAES                               </t>
  </si>
  <si>
    <t>CARLOS ROBERTO BRAZIL DA SILVA</t>
  </si>
  <si>
    <t>CIRNEI FRANCO</t>
  </si>
  <si>
    <t>Julho de 2015</t>
  </si>
  <si>
    <t>Mário Quintana</t>
  </si>
  <si>
    <t>MATHEUS NORONHA DOS SANTOS</t>
  </si>
  <si>
    <t>Cristal</t>
  </si>
  <si>
    <t>JESSICA DOS SANTOS GONCALVES</t>
  </si>
  <si>
    <t>FERNANDO VENTURA DE SOUZA</t>
  </si>
  <si>
    <t>DIONATAN KLAQUER GONCALVES BAIROS</t>
  </si>
  <si>
    <t>Carmen Lucia Silva de Oliveira</t>
  </si>
  <si>
    <t>EMERSON LUIS LOPES GOULART</t>
  </si>
  <si>
    <t>ARISTIDES NUNES DA LUZ</t>
  </si>
  <si>
    <t>ROSANA HELENA ZIMMERMMANN PIRES</t>
  </si>
  <si>
    <t>Faleceu</t>
  </si>
  <si>
    <t>LAUREN ALESSANDRA DIAS</t>
  </si>
  <si>
    <t>IPF</t>
  </si>
  <si>
    <t>FRANCISCO DE ANDRADE CANDIA</t>
  </si>
  <si>
    <t>Em acompanhamento</t>
  </si>
  <si>
    <t>Modelo</t>
  </si>
  <si>
    <t>Setembro 2015</t>
  </si>
  <si>
    <t>MICHEL BITENCOURT SOUZA</t>
  </si>
  <si>
    <t>JOSEMAR BRAGA</t>
  </si>
  <si>
    <t>ALVICELINA DE MORAES</t>
  </si>
  <si>
    <t>NASF</t>
  </si>
  <si>
    <t>IVO SANTOS FURTADO</t>
  </si>
  <si>
    <t>Rem</t>
  </si>
  <si>
    <t>Outrubro 2015</t>
  </si>
  <si>
    <t xml:space="preserve">MARIA BELONI CRUZ DO ROSARIO </t>
  </si>
  <si>
    <t>ALVARO TADEU ALVES DA ROSA</t>
  </si>
  <si>
    <t>EGON PETRY</t>
  </si>
  <si>
    <t>ADIL URBANO TRINDADE</t>
  </si>
  <si>
    <t>IRACI DE LIMA DORNELES</t>
  </si>
  <si>
    <t>VIVIANE DE OLIVEIRA SILVA</t>
  </si>
  <si>
    <t>TEREZINHA CATARINA FERREIRA</t>
  </si>
  <si>
    <t>LUCAS LEAL DA SILVA</t>
  </si>
  <si>
    <t>Internação prolongada</t>
  </si>
  <si>
    <t>ELTON JANIO DA COSTA</t>
  </si>
  <si>
    <t>AIRTON DO CARMO CONCEICAO</t>
  </si>
  <si>
    <t>US Jardim da Fapa</t>
  </si>
  <si>
    <t>Alta por falta de indicação</t>
  </si>
  <si>
    <t>TUS</t>
  </si>
  <si>
    <t>RAISA CARGNELUTTI</t>
  </si>
  <si>
    <t>UBS Bom Jesus</t>
  </si>
  <si>
    <t>MICHAEL DA SILVA CAMPOS</t>
  </si>
  <si>
    <t>SARA DA SILVA CHAVES</t>
  </si>
  <si>
    <t>NILSON CABRAL GUIMARAES</t>
  </si>
  <si>
    <t>ACACIO PEREIRA LIMA</t>
  </si>
  <si>
    <t>ANTONIO REUS VIANA CAVALCANTI</t>
  </si>
  <si>
    <t>9880-4880 (Zenita)
9277-1749</t>
  </si>
  <si>
    <t>Ramiro</t>
  </si>
  <si>
    <t>F41.8</t>
  </si>
  <si>
    <t>ELIANE DAS NEVES SIMOES</t>
  </si>
  <si>
    <t>NILSON FERNANDES TORRES</t>
  </si>
  <si>
    <t>Taís</t>
  </si>
  <si>
    <t>F33.2</t>
  </si>
  <si>
    <t>AUREA DE OLIVEIRA MOSCATO</t>
  </si>
  <si>
    <t>3333-6709</t>
  </si>
  <si>
    <t>Lisiane</t>
  </si>
  <si>
    <t>F70.2</t>
  </si>
  <si>
    <t>HERO DA COSTA ALFAYA NETO</t>
  </si>
  <si>
    <t>Tiago</t>
  </si>
  <si>
    <t>F20.0</t>
  </si>
  <si>
    <t>DAIANA PINTO MACHADO</t>
  </si>
  <si>
    <t>Setembro 16</t>
  </si>
  <si>
    <t>DAVI DA CRUZ SCHMITT</t>
  </si>
  <si>
    <t>8217-6739 8238-8338</t>
  </si>
  <si>
    <t>Nadja</t>
  </si>
  <si>
    <t>Lauren</t>
  </si>
  <si>
    <t>M</t>
  </si>
  <si>
    <t>E</t>
  </si>
  <si>
    <t>S</t>
  </si>
  <si>
    <t>AL</t>
  </si>
  <si>
    <t>GIOVANNI DOS SANTOS SEDREZ</t>
  </si>
  <si>
    <t>CARLA GARCIA FAGUNDES</t>
  </si>
  <si>
    <t>VERA REGINA MENDONCA</t>
  </si>
  <si>
    <t>NORLAINE OLIVEIRA DA SILVA</t>
  </si>
  <si>
    <t>Desmarcado</t>
  </si>
  <si>
    <t>Diogo</t>
  </si>
  <si>
    <t>F31.7</t>
  </si>
  <si>
    <t>FABIANA DE CASSIA BORGES SOARES</t>
  </si>
  <si>
    <t>8982-9844               8687-7988</t>
  </si>
  <si>
    <t>ALFREDO DIEL FILHO</t>
  </si>
  <si>
    <t>Cristiane</t>
  </si>
  <si>
    <t>F33.4</t>
  </si>
  <si>
    <t>LUIS AUGUSTO GOMES</t>
  </si>
  <si>
    <t>Gabriela</t>
  </si>
  <si>
    <t>CLAUDIA BARBOSA DE LEMOS</t>
  </si>
  <si>
    <t>Santa Cecília</t>
  </si>
  <si>
    <t>Secretaria</t>
  </si>
  <si>
    <t>ROBSON MEIRELLES CANCIELLIER</t>
  </si>
  <si>
    <t>EMERSON SANTOS DA SILVA</t>
  </si>
  <si>
    <t>CAPS GHC</t>
  </si>
  <si>
    <t>EVERTON OLIVEIRA FONSECA</t>
  </si>
  <si>
    <t>JONATHAN RAMOS DE OLIVEIRA</t>
  </si>
  <si>
    <t>9254-9167           9180-7396</t>
  </si>
  <si>
    <t xml:space="preserve">Flavia </t>
  </si>
  <si>
    <t>Chácara da Fumaça</t>
  </si>
  <si>
    <t>Agosto de 2015</t>
  </si>
  <si>
    <t>14/12/1016</t>
  </si>
  <si>
    <t>9251-0136
9299-6989</t>
  </si>
  <si>
    <t>Luíza</t>
  </si>
  <si>
    <t>JANETE LEMES DA SILVA</t>
  </si>
  <si>
    <t>AIANE DA SILVA GONCALVES</t>
  </si>
  <si>
    <t>99995-3980</t>
  </si>
  <si>
    <t>MARIA BELONI CRUZ DO ROSARIO</t>
  </si>
  <si>
    <t>BAYARD CIRILO SEGANFREDO</t>
  </si>
  <si>
    <t>ADRIANO DOS SANTOS</t>
  </si>
  <si>
    <t>3331-6643
9946-5245 Irmão Josué: 9271 3541 / 3684-3056</t>
  </si>
  <si>
    <t>Encaminhada para outro serviço</t>
  </si>
  <si>
    <t>NATALIA DA SILVA ROCHA</t>
  </si>
  <si>
    <t>CELSO JENZIORSKI OLIVEIRA</t>
  </si>
  <si>
    <t>FERNANDO DA SILVA BILHALVA</t>
  </si>
  <si>
    <t>MARCELO RIBEIRO AYALA</t>
  </si>
  <si>
    <t>ROSA MARIA OLIVEIRA FONSECA</t>
  </si>
  <si>
    <t>ANA CRISTINA COSTA DA SILVA</t>
  </si>
  <si>
    <t>JACIRA FRANCO DA SILVA</t>
  </si>
  <si>
    <t>Vila Safira</t>
  </si>
  <si>
    <t>MARCIA DA SILVA</t>
  </si>
  <si>
    <t>Setembro de 2015</t>
  </si>
  <si>
    <t>GILBERTO QUADROS DE OLIVEIRA</t>
  </si>
  <si>
    <t>3573-0285</t>
  </si>
  <si>
    <t>ANGELA MARIA COLARES PEREIRA</t>
  </si>
  <si>
    <t>LUIS FILIPE SANTOS FERREIRA</t>
  </si>
  <si>
    <t xml:space="preserve">NASF </t>
  </si>
  <si>
    <t>ELISA MARIA DA SILVA</t>
  </si>
  <si>
    <t>MARCIA JULIANA DAVID DA SILVA</t>
  </si>
  <si>
    <t>RENATO ZORNITTA</t>
  </si>
  <si>
    <t>LUIZ PAULO DOS SANTOS</t>
  </si>
  <si>
    <t>8111-0111      9200-3474</t>
  </si>
  <si>
    <t>SIMONE CONCEICAO FERRAZ</t>
  </si>
  <si>
    <t>Glória</t>
  </si>
  <si>
    <t>ILISABETY RAMOS MACIEL</t>
  </si>
  <si>
    <t>ROSARIA RODRIGUES</t>
  </si>
  <si>
    <t>PEDRO ALVES ROCHA</t>
  </si>
  <si>
    <t>Outubro de 2015</t>
  </si>
  <si>
    <t>99567672-Pedro/99683981e 33349025-Jane irmã/85398209-Carol filha</t>
  </si>
  <si>
    <t>Em acomopanhamento</t>
  </si>
  <si>
    <t>20/20</t>
  </si>
  <si>
    <t>AVN</t>
  </si>
  <si>
    <t>DIOGO HARDT SENA</t>
  </si>
  <si>
    <t>SIM</t>
  </si>
  <si>
    <t>Balanço do ano</t>
  </si>
  <si>
    <t>Estatística das unidades de procedência dos encaminhamentos por unidade nos últimos 18 meses</t>
  </si>
  <si>
    <t>Estatísticas dos encaminhadores</t>
  </si>
  <si>
    <t>Faltas de 1ªs consultas nos últimos 7 meses</t>
  </si>
  <si>
    <t>Unidades de saúde</t>
  </si>
  <si>
    <t>Região</t>
  </si>
  <si>
    <t>Número</t>
  </si>
  <si>
    <t>Encaminhadores</t>
  </si>
  <si>
    <t>Tipo</t>
  </si>
  <si>
    <t>SANDRO ADRIANO PEREIRA</t>
  </si>
  <si>
    <t>EDEGAR PADILHA DOS SANTOS</t>
  </si>
  <si>
    <t>Equipe SM - PLP</t>
  </si>
  <si>
    <t>Matriciamento PLP</t>
  </si>
  <si>
    <t>Matriciamento</t>
  </si>
  <si>
    <t xml:space="preserve">LUCAS SANTOS DOS SANTOS
</t>
  </si>
  <si>
    <t>Presenças</t>
  </si>
  <si>
    <t>8446-9378-tia Iara
8553-8771 - mãe: 9529-8850</t>
  </si>
  <si>
    <t>ROBISON ROSA DA SILVA</t>
  </si>
  <si>
    <t>Matriciamento LENO</t>
  </si>
  <si>
    <t xml:space="preserve">LENA MARA FROTA STREY                               </t>
  </si>
  <si>
    <t>92167300         21032820</t>
  </si>
  <si>
    <t>LUIS AUGUSTO DE SOUZA HENRIQUES</t>
  </si>
  <si>
    <t>Ausências</t>
  </si>
  <si>
    <t>Novembro de 2015</t>
  </si>
  <si>
    <t>9456-3554 - Roberto</t>
  </si>
  <si>
    <t>ARIEL DE AZEVEDO MENEZES E SILVA</t>
  </si>
  <si>
    <t>LILIANE RIBEIRO DA SILVA</t>
  </si>
  <si>
    <t>8459-4788 / 9827-6333
9414-9809
Varlei-3387-2193-irmão</t>
  </si>
  <si>
    <t>Outro serviço</t>
  </si>
  <si>
    <t>BIANCA DO NASCIMENTO FAGUNDES</t>
  </si>
  <si>
    <t>DAURA TERESINHA PEREIRA GANDON</t>
  </si>
  <si>
    <t>9681-0847</t>
  </si>
  <si>
    <t>Dezembro de 2015</t>
  </si>
  <si>
    <t>F42.0</t>
  </si>
  <si>
    <t>3315-5853 8619-5540</t>
  </si>
  <si>
    <t>André</t>
  </si>
  <si>
    <t>LAURECI Mª TRINDADE GUEDES</t>
  </si>
  <si>
    <t>9101-7541 / 8168.2883 (neto) 9139-6047/3381-4712
8276-1499/8642-1666
9618-8849-NATIELE
3226-0762 / 8241-0178</t>
  </si>
  <si>
    <t>Joana</t>
  </si>
  <si>
    <t>ANDERSON DE OLIVEIRA BENITES</t>
  </si>
  <si>
    <t>Outro</t>
  </si>
  <si>
    <t>FLAVIA KARINE DOS SANTOS ALVES</t>
  </si>
  <si>
    <t xml:space="preserve">NATALIA DA SILVA ROCHA </t>
  </si>
  <si>
    <t>84281195 - Gabriel</t>
  </si>
  <si>
    <t>Janeiro de 2016</t>
  </si>
  <si>
    <t>DEISE PENHA DUARTE</t>
  </si>
  <si>
    <t>Camila</t>
  </si>
  <si>
    <t>Dionatan Barrios</t>
  </si>
  <si>
    <t>Fevereiro de 2016</t>
  </si>
  <si>
    <t>EVERALDO DA SILVA FERNANDES</t>
  </si>
  <si>
    <t>ANDREIA MARILIA SILVA DE OLIVEIRA</t>
  </si>
  <si>
    <t>MAPA</t>
  </si>
  <si>
    <t>Pedro</t>
  </si>
  <si>
    <t>CAUE ARAUJO BASTOS SALDANHA</t>
  </si>
  <si>
    <t>CLEISON FABIANO NEVES DA SILVA</t>
  </si>
  <si>
    <t>ALEXANDRE BARBOZA DOS SANTOS</t>
  </si>
  <si>
    <t>Março de 2016</t>
  </si>
  <si>
    <t>RAIANE AGUIAR DA COSTA</t>
  </si>
  <si>
    <t>3352-4071/9271-7739
9292-5771 MAPA
3319-179
 9591 3149 Pai) - Mãe: 95829160. Irmã Milene: 80123680</t>
  </si>
  <si>
    <t>FERNANDO DO NASCIMENTO DA SILVA</t>
  </si>
  <si>
    <t>Lucas</t>
  </si>
  <si>
    <t>JONE RIBEIRO MARINHO</t>
  </si>
  <si>
    <t>JONIR RIBEIRO MARINHO</t>
  </si>
  <si>
    <t>GISLAINE SILVA DE OLIVEIRA</t>
  </si>
  <si>
    <t>SÉRGIO ZORNITTA</t>
  </si>
  <si>
    <t>8151-0751 (Sérgio)
8523-8999/8111-0111  Cuidadora Clínica Preta 8194.2919</t>
  </si>
  <si>
    <t>LEONARDO DE SOUZA LIMA</t>
  </si>
  <si>
    <t>Antônio</t>
  </si>
  <si>
    <t>PAULO VINICIUS GOEBEL RIBEIRO</t>
  </si>
  <si>
    <t>Camaquã</t>
  </si>
  <si>
    <t>Abril de 2016</t>
  </si>
  <si>
    <t>GENILSON FELIX CORDEIRO</t>
  </si>
  <si>
    <t>8408-0228
3319-4335</t>
  </si>
  <si>
    <t>FORA DE AREA</t>
  </si>
  <si>
    <t>IARA ROSELI MACHADO</t>
  </si>
  <si>
    <t>Jardim protásio Alves</t>
  </si>
  <si>
    <t>JANAINA TEIXEIRA NICOLAU</t>
  </si>
  <si>
    <t>Maio de 2016</t>
  </si>
  <si>
    <t>JANE PAZ DOS SANTOS</t>
  </si>
  <si>
    <t>LUIS MARTINS ESCOBAR</t>
  </si>
  <si>
    <t>ANA CRISTINA DELA FAVERA DA COSTA TEODORA</t>
  </si>
  <si>
    <t>Outro Serviço</t>
  </si>
  <si>
    <t>GEOVANY LEAL FRANCO</t>
  </si>
  <si>
    <t>MARGARY KATHALEEN SANTOS DOS SANTOS</t>
  </si>
  <si>
    <t>FELIPE CARVALHO GOULARTE</t>
  </si>
  <si>
    <t>Junho de 2016</t>
  </si>
  <si>
    <t>ANTHONY FELIPE DA SILVA</t>
  </si>
  <si>
    <t>GIANE NUNES GUIMARAES</t>
  </si>
  <si>
    <t>Mato sampaio</t>
  </si>
  <si>
    <t>Julho de 2016</t>
  </si>
  <si>
    <t>GEOVAN DE SOUZA ARAÚJO</t>
  </si>
  <si>
    <t>targumhapirus@yahoo.com.br</t>
  </si>
  <si>
    <t>ANDERSON DO NASCIMENTO BUENO</t>
  </si>
  <si>
    <t>IRMA VITURINA PEREIRA</t>
  </si>
  <si>
    <t>Comareceu</t>
  </si>
  <si>
    <t>ROBSON ROSA DA SILVA</t>
  </si>
  <si>
    <t>LEONARDO MACHADO PEREIRA</t>
  </si>
  <si>
    <t>PATRICIA VIVIANE SILVA MARTINS</t>
  </si>
  <si>
    <t xml:space="preserve">Internação </t>
  </si>
  <si>
    <t>Agosto de 2016</t>
  </si>
  <si>
    <t>JOÃO FRANCISCO DAMAS</t>
  </si>
  <si>
    <t>3377-2908-JÚLIA
8602-7706/9733-3806</t>
  </si>
  <si>
    <t>PATRICIA CARVALHO</t>
  </si>
  <si>
    <t>ROSENI EVANGELISTA LOPES</t>
  </si>
  <si>
    <t>HeRdeiros</t>
  </si>
  <si>
    <t>ALTAIR VIEIRA CHAVES</t>
  </si>
  <si>
    <t>José Lucas</t>
  </si>
  <si>
    <t>FELIPE CARVALHO GOULART</t>
  </si>
  <si>
    <t>PATRICIA GALDARELI SIMAS</t>
  </si>
  <si>
    <t>WAGNER BITTENCOURT CAPOBIANCO</t>
  </si>
  <si>
    <t>RAMON EDUARDO SOLIS DE CAMPOS</t>
  </si>
  <si>
    <t>Navegantes</t>
  </si>
  <si>
    <t>8405-8288 (Cledi) - 8587-7149 (Richard - filho)</t>
  </si>
  <si>
    <t>Setembro de 2016</t>
  </si>
  <si>
    <t>ZELIA MARIA RIBEIRO DOS SANTOS</t>
  </si>
  <si>
    <t>JOSUE MACHADO PENTEADO</t>
  </si>
  <si>
    <t>3247-1772 USF - 98410-7532 (filho Rafael)</t>
  </si>
  <si>
    <t>Safira Nova</t>
  </si>
  <si>
    <t>VILMAR CHAVES DOS SANTOS</t>
  </si>
  <si>
    <t>LUIZ FERNANDO VALADARES MENA BARRETO</t>
  </si>
  <si>
    <t>8425-7403
9742-2360</t>
  </si>
  <si>
    <t>FABIANO DA SILVA RAMOS</t>
  </si>
  <si>
    <t>LUCIANE VIANA MORAES</t>
  </si>
  <si>
    <t>98658-7289</t>
  </si>
  <si>
    <t>JOELSO RODRIGUES DE MENEZES</t>
  </si>
  <si>
    <t>JOSE LUCAS DO CARMO ARAUJO</t>
  </si>
  <si>
    <t>Patrick</t>
  </si>
  <si>
    <t xml:space="preserve">   3381-1167 99683-3847</t>
  </si>
  <si>
    <t>Bruna</t>
  </si>
  <si>
    <t xml:space="preserve">Paulo Roberto? </t>
  </si>
  <si>
    <t>Outubro de 2016</t>
  </si>
  <si>
    <t>3109-0659
9500-1181</t>
  </si>
  <si>
    <t>F32.2</t>
  </si>
  <si>
    <t>MARILENE RIBEIRO DOS SANTOS</t>
  </si>
  <si>
    <t>8914-6522
9324-1222/9322-3955
8271-3276-Marília</t>
  </si>
  <si>
    <t>DÉCIO CONER DA SILVA</t>
  </si>
  <si>
    <t>CASSIA FRANCO DO NASCIMENTO</t>
  </si>
  <si>
    <t>EVERTON DE SOUZA SOUZA</t>
  </si>
  <si>
    <t>3381-6815/3473-4500
9211-7307</t>
  </si>
  <si>
    <t>WAGNER GOULARTE ALVES</t>
  </si>
  <si>
    <t>ANDERSON COLARES PEREIRA</t>
  </si>
  <si>
    <t>ELMAR DA SILVA DORES</t>
  </si>
  <si>
    <t>WILLIAM ESPINDOLA CORDEIRO</t>
  </si>
  <si>
    <t>9109 9004
9644-6207 Paciente: 9279 2918 / Casa: 32768620 / Pai: 9572 8140</t>
  </si>
  <si>
    <t xml:space="preserve">Fernanda
</t>
  </si>
  <si>
    <t>ROSÂNGELA MARIA DOS SANTOS SANTANNA</t>
  </si>
  <si>
    <t>EDEMAR ESTAFOR</t>
  </si>
  <si>
    <t>8052-3557/9414-2351
9179-4635/9206-5612</t>
  </si>
  <si>
    <t>EUGENIA VIEIRA SOARES</t>
  </si>
  <si>
    <t>Ana Paula da Cunha</t>
  </si>
  <si>
    <t>Fora de área</t>
  </si>
  <si>
    <t>Novembro de 2016</t>
  </si>
  <si>
    <t>PATRICIA CALDARELLI SIMAS</t>
  </si>
  <si>
    <t>VLADIMIR MACHADO SAPONE</t>
  </si>
  <si>
    <t>ELI JOSE LIMA DOS SANTOS</t>
  </si>
  <si>
    <t xml:space="preserve">As Social do HPA ligou depois. Orientei que fosse repasado para o matriciamento que paciente tinha faltado para remarcar para o mês seguinte. </t>
  </si>
  <si>
    <t>CÁTIA ADRIANA VIEIRA DA SILVA</t>
  </si>
  <si>
    <t xml:space="preserve">Trimestre nov/dez/jan 16/17
</t>
  </si>
  <si>
    <t>Agendadas</t>
  </si>
  <si>
    <t>LEILA REGINA DA SILVA ARAUJO</t>
  </si>
  <si>
    <t>Ambulatório</t>
  </si>
  <si>
    <t>VAGNER JESUS DOS SANTOS CAMPARRA</t>
  </si>
  <si>
    <t>Dezembro de 2016</t>
  </si>
  <si>
    <t>DENISE AUGUSTINHA CAMARGO</t>
  </si>
  <si>
    <t xml:space="preserve">Remarcada
</t>
  </si>
  <si>
    <t>FRANCISCO DE ASSIS RIOS DE MOURA</t>
  </si>
  <si>
    <t>Janeiro de 2017</t>
  </si>
  <si>
    <t xml:space="preserve">Compareceu
</t>
  </si>
  <si>
    <t>Na remarcação</t>
  </si>
  <si>
    <t>Há 15 anos no IPF</t>
  </si>
  <si>
    <t>RAQUEL CRISTINA REGIS MOREIRA</t>
  </si>
  <si>
    <t>Fevereiro de 2017</t>
  </si>
  <si>
    <t>MARIA REGINA BHEM CARVALHO</t>
  </si>
  <si>
    <t>Cadu</t>
  </si>
  <si>
    <t>Março de 2017</t>
  </si>
  <si>
    <t>Institucionalização</t>
  </si>
  <si>
    <t>REJANE SANTOS DA SILVA</t>
  </si>
  <si>
    <t>Abril de 2017</t>
  </si>
  <si>
    <t>VINICIUS TEIXEIRA NICOLAO</t>
  </si>
  <si>
    <t>Maio de 2017</t>
  </si>
  <si>
    <t>ERICO SEFTON CAMPOS</t>
  </si>
  <si>
    <t>Nao compareceu</t>
  </si>
  <si>
    <t>Prothuum</t>
  </si>
  <si>
    <t>Junho de 2017</t>
  </si>
  <si>
    <t>SANDRA MARTINS CARDOSO</t>
  </si>
  <si>
    <t>CLARICE DE FATIMA SOUZA</t>
  </si>
  <si>
    <t>Índianara</t>
  </si>
  <si>
    <t>Caps infantil</t>
  </si>
  <si>
    <t xml:space="preserve">- discutidos também e Jaderson Souza Gonçalves (São Pedro), esquizo atualmente internado no HEPA sem previsão de alta e que vamos marcar quando sair. </t>
  </si>
  <si>
    <t>Julho de 2017</t>
  </si>
  <si>
    <t>ANABELA PINHEIRO DOS SANTOS</t>
  </si>
  <si>
    <t>Mãe veio e remarcou para agosto</t>
  </si>
  <si>
    <t>SANDRA BEATRIZ SALDANHA</t>
  </si>
  <si>
    <t>remarcada</t>
  </si>
  <si>
    <t>Jardim da Fapa</t>
  </si>
  <si>
    <t>Agosto de 2017</t>
  </si>
  <si>
    <t>Ñão compareceu</t>
  </si>
  <si>
    <t>GISELE FRANÇA TERRA</t>
  </si>
  <si>
    <t xml:space="preserve">Cleni </t>
  </si>
  <si>
    <t>Não quis atendimento</t>
  </si>
  <si>
    <t>Discutido com Matriciamento</t>
  </si>
  <si>
    <t>SETEMBRO DE 2017</t>
  </si>
  <si>
    <t>F43.1</t>
  </si>
  <si>
    <t>RICARDO BARROS COSTA</t>
  </si>
  <si>
    <t>Pai do paciente Davisson</t>
  </si>
  <si>
    <t xml:space="preserve">Compareceu </t>
  </si>
  <si>
    <t>ANDRE LUIS SAYUR</t>
  </si>
  <si>
    <t>CAPS i</t>
  </si>
  <si>
    <t xml:space="preserve"> 
9148-2148(Primo Eleandro)        9862-1911  (Nagaray)   21039387-97947715 (CLINICA)   (11)999827887(Curador Nelson)                                   </t>
  </si>
  <si>
    <t>Semi-Intensivo</t>
  </si>
  <si>
    <t>2ª
08h15
12h15</t>
  </si>
  <si>
    <t>3ª
12h15</t>
  </si>
  <si>
    <t>4ª
08h15
12h15</t>
  </si>
  <si>
    <t>5ª
12h15</t>
  </si>
  <si>
    <t>6ª
08h15
12h15</t>
  </si>
  <si>
    <t>20/15</t>
  </si>
  <si>
    <t>SIRLEI UNIVERSINA OLIVEIRA DIAS</t>
  </si>
  <si>
    <t>OUTUBRO DE 2017</t>
  </si>
  <si>
    <t>Não Intensivo</t>
  </si>
  <si>
    <t>8410-1965 Irmã Anete: 99184 8633 / Odete: 98656-1956</t>
  </si>
  <si>
    <t>DIEGO BITENCOURT DE SOUZA</t>
  </si>
  <si>
    <t xml:space="preserve">NATASHA VIANA </t>
  </si>
  <si>
    <t>8451-8486              3368-2808</t>
  </si>
  <si>
    <t>não agendada</t>
  </si>
  <si>
    <t>-</t>
  </si>
  <si>
    <t>CRISTIELI MORDINI MENGUEL</t>
  </si>
  <si>
    <t>Sandro e Adriano</t>
  </si>
  <si>
    <t>não agendado</t>
  </si>
  <si>
    <t>HEITOR MARQUES FILHO</t>
  </si>
  <si>
    <t>CAPS infantil</t>
  </si>
  <si>
    <t>Emerson</t>
  </si>
  <si>
    <t>Contato direto unidade</t>
  </si>
  <si>
    <t>OLINDA FERREIRA</t>
  </si>
  <si>
    <t>Atenção Diária</t>
  </si>
  <si>
    <t>F33.3</t>
  </si>
  <si>
    <t xml:space="preserve">ALVARO TADEU ALVES DA ROSA </t>
  </si>
  <si>
    <t>Geci - 9102 3311 / 92883103</t>
  </si>
  <si>
    <t>5ª
09h15
12h15</t>
  </si>
  <si>
    <t>9744-5249    3233-3164</t>
  </si>
  <si>
    <t>4ª
08h15</t>
  </si>
  <si>
    <t>5ª
09h15</t>
  </si>
  <si>
    <t>6ª
08h15</t>
  </si>
  <si>
    <t>F70.1</t>
  </si>
  <si>
    <t>JORGE GIULIANO</t>
  </si>
  <si>
    <t>Não intensivo</t>
  </si>
  <si>
    <t>F30.0</t>
  </si>
  <si>
    <t>ANILTON SOARES MORAES</t>
  </si>
  <si>
    <t>MONICA DIEHL FERNANDES</t>
  </si>
  <si>
    <t>ANA LUIZA FERREIRA FELIX</t>
  </si>
  <si>
    <t xml:space="preserve">  </t>
  </si>
  <si>
    <t>3328-1878 //   991039902 (Rodolfo - filho)                 98932-9365</t>
  </si>
  <si>
    <t>9941-7585 - Roseli             Raquel filha - 8316-3222</t>
  </si>
  <si>
    <t xml:space="preserve">   </t>
  </si>
  <si>
    <t>3387.7052 / 98620.5316</t>
  </si>
  <si>
    <t>3ª
08h15</t>
  </si>
  <si>
    <t>RENATO HICKMANN</t>
  </si>
  <si>
    <t>Pai do andré</t>
  </si>
  <si>
    <t>MAGDA APARECIDA ALVES DE ALMEIDA</t>
  </si>
  <si>
    <t>DENIZE HELENA DE OLIVEIRA DA SILVA</t>
  </si>
  <si>
    <t>8470-7590-Gisa
8474-9669-genro                8545-2192</t>
  </si>
  <si>
    <t>20/50</t>
  </si>
  <si>
    <t>20/70</t>
  </si>
  <si>
    <t>BAV</t>
  </si>
  <si>
    <t xml:space="preserve">FERNANDO DA SILVA BILHALVA                  </t>
  </si>
  <si>
    <t>32591507 Ivone    91976487-Vitor(padrasto) - E-mail ubs - mary.oliveira@imesf.pref.poa.com.br</t>
  </si>
  <si>
    <t xml:space="preserve">6ª
08h15
</t>
  </si>
  <si>
    <t>Filha Carla - 99240-0091</t>
  </si>
  <si>
    <t>JANAÍNA RODRIGUES DA SILVA</t>
  </si>
  <si>
    <t>3338-0704</t>
  </si>
  <si>
    <t>CARLOS EDUARDO CAVALHEIRO MONTEIRO</t>
  </si>
  <si>
    <t>SALETE FERNANDES MACHADO</t>
  </si>
  <si>
    <t>STEPHANIE BECCO PORTELA</t>
  </si>
  <si>
    <t>91905417/981881010/carla.bandeira@fasc.prefpoa.com.br</t>
  </si>
  <si>
    <t>98480-5583</t>
  </si>
  <si>
    <t>NOME</t>
  </si>
  <si>
    <t>Gerente</t>
  </si>
  <si>
    <t>Próximo Residente</t>
  </si>
  <si>
    <t>Programa</t>
  </si>
  <si>
    <t>Nascimento</t>
  </si>
  <si>
    <t>Idade</t>
  </si>
  <si>
    <t>Data de início no CAPS</t>
  </si>
  <si>
    <t>Data de hoje</t>
  </si>
  <si>
    <t>CID PRINCIPAL</t>
  </si>
  <si>
    <t>Data da alta</t>
  </si>
  <si>
    <t>Caio</t>
  </si>
  <si>
    <t>2ª
12h15</t>
  </si>
  <si>
    <t>CLÁUDIA BARBOSA LEMOS</t>
  </si>
  <si>
    <t>99944-9774 / 998137214</t>
  </si>
  <si>
    <t>Andressa</t>
  </si>
  <si>
    <t>4ª
12h15</t>
  </si>
  <si>
    <t>MARIA LISIANE MORAES DOS SANTOS</t>
  </si>
  <si>
    <t>BRENDOW LEMOS ANZORENA SILVEIRA</t>
  </si>
  <si>
    <t>981.39.7791 (mãe Janaina)  982.10.8774 (pai Alexandre)</t>
  </si>
  <si>
    <t>Analin</t>
  </si>
  <si>
    <t>Motivo do Desligamento</t>
  </si>
  <si>
    <t>Tempo de Acompanhamento no CAPS</t>
  </si>
  <si>
    <t>MIRELA BEATRIZ CERNICHIARO PIRES</t>
  </si>
  <si>
    <t>F71</t>
  </si>
  <si>
    <t>Inativo</t>
  </si>
  <si>
    <t>Ativo</t>
  </si>
  <si>
    <t>Transferência de serviço</t>
  </si>
  <si>
    <t>AILTON ZILEU FEIJO EUGENIO</t>
  </si>
  <si>
    <t>F25.2</t>
  </si>
  <si>
    <t>GISELE EVALDT FARIAS</t>
  </si>
  <si>
    <t>99695-2772</t>
  </si>
  <si>
    <t>ANA PAULA DA CUNHA</t>
  </si>
  <si>
    <t>Michele</t>
  </si>
  <si>
    <t>Cintya</t>
  </si>
  <si>
    <t>Sahâmia</t>
  </si>
  <si>
    <t>DANIEL QUINTANA DA SILVA</t>
  </si>
  <si>
    <t>CAMILLY CHARMES SILVA</t>
  </si>
  <si>
    <t>%&lt; 2 anos</t>
  </si>
  <si>
    <t>&gt; 3 anos</t>
  </si>
  <si>
    <t>Proporção de pacientes &gt; 3 anos</t>
  </si>
  <si>
    <t>Meta</t>
  </si>
  <si>
    <t>n pacientes</t>
  </si>
  <si>
    <t>Tempo médio</t>
  </si>
  <si>
    <t>média/semestre</t>
  </si>
  <si>
    <t>46 ainda estão</t>
  </si>
  <si>
    <t>Paciente 1</t>
  </si>
  <si>
    <t>Paciente 2</t>
  </si>
  <si>
    <t>Paciente 3</t>
  </si>
  <si>
    <t>Paciente 4</t>
  </si>
  <si>
    <t>Paciente 5</t>
  </si>
  <si>
    <t>Paciente 6</t>
  </si>
  <si>
    <t>Médico</t>
  </si>
  <si>
    <t>Médico 1</t>
  </si>
  <si>
    <t>Médico 3</t>
  </si>
  <si>
    <t>Médico 2</t>
  </si>
  <si>
    <t>Registro</t>
  </si>
  <si>
    <t>Sexo</t>
  </si>
  <si>
    <t>SEXO</t>
  </si>
  <si>
    <t>Masculino</t>
  </si>
  <si>
    <t>Mediana</t>
  </si>
  <si>
    <t>MÉDICO</t>
  </si>
  <si>
    <t>Semanalmente</t>
  </si>
  <si>
    <t>Sintomas</t>
  </si>
  <si>
    <t>CUIDADO</t>
  </si>
  <si>
    <t>DISTRITO</t>
  </si>
  <si>
    <t>Distrito</t>
  </si>
  <si>
    <t>Distrito 1</t>
  </si>
  <si>
    <t>Distrito 2</t>
  </si>
  <si>
    <t>Distrito 3</t>
  </si>
  <si>
    <t>Pré-alta</t>
  </si>
  <si>
    <t>Hospitalizado</t>
  </si>
  <si>
    <t>Nombre</t>
  </si>
  <si>
    <t>Teléfono</t>
  </si>
  <si>
    <t>Responsable del caso</t>
  </si>
  <si>
    <t>Responsable 1</t>
  </si>
  <si>
    <t>Responsable 3</t>
  </si>
  <si>
    <t>Responsable 2</t>
  </si>
  <si>
    <t>Unidad de atención primaria</t>
  </si>
  <si>
    <t>Unidad 1</t>
  </si>
  <si>
    <t>Unidad 2</t>
  </si>
  <si>
    <t>Unidad 3</t>
  </si>
  <si>
    <t>Equipo del CAPS</t>
  </si>
  <si>
    <t>Equipo 1</t>
  </si>
  <si>
    <t>Equipo 2</t>
  </si>
  <si>
    <t>Equipo 3</t>
  </si>
  <si>
    <t>Status actual</t>
  </si>
  <si>
    <t>En búsqueda activa</t>
  </si>
  <si>
    <t>Abandono del tratamiento</t>
  </si>
  <si>
    <t>Observaciones</t>
  </si>
  <si>
    <t>CIE</t>
  </si>
  <si>
    <t>Tiempo de seguimiento (años)</t>
  </si>
  <si>
    <t>Fecha de ingreso (DD/MM/AAAA)</t>
  </si>
  <si>
    <t>Edad (años)</t>
  </si>
  <si>
    <t>Fecha de nacimento (DD/MM/AAAA)</t>
  </si>
  <si>
    <t>Femenino</t>
  </si>
  <si>
    <t>Sí</t>
  </si>
  <si>
    <t>4x en la semana</t>
  </si>
  <si>
    <t>2x en la semana</t>
  </si>
  <si>
    <t>Mensualmente</t>
  </si>
  <si>
    <t>Cada 2 semanas</t>
  </si>
  <si>
    <t>Diariamente</t>
  </si>
  <si>
    <t>Frecuencia de prescripción</t>
  </si>
  <si>
    <t xml:space="preserve">DEPOT Uso de medicación depot    </t>
  </si>
  <si>
    <t>DEPOT 
Fecha del último tratamiento</t>
  </si>
  <si>
    <t xml:space="preserve">DEPOT
Frecuencia </t>
  </si>
  <si>
    <t>Cada 15 días</t>
  </si>
  <si>
    <t>Cada 30 días</t>
  </si>
  <si>
    <t>DEPOT
Días desde el último tratamiento</t>
  </si>
  <si>
    <t xml:space="preserve">COVID-19 Status del teléfono </t>
  </si>
  <si>
    <t>Exito por teléfono</t>
  </si>
  <si>
    <t>Exito personalmente</t>
  </si>
  <si>
    <t>Intento 2</t>
  </si>
  <si>
    <t>COVID-19 
Fecha del último intento de contacto
(DD/MM/AAAA)</t>
  </si>
  <si>
    <t>COVID-19 
Días desde el último intento de contacto</t>
  </si>
  <si>
    <t>COVID-19 Inestabilidad psiquiátrica</t>
  </si>
  <si>
    <t>Estable</t>
  </si>
  <si>
    <t>Instable</t>
  </si>
  <si>
    <t>Desconocida</t>
  </si>
  <si>
    <t>COVID-19
Sintomas respiratorios o fiebre (paciente o familiar)</t>
  </si>
  <si>
    <t>COVID-19 
Mayor riesgo (edad o enfermidad crónica)</t>
  </si>
  <si>
    <t>COVID-19 Inseguridad com comida</t>
  </si>
  <si>
    <t>COVID-19 
Última entrega de comida
(DD/MM/AAAA)</t>
  </si>
  <si>
    <t>DATOS DEMOGRÁFICOS</t>
  </si>
  <si>
    <t>EDAD</t>
  </si>
  <si>
    <t>Promedio</t>
  </si>
  <si>
    <t>EQUIPO</t>
  </si>
  <si>
    <t>TERRITORIO</t>
  </si>
  <si>
    <t>TIEMPO DE SEGUIMIENTO</t>
  </si>
  <si>
    <t>Menos de 2 años</t>
  </si>
  <si>
    <t>De 2 a 5 años</t>
  </si>
  <si>
    <t>Más de 5 años</t>
  </si>
  <si>
    <t>RESPONSABLE POR EL CASO</t>
  </si>
  <si>
    <t>FRECUENCIA</t>
  </si>
  <si>
    <t>3x en la semana</t>
  </si>
  <si>
    <t>MAYOR RIESGO</t>
  </si>
  <si>
    <t>CONTACTO</t>
  </si>
  <si>
    <t>No empezado</t>
  </si>
  <si>
    <t>Intento 1</t>
  </si>
  <si>
    <t>Intento 3</t>
  </si>
  <si>
    <t>Sin exito</t>
  </si>
  <si>
    <t>Sin teléfono valido</t>
  </si>
  <si>
    <t>ESTABILIDAD</t>
  </si>
  <si>
    <t>31 días +</t>
  </si>
  <si>
    <t>15 a 30 días</t>
  </si>
  <si>
    <t>7 a 14 días</t>
  </si>
  <si>
    <t>&lt; 7 días</t>
  </si>
  <si>
    <t>Promedia</t>
  </si>
  <si>
    <t>ÚLTIMO INTENTO DE  CONTACTO</t>
  </si>
  <si>
    <t>- Personas mayores de 65 años</t>
  </si>
  <si>
    <t>- Personas de todas las edades con afecciones médicas subyacentes, particularmente si no están bien controladas, que incluyen:</t>
  </si>
  <si>
    <t>      - Personas con enfermedad pulmonar crónica o asma moderada a grave.</t>
  </si>
  <si>
    <t>      - Personas con afecciones cardíacas graves.</t>
  </si>
  <si>
    <t>      - Personas inmunocomprometidas (tratamiento contra el cáncer, tabaquismo, trasplante de médula ósea u órganos, deficiencias inmunes, VIH o SIDA mal controlados y uso prolongado de corticosteroides y otros medicamentos para el debilitamiento inmunitario)</t>
  </si>
  <si>
    <t>      - Personas con obesidad severa (índice de masa corporal [IMC] de 40 o más)</t>
  </si>
  <si>
    <t>      - Personas con diabetes.</t>
  </si>
  <si>
    <t>      - Personas con enfermedad renal crónica sometidas a diálisis.</t>
  </si>
  <si>
    <t>      - Personas con enfermedad hepática</t>
  </si>
  <si>
    <t>- Personas que viven en un hogar de ancianos o en un centro de atención a largo plazo.</t>
  </si>
  <si>
    <t>En búsqueda activa: el equipo médico está buscando contactar al paciente por teléfono o en persona.</t>
  </si>
  <si>
    <t>Pre-alta: el equipo médico planea dar de alta al paciente de CAPS pronto</t>
  </si>
  <si>
    <t>³ Clínicamente definido por el equipo médico.</t>
  </si>
  <si>
    <t>¹ Centro de atención psicosocial; Unidad brasileña dedicada a la atención de pacientes psiquiátricos.</t>
  </si>
  <si>
    <t>Hospitalización: hospitalizado por causas psiquiátricas (?)</t>
  </si>
  <si>
    <t>² Regular: asiste al CAPS regularmente</t>
  </si>
  <si>
    <t>Abandono: dejó de asistir al CAPS sin alta médica</t>
  </si>
  <si>
    <t>Irregular: asiste al CAPS irregularmente (p. Ej., Pierde consultas, no usa los medicamentos correctamente, etc.)</t>
  </si>
  <si>
    <t>⁴ Según los Centros para el Control y la Prevención de Enfermedades (CDC) de los Estados Unidos, los siguientes grupos tienen un mayor riesgo de contraer la enfermedad grave de COVID-19:</t>
  </si>
</sst>
</file>

<file path=xl/styles.xml><?xml version="1.0" encoding="utf-8"?>
<styleSheet xmlns="http://schemas.openxmlformats.org/spreadsheetml/2006/main">
  <numFmts count="8">
    <numFmt numFmtId="164" formatCode="d/m/yyyy"/>
    <numFmt numFmtId="165" formatCode="0.0"/>
    <numFmt numFmtId="166" formatCode="d/m"/>
    <numFmt numFmtId="167" formatCode="dd/mm"/>
    <numFmt numFmtId="168" formatCode="mmmm\ yyyy"/>
    <numFmt numFmtId="169" formatCode="mmmm\ d"/>
    <numFmt numFmtId="170" formatCode="dd/mm/yy"/>
    <numFmt numFmtId="171" formatCode="mmmm/d"/>
  </numFmts>
  <fonts count="44">
    <font>
      <sz val="10"/>
      <color rgb="FF000000"/>
      <name val="Arial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EFEFE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2222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color rgb="FF000000"/>
      <name val="Docs-Calibri"/>
    </font>
    <font>
      <b/>
      <sz val="12"/>
      <name val="Cambria"/>
      <family val="1"/>
    </font>
    <font>
      <sz val="12"/>
      <name val="Cambria"/>
      <family val="1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Verdan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color rgb="FFEFEFE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222222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2"/>
      <color rgb="FF4A86E8"/>
      <name val="Calibri"/>
      <family val="2"/>
    </font>
    <font>
      <u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2"/>
      <color rgb="FFFFFFFF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1"/>
      <name val="Calibri"/>
      <family val="2"/>
      <scheme val="minor"/>
    </font>
    <font>
      <sz val="12"/>
      <color theme="5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E06666"/>
        <bgColor rgb="FFE06666"/>
      </patternFill>
    </fill>
    <fill>
      <patternFill patternType="solid">
        <fgColor rgb="FF6FA8DC"/>
        <bgColor rgb="FF6FA8DC"/>
      </patternFill>
    </fill>
    <fill>
      <patternFill patternType="solid">
        <fgColor rgb="FFE69138"/>
        <bgColor rgb="FFE69138"/>
      </patternFill>
    </fill>
    <fill>
      <patternFill patternType="solid">
        <fgColor rgb="FF8E7CC3"/>
        <bgColor rgb="FF8E7CC3"/>
      </patternFill>
    </fill>
    <fill>
      <patternFill patternType="solid">
        <fgColor rgb="FFF8F9FA"/>
        <bgColor rgb="FFF8F9FA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4C7C3"/>
        <bgColor rgb="FFF4C7C3"/>
      </patternFill>
    </fill>
    <fill>
      <patternFill patternType="solid">
        <fgColor rgb="FFFFE599"/>
        <bgColor rgb="FFFFE599"/>
      </patternFill>
    </fill>
    <fill>
      <patternFill patternType="solid">
        <fgColor rgb="FF38761D"/>
        <bgColor rgb="FF38761D"/>
      </patternFill>
    </fill>
    <fill>
      <patternFill patternType="solid">
        <fgColor rgb="FF4A86E8"/>
        <bgColor rgb="FF4A86E8"/>
      </patternFill>
    </fill>
    <fill>
      <patternFill patternType="solid">
        <fgColor rgb="FFC27BA0"/>
        <bgColor rgb="FFC27BA0"/>
      </patternFill>
    </fill>
    <fill>
      <patternFill patternType="solid">
        <fgColor rgb="FF0000FF"/>
        <bgColor rgb="FF0000FF"/>
      </patternFill>
    </fill>
    <fill>
      <patternFill patternType="solid">
        <fgColor rgb="FFEFEFEF"/>
        <bgColor rgb="FFEFEFEF"/>
      </patternFill>
    </fill>
    <fill>
      <patternFill patternType="solid">
        <fgColor rgb="FFFF9900"/>
        <bgColor rgb="FFFF9900"/>
      </patternFill>
    </fill>
    <fill>
      <patternFill patternType="solid">
        <fgColor rgb="FF9FC5E8"/>
        <bgColor rgb="FF9FC5E8"/>
      </patternFill>
    </fill>
    <fill>
      <patternFill patternType="solid">
        <fgColor rgb="FF00FF00"/>
        <bgColor rgb="FF00FF00"/>
      </patternFill>
    </fill>
    <fill>
      <patternFill patternType="solid">
        <fgColor rgb="FFCC0000"/>
        <bgColor rgb="FFCC0000"/>
      </patternFill>
    </fill>
    <fill>
      <patternFill patternType="solid">
        <fgColor rgb="FFFFFF00"/>
        <bgColor rgb="FFFFFF00"/>
      </patternFill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6D9EEB"/>
        <bgColor rgb="FF6D9EEB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6AA84F"/>
        <bgColor rgb="FF6AA84F"/>
      </patternFill>
    </fill>
    <fill>
      <patternFill patternType="solid">
        <fgColor rgb="FF00FFFF"/>
        <bgColor rgb="FF00FFFF"/>
      </patternFill>
    </fill>
    <fill>
      <patternFill patternType="solid">
        <fgColor rgb="FFFFD966"/>
        <bgColor rgb="FFFFD966"/>
      </patternFill>
    </fill>
    <fill>
      <patternFill patternType="solid">
        <fgColor rgb="FFF9CB9C"/>
        <bgColor rgb="FFF9CB9C"/>
      </patternFill>
    </fill>
    <fill>
      <patternFill patternType="solid">
        <fgColor rgb="FF45818E"/>
        <bgColor rgb="FF45818E"/>
      </patternFill>
    </fill>
    <fill>
      <patternFill patternType="solid">
        <fgColor rgb="FFD5A6BD"/>
        <bgColor rgb="FFD5A6BD"/>
      </patternFill>
    </fill>
    <fill>
      <patternFill patternType="solid">
        <fgColor rgb="FF76A5AF"/>
        <bgColor rgb="FF76A5AF"/>
      </patternFill>
    </fill>
    <fill>
      <patternFill patternType="solid">
        <fgColor rgb="FFA64D79"/>
        <bgColor rgb="FFA64D79"/>
      </patternFill>
    </fill>
    <fill>
      <patternFill patternType="solid">
        <fgColor rgb="FFEAD1DC"/>
        <bgColor rgb="FFEAD1DC"/>
      </patternFill>
    </fill>
    <fill>
      <patternFill patternType="solid">
        <fgColor rgb="FFB4A7D6"/>
        <bgColor rgb="FFB4A7D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4" fontId="10" fillId="3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4" fillId="0" borderId="0" xfId="0" applyFont="1" applyAlignment="1"/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8" fillId="3" borderId="0" xfId="0" applyFont="1" applyFill="1" applyAlignment="1"/>
    <xf numFmtId="0" fontId="14" fillId="0" borderId="1" xfId="0" applyFont="1" applyBorder="1"/>
    <xf numFmtId="164" fontId="16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166" fontId="1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/>
    <xf numFmtId="0" fontId="14" fillId="18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/>
    <xf numFmtId="0" fontId="14" fillId="18" borderId="0" xfId="0" applyFont="1" applyFill="1"/>
    <xf numFmtId="14" fontId="23" fillId="0" borderId="1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horizontal="center"/>
    </xf>
    <xf numFmtId="0" fontId="15" fillId="0" borderId="1" xfId="0" applyFont="1" applyBorder="1" applyAlignment="1"/>
    <xf numFmtId="14" fontId="23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14" fontId="14" fillId="0" borderId="1" xfId="0" applyNumberFormat="1" applyFont="1" applyBorder="1" applyAlignment="1"/>
    <xf numFmtId="0" fontId="24" fillId="22" borderId="1" xfId="0" applyFont="1" applyFill="1" applyBorder="1" applyAlignment="1">
      <alignment horizontal="left" vertical="center" wrapText="1"/>
    </xf>
    <xf numFmtId="0" fontId="20" fillId="3" borderId="0" xfId="0" applyFont="1" applyFill="1" applyAlignment="1"/>
    <xf numFmtId="0" fontId="24" fillId="2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4" fillId="22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wrapText="1"/>
    </xf>
    <xf numFmtId="0" fontId="22" fillId="0" borderId="1" xfId="0" applyFont="1" applyBorder="1" applyAlignment="1"/>
    <xf numFmtId="0" fontId="24" fillId="2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2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14" fontId="2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5" fillId="0" borderId="0" xfId="0" applyFont="1" applyAlignment="1"/>
    <xf numFmtId="0" fontId="25" fillId="0" borderId="0" xfId="0" applyFont="1" applyAlignment="1"/>
    <xf numFmtId="0" fontId="1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17" fillId="18" borderId="1" xfId="0" applyFont="1" applyFill="1" applyBorder="1" applyAlignment="1">
      <alignment wrapText="1"/>
    </xf>
    <xf numFmtId="0" fontId="17" fillId="0" borderId="0" xfId="0" applyFont="1"/>
    <xf numFmtId="0" fontId="25" fillId="0" borderId="0" xfId="0" applyFont="1"/>
    <xf numFmtId="0" fontId="17" fillId="0" borderId="0" xfId="0" applyFont="1" applyAlignment="1"/>
    <xf numFmtId="0" fontId="17" fillId="3" borderId="0" xfId="0" applyFont="1" applyFill="1" applyAlignment="1">
      <alignment horizontal="left"/>
    </xf>
    <xf numFmtId="0" fontId="28" fillId="4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 wrapText="1"/>
    </xf>
    <xf numFmtId="0" fontId="25" fillId="3" borderId="0" xfId="0" applyFont="1" applyFill="1" applyAlignment="1"/>
    <xf numFmtId="0" fontId="25" fillId="3" borderId="0" xfId="0" applyFont="1" applyFill="1"/>
    <xf numFmtId="0" fontId="17" fillId="3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18" borderId="1" xfId="0" applyFont="1" applyFill="1" applyBorder="1" applyAlignment="1"/>
    <xf numFmtId="0" fontId="27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right"/>
    </xf>
    <xf numFmtId="0" fontId="25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/>
    <xf numFmtId="0" fontId="25" fillId="3" borderId="1" xfId="0" applyFont="1" applyFill="1" applyBorder="1"/>
    <xf numFmtId="14" fontId="23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/>
    </xf>
    <xf numFmtId="0" fontId="23" fillId="3" borderId="3" xfId="0" applyFont="1" applyFill="1" applyBorder="1" applyAlignment="1">
      <alignment horizontal="right"/>
    </xf>
    <xf numFmtId="0" fontId="25" fillId="3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3" borderId="3" xfId="0" applyFont="1" applyFill="1" applyBorder="1" applyAlignment="1"/>
    <xf numFmtId="0" fontId="25" fillId="3" borderId="8" xfId="0" applyFont="1" applyFill="1" applyBorder="1"/>
    <xf numFmtId="0" fontId="15" fillId="0" borderId="1" xfId="0" applyFont="1" applyBorder="1"/>
    <xf numFmtId="0" fontId="17" fillId="0" borderId="1" xfId="0" applyFont="1" applyBorder="1" applyAlignment="1"/>
    <xf numFmtId="0" fontId="16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2" fontId="14" fillId="18" borderId="1" xfId="0" applyNumberFormat="1" applyFont="1" applyFill="1" applyBorder="1" applyAlignment="1"/>
    <xf numFmtId="0" fontId="25" fillId="0" borderId="1" xfId="0" applyFont="1" applyBorder="1" applyAlignment="1"/>
    <xf numFmtId="0" fontId="17" fillId="0" borderId="7" xfId="0" applyFont="1" applyBorder="1" applyAlignment="1">
      <alignment horizontal="left"/>
    </xf>
    <xf numFmtId="0" fontId="15" fillId="0" borderId="1" xfId="0" applyFont="1" applyBorder="1" applyAlignment="1">
      <alignment horizontal="center" wrapText="1"/>
    </xf>
    <xf numFmtId="14" fontId="23" fillId="0" borderId="9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 wrapText="1"/>
    </xf>
    <xf numFmtId="0" fontId="25" fillId="0" borderId="9" xfId="0" applyFont="1" applyBorder="1" applyAlignment="1"/>
    <xf numFmtId="0" fontId="17" fillId="0" borderId="1" xfId="0" applyFont="1" applyBorder="1" applyAlignment="1">
      <alignment horizontal="center" wrapText="1"/>
    </xf>
    <xf numFmtId="0" fontId="25" fillId="0" borderId="9" xfId="0" applyFont="1" applyBorder="1" applyAlignment="1"/>
    <xf numFmtId="168" fontId="15" fillId="0" borderId="1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14" fontId="23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/>
    <xf numFmtId="0" fontId="25" fillId="0" borderId="11" xfId="0" applyFont="1" applyBorder="1" applyAlignment="1"/>
    <xf numFmtId="0" fontId="23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/>
    <xf numFmtId="0" fontId="28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/>
    <xf numFmtId="0" fontId="16" fillId="18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right"/>
    </xf>
    <xf numFmtId="0" fontId="17" fillId="18" borderId="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/>
    <xf numFmtId="0" fontId="23" fillId="0" borderId="0" xfId="0" applyFont="1" applyAlignment="1">
      <alignment horizontal="center" vertical="center" wrapText="1"/>
    </xf>
    <xf numFmtId="0" fontId="25" fillId="0" borderId="13" xfId="0" applyFont="1" applyBorder="1" applyAlignment="1"/>
    <xf numFmtId="169" fontId="15" fillId="0" borderId="1" xfId="0" applyNumberFormat="1" applyFont="1" applyBorder="1" applyAlignment="1">
      <alignment horizontal="left"/>
    </xf>
    <xf numFmtId="0" fontId="17" fillId="0" borderId="0" xfId="0" applyFont="1" applyAlignme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/>
    <xf numFmtId="0" fontId="17" fillId="0" borderId="1" xfId="0" applyFont="1" applyBorder="1" applyAlignment="1"/>
    <xf numFmtId="170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3" fillId="18" borderId="1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 wrapText="1"/>
    </xf>
    <xf numFmtId="0" fontId="14" fillId="0" borderId="11" xfId="0" applyFont="1" applyBorder="1"/>
    <xf numFmtId="0" fontId="23" fillId="0" borderId="0" xfId="0" applyFont="1" applyAlignment="1">
      <alignment horizontal="center" vertical="center" wrapText="1"/>
    </xf>
    <xf numFmtId="169" fontId="14" fillId="0" borderId="1" xfId="0" applyNumberFormat="1" applyFont="1" applyBorder="1" applyAlignment="1"/>
    <xf numFmtId="0" fontId="14" fillId="0" borderId="11" xfId="0" applyFont="1" applyBorder="1" applyAlignment="1"/>
    <xf numFmtId="0" fontId="2" fillId="0" borderId="1" xfId="0" applyFont="1" applyBorder="1" applyAlignment="1">
      <alignment horizontal="left" wrapText="1"/>
    </xf>
    <xf numFmtId="0" fontId="5" fillId="18" borderId="1" xfId="0" applyFont="1" applyFill="1" applyBorder="1" applyAlignment="1">
      <alignment horizontal="center" vertical="center" wrapText="1"/>
    </xf>
    <xf numFmtId="171" fontId="14" fillId="0" borderId="1" xfId="0" applyNumberFormat="1" applyFont="1" applyBorder="1" applyAlignment="1"/>
    <xf numFmtId="0" fontId="2" fillId="1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14" fillId="0" borderId="13" xfId="0" applyFont="1" applyBorder="1"/>
    <xf numFmtId="0" fontId="17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14" fontId="23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5" fillId="18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/>
    <xf numFmtId="0" fontId="25" fillId="0" borderId="1" xfId="0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3" fillId="17" borderId="1" xfId="0" applyFont="1" applyFill="1" applyBorder="1" applyAlignment="1">
      <alignment horizontal="left"/>
    </xf>
    <xf numFmtId="0" fontId="23" fillId="17" borderId="1" xfId="0" applyFont="1" applyFill="1" applyBorder="1" applyAlignment="1">
      <alignment horizontal="right"/>
    </xf>
    <xf numFmtId="0" fontId="14" fillId="17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wrapText="1"/>
    </xf>
    <xf numFmtId="0" fontId="14" fillId="17" borderId="1" xfId="0" applyFont="1" applyFill="1" applyBorder="1"/>
    <xf numFmtId="0" fontId="2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4" fillId="18" borderId="1" xfId="0" applyFont="1" applyFill="1" applyBorder="1"/>
    <xf numFmtId="0" fontId="15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4" fillId="0" borderId="0" xfId="0" applyNumberFormat="1" applyFont="1" applyAlignment="1"/>
    <xf numFmtId="2" fontId="14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right" vertical="center" wrapText="1"/>
    </xf>
    <xf numFmtId="0" fontId="15" fillId="0" borderId="5" xfId="0" applyFont="1" applyBorder="1" applyAlignment="1"/>
    <xf numFmtId="0" fontId="14" fillId="0" borderId="5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0" fontId="35" fillId="0" borderId="0" xfId="0" applyFont="1"/>
    <xf numFmtId="164" fontId="14" fillId="0" borderId="1" xfId="0" applyNumberFormat="1" applyFont="1" applyBorder="1" applyAlignment="1"/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64" fontId="1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4" fillId="2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3" fillId="0" borderId="6" xfId="0" applyFont="1" applyBorder="1"/>
    <xf numFmtId="0" fontId="5" fillId="4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14" fontId="33" fillId="0" borderId="6" xfId="0" applyNumberFormat="1" applyFont="1" applyBorder="1"/>
    <xf numFmtId="0" fontId="38" fillId="0" borderId="0" xfId="0" applyFont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33" fillId="0" borderId="6" xfId="0" applyFont="1" applyBorder="1" applyAlignment="1"/>
    <xf numFmtId="14" fontId="33" fillId="0" borderId="6" xfId="0" applyNumberFormat="1" applyFont="1" applyBorder="1" applyAlignment="1"/>
    <xf numFmtId="0" fontId="33" fillId="0" borderId="0" xfId="0" applyFont="1"/>
    <xf numFmtId="0" fontId="5" fillId="0" borderId="1" xfId="0" applyFont="1" applyBorder="1" applyAlignment="1">
      <alignment vertical="center"/>
    </xf>
    <xf numFmtId="0" fontId="2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14" fontId="5" fillId="34" borderId="1" xfId="0" applyNumberFormat="1" applyFont="1" applyFill="1" applyBorder="1" applyAlignment="1">
      <alignment horizontal="center" vertical="center" wrapText="1"/>
    </xf>
    <xf numFmtId="14" fontId="5" fillId="34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14" fontId="5" fillId="16" borderId="1" xfId="0" applyNumberFormat="1" applyFont="1" applyFill="1" applyBorder="1" applyAlignment="1">
      <alignment horizontal="center" vertical="center" wrapText="1"/>
    </xf>
    <xf numFmtId="14" fontId="5" fillId="16" borderId="1" xfId="0" applyNumberFormat="1" applyFont="1" applyFill="1" applyBorder="1" applyAlignment="1">
      <alignment horizontal="center" vertical="center" wrapText="1"/>
    </xf>
    <xf numFmtId="2" fontId="5" fillId="16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5" fillId="0" borderId="1" xfId="0" applyFont="1" applyBorder="1" applyAlignment="1">
      <alignment horizontal="center" wrapText="1"/>
    </xf>
    <xf numFmtId="0" fontId="2" fillId="3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39" fillId="36" borderId="1" xfId="0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14" fontId="5" fillId="37" borderId="1" xfId="0" applyNumberFormat="1" applyFont="1" applyFill="1" applyBorder="1" applyAlignment="1">
      <alignment horizontal="center" vertical="center" wrapText="1"/>
    </xf>
    <xf numFmtId="14" fontId="5" fillId="37" borderId="1" xfId="0" applyNumberFormat="1" applyFont="1" applyFill="1" applyBorder="1" applyAlignment="1">
      <alignment horizontal="center" vertical="center" wrapText="1"/>
    </xf>
    <xf numFmtId="2" fontId="5" fillId="37" borderId="1" xfId="0" applyNumberFormat="1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vertical="center"/>
    </xf>
    <xf numFmtId="2" fontId="5" fillId="34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/>
    </xf>
    <xf numFmtId="2" fontId="5" fillId="34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4" fillId="3" borderId="0" xfId="0" applyFont="1" applyFill="1"/>
    <xf numFmtId="0" fontId="2" fillId="38" borderId="1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14" fontId="5" fillId="38" borderId="1" xfId="0" applyNumberFormat="1" applyFont="1" applyFill="1" applyBorder="1" applyAlignment="1">
      <alignment horizontal="center" vertical="center" wrapText="1"/>
    </xf>
    <xf numFmtId="14" fontId="5" fillId="38" borderId="1" xfId="0" applyNumberFormat="1" applyFont="1" applyFill="1" applyBorder="1" applyAlignment="1">
      <alignment horizontal="center" vertical="center" wrapText="1"/>
    </xf>
    <xf numFmtId="2" fontId="5" fillId="38" borderId="1" xfId="0" applyNumberFormat="1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1" fontId="14" fillId="0" borderId="0" xfId="0" applyNumberFormat="1" applyFont="1" applyAlignment="1"/>
    <xf numFmtId="169" fontId="14" fillId="0" borderId="0" xfId="0" applyNumberFormat="1" applyFont="1" applyAlignment="1"/>
    <xf numFmtId="166" fontId="14" fillId="0" borderId="0" xfId="0" applyNumberFormat="1" applyFont="1" applyAlignment="1"/>
    <xf numFmtId="0" fontId="5" fillId="39" borderId="1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5" fillId="41" borderId="1" xfId="0" applyFont="1" applyFill="1" applyBorder="1" applyAlignment="1">
      <alignment horizontal="center" vertical="center" wrapText="1"/>
    </xf>
    <xf numFmtId="0" fontId="5" fillId="42" borderId="1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44" borderId="1" xfId="0" applyFont="1" applyFill="1" applyBorder="1" applyAlignment="1">
      <alignment horizontal="center" vertical="center" wrapText="1"/>
    </xf>
    <xf numFmtId="0" fontId="42" fillId="0" borderId="0" xfId="0" applyFont="1" applyAlignment="1"/>
    <xf numFmtId="0" fontId="5" fillId="45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/>
    <xf numFmtId="0" fontId="20" fillId="0" borderId="0" xfId="0" applyFont="1" applyAlignment="1"/>
    <xf numFmtId="49" fontId="0" fillId="0" borderId="0" xfId="0" applyNumberFormat="1" applyFont="1" applyAlignment="1"/>
    <xf numFmtId="49" fontId="0" fillId="0" borderId="0" xfId="0" applyNumberFormat="1" applyAlignment="1"/>
    <xf numFmtId="0" fontId="0" fillId="0" borderId="0" xfId="0" applyFont="1" applyAlignment="1"/>
    <xf numFmtId="1" fontId="5" fillId="0" borderId="1" xfId="0" applyNumberFormat="1" applyFont="1" applyBorder="1" applyAlignment="1">
      <alignment horizontal="center" vertical="center" wrapText="1"/>
    </xf>
    <xf numFmtId="1" fontId="5" fillId="46" borderId="1" xfId="0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0" fillId="0" borderId="0" xfId="0" applyFont="1" applyAlignment="1"/>
    <xf numFmtId="0" fontId="8" fillId="11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14" fillId="0" borderId="2" xfId="0" applyFont="1" applyBorder="1"/>
    <xf numFmtId="0" fontId="8" fillId="4" borderId="0" xfId="0" applyFont="1" applyFill="1" applyAlignment="1">
      <alignment horizontal="center" vertical="center"/>
    </xf>
    <xf numFmtId="0" fontId="15" fillId="19" borderId="4" xfId="0" applyFont="1" applyFill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15" fillId="20" borderId="4" xfId="0" applyFont="1" applyFill="1" applyBorder="1" applyAlignment="1">
      <alignment horizontal="center"/>
    </xf>
    <xf numFmtId="0" fontId="15" fillId="21" borderId="4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9" fillId="16" borderId="4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36" fillId="33" borderId="4" xfId="0" applyFont="1" applyFill="1" applyBorder="1" applyAlignment="1">
      <alignment horizontal="center"/>
    </xf>
    <xf numFmtId="0" fontId="19" fillId="26" borderId="4" xfId="0" applyFont="1" applyFill="1" applyBorder="1" applyAlignment="1">
      <alignment horizontal="center"/>
    </xf>
    <xf numFmtId="0" fontId="15" fillId="30" borderId="4" xfId="0" applyFont="1" applyFill="1" applyBorder="1" applyAlignment="1">
      <alignment horizontal="center"/>
    </xf>
    <xf numFmtId="0" fontId="15" fillId="15" borderId="0" xfId="0" applyFont="1" applyFill="1" applyAlignment="1">
      <alignment horizontal="center"/>
    </xf>
    <xf numFmtId="0" fontId="17" fillId="21" borderId="4" xfId="0" applyFont="1" applyFill="1" applyBorder="1" applyAlignment="1">
      <alignment horizontal="center"/>
    </xf>
    <xf numFmtId="0" fontId="17" fillId="19" borderId="4" xfId="0" applyFont="1" applyFill="1" applyBorder="1" applyAlignment="1">
      <alignment horizontal="center"/>
    </xf>
    <xf numFmtId="0" fontId="17" fillId="26" borderId="4" xfId="0" applyFont="1" applyFill="1" applyBorder="1" applyAlignment="1">
      <alignment horizontal="center"/>
    </xf>
    <xf numFmtId="0" fontId="17" fillId="31" borderId="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5" fillId="32" borderId="4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5" fillId="31" borderId="4" xfId="0" applyFont="1" applyFill="1" applyBorder="1" applyAlignment="1">
      <alignment horizontal="center"/>
    </xf>
    <xf numFmtId="0" fontId="15" fillId="27" borderId="4" xfId="0" applyFont="1" applyFill="1" applyBorder="1" applyAlignment="1">
      <alignment horizontal="center"/>
    </xf>
    <xf numFmtId="0" fontId="15" fillId="23" borderId="4" xfId="0" applyFont="1" applyFill="1" applyBorder="1" applyAlignment="1">
      <alignment horizontal="center"/>
    </xf>
    <xf numFmtId="0" fontId="15" fillId="19" borderId="5" xfId="0" applyFont="1" applyFill="1" applyBorder="1" applyAlignment="1">
      <alignment horizontal="center"/>
    </xf>
    <xf numFmtId="0" fontId="15" fillId="29" borderId="4" xfId="0" applyFont="1" applyFill="1" applyBorder="1" applyAlignment="1">
      <alignment horizontal="center"/>
    </xf>
    <xf numFmtId="0" fontId="17" fillId="21" borderId="4" xfId="0" applyFont="1" applyFill="1" applyBorder="1" applyAlignment="1">
      <alignment horizontal="center" vertical="center" wrapText="1"/>
    </xf>
    <xf numFmtId="0" fontId="17" fillId="23" borderId="4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0" fontId="15" fillId="28" borderId="4" xfId="0" applyFont="1" applyFill="1" applyBorder="1" applyAlignment="1">
      <alignment horizontal="center"/>
    </xf>
    <xf numFmtId="0" fontId="17" fillId="23" borderId="7" xfId="0" applyFont="1" applyFill="1" applyBorder="1" applyAlignment="1">
      <alignment horizontal="left"/>
    </xf>
    <xf numFmtId="0" fontId="14" fillId="0" borderId="3" xfId="0" applyFont="1" applyBorder="1"/>
    <xf numFmtId="0" fontId="17" fillId="24" borderId="7" xfId="0" applyFont="1" applyFill="1" applyBorder="1" applyAlignment="1">
      <alignment horizontal="left"/>
    </xf>
    <xf numFmtId="0" fontId="13" fillId="15" borderId="4" xfId="0" applyFont="1" applyFill="1" applyBorder="1" applyAlignment="1">
      <alignment horizontal="left"/>
    </xf>
    <xf numFmtId="0" fontId="13" fillId="14" borderId="0" xfId="0" applyFont="1" applyFill="1" applyAlignment="1">
      <alignment horizontal="left"/>
    </xf>
    <xf numFmtId="0" fontId="13" fillId="27" borderId="4" xfId="0" applyFont="1" applyFill="1" applyBorder="1" applyAlignment="1">
      <alignment horizontal="left"/>
    </xf>
    <xf numFmtId="0" fontId="24" fillId="22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6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B8043"/>
      </font>
      <fill>
        <patternFill patternType="none"/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B8043"/>
      </font>
      <fill>
        <patternFill patternType="none"/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ghuse.hcpa.ufrgs.br/aghu/pages/ambulatorio/pacientesagendados/pesquisarPacientesAgendados.xhtml?cid=1" TargetMode="External"/><Relationship Id="rId3" Type="http://schemas.openxmlformats.org/officeDocument/2006/relationships/hyperlink" Target="https://aghuse.hcpa.ufrgs.br/aghu/pages/ambulatorio/pacientesagendados/pesquisarPacientesAgendados.xhtml?cid=2" TargetMode="External"/><Relationship Id="rId7" Type="http://schemas.openxmlformats.org/officeDocument/2006/relationships/hyperlink" Target="https://aghuse.hcpa.ufrgs.br/aghu/pages/ambulatorio/pacientesagendados/pesquisarPacientesAgendados.xhtml?cid=1" TargetMode="External"/><Relationship Id="rId2" Type="http://schemas.openxmlformats.org/officeDocument/2006/relationships/hyperlink" Target="https://aghuse.hcpa.ufrgs.br/aghu/pages/ambulatorio/pacientesagendados/pesquisarPacientesAgendados.xhtml?cid=2" TargetMode="External"/><Relationship Id="rId1" Type="http://schemas.openxmlformats.org/officeDocument/2006/relationships/hyperlink" Target="https://aghuse.hcpa.ufrgs.br/aghu/pages/ambulatorio/pacientesagendados/pesquisarPacientesAgendados.xhtml?cid=2" TargetMode="External"/><Relationship Id="rId6" Type="http://schemas.openxmlformats.org/officeDocument/2006/relationships/hyperlink" Target="https://aghuse.hcpa.ufrgs.br/aghu/pages/ambulatorio/pacientesagendados/pesquisarPacientesAgendados.xhtml?cid=2" TargetMode="External"/><Relationship Id="rId5" Type="http://schemas.openxmlformats.org/officeDocument/2006/relationships/hyperlink" Target="https://aghuse.hcpa.ufrgs.br/aghu/pages/ambulatorio/pacientesagendados/pesquisarPacientesAgendados.xhtml?cid=2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s://aghuse.hcpa.ufrgs.br/aghu/pages/ambulatorio/pacientesagendados/pesquisarPacientesAgendados.xhtml?cid=2" TargetMode="External"/><Relationship Id="rId9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AC10"/>
  <sheetViews>
    <sheetView showGridLines="0"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ColWidth="14.453125" defaultRowHeight="15.75" customHeight="1"/>
  <cols>
    <col min="1" max="1" width="33.26953125" customWidth="1"/>
    <col min="2" max="2" width="17" customWidth="1"/>
    <col min="3" max="3" width="22.08984375" customWidth="1"/>
    <col min="4" max="5" width="14.81640625" customWidth="1"/>
    <col min="6" max="6" width="14" customWidth="1"/>
    <col min="7" max="7" width="15.26953125" customWidth="1"/>
    <col min="8" max="8" width="12.26953125" customWidth="1"/>
    <col min="9" max="9" width="18.54296875" customWidth="1"/>
    <col min="10" max="10" width="17.7265625" customWidth="1"/>
    <col min="11" max="11" width="12.81640625" customWidth="1"/>
    <col min="12" max="12" width="16.54296875" customWidth="1"/>
    <col min="13" max="13" width="17.54296875" customWidth="1"/>
    <col min="14" max="14" width="17.453125" customWidth="1"/>
    <col min="15" max="15" width="16.08984375" customWidth="1"/>
    <col min="16" max="16" width="19.54296875" customWidth="1"/>
    <col min="17" max="17" width="19.54296875" style="423" customWidth="1"/>
    <col min="18" max="18" width="16.7265625" customWidth="1"/>
    <col min="19" max="19" width="19.7265625" customWidth="1"/>
    <col min="20" max="20" width="16.54296875" customWidth="1"/>
    <col min="21" max="21" width="14.453125" customWidth="1"/>
    <col min="22" max="22" width="16.26953125" customWidth="1"/>
    <col min="23" max="23" width="12.08984375" customWidth="1"/>
    <col min="24" max="24" width="16.54296875" customWidth="1"/>
    <col min="25" max="25" width="9.81640625" customWidth="1"/>
    <col min="26" max="26" width="16.54296875" customWidth="1"/>
    <col min="27" max="27" width="19.6328125" customWidth="1"/>
  </cols>
  <sheetData>
    <row r="1" spans="1:29" ht="69.75" customHeight="1">
      <c r="A1" s="1" t="s">
        <v>853</v>
      </c>
      <c r="B1" s="2" t="s">
        <v>837</v>
      </c>
      <c r="C1" s="2" t="s">
        <v>854</v>
      </c>
      <c r="D1" s="3" t="s">
        <v>855</v>
      </c>
      <c r="E1" s="4" t="s">
        <v>859</v>
      </c>
      <c r="F1" s="5" t="s">
        <v>847</v>
      </c>
      <c r="G1" s="6" t="s">
        <v>833</v>
      </c>
      <c r="H1" s="6" t="s">
        <v>863</v>
      </c>
      <c r="I1" s="7" t="s">
        <v>867</v>
      </c>
      <c r="J1" s="7" t="s">
        <v>883</v>
      </c>
      <c r="K1" s="8" t="s">
        <v>884</v>
      </c>
      <c r="L1" s="8" t="s">
        <v>885</v>
      </c>
      <c r="M1" s="8" t="s">
        <v>886</v>
      </c>
      <c r="N1" s="8" t="s">
        <v>889</v>
      </c>
      <c r="O1" s="9" t="s">
        <v>890</v>
      </c>
      <c r="P1" s="9" t="s">
        <v>894</v>
      </c>
      <c r="Q1" s="9" t="s">
        <v>895</v>
      </c>
      <c r="R1" s="9" t="s">
        <v>896</v>
      </c>
      <c r="S1" s="9" t="s">
        <v>900</v>
      </c>
      <c r="T1" s="9" t="s">
        <v>901</v>
      </c>
      <c r="U1" s="9" t="s">
        <v>902</v>
      </c>
      <c r="V1" s="9" t="s">
        <v>903</v>
      </c>
      <c r="W1" s="10" t="s">
        <v>838</v>
      </c>
      <c r="X1" s="11" t="s">
        <v>875</v>
      </c>
      <c r="Y1" s="11" t="s">
        <v>874</v>
      </c>
      <c r="Z1" s="11" t="s">
        <v>873</v>
      </c>
      <c r="AA1" s="11" t="s">
        <v>872</v>
      </c>
      <c r="AB1" s="11" t="s">
        <v>871</v>
      </c>
      <c r="AC1" s="11" t="s">
        <v>870</v>
      </c>
    </row>
    <row r="2" spans="1:29" ht="36.75" customHeight="1">
      <c r="A2" s="12" t="s">
        <v>827</v>
      </c>
      <c r="B2" s="13">
        <v>1</v>
      </c>
      <c r="C2" s="13">
        <v>111111111</v>
      </c>
      <c r="D2" s="60" t="s">
        <v>856</v>
      </c>
      <c r="E2" s="60" t="s">
        <v>860</v>
      </c>
      <c r="F2" s="15" t="s">
        <v>848</v>
      </c>
      <c r="G2" s="60" t="s">
        <v>834</v>
      </c>
      <c r="H2" s="60" t="s">
        <v>864</v>
      </c>
      <c r="I2" s="293" t="s">
        <v>0</v>
      </c>
      <c r="J2" s="293" t="s">
        <v>882</v>
      </c>
      <c r="K2" s="409" t="s">
        <v>1</v>
      </c>
      <c r="L2" s="13"/>
      <c r="M2" s="293"/>
      <c r="N2" s="13"/>
      <c r="O2" s="415" t="s">
        <v>891</v>
      </c>
      <c r="P2" s="17">
        <v>43914</v>
      </c>
      <c r="Q2" s="424">
        <f ca="1">TODAY()-P2</f>
        <v>20</v>
      </c>
      <c r="R2" s="407" t="s">
        <v>897</v>
      </c>
      <c r="S2" s="410" t="s">
        <v>877</v>
      </c>
      <c r="T2" s="410" t="s">
        <v>877</v>
      </c>
      <c r="U2" s="418" t="s">
        <v>1</v>
      </c>
      <c r="V2" s="17"/>
      <c r="W2" s="293" t="s">
        <v>840</v>
      </c>
      <c r="X2" s="22">
        <v>36597</v>
      </c>
      <c r="Y2" s="24">
        <f t="shared" ref="Y2:Y7" ca="1" si="0">(TODAY()-X2)/365</f>
        <v>20.101369863013698</v>
      </c>
      <c r="Z2" s="25">
        <v>43445</v>
      </c>
      <c r="AA2" s="24">
        <f t="shared" ref="AA2:AA7" ca="1" si="1">(TODAY()-Z2)/365</f>
        <v>1.3397260273972602</v>
      </c>
      <c r="AB2" s="13" t="s">
        <v>2</v>
      </c>
      <c r="AC2" s="13"/>
    </row>
    <row r="3" spans="1:29" ht="34.5" customHeight="1">
      <c r="A3" s="12" t="s">
        <v>828</v>
      </c>
      <c r="B3" s="13">
        <v>2</v>
      </c>
      <c r="C3" s="13">
        <v>222222222</v>
      </c>
      <c r="D3" s="60" t="s">
        <v>857</v>
      </c>
      <c r="E3" s="60" t="s">
        <v>861</v>
      </c>
      <c r="F3" s="15" t="s">
        <v>849</v>
      </c>
      <c r="G3" s="60" t="s">
        <v>834</v>
      </c>
      <c r="H3" s="60" t="s">
        <v>865</v>
      </c>
      <c r="I3" s="293" t="s">
        <v>4</v>
      </c>
      <c r="J3" s="293" t="s">
        <v>878</v>
      </c>
      <c r="K3" s="410" t="s">
        <v>877</v>
      </c>
      <c r="L3" s="22">
        <v>43893</v>
      </c>
      <c r="M3" s="293" t="s">
        <v>887</v>
      </c>
      <c r="N3" s="13">
        <f ca="1">TODAY()-L3</f>
        <v>41</v>
      </c>
      <c r="O3" s="415" t="s">
        <v>892</v>
      </c>
      <c r="P3" s="17">
        <v>43914</v>
      </c>
      <c r="Q3" s="424">
        <f t="shared" ref="Q3:Q7" ca="1" si="2">TODAY()-P3</f>
        <v>20</v>
      </c>
      <c r="R3" s="408" t="s">
        <v>898</v>
      </c>
      <c r="S3" s="410" t="s">
        <v>877</v>
      </c>
      <c r="T3" s="410" t="s">
        <v>877</v>
      </c>
      <c r="U3" s="418" t="s">
        <v>1</v>
      </c>
      <c r="V3" s="13"/>
      <c r="W3" s="293" t="s">
        <v>840</v>
      </c>
      <c r="X3" s="25">
        <v>24095</v>
      </c>
      <c r="Y3" s="24">
        <f t="shared" ca="1" si="0"/>
        <v>54.353424657534248</v>
      </c>
      <c r="Z3" s="22">
        <v>43410</v>
      </c>
      <c r="AA3" s="24">
        <f t="shared" ca="1" si="1"/>
        <v>1.4356164383561645</v>
      </c>
      <c r="AB3" s="13" t="s">
        <v>7</v>
      </c>
      <c r="AC3" s="32"/>
    </row>
    <row r="4" spans="1:29" ht="36.75" customHeight="1">
      <c r="A4" s="12" t="s">
        <v>829</v>
      </c>
      <c r="B4" s="13">
        <v>3</v>
      </c>
      <c r="C4" s="13">
        <v>33333333</v>
      </c>
      <c r="D4" s="60" t="s">
        <v>857</v>
      </c>
      <c r="E4" s="60" t="s">
        <v>861</v>
      </c>
      <c r="F4" s="15" t="s">
        <v>848</v>
      </c>
      <c r="G4" s="60" t="s">
        <v>834</v>
      </c>
      <c r="H4" s="60" t="s">
        <v>864</v>
      </c>
      <c r="I4" s="414" t="s">
        <v>868</v>
      </c>
      <c r="J4" s="293" t="s">
        <v>879</v>
      </c>
      <c r="K4" s="409" t="s">
        <v>1</v>
      </c>
      <c r="L4" s="13"/>
      <c r="M4" s="293"/>
      <c r="N4" s="13"/>
      <c r="O4" s="415" t="s">
        <v>892</v>
      </c>
      <c r="P4" s="22">
        <v>43916</v>
      </c>
      <c r="Q4" s="424">
        <f t="shared" ca="1" si="2"/>
        <v>18</v>
      </c>
      <c r="R4" s="407" t="s">
        <v>897</v>
      </c>
      <c r="S4" s="410" t="s">
        <v>877</v>
      </c>
      <c r="T4" s="418" t="s">
        <v>1</v>
      </c>
      <c r="U4" s="410" t="s">
        <v>877</v>
      </c>
      <c r="V4" s="39">
        <v>43923</v>
      </c>
      <c r="W4" s="293" t="s">
        <v>876</v>
      </c>
      <c r="X4" s="40">
        <v>30925</v>
      </c>
      <c r="Y4" s="24">
        <f t="shared" ca="1" si="0"/>
        <v>35.641095890410959</v>
      </c>
      <c r="Z4" s="25">
        <v>43795</v>
      </c>
      <c r="AA4" s="24">
        <f t="shared" ca="1" si="1"/>
        <v>0.38082191780821917</v>
      </c>
      <c r="AB4" s="13" t="s">
        <v>8</v>
      </c>
      <c r="AC4" s="42"/>
    </row>
    <row r="5" spans="1:29" ht="37.5" customHeight="1">
      <c r="A5" s="12" t="s">
        <v>830</v>
      </c>
      <c r="B5" s="43">
        <v>4</v>
      </c>
      <c r="C5" s="13">
        <v>44444444</v>
      </c>
      <c r="D5" s="60" t="s">
        <v>858</v>
      </c>
      <c r="E5" s="60" t="s">
        <v>862</v>
      </c>
      <c r="F5" s="15" t="s">
        <v>848</v>
      </c>
      <c r="G5" s="60" t="s">
        <v>835</v>
      </c>
      <c r="H5" s="60" t="s">
        <v>864</v>
      </c>
      <c r="I5" s="413" t="s">
        <v>852</v>
      </c>
      <c r="J5" s="293" t="s">
        <v>843</v>
      </c>
      <c r="K5" s="409" t="s">
        <v>1</v>
      </c>
      <c r="L5" s="13"/>
      <c r="M5" s="293"/>
      <c r="N5" s="13"/>
      <c r="O5" s="414" t="s">
        <v>893</v>
      </c>
      <c r="P5" s="17">
        <v>43916</v>
      </c>
      <c r="Q5" s="424">
        <f t="shared" ca="1" si="2"/>
        <v>18</v>
      </c>
      <c r="R5" s="293" t="s">
        <v>899</v>
      </c>
      <c r="S5" s="418" t="s">
        <v>1</v>
      </c>
      <c r="T5" s="418" t="s">
        <v>1</v>
      </c>
      <c r="U5" s="410" t="s">
        <v>877</v>
      </c>
      <c r="V5" s="22">
        <v>43924</v>
      </c>
      <c r="W5" s="293" t="s">
        <v>876</v>
      </c>
      <c r="X5" s="22">
        <v>25576</v>
      </c>
      <c r="Y5" s="24">
        <f t="shared" ca="1" si="0"/>
        <v>50.295890410958904</v>
      </c>
      <c r="Z5" s="22">
        <v>43550</v>
      </c>
      <c r="AA5" s="24">
        <f t="shared" ca="1" si="1"/>
        <v>1.0520547945205478</v>
      </c>
      <c r="AB5" s="13" t="s">
        <v>7</v>
      </c>
      <c r="AC5" s="13"/>
    </row>
    <row r="6" spans="1:29" ht="36.75" customHeight="1">
      <c r="A6" s="12" t="s">
        <v>831</v>
      </c>
      <c r="B6" s="43">
        <v>5</v>
      </c>
      <c r="C6" s="13">
        <v>55555555</v>
      </c>
      <c r="D6" s="60" t="s">
        <v>856</v>
      </c>
      <c r="E6" s="60" t="s">
        <v>860</v>
      </c>
      <c r="F6" s="15" t="s">
        <v>848</v>
      </c>
      <c r="G6" s="60" t="s">
        <v>835</v>
      </c>
      <c r="H6" s="60" t="s">
        <v>866</v>
      </c>
      <c r="I6" s="412" t="s">
        <v>851</v>
      </c>
      <c r="J6" s="293" t="s">
        <v>881</v>
      </c>
      <c r="K6" s="409" t="s">
        <v>1</v>
      </c>
      <c r="L6" s="17"/>
      <c r="M6" s="293"/>
      <c r="N6" s="13"/>
      <c r="O6" s="415" t="s">
        <v>891</v>
      </c>
      <c r="P6" s="17">
        <v>43921</v>
      </c>
      <c r="Q6" s="424">
        <f t="shared" ca="1" si="2"/>
        <v>13</v>
      </c>
      <c r="R6" s="407" t="s">
        <v>897</v>
      </c>
      <c r="S6" s="418" t="s">
        <v>1</v>
      </c>
      <c r="T6" s="418" t="s">
        <v>1</v>
      </c>
      <c r="U6" s="410" t="s">
        <v>877</v>
      </c>
      <c r="V6" s="17">
        <v>43927</v>
      </c>
      <c r="W6" s="293" t="s">
        <v>840</v>
      </c>
      <c r="X6" s="22">
        <v>33946</v>
      </c>
      <c r="Y6" s="24">
        <f t="shared" ca="1" si="0"/>
        <v>27.364383561643837</v>
      </c>
      <c r="Z6" s="22">
        <v>43746</v>
      </c>
      <c r="AA6" s="24">
        <f t="shared" ca="1" si="1"/>
        <v>0.51506849315068493</v>
      </c>
      <c r="AB6" s="13" t="s">
        <v>9</v>
      </c>
      <c r="AC6" s="42"/>
    </row>
    <row r="7" spans="1:29" ht="36.75" customHeight="1">
      <c r="A7" s="12" t="s">
        <v>832</v>
      </c>
      <c r="B7" s="43">
        <v>6</v>
      </c>
      <c r="C7" s="13">
        <v>66666666</v>
      </c>
      <c r="D7" s="60" t="s">
        <v>856</v>
      </c>
      <c r="E7" s="60" t="s">
        <v>860</v>
      </c>
      <c r="F7" s="15" t="s">
        <v>850</v>
      </c>
      <c r="G7" s="60" t="s">
        <v>836</v>
      </c>
      <c r="H7" s="60" t="s">
        <v>866</v>
      </c>
      <c r="I7" s="417" t="s">
        <v>869</v>
      </c>
      <c r="J7" s="293" t="s">
        <v>880</v>
      </c>
      <c r="K7" s="410" t="s">
        <v>877</v>
      </c>
      <c r="L7" s="17">
        <v>43894</v>
      </c>
      <c r="M7" s="293" t="s">
        <v>888</v>
      </c>
      <c r="N7" s="13">
        <f ca="1">TODAY()-L7</f>
        <v>40</v>
      </c>
      <c r="O7" s="415" t="s">
        <v>891</v>
      </c>
      <c r="P7" s="17">
        <v>43921</v>
      </c>
      <c r="Q7" s="424">
        <f t="shared" ca="1" si="2"/>
        <v>13</v>
      </c>
      <c r="R7" s="293" t="s">
        <v>899</v>
      </c>
      <c r="S7" s="418" t="s">
        <v>1</v>
      </c>
      <c r="T7" s="418" t="s">
        <v>1</v>
      </c>
      <c r="U7" s="418" t="s">
        <v>1</v>
      </c>
      <c r="V7" s="53"/>
      <c r="W7" s="293" t="s">
        <v>840</v>
      </c>
      <c r="X7" s="22">
        <v>33946</v>
      </c>
      <c r="Y7" s="24">
        <f t="shared" ca="1" si="0"/>
        <v>27.364383561643837</v>
      </c>
      <c r="Z7" s="22">
        <v>43550</v>
      </c>
      <c r="AA7" s="24">
        <f t="shared" ca="1" si="1"/>
        <v>1.0520547945205478</v>
      </c>
      <c r="AB7" s="13" t="s">
        <v>9</v>
      </c>
      <c r="AC7" s="42"/>
    </row>
    <row r="8" spans="1:29" ht="36.75" customHeight="1">
      <c r="A8" s="55"/>
      <c r="B8" s="42"/>
      <c r="C8" s="42"/>
      <c r="D8" s="14"/>
      <c r="E8" s="14"/>
      <c r="F8" s="15"/>
      <c r="G8" s="14"/>
      <c r="H8" s="14"/>
      <c r="I8" s="13"/>
      <c r="J8" s="13"/>
      <c r="K8" s="13"/>
      <c r="L8" s="53"/>
      <c r="M8" s="13"/>
      <c r="N8" s="13"/>
      <c r="O8" s="13"/>
      <c r="P8" s="53"/>
      <c r="Q8" s="340"/>
      <c r="R8" s="293"/>
      <c r="S8" s="13"/>
      <c r="T8" s="13"/>
      <c r="U8" s="13"/>
      <c r="V8" s="53"/>
      <c r="W8" s="13"/>
      <c r="X8" s="42"/>
      <c r="Y8" s="24"/>
      <c r="Z8" s="42"/>
      <c r="AA8" s="42"/>
      <c r="AB8" s="42"/>
      <c r="AC8" s="42"/>
    </row>
    <row r="9" spans="1:29" ht="36.75" customHeight="1">
      <c r="A9" s="55"/>
      <c r="B9" s="42"/>
      <c r="C9" s="42"/>
      <c r="D9" s="14"/>
      <c r="E9" s="14"/>
      <c r="F9" s="15"/>
      <c r="G9" s="14"/>
      <c r="H9" s="14"/>
      <c r="I9" s="13"/>
      <c r="J9" s="13"/>
      <c r="K9" s="13"/>
      <c r="L9" s="53"/>
      <c r="M9" s="13"/>
      <c r="N9" s="13"/>
      <c r="O9" s="13"/>
      <c r="P9" s="53"/>
      <c r="Q9" s="340"/>
      <c r="R9" s="13"/>
      <c r="S9" s="13"/>
      <c r="T9" s="13"/>
      <c r="U9" s="13"/>
      <c r="V9" s="53"/>
      <c r="W9" s="13"/>
      <c r="X9" s="42"/>
      <c r="Y9" s="24"/>
      <c r="Z9" s="42"/>
      <c r="AA9" s="42"/>
      <c r="AB9" s="42"/>
      <c r="AC9" s="42"/>
    </row>
    <row r="10" spans="1:29" ht="36.75" customHeight="1">
      <c r="A10" s="55"/>
      <c r="B10" s="42"/>
      <c r="C10" s="42"/>
      <c r="D10" s="14"/>
      <c r="E10" s="14"/>
      <c r="F10" s="15"/>
      <c r="G10" s="60"/>
      <c r="H10" s="14"/>
      <c r="I10" s="13"/>
      <c r="J10" s="13"/>
      <c r="K10" s="13"/>
      <c r="L10" s="53"/>
      <c r="M10" s="13"/>
      <c r="N10" s="13"/>
      <c r="O10" s="13"/>
      <c r="P10" s="53"/>
      <c r="Q10" s="340"/>
      <c r="R10" s="13"/>
      <c r="S10" s="13"/>
      <c r="T10" s="13"/>
      <c r="U10" s="13"/>
      <c r="V10" s="53"/>
      <c r="W10" s="13"/>
      <c r="X10" s="42"/>
      <c r="Y10" s="24"/>
      <c r="Z10" s="42"/>
      <c r="AA10" s="42"/>
      <c r="AB10" s="42"/>
      <c r="AC10" s="42"/>
    </row>
  </sheetData>
  <customSheetViews>
    <customSheetView guid="{3B0160E1-55FA-402E-89F0-8DDD22BABDCC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>
            <filter val="Manager 1"/>
            <filter val="Manager 2"/>
            <filter val="Manager 3"/>
          </filters>
        </filterColumn>
      </autoFilter>
    </customSheetView>
    <customSheetView guid="{5E5BB7AA-EE26-4A0F-8221-48EEF2BE1392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5722F47F-39F3-425E-BF96-8DBDEA9D64E3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F501B0FD-FCDC-4AD3-ABC7-6B187193002E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AEDEB7F2-7932-4CEB-ABEB-F6C6BDA776EF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E90995A6-EA3B-4856-9065-9E65B5770C9A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7CE6BFD4-A22E-407E-A294-6F9184994088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DE9692B6-6394-44F8-B40C-42ECF3066D35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27E09647-0C81-481D-AC59-881954054F89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4BD638A2-8D47-40D2-8ED7-FBEBD6CFAB16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>
            <filter val="Manager 1"/>
            <filter val="Manager 2"/>
            <filter val="Manager 3"/>
          </filters>
        </filterColumn>
      </autoFilter>
    </customSheetView>
    <customSheetView guid="{F211E7DE-401B-4533-91BE-97CA7C4EFF20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05B48537-AF2B-4309-A4C9-73C252F161D6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FEC4F917-BC5C-4AC1-9DF7-A9E03C2FBBEA}" filter="1" showAutoFilter="1">
      <pageMargins left="0.511811024" right="0.511811024" top="0.78740157499999996" bottom="0.78740157499999996" header="0.31496062000000002" footer="0.31496062000000002"/>
      <autoFilter ref="A1:AC10">
        <filterColumn colId="20">
          <filters>
            <filter val="No"/>
            <filter val="Yes"/>
          </filters>
        </filterColumn>
      </autoFilter>
    </customSheetView>
    <customSheetView guid="{89CA8E27-3DE1-4F98-9680-CAF37C438021}" filter="1" showAutoFilter="1">
      <pageMargins left="0.511811024" right="0.511811024" top="0.78740157499999996" bottom="0.78740157499999996" header="0.31496062000000002" footer="0.31496062000000002"/>
      <autoFilter ref="A1:AC10">
        <filterColumn colId="10">
          <filters blank="1">
            <filter val="No"/>
            <filter val="Yes"/>
          </filters>
        </filterColumn>
      </autoFilter>
    </customSheetView>
  </customSheetViews>
  <conditionalFormatting sqref="I1:I10">
    <cfRule type="cellIs" dxfId="61" priority="10" operator="equal">
      <formula>"Regular"</formula>
    </cfRule>
  </conditionalFormatting>
  <conditionalFormatting sqref="I1:I10">
    <cfRule type="containsText" dxfId="60" priority="11" operator="containsText" text="Active search">
      <formula>NOT(ISERROR(SEARCH(("Active search"),(I1))))</formula>
    </cfRule>
  </conditionalFormatting>
  <conditionalFormatting sqref="I1:I10">
    <cfRule type="containsText" dxfId="59" priority="12" operator="containsText" text="Hospitalization">
      <formula>NOT(ISERROR(SEARCH(("Hospitalization"),(I1))))</formula>
    </cfRule>
  </conditionalFormatting>
  <conditionalFormatting sqref="I1:I10">
    <cfRule type="containsText" dxfId="58" priority="13" operator="containsText" text="Abandonment">
      <formula>NOT(ISERROR(SEARCH(("Abandonment"),(I1))))</formula>
    </cfRule>
  </conditionalFormatting>
  <conditionalFormatting sqref="I1:I10">
    <cfRule type="containsText" dxfId="57" priority="14" operator="containsText" text="pre-discharge">
      <formula>NOT(ISERROR(SEARCH(("pre-discharge"),(I1))))</formula>
    </cfRule>
  </conditionalFormatting>
  <conditionalFormatting sqref="AA2:AA7">
    <cfRule type="cellIs" dxfId="56" priority="15" operator="lessThan">
      <formula>2</formula>
    </cfRule>
  </conditionalFormatting>
  <conditionalFormatting sqref="AA2:AA7">
    <cfRule type="cellIs" dxfId="55" priority="16" operator="between">
      <formula>2</formula>
      <formula>4.99999</formula>
    </cfRule>
  </conditionalFormatting>
  <conditionalFormatting sqref="AA2:AA7">
    <cfRule type="cellIs" dxfId="54" priority="17" operator="greaterThanOrEqual">
      <formula>5</formula>
    </cfRule>
  </conditionalFormatting>
  <conditionalFormatting sqref="I1:I10">
    <cfRule type="cellIs" dxfId="53" priority="18" operator="equal">
      <formula>"Irregular"</formula>
    </cfRule>
  </conditionalFormatting>
  <conditionalFormatting sqref="S2:U10 K1:K10">
    <cfRule type="cellIs" dxfId="52" priority="19" operator="equal">
      <formula>"Yes"</formula>
    </cfRule>
  </conditionalFormatting>
  <conditionalFormatting sqref="S2:U10 K1:K10">
    <cfRule type="cellIs" dxfId="51" priority="20" operator="equal">
      <formula>"No"</formula>
    </cfRule>
  </conditionalFormatting>
  <conditionalFormatting sqref="R1:V10">
    <cfRule type="cellIs" dxfId="50" priority="21" operator="equal">
      <formula>"stable"</formula>
    </cfRule>
  </conditionalFormatting>
  <conditionalFormatting sqref="R1:V10">
    <cfRule type="cellIs" dxfId="49" priority="22" operator="equal">
      <formula>"Unstable"</formula>
    </cfRule>
  </conditionalFormatting>
  <conditionalFormatting sqref="O1:O10">
    <cfRule type="cellIs" dxfId="48" priority="23" operator="equal">
      <formula>" Not started"</formula>
    </cfRule>
  </conditionalFormatting>
  <conditionalFormatting sqref="O1:O10">
    <cfRule type="cellIs" dxfId="47" priority="24" operator="equal">
      <formula>"Sucessfull by phone"</formula>
    </cfRule>
  </conditionalFormatting>
  <conditionalFormatting sqref="O1:O10">
    <cfRule type="cellIs" dxfId="46" priority="25" operator="equal">
      <formula>"Sucessfull in person"</formula>
    </cfRule>
  </conditionalFormatting>
  <conditionalFormatting sqref="O1:O10">
    <cfRule type="cellIs" dxfId="45" priority="26" operator="equal">
      <formula>"No valid phone"</formula>
    </cfRule>
  </conditionalFormatting>
  <conditionalFormatting sqref="O1:O10">
    <cfRule type="cellIs" dxfId="44" priority="27" operator="equal">
      <formula>"Unsuccessful contact"</formula>
    </cfRule>
  </conditionalFormatting>
  <conditionalFormatting sqref="O1:O10">
    <cfRule type="containsText" dxfId="43" priority="28" operator="containsText" text="Attempt">
      <formula>NOT(ISERROR(SEARCH(("Attempt"),(O1))))</formula>
    </cfRule>
  </conditionalFormatting>
  <conditionalFormatting sqref="G1:H10">
    <cfRule type="notContainsBlanks" dxfId="42" priority="29">
      <formula>LEN(TRIM(G1))&gt;0</formula>
    </cfRule>
  </conditionalFormatting>
  <conditionalFormatting sqref="I1:I10">
    <cfRule type="containsText" dxfId="41" priority="32" operator="containsText" text="discharge">
      <formula>NOT(ISERROR(SEARCH(("discharge"),(I1))))</formula>
    </cfRule>
  </conditionalFormatting>
  <dataValidations count="13">
    <dataValidation type="list" allowBlank="1" sqref="W2:W10">
      <formula1>"Masculino,Femenino"</formula1>
    </dataValidation>
    <dataValidation type="list" allowBlank="1" sqref="S2:U10 K2:K10">
      <formula1>"Sí,No"</formula1>
    </dataValidation>
    <dataValidation type="list" allowBlank="1" sqref="R2:R10">
      <formula1>"Desconocido,Estable,Instable"</formula1>
    </dataValidation>
    <dataValidation type="list" allowBlank="1" sqref="E2:E10">
      <formula1>"Unidad 1,Unidad 2,Unidad 3"</formula1>
    </dataValidation>
    <dataValidation type="list" allowBlank="1" sqref="H2:H10">
      <formula1>"Equipo 1,Equipo 2,Equipo 3"</formula1>
    </dataValidation>
    <dataValidation type="list" allowBlank="1" sqref="G2:G9">
      <formula1>"Médico 1,Médico 2,Médico 3"</formula1>
    </dataValidation>
    <dataValidation type="list" allowBlank="1" sqref="I2:I10">
      <formula1>"Regular,Irregular,En búsqueda activa,Hospitalizado,Abandono del tratamiento,Pré-alta"</formula1>
    </dataValidation>
    <dataValidation type="list" allowBlank="1" sqref="F2:F10">
      <formula1>"Distrito 1,Distrito 2,Distrito 3"</formula1>
    </dataValidation>
    <dataValidation type="list" allowBlank="1" sqref="M2 M4:M10">
      <formula1>"every 7 days,every 15 days,every 30 days"</formula1>
    </dataValidation>
    <dataValidation type="list" allowBlank="1" sqref="D2:D10">
      <formula1>"Responsable 1,Responsable 2,Responsable 3"</formula1>
    </dataValidation>
    <dataValidation type="list" allowBlank="1" sqref="J2:J10">
      <formula1>"Diariamente,4x en la semana,3x en la semana,2x en la semana,Semanalmente,Cada 2 semanas,Mensualmente"</formula1>
    </dataValidation>
    <dataValidation type="list" allowBlank="1" sqref="O2:O10">
      <formula1>"No empezado,Exito por teléfono,Exito personalmente,Sin teléfono valido,Intento 1,Intento 2,Intento 3,Sin exito"</formula1>
    </dataValidation>
    <dataValidation type="list" allowBlank="1" sqref="M3">
      <formula1>"Cada 7 días,Cada 15 días,Cada 30 días"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activeCell="F19" sqref="F19"/>
    </sheetView>
  </sheetViews>
  <sheetFormatPr defaultRowHeight="12.5"/>
  <sheetData>
    <row r="1" spans="1:1">
      <c r="A1" s="420" t="s">
        <v>943</v>
      </c>
    </row>
    <row r="3" spans="1:1">
      <c r="A3" s="420" t="s">
        <v>945</v>
      </c>
    </row>
    <row r="4" spans="1:1">
      <c r="A4" s="420" t="s">
        <v>947</v>
      </c>
    </row>
    <row r="5" spans="1:1">
      <c r="A5" t="s">
        <v>940</v>
      </c>
    </row>
    <row r="6" spans="1:1">
      <c r="A6" s="420" t="s">
        <v>944</v>
      </c>
    </row>
    <row r="7" spans="1:1">
      <c r="A7" t="s">
        <v>941</v>
      </c>
    </row>
    <row r="8" spans="1:1">
      <c r="A8" s="420" t="s">
        <v>946</v>
      </c>
    </row>
    <row r="10" spans="1:1">
      <c r="A10" s="420" t="s">
        <v>942</v>
      </c>
    </row>
    <row r="13" spans="1:1" s="421" customFormat="1">
      <c r="A13" s="422" t="s">
        <v>948</v>
      </c>
    </row>
    <row r="14" spans="1:1">
      <c r="A14" t="s">
        <v>930</v>
      </c>
    </row>
    <row r="15" spans="1:1">
      <c r="A15" s="421" t="s">
        <v>939</v>
      </c>
    </row>
    <row r="16" spans="1:1">
      <c r="A16" t="s">
        <v>931</v>
      </c>
    </row>
    <row r="17" spans="1:1">
      <c r="A17" t="s">
        <v>932</v>
      </c>
    </row>
    <row r="18" spans="1:1">
      <c r="A18" t="s">
        <v>933</v>
      </c>
    </row>
    <row r="19" spans="1:1">
      <c r="A19" s="419" t="s">
        <v>934</v>
      </c>
    </row>
    <row r="20" spans="1:1">
      <c r="A20" t="s">
        <v>935</v>
      </c>
    </row>
    <row r="21" spans="1:1">
      <c r="A21" t="s">
        <v>936</v>
      </c>
    </row>
    <row r="22" spans="1:1">
      <c r="A22" t="s">
        <v>937</v>
      </c>
    </row>
    <row r="23" spans="1:1">
      <c r="A23" t="s">
        <v>938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  <outlinePr summaryBelow="0" summaryRight="0"/>
  </sheetPr>
  <dimension ref="A1:AC3"/>
  <sheetViews>
    <sheetView showGridLines="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defaultColWidth="14.453125" defaultRowHeight="15.75" customHeight="1"/>
  <cols>
    <col min="1" max="1" width="33.26953125" customWidth="1"/>
    <col min="2" max="2" width="17" customWidth="1"/>
    <col min="3" max="3" width="22.08984375" customWidth="1"/>
    <col min="4" max="5" width="14.81640625" customWidth="1"/>
    <col min="6" max="6" width="14" customWidth="1"/>
    <col min="7" max="7" width="15.26953125" customWidth="1"/>
    <col min="8" max="8" width="12.26953125" customWidth="1"/>
    <col min="9" max="9" width="18.54296875" customWidth="1"/>
    <col min="10" max="10" width="12.81640625" customWidth="1"/>
    <col min="11" max="11" width="16.54296875" customWidth="1"/>
    <col min="12" max="12" width="17.54296875" customWidth="1"/>
    <col min="13" max="13" width="17.453125" customWidth="1"/>
    <col min="14" max="14" width="17.7265625" customWidth="1"/>
    <col min="15" max="15" width="16.08984375" customWidth="1"/>
    <col min="16" max="16" width="14.54296875" customWidth="1"/>
    <col min="17" max="17" width="16.7265625" customWidth="1"/>
    <col min="18" max="18" width="16.7265625" style="423" customWidth="1"/>
    <col min="19" max="19" width="19.7265625" customWidth="1"/>
    <col min="20" max="21" width="14.453125" customWidth="1"/>
    <col min="22" max="22" width="14.26953125" customWidth="1"/>
    <col min="23" max="23" width="12.08984375" customWidth="1"/>
    <col min="24" max="24" width="16.54296875" customWidth="1"/>
    <col min="25" max="25" width="9.81640625" customWidth="1"/>
    <col min="26" max="26" width="16.54296875" customWidth="1"/>
    <col min="27" max="27" width="16.453125" customWidth="1"/>
  </cols>
  <sheetData>
    <row r="1" spans="1:29" ht="69.75" customHeight="1">
      <c r="A1" s="1" t="s">
        <v>853</v>
      </c>
      <c r="B1" s="2" t="s">
        <v>837</v>
      </c>
      <c r="C1" s="2" t="s">
        <v>854</v>
      </c>
      <c r="D1" s="3" t="s">
        <v>855</v>
      </c>
      <c r="E1" s="4" t="s">
        <v>859</v>
      </c>
      <c r="F1" s="5" t="s">
        <v>847</v>
      </c>
      <c r="G1" s="6" t="s">
        <v>833</v>
      </c>
      <c r="H1" s="6" t="s">
        <v>863</v>
      </c>
      <c r="I1" s="7" t="s">
        <v>867</v>
      </c>
      <c r="J1" s="7" t="s">
        <v>883</v>
      </c>
      <c r="K1" s="8" t="s">
        <v>884</v>
      </c>
      <c r="L1" s="8" t="s">
        <v>885</v>
      </c>
      <c r="M1" s="8" t="s">
        <v>886</v>
      </c>
      <c r="N1" s="8" t="s">
        <v>889</v>
      </c>
      <c r="O1" s="9" t="s">
        <v>890</v>
      </c>
      <c r="P1" s="9" t="s">
        <v>894</v>
      </c>
      <c r="Q1" s="9" t="s">
        <v>896</v>
      </c>
      <c r="R1" s="9" t="s">
        <v>895</v>
      </c>
      <c r="S1" s="9" t="s">
        <v>900</v>
      </c>
      <c r="T1" s="9" t="s">
        <v>901</v>
      </c>
      <c r="U1" s="9" t="s">
        <v>902</v>
      </c>
      <c r="V1" s="9" t="s">
        <v>903</v>
      </c>
      <c r="W1" s="10" t="s">
        <v>838</v>
      </c>
      <c r="X1" s="11" t="s">
        <v>875</v>
      </c>
      <c r="Y1" s="11" t="s">
        <v>874</v>
      </c>
      <c r="Z1" s="11" t="s">
        <v>873</v>
      </c>
      <c r="AA1" s="11" t="s">
        <v>872</v>
      </c>
      <c r="AB1" s="11" t="s">
        <v>871</v>
      </c>
      <c r="AC1" s="11" t="s">
        <v>870</v>
      </c>
    </row>
    <row r="2" spans="1:29" ht="36.75" customHeight="1">
      <c r="A2" s="12" t="s">
        <v>827</v>
      </c>
      <c r="B2" s="13">
        <v>1</v>
      </c>
      <c r="C2" s="13">
        <v>111111111</v>
      </c>
      <c r="D2" s="60" t="s">
        <v>856</v>
      </c>
      <c r="E2" s="60" t="s">
        <v>860</v>
      </c>
      <c r="F2" s="15" t="s">
        <v>848</v>
      </c>
      <c r="G2" s="60" t="s">
        <v>834</v>
      </c>
      <c r="H2" s="60" t="s">
        <v>864</v>
      </c>
      <c r="I2" s="13" t="s">
        <v>0</v>
      </c>
      <c r="J2" s="293" t="s">
        <v>882</v>
      </c>
      <c r="K2" s="418" t="s">
        <v>1</v>
      </c>
      <c r="L2" s="13"/>
      <c r="M2" s="13"/>
      <c r="N2" s="13"/>
      <c r="O2" s="415" t="s">
        <v>891</v>
      </c>
      <c r="P2" s="17">
        <v>43914</v>
      </c>
      <c r="Q2" s="415" t="s">
        <v>897</v>
      </c>
      <c r="R2" s="425">
        <f ca="1">TODAY()-P2</f>
        <v>20</v>
      </c>
      <c r="S2" s="410" t="s">
        <v>877</v>
      </c>
      <c r="T2" s="410" t="s">
        <v>877</v>
      </c>
      <c r="U2" s="409" t="s">
        <v>1</v>
      </c>
      <c r="V2" s="17"/>
      <c r="W2" s="293" t="s">
        <v>840</v>
      </c>
      <c r="X2" s="22">
        <v>36597</v>
      </c>
      <c r="Y2" s="24">
        <f ca="1">(TODAY()-X2)/365</f>
        <v>20.101369863013698</v>
      </c>
      <c r="Z2" s="25">
        <v>43445</v>
      </c>
      <c r="AA2" s="24">
        <f ca="1">(TODAY()-Z2)/365</f>
        <v>1.3397260273972602</v>
      </c>
      <c r="AB2" s="13" t="s">
        <v>2</v>
      </c>
      <c r="AC2" s="13"/>
    </row>
    <row r="3" spans="1:29" ht="36.75" customHeight="1">
      <c r="A3" s="12"/>
      <c r="B3" s="13"/>
      <c r="C3" s="13"/>
      <c r="D3" s="14"/>
      <c r="E3" s="14"/>
      <c r="F3" s="15"/>
      <c r="G3" s="14"/>
      <c r="H3" s="14"/>
      <c r="I3" s="13"/>
      <c r="J3" s="13"/>
      <c r="K3" s="13"/>
      <c r="L3" s="13"/>
      <c r="M3" s="13"/>
      <c r="N3" s="13"/>
      <c r="O3" s="13"/>
      <c r="P3" s="17"/>
      <c r="Q3" s="13"/>
      <c r="R3" s="293"/>
      <c r="S3" s="13"/>
      <c r="T3" s="13"/>
      <c r="U3" s="13"/>
      <c r="V3" s="17"/>
      <c r="W3" s="13"/>
      <c r="X3" s="22"/>
      <c r="Y3" s="24"/>
      <c r="Z3" s="25"/>
      <c r="AA3" s="24"/>
      <c r="AB3" s="13"/>
      <c r="AC3" s="13"/>
    </row>
  </sheetData>
  <conditionalFormatting sqref="O1:O3">
    <cfRule type="cellIs" dxfId="40" priority="57" operator="equal">
      <formula>"Sucessfull by phone"</formula>
    </cfRule>
  </conditionalFormatting>
  <conditionalFormatting sqref="O1:O3">
    <cfRule type="cellIs" dxfId="39" priority="58" operator="equal">
      <formula>"Sucessfull in person"</formula>
    </cfRule>
  </conditionalFormatting>
  <conditionalFormatting sqref="I1:I3">
    <cfRule type="cellIs" dxfId="38" priority="59" operator="equal">
      <formula>"Regular"</formula>
    </cfRule>
  </conditionalFormatting>
  <conditionalFormatting sqref="I1:I3">
    <cfRule type="containsText" dxfId="37" priority="60" operator="containsText" text="Active search">
      <formula>NOT(ISERROR(SEARCH(("Active search"),(I1))))</formula>
    </cfRule>
  </conditionalFormatting>
  <conditionalFormatting sqref="I1:I3">
    <cfRule type="containsText" dxfId="36" priority="61" operator="containsText" text="Hospitalization">
      <formula>NOT(ISERROR(SEARCH(("Hospitalization"),(I1))))</formula>
    </cfRule>
  </conditionalFormatting>
  <conditionalFormatting sqref="I1:I3">
    <cfRule type="containsText" dxfId="35" priority="62" operator="containsText" text="Abandonment">
      <formula>NOT(ISERROR(SEARCH(("Abandonment"),(I1))))</formula>
    </cfRule>
  </conditionalFormatting>
  <conditionalFormatting sqref="I1:I3">
    <cfRule type="containsText" dxfId="34" priority="63" operator="containsText" text="pre-discharge">
      <formula>NOT(ISERROR(SEARCH(("pre-discharge"),(I1))))</formula>
    </cfRule>
  </conditionalFormatting>
  <conditionalFormatting sqref="AA2:AA3">
    <cfRule type="cellIs" dxfId="33" priority="64" operator="lessThan">
      <formula>2</formula>
    </cfRule>
  </conditionalFormatting>
  <conditionalFormatting sqref="AA2:AA3">
    <cfRule type="cellIs" dxfId="32" priority="65" operator="between">
      <formula>2</formula>
      <formula>4.99999</formula>
    </cfRule>
  </conditionalFormatting>
  <conditionalFormatting sqref="AA2:AA3">
    <cfRule type="cellIs" dxfId="31" priority="66" operator="greaterThanOrEqual">
      <formula>5</formula>
    </cfRule>
  </conditionalFormatting>
  <conditionalFormatting sqref="I1:I3">
    <cfRule type="cellIs" dxfId="30" priority="67" operator="equal">
      <formula>"Irregular"</formula>
    </cfRule>
  </conditionalFormatting>
  <conditionalFormatting sqref="S2:U3 J1:K3">
    <cfRule type="cellIs" dxfId="29" priority="68" operator="equal">
      <formula>"Yes"</formula>
    </cfRule>
  </conditionalFormatting>
  <conditionalFormatting sqref="S2:U3 J1:K3">
    <cfRule type="cellIs" dxfId="28" priority="69" operator="equal">
      <formula>"No"</formula>
    </cfRule>
  </conditionalFormatting>
  <conditionalFormatting sqref="Q1:V3">
    <cfRule type="cellIs" dxfId="27" priority="70" operator="equal">
      <formula>"stable"</formula>
    </cfRule>
  </conditionalFormatting>
  <conditionalFormatting sqref="Q1:V3">
    <cfRule type="cellIs" dxfId="26" priority="71" operator="equal">
      <formula>"Unstable"</formula>
    </cfRule>
  </conditionalFormatting>
  <conditionalFormatting sqref="O1:O3">
    <cfRule type="cellIs" dxfId="25" priority="72" operator="equal">
      <formula>" Not started"</formula>
    </cfRule>
  </conditionalFormatting>
  <conditionalFormatting sqref="O1:O3">
    <cfRule type="cellIs" dxfId="24" priority="73" operator="equal">
      <formula>"Held by phone"</formula>
    </cfRule>
  </conditionalFormatting>
  <conditionalFormatting sqref="O1:O3">
    <cfRule type="cellIs" dxfId="23" priority="74" operator="equal">
      <formula>"Held in person"</formula>
    </cfRule>
  </conditionalFormatting>
  <conditionalFormatting sqref="O1:O3">
    <cfRule type="cellIs" dxfId="22" priority="75" operator="equal">
      <formula>"No valid phone"</formula>
    </cfRule>
  </conditionalFormatting>
  <conditionalFormatting sqref="O1:O3">
    <cfRule type="cellIs" dxfId="21" priority="76" operator="equal">
      <formula>"Unsuccessful contact"</formula>
    </cfRule>
  </conditionalFormatting>
  <conditionalFormatting sqref="O1:O3">
    <cfRule type="containsText" dxfId="20" priority="77" operator="containsText" text="Attempt">
      <formula>NOT(ISERROR(SEARCH(("Attempt"),(O1))))</formula>
    </cfRule>
  </conditionalFormatting>
  <conditionalFormatting sqref="I1:I3">
    <cfRule type="containsText" dxfId="19" priority="80" operator="containsText" text="discharge">
      <formula>NOT(ISERROR(SEARCH(("discharge"),(I1))))</formula>
    </cfRule>
  </conditionalFormatting>
  <conditionalFormatting sqref="D1:H3">
    <cfRule type="notContainsBlanks" dxfId="18" priority="81">
      <formula>LEN(TRIM(D1))&gt;0</formula>
    </cfRule>
  </conditionalFormatting>
  <dataValidations count="12">
    <dataValidation type="list" allowBlank="1" sqref="W2:W3">
      <formula1>"Masculino,Femenino"</formula1>
    </dataValidation>
    <dataValidation type="list" allowBlank="1" sqref="S2:U3 K2:K3">
      <formula1>"Sí,No"</formula1>
    </dataValidation>
    <dataValidation type="list" allowBlank="1" sqref="Q2:R3">
      <formula1>"Estable,Instable"</formula1>
    </dataValidation>
    <dataValidation type="list" allowBlank="1" sqref="E2:E3">
      <formula1>"Unidad 1,Unidad 2,Unidad 3"</formula1>
    </dataValidation>
    <dataValidation type="list" allowBlank="1" sqref="H2:H3">
      <formula1>"Equipo 1,Equipo 2,Equipo 3"</formula1>
    </dataValidation>
    <dataValidation type="list" allowBlank="1" sqref="G2:G3">
      <formula1>"Médico 1,Médico 2,Médico 3"</formula1>
    </dataValidation>
    <dataValidation type="list" allowBlank="1" sqref="I2:I3">
      <formula1>"Regular,Irregular,En búsqueda activa,Hospitalizado,Abandono del tratamiento,Pré-alta"</formula1>
    </dataValidation>
    <dataValidation type="list" allowBlank="1" sqref="F2:F3">
      <formula1>"Distrito 1,Distrito 2,Distrito 3"</formula1>
    </dataValidation>
    <dataValidation type="list" allowBlank="1" sqref="M2:M3">
      <formula1>"every 7 days,every 15 days,every 30 days"</formula1>
    </dataValidation>
    <dataValidation type="list" allowBlank="1" sqref="J2:J3">
      <formula1>"Diariamente,4x en la semana,3x en la semana,2x en la semana,Semanalmente,Cada 2 semanas,Mensualmente"</formula1>
    </dataValidation>
    <dataValidation type="list" allowBlank="1" sqref="D2:D3">
      <formula1>"Responsable 1,Responsable 2,Responsable 3"</formula1>
    </dataValidation>
    <dataValidation type="list" allowBlank="1" sqref="O2:O3">
      <formula1>"No empezado,Exito por teléfono,Exito personalmente,Sin teléfono valido,Intento 1,Intento 2,Intento 3,Sin exito"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41B47"/>
    <outlinePr summaryBelow="0" summaryRight="0"/>
  </sheetPr>
  <dimension ref="A1:Y26"/>
  <sheetViews>
    <sheetView showGridLines="0" topLeftCell="G1" workbookViewId="0">
      <selection activeCell="W6" sqref="W6"/>
    </sheetView>
  </sheetViews>
  <sheetFormatPr defaultColWidth="14.453125" defaultRowHeight="15.75" customHeight="1"/>
  <cols>
    <col min="1" max="1" width="3.81640625" customWidth="1"/>
    <col min="2" max="2" width="11" customWidth="1"/>
    <col min="3" max="3" width="6" customWidth="1"/>
    <col min="4" max="4" width="6.81640625" customWidth="1"/>
    <col min="5" max="5" width="3.54296875" customWidth="1"/>
    <col min="6" max="6" width="14" customWidth="1"/>
    <col min="7" max="7" width="16" customWidth="1"/>
    <col min="8" max="8" width="4.54296875" customWidth="1"/>
    <col min="9" max="9" width="3.26953125" customWidth="1"/>
    <col min="10" max="10" width="11.26953125" customWidth="1"/>
    <col min="11" max="11" width="6.26953125" customWidth="1"/>
    <col min="12" max="12" width="5.81640625" customWidth="1"/>
    <col min="13" max="13" width="3.7265625" customWidth="1"/>
    <col min="14" max="14" width="21.54296875" customWidth="1"/>
    <col min="15" max="15" width="7.7265625" customWidth="1"/>
    <col min="16" max="16" width="5.7265625" customWidth="1"/>
    <col min="17" max="17" width="3.54296875" customWidth="1"/>
    <col min="18" max="18" width="24.81640625" customWidth="1"/>
    <col min="19" max="19" width="4.7265625" customWidth="1"/>
    <col min="20" max="20" width="6.81640625" customWidth="1"/>
    <col min="21" max="21" width="3.08984375" customWidth="1"/>
    <col min="22" max="22" width="19.26953125" customWidth="1"/>
    <col min="23" max="23" width="6" customWidth="1"/>
    <col min="24" max="24" width="6.08984375" customWidth="1"/>
    <col min="25" max="25" width="8.08984375" customWidth="1"/>
  </cols>
  <sheetData>
    <row r="1" spans="1:25" ht="8.25" customHeight="1">
      <c r="A1" s="18"/>
      <c r="B1" s="19"/>
      <c r="C1" s="19"/>
      <c r="D1" s="19"/>
      <c r="E1" s="20"/>
      <c r="F1" s="19"/>
      <c r="G1" s="19"/>
      <c r="H1" s="19"/>
      <c r="I1" s="20"/>
      <c r="J1" s="19"/>
      <c r="K1" s="19"/>
      <c r="L1" s="19"/>
      <c r="M1" s="20"/>
      <c r="N1" s="19"/>
      <c r="O1" s="19"/>
      <c r="P1" s="19"/>
      <c r="Q1" s="20"/>
      <c r="R1" s="19"/>
      <c r="S1" s="19"/>
      <c r="T1" s="19"/>
      <c r="U1" s="19"/>
      <c r="V1" s="19"/>
      <c r="W1" s="19"/>
      <c r="X1" s="19"/>
      <c r="Y1" s="19"/>
    </row>
    <row r="2" spans="1:25" ht="14.5">
      <c r="A2" s="21"/>
      <c r="B2" s="426" t="s">
        <v>904</v>
      </c>
      <c r="C2" s="427"/>
      <c r="D2" s="427"/>
      <c r="E2" s="23"/>
      <c r="F2" s="428" t="s">
        <v>908</v>
      </c>
      <c r="G2" s="427"/>
      <c r="H2" s="427"/>
      <c r="I2" s="23"/>
      <c r="J2" s="433" t="s">
        <v>907</v>
      </c>
      <c r="K2" s="427"/>
      <c r="L2" s="427"/>
      <c r="M2" s="23"/>
      <c r="N2" s="429" t="s">
        <v>845</v>
      </c>
      <c r="O2" s="427"/>
      <c r="P2" s="427"/>
      <c r="Q2" s="23"/>
      <c r="R2" s="430" t="s">
        <v>3</v>
      </c>
      <c r="S2" s="427"/>
      <c r="T2" s="427"/>
      <c r="U2" s="427"/>
      <c r="V2" s="427"/>
      <c r="W2" s="427"/>
      <c r="X2" s="427"/>
      <c r="Y2" s="26"/>
    </row>
    <row r="3" spans="1:25" ht="1.5" customHeight="1">
      <c r="A3" s="18"/>
      <c r="B3" s="18"/>
      <c r="C3" s="18"/>
      <c r="D3" s="27"/>
      <c r="E3" s="20"/>
      <c r="F3" s="20"/>
      <c r="G3" s="20"/>
      <c r="H3" s="20"/>
      <c r="I3" s="20"/>
      <c r="J3" s="20"/>
      <c r="K3" s="20"/>
      <c r="L3" s="27"/>
      <c r="M3" s="20"/>
      <c r="N3" s="20"/>
      <c r="O3" s="20"/>
      <c r="P3" s="20"/>
      <c r="Q3" s="20"/>
      <c r="R3" s="20"/>
      <c r="S3" s="27"/>
      <c r="T3" s="27"/>
      <c r="U3" s="20"/>
      <c r="V3" s="20"/>
      <c r="W3" s="20"/>
      <c r="X3" s="20"/>
      <c r="Y3" s="20"/>
    </row>
    <row r="4" spans="1:25" ht="14.5">
      <c r="A4" s="28"/>
      <c r="B4" s="29" t="s">
        <v>839</v>
      </c>
      <c r="C4" s="30" t="s">
        <v>5</v>
      </c>
      <c r="D4" s="30" t="s">
        <v>6</v>
      </c>
      <c r="E4" s="20"/>
      <c r="F4" s="29" t="s">
        <v>907</v>
      </c>
      <c r="G4" s="30" t="s">
        <v>5</v>
      </c>
      <c r="H4" s="30" t="s">
        <v>6</v>
      </c>
      <c r="I4" s="20"/>
      <c r="J4" s="31" t="s">
        <v>913</v>
      </c>
      <c r="K4" s="19" t="s">
        <v>5</v>
      </c>
      <c r="L4" s="19" t="s">
        <v>6</v>
      </c>
      <c r="M4" s="20"/>
      <c r="N4" s="33" t="s">
        <v>914</v>
      </c>
      <c r="O4" s="34" t="s">
        <v>5</v>
      </c>
      <c r="P4" s="35" t="s">
        <v>6</v>
      </c>
      <c r="Q4" s="20"/>
      <c r="R4" s="29" t="s">
        <v>917</v>
      </c>
      <c r="S4" s="30" t="s">
        <v>5</v>
      </c>
      <c r="T4" s="30" t="s">
        <v>6</v>
      </c>
      <c r="U4" s="19"/>
      <c r="V4" s="36" t="s">
        <v>929</v>
      </c>
      <c r="W4" s="35" t="s">
        <v>5</v>
      </c>
      <c r="X4" s="37" t="s">
        <v>6</v>
      </c>
      <c r="Y4" s="19"/>
    </row>
    <row r="5" spans="1:25" ht="17.25" customHeight="1">
      <c r="A5" s="19"/>
      <c r="B5" s="38" t="s">
        <v>840</v>
      </c>
      <c r="C5" s="28">
        <f>COUNTIF(Activos!W:W,B5)</f>
        <v>4</v>
      </c>
      <c r="D5" s="41">
        <f>C5/C7*100</f>
        <v>66.666666666666657</v>
      </c>
      <c r="E5" s="20"/>
      <c r="F5" s="38" t="s">
        <v>864</v>
      </c>
      <c r="G5" s="28">
        <f>COUNTIF(Activos!H:H, F5)</f>
        <v>3</v>
      </c>
      <c r="H5" s="41">
        <f>G5/G8*100</f>
        <v>50</v>
      </c>
      <c r="I5" s="20"/>
      <c r="J5" s="44" t="s">
        <v>856</v>
      </c>
      <c r="K5" s="45">
        <f>COUNTIF(Activos!D:D, J5)</f>
        <v>3</v>
      </c>
      <c r="L5" s="46">
        <f t="shared" ref="L5:L7" si="0">K5/K$8</f>
        <v>0.5</v>
      </c>
      <c r="M5" s="20"/>
      <c r="N5" s="47" t="s">
        <v>882</v>
      </c>
      <c r="O5" s="91">
        <f>COUNTIF(Activos!J:J, N5)</f>
        <v>1</v>
      </c>
      <c r="P5" s="49">
        <f t="shared" ref="P5:P11" si="1">O5/O$12</f>
        <v>0.16666666666666666</v>
      </c>
      <c r="Q5" s="20"/>
      <c r="R5" s="38" t="s">
        <v>918</v>
      </c>
      <c r="S5" s="28">
        <f>COUNTIFS(Activos!O:O,R5)</f>
        <v>0</v>
      </c>
      <c r="T5" s="50">
        <f t="shared" ref="T5:T12" si="2">S5/S$13</f>
        <v>0</v>
      </c>
      <c r="U5" s="41"/>
      <c r="V5" s="52" t="s">
        <v>928</v>
      </c>
      <c r="W5" s="51">
        <f ca="1">AVERAGE(Activos!Q:Q)</f>
        <v>17</v>
      </c>
      <c r="X5" s="52"/>
      <c r="Y5" s="41"/>
    </row>
    <row r="6" spans="1:25" ht="14.5">
      <c r="A6" s="19"/>
      <c r="B6" s="38" t="s">
        <v>876</v>
      </c>
      <c r="C6" s="28">
        <f>COUNTIF(Activos!W:W,B6)</f>
        <v>2</v>
      </c>
      <c r="D6" s="41">
        <f>C6/C7*100</f>
        <v>33.333333333333329</v>
      </c>
      <c r="E6" s="20"/>
      <c r="F6" s="38" t="s">
        <v>865</v>
      </c>
      <c r="G6" s="28">
        <f>COUNTIF(Activos!H:H, F6)</f>
        <v>1</v>
      </c>
      <c r="H6" s="41">
        <f>G6/G8*100</f>
        <v>16.666666666666664</v>
      </c>
      <c r="I6" s="20"/>
      <c r="J6" s="18" t="s">
        <v>858</v>
      </c>
      <c r="K6" s="27">
        <f>COUNTIF(Activos!D:D, J6)</f>
        <v>1</v>
      </c>
      <c r="L6" s="50">
        <f t="shared" si="0"/>
        <v>0.16666666666666666</v>
      </c>
      <c r="M6" s="20"/>
      <c r="N6" s="47" t="s">
        <v>878</v>
      </c>
      <c r="O6" s="91">
        <f>COUNTIF(Activos!J:J, N6)</f>
        <v>1</v>
      </c>
      <c r="P6" s="49">
        <f t="shared" si="1"/>
        <v>0.16666666666666666</v>
      </c>
      <c r="Q6" s="20"/>
      <c r="R6" s="18" t="s">
        <v>891</v>
      </c>
      <c r="S6" s="28">
        <f>COUNTIFS(Activos!O:O,R6)</f>
        <v>3</v>
      </c>
      <c r="T6" s="50">
        <f t="shared" si="2"/>
        <v>0.5</v>
      </c>
      <c r="U6" s="41"/>
      <c r="V6" s="38" t="s">
        <v>927</v>
      </c>
      <c r="W6" s="27">
        <f ca="1">COUNTIFS(Activos!Q:Q, "&lt;7")</f>
        <v>0</v>
      </c>
      <c r="X6" s="50">
        <f t="shared" ref="X6:X9" ca="1" si="3">W6/W$10</f>
        <v>0</v>
      </c>
      <c r="Y6" s="41"/>
    </row>
    <row r="7" spans="1:25" ht="15" customHeight="1">
      <c r="A7" s="28"/>
      <c r="B7" s="54" t="s">
        <v>10</v>
      </c>
      <c r="C7" s="56">
        <f>SUM(C5:C6)</f>
        <v>6</v>
      </c>
      <c r="D7" s="45"/>
      <c r="E7" s="20"/>
      <c r="F7" s="57" t="s">
        <v>866</v>
      </c>
      <c r="G7" s="52">
        <f>COUNTIF(Activos!H:H, F7)</f>
        <v>2</v>
      </c>
      <c r="H7" s="58">
        <f>G7/G8*100</f>
        <v>33.333333333333329</v>
      </c>
      <c r="I7" s="20"/>
      <c r="J7" s="18" t="s">
        <v>857</v>
      </c>
      <c r="K7" s="27">
        <f>COUNTIF(Activos!D:D, J7)</f>
        <v>2</v>
      </c>
      <c r="L7" s="50">
        <f t="shared" si="0"/>
        <v>0.33333333333333331</v>
      </c>
      <c r="M7" s="20"/>
      <c r="N7" s="47" t="s">
        <v>915</v>
      </c>
      <c r="O7" s="91">
        <f>COUNTIF(Activos!J:J, N7)</f>
        <v>0</v>
      </c>
      <c r="P7" s="49">
        <f t="shared" si="1"/>
        <v>0</v>
      </c>
      <c r="Q7" s="20"/>
      <c r="R7" s="18" t="s">
        <v>892</v>
      </c>
      <c r="S7" s="28">
        <f>COUNTIFS(Activos!O:O,R7)</f>
        <v>2</v>
      </c>
      <c r="T7" s="50">
        <f t="shared" si="2"/>
        <v>0.33333333333333331</v>
      </c>
      <c r="U7" s="27"/>
      <c r="V7" s="38" t="s">
        <v>926</v>
      </c>
      <c r="W7" s="27">
        <f ca="1">COUNTIFS(Activos!Q:Q, "&gt;=7", Activos!Q:Q, "&lt;=14")</f>
        <v>2</v>
      </c>
      <c r="X7" s="50">
        <f t="shared" ca="1" si="3"/>
        <v>0.33333333333333331</v>
      </c>
      <c r="Y7" s="27"/>
    </row>
    <row r="8" spans="1:25" ht="15" customHeight="1">
      <c r="A8" s="31"/>
      <c r="B8" s="31"/>
      <c r="C8" s="31"/>
      <c r="D8" s="61"/>
      <c r="E8" s="62"/>
      <c r="F8" s="64" t="s">
        <v>10</v>
      </c>
      <c r="G8" s="61">
        <f>SUM(G5:G7)</f>
        <v>6</v>
      </c>
      <c r="H8" s="62"/>
      <c r="I8" s="20"/>
      <c r="J8" s="65" t="s">
        <v>10</v>
      </c>
      <c r="K8" s="66">
        <f>SUM(K5:K7)</f>
        <v>6</v>
      </c>
      <c r="L8" s="68"/>
      <c r="M8" s="62"/>
      <c r="N8" s="70" t="s">
        <v>879</v>
      </c>
      <c r="O8" s="91">
        <f>COUNTIF(Activos!J:J, N8)</f>
        <v>1</v>
      </c>
      <c r="P8" s="49">
        <f t="shared" si="1"/>
        <v>0.16666666666666666</v>
      </c>
      <c r="Q8" s="62"/>
      <c r="R8" s="74" t="s">
        <v>919</v>
      </c>
      <c r="S8" s="28">
        <f>COUNTIFS(Activos!O:O,R8)</f>
        <v>0</v>
      </c>
      <c r="T8" s="50">
        <f t="shared" si="2"/>
        <v>0</v>
      </c>
      <c r="U8" s="62"/>
      <c r="V8" s="38" t="s">
        <v>925</v>
      </c>
      <c r="W8" s="27">
        <f ca="1">COUNTIFS(Activos!Q:Q, "&gt;=15", Activos!Q:Q, "&lt;=30")</f>
        <v>4</v>
      </c>
      <c r="X8" s="50">
        <f t="shared" ca="1" si="3"/>
        <v>0.66666666666666663</v>
      </c>
      <c r="Y8" s="62"/>
    </row>
    <row r="9" spans="1:25" ht="14.5">
      <c r="A9" s="18"/>
      <c r="B9" s="36" t="s">
        <v>905</v>
      </c>
      <c r="C9" s="35" t="s">
        <v>5</v>
      </c>
      <c r="D9" s="37"/>
      <c r="E9" s="20"/>
      <c r="F9" s="20"/>
      <c r="G9" s="20"/>
      <c r="H9" s="20"/>
      <c r="I9" s="20"/>
      <c r="J9" s="20"/>
      <c r="K9" s="20"/>
      <c r="L9" s="27"/>
      <c r="M9" s="20"/>
      <c r="N9" s="18" t="s">
        <v>843</v>
      </c>
      <c r="O9" s="91">
        <f>COUNTIF(Activos!J:J, N9)</f>
        <v>1</v>
      </c>
      <c r="P9" s="49">
        <f t="shared" si="1"/>
        <v>0.16666666666666666</v>
      </c>
      <c r="Q9" s="20"/>
      <c r="R9" s="74" t="s">
        <v>893</v>
      </c>
      <c r="S9" s="28">
        <f>COUNTIFS(Activos!O:O,R9)</f>
        <v>1</v>
      </c>
      <c r="T9" s="50">
        <f t="shared" si="2"/>
        <v>0.16666666666666666</v>
      </c>
      <c r="U9" s="20"/>
      <c r="V9" s="57" t="s">
        <v>924</v>
      </c>
      <c r="W9" s="27">
        <f ca="1">COUNTIFS(Activos!Q:Q, "&gt;=31")</f>
        <v>0</v>
      </c>
      <c r="X9" s="78">
        <f t="shared" ca="1" si="3"/>
        <v>0</v>
      </c>
      <c r="Y9" s="20"/>
    </row>
    <row r="10" spans="1:25" ht="14.5">
      <c r="A10" s="18"/>
      <c r="B10" s="52" t="s">
        <v>906</v>
      </c>
      <c r="C10" s="51">
        <f ca="1">AVERAGE(Activos!Y:Y)</f>
        <v>35.853424657534248</v>
      </c>
      <c r="D10" s="80">
        <f ca="1">STDEV(Activos!Y:Y)</f>
        <v>13.734152818788658</v>
      </c>
      <c r="E10" s="20"/>
      <c r="F10" s="81" t="s">
        <v>846</v>
      </c>
      <c r="G10" s="26" t="s">
        <v>5</v>
      </c>
      <c r="H10" s="26" t="s">
        <v>6</v>
      </c>
      <c r="I10" s="20"/>
      <c r="J10" s="31" t="s">
        <v>842</v>
      </c>
      <c r="K10" s="19" t="s">
        <v>5</v>
      </c>
      <c r="L10" s="28" t="s">
        <v>6</v>
      </c>
      <c r="M10" s="20"/>
      <c r="N10" s="70" t="s">
        <v>881</v>
      </c>
      <c r="O10" s="91">
        <f>COUNTIF(Activos!J:J, N10)</f>
        <v>1</v>
      </c>
      <c r="P10" s="49">
        <f t="shared" si="1"/>
        <v>0.16666666666666666</v>
      </c>
      <c r="Q10" s="20"/>
      <c r="R10" s="74" t="s">
        <v>920</v>
      </c>
      <c r="S10" s="28">
        <f>COUNTIFS(Activos!O:O,R10)</f>
        <v>0</v>
      </c>
      <c r="T10" s="50">
        <f t="shared" si="2"/>
        <v>0</v>
      </c>
      <c r="U10" s="20"/>
      <c r="V10" s="54" t="s">
        <v>10</v>
      </c>
      <c r="W10" s="66">
        <f ca="1">SUM(W6:W9)</f>
        <v>6</v>
      </c>
      <c r="X10" s="27"/>
      <c r="Y10" s="20"/>
    </row>
    <row r="11" spans="1:25" ht="15.75" customHeight="1">
      <c r="A11" s="18"/>
      <c r="B11" s="38" t="s">
        <v>62</v>
      </c>
      <c r="C11" s="27">
        <f ca="1">COUNTIF(Activos!Y:Y, "&lt;18")</f>
        <v>0</v>
      </c>
      <c r="D11" s="50">
        <f t="shared" ref="D11:D15" ca="1" si="4">C11/C$16</f>
        <v>0</v>
      </c>
      <c r="E11" s="20"/>
      <c r="F11" s="44" t="s">
        <v>848</v>
      </c>
      <c r="G11" s="45">
        <f>COUNTIF(Activos!F:F, F11)</f>
        <v>4</v>
      </c>
      <c r="H11" s="46">
        <f t="shared" ref="H11:H13" si="5">G11/G$14</f>
        <v>0.66666666666666663</v>
      </c>
      <c r="I11" s="20"/>
      <c r="J11" s="44" t="s">
        <v>834</v>
      </c>
      <c r="K11" s="45">
        <f>COUNTIF(Activos!G:G, J11)</f>
        <v>3</v>
      </c>
      <c r="L11" s="46">
        <f t="shared" ref="L11:L13" si="6">K11/K$14</f>
        <v>0.5</v>
      </c>
      <c r="M11" s="20"/>
      <c r="N11" s="87" t="s">
        <v>880</v>
      </c>
      <c r="O11" s="88">
        <f>COUNTIF(Activos!J:J, N11)</f>
        <v>1</v>
      </c>
      <c r="P11" s="89">
        <f t="shared" si="1"/>
        <v>0.16666666666666666</v>
      </c>
      <c r="Q11" s="20"/>
      <c r="R11" s="74" t="s">
        <v>921</v>
      </c>
      <c r="S11" s="28">
        <f>COUNTIFS(Activos!O:O,R11)</f>
        <v>0</v>
      </c>
      <c r="T11" s="50">
        <f t="shared" si="2"/>
        <v>0</v>
      </c>
      <c r="U11" s="20"/>
      <c r="V11" s="20"/>
      <c r="W11" s="20"/>
      <c r="X11" s="20"/>
      <c r="Y11" s="20"/>
    </row>
    <row r="12" spans="1:25" ht="14.5">
      <c r="A12" s="18"/>
      <c r="B12" s="38" t="s">
        <v>79</v>
      </c>
      <c r="C12" s="27">
        <f ca="1">COUNTIFS(Activos!Y:Y, "&gt;=18", Activos!Y:Y, "&lt;=25")</f>
        <v>1</v>
      </c>
      <c r="D12" s="50">
        <f t="shared" ca="1" si="4"/>
        <v>0.16666666666666666</v>
      </c>
      <c r="E12" s="91"/>
      <c r="F12" s="18" t="s">
        <v>849</v>
      </c>
      <c r="G12" s="27">
        <f>COUNTIF(Activos!F:F, F12)</f>
        <v>1</v>
      </c>
      <c r="H12" s="50">
        <f t="shared" si="5"/>
        <v>0.16666666666666666</v>
      </c>
      <c r="I12" s="20"/>
      <c r="J12" s="18" t="s">
        <v>836</v>
      </c>
      <c r="K12" s="28">
        <f>COUNTIF(Activos!G:G, J12)</f>
        <v>1</v>
      </c>
      <c r="L12" s="50">
        <f t="shared" si="6"/>
        <v>0.16666666666666666</v>
      </c>
      <c r="M12" s="20"/>
      <c r="N12" s="81" t="s">
        <v>10</v>
      </c>
      <c r="O12" s="92">
        <f>SUM(O5:O11)</f>
        <v>6</v>
      </c>
      <c r="P12" s="27"/>
      <c r="Q12" s="20"/>
      <c r="R12" s="18" t="s">
        <v>922</v>
      </c>
      <c r="S12" s="28">
        <f>COUNTIFS(Activos!O:O,R12)</f>
        <v>0</v>
      </c>
      <c r="T12" s="50">
        <f t="shared" si="2"/>
        <v>0</v>
      </c>
      <c r="U12" s="20"/>
      <c r="V12" s="29" t="s">
        <v>923</v>
      </c>
      <c r="W12" s="30" t="s">
        <v>5</v>
      </c>
      <c r="X12" s="30" t="s">
        <v>6</v>
      </c>
      <c r="Y12" s="20"/>
    </row>
    <row r="13" spans="1:25" ht="14.25" customHeight="1">
      <c r="A13" s="18"/>
      <c r="B13" s="38" t="s">
        <v>92</v>
      </c>
      <c r="C13" s="27">
        <f ca="1">COUNTIFS(Activos!Y:Y, "&gt;=26", Activos!Y:Y, "&lt;=40")</f>
        <v>3</v>
      </c>
      <c r="D13" s="50">
        <f t="shared" ca="1" si="4"/>
        <v>0.5</v>
      </c>
      <c r="E13" s="91"/>
      <c r="F13" s="93" t="s">
        <v>850</v>
      </c>
      <c r="G13" s="52">
        <f>COUNTIF(Activos!F:F, F13)</f>
        <v>1</v>
      </c>
      <c r="H13" s="78">
        <f t="shared" si="5"/>
        <v>0.16666666666666666</v>
      </c>
      <c r="I13" s="20"/>
      <c r="J13" s="93" t="s">
        <v>835</v>
      </c>
      <c r="K13" s="52">
        <f>COUNTIF(Activos!G:G, J13)</f>
        <v>2</v>
      </c>
      <c r="L13" s="78">
        <f t="shared" si="6"/>
        <v>0.33333333333333331</v>
      </c>
      <c r="M13" s="20"/>
      <c r="Q13" s="20"/>
      <c r="R13" s="54" t="s">
        <v>10</v>
      </c>
      <c r="S13" s="56">
        <f>SUM(S5:S12)</f>
        <v>6</v>
      </c>
      <c r="T13" s="45"/>
      <c r="U13" s="20"/>
      <c r="V13" s="416" t="s">
        <v>899</v>
      </c>
      <c r="W13" s="28">
        <f>COUNTIF(Activos!R:R,V13)</f>
        <v>2</v>
      </c>
      <c r="X13" s="50">
        <f t="shared" ref="X13:X15" si="7">W13/W$16</f>
        <v>0.33333333333333331</v>
      </c>
      <c r="Y13" s="20"/>
    </row>
    <row r="14" spans="1:25" ht="14.5">
      <c r="A14" s="18"/>
      <c r="B14" s="38" t="s">
        <v>109</v>
      </c>
      <c r="C14" s="27">
        <f ca="1">COUNTIFS(Activos!Y:Y, "&gt;=41", Activos!Y:Y, "&lt;=59")</f>
        <v>2</v>
      </c>
      <c r="D14" s="50">
        <f t="shared" ca="1" si="4"/>
        <v>0.33333333333333331</v>
      </c>
      <c r="E14" s="91"/>
      <c r="F14" s="31" t="s">
        <v>10</v>
      </c>
      <c r="G14" s="61">
        <f>SUM(G11:G13)</f>
        <v>6</v>
      </c>
      <c r="H14" s="62"/>
      <c r="I14" s="20"/>
      <c r="J14" s="31" t="s">
        <v>10</v>
      </c>
      <c r="K14" s="61">
        <f>SUM(K11:K13)</f>
        <v>6</v>
      </c>
      <c r="L14" s="27"/>
      <c r="M14" s="18"/>
      <c r="N14" s="31" t="s">
        <v>115</v>
      </c>
      <c r="O14" s="19" t="s">
        <v>5</v>
      </c>
      <c r="P14" s="30" t="s">
        <v>6</v>
      </c>
      <c r="Q14" s="20"/>
      <c r="R14" s="20"/>
      <c r="S14" s="27"/>
      <c r="T14" s="20"/>
      <c r="U14" s="20"/>
      <c r="V14" s="38" t="s">
        <v>897</v>
      </c>
      <c r="W14" s="28">
        <f>COUNTIF(Activos!R:R,V14)</f>
        <v>3</v>
      </c>
      <c r="X14" s="50">
        <f t="shared" si="7"/>
        <v>0.5</v>
      </c>
      <c r="Y14" s="20"/>
    </row>
    <row r="15" spans="1:25" ht="17.25" customHeight="1">
      <c r="A15" s="18"/>
      <c r="B15" s="57" t="s">
        <v>121</v>
      </c>
      <c r="C15" s="27">
        <f ca="1">COUNTIF(Activos!Y:Y, "&gt;=60")</f>
        <v>0</v>
      </c>
      <c r="D15" s="78">
        <f t="shared" ca="1" si="4"/>
        <v>0</v>
      </c>
      <c r="E15" s="91"/>
      <c r="F15" s="20"/>
      <c r="G15" s="20"/>
      <c r="H15" s="20"/>
      <c r="I15" s="20"/>
      <c r="J15" s="20"/>
      <c r="K15" s="20"/>
      <c r="L15" s="20"/>
      <c r="M15" s="20"/>
      <c r="N15" s="44" t="s">
        <v>0</v>
      </c>
      <c r="O15" s="45">
        <f>COUNTIF(Activos!I:I, N15)</f>
        <v>1</v>
      </c>
      <c r="P15" s="50">
        <f t="shared" ref="P15:P20" si="8">O15/O$21</f>
        <v>0.16666666666666666</v>
      </c>
      <c r="Q15" s="20"/>
      <c r="R15" s="29" t="s">
        <v>844</v>
      </c>
      <c r="S15" s="30" t="s">
        <v>5</v>
      </c>
      <c r="T15" s="30" t="s">
        <v>6</v>
      </c>
      <c r="U15" s="20"/>
      <c r="V15" s="38" t="s">
        <v>898</v>
      </c>
      <c r="W15" s="28">
        <f>COUNTIF(Activos!R:R,V15)</f>
        <v>1</v>
      </c>
      <c r="X15" s="50">
        <f t="shared" si="7"/>
        <v>0.16666666666666666</v>
      </c>
      <c r="Y15" s="20"/>
    </row>
    <row r="16" spans="1:25" ht="14.5">
      <c r="A16" s="18"/>
      <c r="B16" s="54" t="s">
        <v>10</v>
      </c>
      <c r="C16" s="66">
        <f ca="1">SUM(C11:C15)</f>
        <v>6</v>
      </c>
      <c r="D16" s="27"/>
      <c r="E16" s="91"/>
      <c r="F16" s="431" t="s">
        <v>909</v>
      </c>
      <c r="G16" s="432"/>
      <c r="H16" s="96" t="s">
        <v>6</v>
      </c>
      <c r="I16" s="20"/>
      <c r="J16" s="20"/>
      <c r="K16" s="20"/>
      <c r="L16" s="20"/>
      <c r="M16" s="20"/>
      <c r="N16" s="18" t="s">
        <v>4</v>
      </c>
      <c r="O16" s="27">
        <f>COUNTIF(Activos!I:I, N16)</f>
        <v>1</v>
      </c>
      <c r="P16" s="50">
        <f t="shared" si="8"/>
        <v>0.16666666666666666</v>
      </c>
      <c r="Q16" s="20"/>
      <c r="R16" s="38" t="s">
        <v>877</v>
      </c>
      <c r="S16" s="28">
        <f>COUNTIF(Activos!S:S,R16)</f>
        <v>3</v>
      </c>
      <c r="T16" s="50">
        <f t="shared" ref="T16:T17" si="9">S16/S$18</f>
        <v>0.5</v>
      </c>
      <c r="U16" s="20"/>
      <c r="V16" s="54" t="s">
        <v>10</v>
      </c>
      <c r="W16" s="56">
        <f>SUM(W13:W15)</f>
        <v>6</v>
      </c>
      <c r="X16" s="45"/>
      <c r="Y16" s="20"/>
    </row>
    <row r="17" spans="1:25" ht="14.5">
      <c r="A17" s="18"/>
      <c r="B17" s="20"/>
      <c r="C17" s="20"/>
      <c r="D17" s="27"/>
      <c r="E17" s="91"/>
      <c r="F17" s="38" t="s">
        <v>841</v>
      </c>
      <c r="G17" s="98">
        <f ca="1">MEDIAN(Activos!AA:AA)</f>
        <v>1.0520547945205478</v>
      </c>
      <c r="H17" s="27"/>
      <c r="I17" s="20"/>
      <c r="J17" s="20"/>
      <c r="K17" s="20"/>
      <c r="L17" s="20"/>
      <c r="M17" s="20"/>
      <c r="N17" s="18" t="s">
        <v>868</v>
      </c>
      <c r="O17" s="28">
        <f>COUNTIF(Activos!I:I, N17)</f>
        <v>1</v>
      </c>
      <c r="P17" s="50">
        <f t="shared" si="8"/>
        <v>0.16666666666666666</v>
      </c>
      <c r="Q17" s="20"/>
      <c r="R17" s="38" t="s">
        <v>1</v>
      </c>
      <c r="S17" s="28">
        <f>COUNTIF(Activos!S:S,R17)</f>
        <v>3</v>
      </c>
      <c r="T17" s="50">
        <f t="shared" si="9"/>
        <v>0.5</v>
      </c>
      <c r="U17" s="20"/>
      <c r="V17" s="20"/>
      <c r="W17" s="20"/>
      <c r="X17" s="20"/>
      <c r="Y17" s="20"/>
    </row>
    <row r="18" spans="1:25" ht="14.5">
      <c r="A18" s="18"/>
      <c r="B18" s="20"/>
      <c r="C18" s="20"/>
      <c r="D18" s="20"/>
      <c r="E18" s="91"/>
      <c r="F18" s="57" t="s">
        <v>906</v>
      </c>
      <c r="G18" s="99">
        <f ca="1">AVERAGE(Activos!AA:AA)</f>
        <v>0.96255707762557075</v>
      </c>
      <c r="H18" s="52"/>
      <c r="I18" s="20"/>
      <c r="J18" s="20"/>
      <c r="K18" s="20"/>
      <c r="L18" s="20"/>
      <c r="M18" s="20"/>
      <c r="N18" s="18" t="s">
        <v>852</v>
      </c>
      <c r="O18" s="28">
        <f>COUNTIF(Activos!I:I, N18)</f>
        <v>1</v>
      </c>
      <c r="P18" s="50">
        <f t="shared" si="8"/>
        <v>0.16666666666666666</v>
      </c>
      <c r="Q18" s="20"/>
      <c r="R18" s="54" t="s">
        <v>10</v>
      </c>
      <c r="S18" s="56">
        <f>SUM(S16:S17)</f>
        <v>6</v>
      </c>
      <c r="T18" s="45"/>
      <c r="U18" s="20"/>
      <c r="V18" s="20"/>
      <c r="W18" s="20"/>
      <c r="X18" s="20"/>
      <c r="Y18" s="20"/>
    </row>
    <row r="19" spans="1:25" ht="16.5" customHeight="1">
      <c r="A19" s="18"/>
      <c r="B19" s="20"/>
      <c r="C19" s="20"/>
      <c r="D19" s="20"/>
      <c r="E19" s="91"/>
      <c r="F19" s="38" t="s">
        <v>910</v>
      </c>
      <c r="G19" s="27">
        <f ca="1">COUNTIF(Activos!AA:AA, "&lt;2")</f>
        <v>6</v>
      </c>
      <c r="H19" s="41">
        <f ca="1">G19/G22*100</f>
        <v>100</v>
      </c>
      <c r="I19" s="20"/>
      <c r="J19" s="20"/>
      <c r="K19" s="20"/>
      <c r="L19" s="20"/>
      <c r="M19" s="20"/>
      <c r="N19" s="74" t="s">
        <v>869</v>
      </c>
      <c r="O19" s="28">
        <f>COUNTIF(Activos!I:I, N19)</f>
        <v>1</v>
      </c>
      <c r="P19" s="50">
        <f t="shared" si="8"/>
        <v>0.16666666666666666</v>
      </c>
      <c r="Q19" s="20"/>
      <c r="R19" s="20"/>
      <c r="S19" s="27"/>
      <c r="T19" s="20"/>
      <c r="U19" s="20"/>
      <c r="V19" s="20"/>
      <c r="W19" s="20"/>
      <c r="X19" s="20"/>
      <c r="Y19" s="20"/>
    </row>
    <row r="20" spans="1:25" ht="14.5">
      <c r="A20" s="18"/>
      <c r="B20" s="20"/>
      <c r="C20" s="20"/>
      <c r="D20" s="20"/>
      <c r="E20" s="91"/>
      <c r="F20" s="38" t="s">
        <v>911</v>
      </c>
      <c r="G20" s="27">
        <f ca="1">(COUNTIF(Activos!AA:AA, "&lt;30")-(G19+G21))</f>
        <v>0</v>
      </c>
      <c r="H20" s="41">
        <f ca="1">G20/G22*100</f>
        <v>0</v>
      </c>
      <c r="I20" s="20"/>
      <c r="J20" s="20"/>
      <c r="K20" s="20"/>
      <c r="L20" s="27"/>
      <c r="M20" s="20"/>
      <c r="N20" s="18" t="s">
        <v>851</v>
      </c>
      <c r="O20" s="28">
        <f>COUNTIF(Activos!I:I, N20)</f>
        <v>1</v>
      </c>
      <c r="P20" s="78">
        <f t="shared" si="8"/>
        <v>0.16666666666666666</v>
      </c>
      <c r="Q20" s="20"/>
      <c r="R20" s="29" t="s">
        <v>916</v>
      </c>
      <c r="S20" s="30" t="s">
        <v>5</v>
      </c>
      <c r="T20" s="30" t="s">
        <v>6</v>
      </c>
      <c r="U20" s="20"/>
      <c r="V20" s="20"/>
      <c r="W20" s="20"/>
      <c r="X20" s="20"/>
      <c r="Y20" s="20"/>
    </row>
    <row r="21" spans="1:25" ht="17.25" customHeight="1">
      <c r="A21" s="21"/>
      <c r="B21" s="20"/>
      <c r="C21" s="20"/>
      <c r="D21" s="20"/>
      <c r="E21" s="91"/>
      <c r="F21" s="38" t="s">
        <v>912</v>
      </c>
      <c r="G21" s="27">
        <f ca="1">COUNTIF(Activos!AA:AA, "&gt;5")</f>
        <v>0</v>
      </c>
      <c r="H21" s="41">
        <f ca="1">G21/G22*100</f>
        <v>0</v>
      </c>
      <c r="I21" s="20"/>
      <c r="J21" s="20"/>
      <c r="K21" s="20"/>
      <c r="L21" s="27"/>
      <c r="M21" s="23"/>
      <c r="N21" s="65" t="s">
        <v>10</v>
      </c>
      <c r="O21" s="66">
        <f>SUM(O15:O20)</f>
        <v>6</v>
      </c>
      <c r="P21" s="107"/>
      <c r="Q21" s="23"/>
      <c r="R21" s="38" t="s">
        <v>877</v>
      </c>
      <c r="S21" s="28">
        <f>COUNTIF(Activos!T:T,R21)</f>
        <v>2</v>
      </c>
      <c r="T21" s="411">
        <f t="shared" ref="T21:T22" si="10">S21/S$23</f>
        <v>0.33333333333333331</v>
      </c>
      <c r="U21" s="23"/>
      <c r="V21" s="23"/>
      <c r="W21" s="23"/>
      <c r="X21" s="23"/>
      <c r="Y21" s="23"/>
    </row>
    <row r="22" spans="1:25" ht="14.5">
      <c r="A22" s="18"/>
      <c r="B22" s="20"/>
      <c r="C22" s="20"/>
      <c r="D22" s="20"/>
      <c r="E22" s="91"/>
      <c r="F22" s="54" t="s">
        <v>10</v>
      </c>
      <c r="G22" s="66">
        <f ca="1">SUM(G19:G21)</f>
        <v>6</v>
      </c>
      <c r="H22" s="45"/>
      <c r="I22" s="20"/>
      <c r="J22" s="20"/>
      <c r="K22" s="20"/>
      <c r="L22" s="27"/>
      <c r="M22" s="20"/>
      <c r="N22" s="20"/>
      <c r="O22" s="20"/>
      <c r="P22" s="20"/>
      <c r="Q22" s="20"/>
      <c r="R22" s="38" t="s">
        <v>1</v>
      </c>
      <c r="S22" s="28">
        <f>COUNTIF(Activos!T:T,R22)</f>
        <v>4</v>
      </c>
      <c r="T22" s="411">
        <f t="shared" si="10"/>
        <v>0.66666666666666663</v>
      </c>
      <c r="U22" s="20"/>
      <c r="V22" s="20"/>
      <c r="W22" s="20"/>
      <c r="X22" s="20"/>
      <c r="Y22" s="20"/>
    </row>
    <row r="23" spans="1:25" ht="14.5">
      <c r="A23" s="18"/>
      <c r="B23" s="20"/>
      <c r="C23" s="20"/>
      <c r="D23" s="27"/>
      <c r="E23" s="91"/>
      <c r="F23" s="20"/>
      <c r="G23" s="20"/>
      <c r="H23" s="20"/>
      <c r="I23" s="20"/>
      <c r="J23" s="20"/>
      <c r="K23" s="20"/>
      <c r="L23" s="27"/>
      <c r="M23" s="20"/>
      <c r="N23" s="29" t="s">
        <v>173</v>
      </c>
      <c r="O23" s="30" t="s">
        <v>5</v>
      </c>
      <c r="P23" s="30" t="s">
        <v>6</v>
      </c>
      <c r="Q23" s="20"/>
      <c r="R23" s="54" t="s">
        <v>10</v>
      </c>
      <c r="S23" s="56">
        <f>SUM(S21:S22)</f>
        <v>6</v>
      </c>
      <c r="T23" s="45"/>
      <c r="U23" s="20"/>
      <c r="V23" s="20"/>
      <c r="W23" s="20"/>
      <c r="X23" s="20"/>
      <c r="Y23" s="20"/>
    </row>
    <row r="24" spans="1:25" ht="14.5">
      <c r="A24" s="18"/>
      <c r="B24" s="20"/>
      <c r="C24" s="20"/>
      <c r="D24" s="20"/>
      <c r="E24" s="48"/>
      <c r="F24" s="20"/>
      <c r="G24" s="20"/>
      <c r="H24" s="20"/>
      <c r="I24" s="20"/>
      <c r="J24" s="20"/>
      <c r="K24" s="20"/>
      <c r="L24" s="27"/>
      <c r="M24" s="20"/>
      <c r="N24" s="38" t="s">
        <v>877</v>
      </c>
      <c r="O24" s="28">
        <f>COUNTIF(Activos!K:K,N24)</f>
        <v>2</v>
      </c>
      <c r="P24" s="41">
        <f>O24/O26*100</f>
        <v>33.333333333333329</v>
      </c>
      <c r="Q24" s="20"/>
      <c r="R24" s="20"/>
      <c r="S24" s="27"/>
      <c r="T24" s="20"/>
      <c r="U24" s="20"/>
      <c r="V24" s="20"/>
      <c r="W24" s="20"/>
      <c r="X24" s="20"/>
      <c r="Y24" s="20"/>
    </row>
    <row r="25" spans="1:25" ht="14.5">
      <c r="A25" s="18"/>
      <c r="B25" s="20"/>
      <c r="C25" s="20"/>
      <c r="D25" s="20"/>
      <c r="E25" s="20"/>
      <c r="F25" s="18"/>
      <c r="G25" s="20"/>
      <c r="H25" s="20"/>
      <c r="I25" s="20"/>
      <c r="J25" s="20"/>
      <c r="K25" s="20"/>
      <c r="L25" s="27"/>
      <c r="M25" s="20"/>
      <c r="N25" s="38" t="s">
        <v>1</v>
      </c>
      <c r="O25" s="28">
        <f>COUNTIF(Activos!K:K,N25)</f>
        <v>4</v>
      </c>
      <c r="P25" s="41">
        <f>O25/O26*100</f>
        <v>66.666666666666657</v>
      </c>
      <c r="Q25" s="20"/>
      <c r="R25" s="20"/>
      <c r="S25" s="27"/>
      <c r="T25" s="27"/>
      <c r="U25" s="20"/>
      <c r="V25" s="20"/>
      <c r="W25" s="20"/>
      <c r="X25" s="20"/>
      <c r="Y25" s="20"/>
    </row>
    <row r="26" spans="1:25" ht="14.5">
      <c r="A26" s="18"/>
      <c r="B26" s="20"/>
      <c r="C26" s="20"/>
      <c r="D26" s="18"/>
      <c r="E26" s="20"/>
      <c r="F26" s="20"/>
      <c r="G26" s="20"/>
      <c r="H26" s="20"/>
      <c r="I26" s="20"/>
      <c r="J26" s="20"/>
      <c r="L26" s="27"/>
      <c r="M26" s="20"/>
      <c r="N26" s="54" t="s">
        <v>10</v>
      </c>
      <c r="O26" s="56">
        <f>SUM(O24:O25)</f>
        <v>6</v>
      </c>
      <c r="P26" s="45"/>
      <c r="Q26" s="20"/>
      <c r="R26" s="20"/>
      <c r="S26" s="27"/>
      <c r="T26" s="27"/>
      <c r="U26" s="20"/>
      <c r="V26" s="20"/>
      <c r="W26" s="20"/>
      <c r="X26" s="20"/>
      <c r="Y26" s="20"/>
    </row>
  </sheetData>
  <mergeCells count="6">
    <mergeCell ref="B2:D2"/>
    <mergeCell ref="F2:H2"/>
    <mergeCell ref="N2:P2"/>
    <mergeCell ref="R2:X2"/>
    <mergeCell ref="F16:G16"/>
    <mergeCell ref="J2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53125" defaultRowHeight="15.75" customHeight="1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893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2" max="2" width="13.81640625" customWidth="1"/>
    <col min="3" max="3" width="8.08984375" customWidth="1"/>
    <col min="4" max="5" width="23.54296875" customWidth="1"/>
    <col min="6" max="6" width="25.81640625" customWidth="1"/>
    <col min="7" max="7" width="43.7265625" customWidth="1"/>
    <col min="8" max="8" width="21.453125" customWidth="1"/>
    <col min="9" max="9" width="20.08984375" customWidth="1"/>
    <col min="10" max="10" width="41.81640625" customWidth="1"/>
  </cols>
  <sheetData>
    <row r="1" spans="1:32" ht="15.75" customHeight="1">
      <c r="A1" s="59" t="s">
        <v>11</v>
      </c>
      <c r="B1" s="59" t="s">
        <v>12</v>
      </c>
      <c r="C1" s="59" t="s">
        <v>13</v>
      </c>
      <c r="D1" s="59" t="s">
        <v>14</v>
      </c>
      <c r="E1" s="59" t="s">
        <v>15</v>
      </c>
      <c r="F1" s="59" t="s">
        <v>16</v>
      </c>
      <c r="G1" s="59" t="s">
        <v>17</v>
      </c>
      <c r="H1" s="59" t="s">
        <v>18</v>
      </c>
      <c r="I1" s="59" t="s">
        <v>19</v>
      </c>
      <c r="J1" s="59" t="s">
        <v>20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5.75" customHeight="1">
      <c r="A2" s="439" t="s">
        <v>21</v>
      </c>
      <c r="B2" s="435"/>
      <c r="C2" s="435"/>
      <c r="D2" s="435"/>
      <c r="E2" s="435"/>
      <c r="F2" s="435"/>
      <c r="G2" s="435"/>
      <c r="H2" s="435"/>
      <c r="I2" s="435"/>
      <c r="J2" s="436"/>
    </row>
    <row r="3" spans="1:32" ht="15.75" customHeight="1">
      <c r="A3" s="67">
        <v>1</v>
      </c>
      <c r="B3" s="69">
        <v>43046</v>
      </c>
      <c r="C3" s="67">
        <v>1</v>
      </c>
      <c r="D3" s="71" t="s">
        <v>22</v>
      </c>
      <c r="E3" s="71" t="s">
        <v>23</v>
      </c>
      <c r="F3" s="71" t="s">
        <v>24</v>
      </c>
      <c r="G3" s="72" t="s">
        <v>25</v>
      </c>
      <c r="H3" s="73" t="s">
        <v>26</v>
      </c>
      <c r="I3" s="71" t="s">
        <v>27</v>
      </c>
      <c r="J3" s="75"/>
    </row>
    <row r="4" spans="1:32" ht="15.75" customHeight="1">
      <c r="A4" s="67">
        <v>2</v>
      </c>
      <c r="B4" s="76">
        <v>43053</v>
      </c>
      <c r="C4" s="67">
        <v>2</v>
      </c>
      <c r="D4" s="71" t="s">
        <v>28</v>
      </c>
      <c r="E4" s="71" t="s">
        <v>29</v>
      </c>
      <c r="F4" s="71" t="s">
        <v>30</v>
      </c>
      <c r="G4" s="67" t="s">
        <v>31</v>
      </c>
      <c r="H4" s="73" t="s">
        <v>32</v>
      </c>
      <c r="I4" s="71" t="s">
        <v>27</v>
      </c>
      <c r="J4" s="75"/>
    </row>
    <row r="5" spans="1:32" ht="15.75" customHeight="1">
      <c r="A5" s="67">
        <v>3</v>
      </c>
      <c r="B5" s="76">
        <v>43053</v>
      </c>
      <c r="C5" s="67">
        <v>2</v>
      </c>
      <c r="D5" s="71" t="s">
        <v>28</v>
      </c>
      <c r="E5" s="71" t="s">
        <v>33</v>
      </c>
      <c r="F5" s="71" t="s">
        <v>30</v>
      </c>
      <c r="G5" s="67" t="s">
        <v>34</v>
      </c>
      <c r="H5" s="73" t="s">
        <v>35</v>
      </c>
      <c r="I5" s="71" t="s">
        <v>27</v>
      </c>
      <c r="J5" s="75"/>
    </row>
    <row r="6" spans="1:32" ht="15.75" customHeight="1">
      <c r="A6" s="67">
        <v>4</v>
      </c>
      <c r="B6" s="77">
        <v>43060</v>
      </c>
      <c r="C6" s="67">
        <v>3</v>
      </c>
      <c r="D6" s="71" t="s">
        <v>36</v>
      </c>
      <c r="E6" s="71" t="s">
        <v>37</v>
      </c>
      <c r="F6" s="71" t="s">
        <v>38</v>
      </c>
      <c r="G6" s="67" t="s">
        <v>39</v>
      </c>
      <c r="H6" s="71" t="s">
        <v>32</v>
      </c>
      <c r="I6" s="71" t="s">
        <v>27</v>
      </c>
      <c r="J6" s="75"/>
    </row>
    <row r="7" spans="1:32" ht="15.75" customHeight="1">
      <c r="A7" s="67">
        <v>5</v>
      </c>
      <c r="B7" s="77">
        <v>43060</v>
      </c>
      <c r="C7" s="67">
        <v>3</v>
      </c>
      <c r="D7" s="71" t="s">
        <v>36</v>
      </c>
      <c r="E7" s="71" t="s">
        <v>37</v>
      </c>
      <c r="F7" s="71" t="s">
        <v>38</v>
      </c>
      <c r="G7" s="67" t="s">
        <v>40</v>
      </c>
      <c r="H7" s="71" t="s">
        <v>41</v>
      </c>
      <c r="I7" s="71" t="s">
        <v>27</v>
      </c>
      <c r="J7" s="75"/>
    </row>
    <row r="8" spans="1:32" ht="15.75" customHeight="1">
      <c r="A8" s="67">
        <v>6</v>
      </c>
      <c r="B8" s="77">
        <v>43060</v>
      </c>
      <c r="C8" s="67">
        <v>3</v>
      </c>
      <c r="D8" s="71" t="s">
        <v>36</v>
      </c>
      <c r="E8" s="71" t="s">
        <v>37</v>
      </c>
      <c r="F8" s="71" t="s">
        <v>38</v>
      </c>
      <c r="G8" s="67" t="s">
        <v>42</v>
      </c>
      <c r="H8" s="71" t="s">
        <v>41</v>
      </c>
      <c r="I8" s="71" t="s">
        <v>27</v>
      </c>
      <c r="J8" s="75"/>
    </row>
    <row r="9" spans="1:32" ht="15.75" customHeight="1">
      <c r="A9" s="67">
        <v>7</v>
      </c>
      <c r="B9" s="76">
        <v>43067</v>
      </c>
      <c r="C9" s="67">
        <v>2</v>
      </c>
      <c r="D9" s="71" t="s">
        <v>43</v>
      </c>
      <c r="E9" s="71" t="s">
        <v>44</v>
      </c>
      <c r="F9" s="71" t="s">
        <v>45</v>
      </c>
      <c r="G9" s="67" t="s">
        <v>46</v>
      </c>
      <c r="H9" s="73" t="s">
        <v>35</v>
      </c>
      <c r="I9" s="71" t="s">
        <v>27</v>
      </c>
      <c r="J9" s="75"/>
    </row>
    <row r="10" spans="1:32" ht="15.75" customHeight="1">
      <c r="A10" s="440" t="s">
        <v>47</v>
      </c>
      <c r="B10" s="435"/>
      <c r="C10" s="435"/>
      <c r="D10" s="435"/>
      <c r="E10" s="435"/>
      <c r="F10" s="435"/>
      <c r="G10" s="435"/>
      <c r="H10" s="435"/>
      <c r="I10" s="435"/>
      <c r="J10" s="436"/>
    </row>
    <row r="11" spans="1:32" ht="15.75" customHeight="1">
      <c r="A11" s="67">
        <v>1</v>
      </c>
      <c r="B11" s="79">
        <v>43074</v>
      </c>
      <c r="C11" s="67">
        <v>3</v>
      </c>
      <c r="D11" s="71" t="s">
        <v>48</v>
      </c>
      <c r="E11" s="71" t="s">
        <v>37</v>
      </c>
      <c r="F11" s="71" t="s">
        <v>38</v>
      </c>
      <c r="G11" s="67" t="s">
        <v>49</v>
      </c>
      <c r="H11" s="71" t="s">
        <v>50</v>
      </c>
      <c r="I11" s="71" t="s">
        <v>27</v>
      </c>
      <c r="J11" s="75"/>
    </row>
    <row r="12" spans="1:32" ht="15.75" customHeight="1">
      <c r="A12" s="67">
        <v>2</v>
      </c>
      <c r="B12" s="79">
        <v>43074</v>
      </c>
      <c r="C12" s="67">
        <v>3</v>
      </c>
      <c r="D12" s="71" t="s">
        <v>48</v>
      </c>
      <c r="E12" s="71" t="s">
        <v>51</v>
      </c>
      <c r="F12" s="71" t="s">
        <v>24</v>
      </c>
      <c r="G12" s="67" t="s">
        <v>52</v>
      </c>
      <c r="H12" s="71" t="s">
        <v>32</v>
      </c>
      <c r="I12" s="71" t="s">
        <v>27</v>
      </c>
      <c r="J12" s="75"/>
    </row>
    <row r="13" spans="1:32" ht="15.75" customHeight="1">
      <c r="A13" s="67">
        <v>3</v>
      </c>
      <c r="B13" s="77">
        <v>43081</v>
      </c>
      <c r="C13" s="67">
        <v>1</v>
      </c>
      <c r="D13" s="71" t="s">
        <v>22</v>
      </c>
      <c r="E13" s="71" t="s">
        <v>53</v>
      </c>
      <c r="F13" s="71" t="s">
        <v>54</v>
      </c>
      <c r="G13" s="82" t="s">
        <v>55</v>
      </c>
      <c r="H13" s="71" t="s">
        <v>32</v>
      </c>
      <c r="I13" s="71" t="s">
        <v>27</v>
      </c>
      <c r="J13" s="75"/>
    </row>
    <row r="14" spans="1:32" ht="15.75" customHeight="1">
      <c r="A14" s="67">
        <v>4</v>
      </c>
      <c r="B14" s="77">
        <v>43088</v>
      </c>
      <c r="C14" s="67">
        <v>2</v>
      </c>
      <c r="D14" s="71" t="s">
        <v>28</v>
      </c>
      <c r="E14" s="71" t="s">
        <v>56</v>
      </c>
      <c r="F14" s="71" t="s">
        <v>57</v>
      </c>
      <c r="G14" s="67" t="s">
        <v>58</v>
      </c>
      <c r="H14" s="71" t="s">
        <v>59</v>
      </c>
      <c r="I14" s="71" t="s">
        <v>27</v>
      </c>
      <c r="J14" s="75"/>
    </row>
    <row r="15" spans="1:32" ht="15.75" customHeight="1">
      <c r="A15" s="67">
        <v>5</v>
      </c>
      <c r="B15" s="77">
        <v>43088</v>
      </c>
      <c r="C15" s="67">
        <v>2</v>
      </c>
      <c r="D15" s="71" t="s">
        <v>28</v>
      </c>
      <c r="E15" s="83" t="s">
        <v>60</v>
      </c>
      <c r="F15" s="71" t="s">
        <v>45</v>
      </c>
      <c r="G15" s="67" t="s">
        <v>61</v>
      </c>
      <c r="H15" s="71" t="s">
        <v>63</v>
      </c>
      <c r="I15" s="84"/>
      <c r="J15" s="85" t="s">
        <v>64</v>
      </c>
    </row>
    <row r="16" spans="1:32" ht="15.75" customHeight="1">
      <c r="A16" s="67">
        <v>6</v>
      </c>
      <c r="B16" s="77">
        <v>43088</v>
      </c>
      <c r="C16" s="67">
        <v>2</v>
      </c>
      <c r="D16" s="71" t="s">
        <v>28</v>
      </c>
      <c r="E16" s="71" t="s">
        <v>65</v>
      </c>
      <c r="F16" s="73" t="s">
        <v>45</v>
      </c>
      <c r="G16" s="67" t="s">
        <v>66</v>
      </c>
      <c r="H16" s="71" t="s">
        <v>32</v>
      </c>
      <c r="I16" s="71" t="s">
        <v>67</v>
      </c>
      <c r="J16" s="75"/>
    </row>
    <row r="17" spans="1:10" ht="15.75" customHeight="1">
      <c r="A17" s="441" t="s">
        <v>68</v>
      </c>
      <c r="B17" s="435"/>
      <c r="C17" s="435"/>
      <c r="D17" s="435"/>
      <c r="E17" s="435"/>
      <c r="F17" s="435"/>
      <c r="G17" s="435"/>
      <c r="H17" s="435"/>
      <c r="I17" s="435"/>
      <c r="J17" s="436"/>
    </row>
    <row r="18" spans="1:10" ht="15.75" customHeight="1">
      <c r="A18" s="67">
        <v>1</v>
      </c>
      <c r="B18" s="79">
        <v>43102</v>
      </c>
      <c r="C18" s="86">
        <v>42767</v>
      </c>
      <c r="D18" s="71" t="s">
        <v>43</v>
      </c>
      <c r="E18" s="71" t="s">
        <v>69</v>
      </c>
      <c r="F18" s="71" t="s">
        <v>24</v>
      </c>
      <c r="G18" s="67" t="s">
        <v>70</v>
      </c>
      <c r="H18" s="71" t="s">
        <v>50</v>
      </c>
      <c r="I18" s="71" t="s">
        <v>27</v>
      </c>
      <c r="J18" s="75"/>
    </row>
    <row r="19" spans="1:10" ht="15.75" customHeight="1">
      <c r="A19" s="67">
        <v>2</v>
      </c>
      <c r="B19" s="79">
        <v>43102</v>
      </c>
      <c r="C19" s="86">
        <v>42767</v>
      </c>
      <c r="D19" s="71" t="s">
        <v>43</v>
      </c>
      <c r="E19" s="71" t="s">
        <v>69</v>
      </c>
      <c r="F19" s="71" t="s">
        <v>24</v>
      </c>
      <c r="G19" s="71" t="s">
        <v>71</v>
      </c>
      <c r="H19" s="71" t="s">
        <v>41</v>
      </c>
      <c r="I19" s="71" t="s">
        <v>27</v>
      </c>
      <c r="J19" s="75"/>
    </row>
    <row r="20" spans="1:10" ht="15.75" customHeight="1">
      <c r="A20" s="67">
        <v>3</v>
      </c>
      <c r="B20" s="79">
        <v>43109</v>
      </c>
      <c r="C20" s="67">
        <v>3</v>
      </c>
      <c r="D20" s="71" t="s">
        <v>48</v>
      </c>
      <c r="E20" s="71" t="s">
        <v>69</v>
      </c>
      <c r="F20" s="71" t="s">
        <v>24</v>
      </c>
      <c r="G20" s="71" t="s">
        <v>72</v>
      </c>
      <c r="H20" s="71" t="s">
        <v>32</v>
      </c>
      <c r="I20" s="71" t="s">
        <v>27</v>
      </c>
      <c r="J20" s="85" t="s">
        <v>73</v>
      </c>
    </row>
    <row r="21" spans="1:10" ht="15.75" customHeight="1">
      <c r="A21" s="67">
        <v>4</v>
      </c>
      <c r="B21" s="79">
        <v>43109</v>
      </c>
      <c r="C21" s="67">
        <v>3</v>
      </c>
      <c r="D21" s="71" t="s">
        <v>48</v>
      </c>
      <c r="E21" s="71" t="s">
        <v>69</v>
      </c>
      <c r="F21" s="71" t="s">
        <v>24</v>
      </c>
      <c r="G21" s="71" t="s">
        <v>74</v>
      </c>
      <c r="H21" s="71" t="s">
        <v>32</v>
      </c>
      <c r="I21" s="71" t="s">
        <v>27</v>
      </c>
      <c r="J21" s="75"/>
    </row>
    <row r="22" spans="1:10" ht="15.75" customHeight="1">
      <c r="A22" s="67">
        <v>5</v>
      </c>
      <c r="B22" s="79">
        <v>43109</v>
      </c>
      <c r="C22" s="67">
        <v>3</v>
      </c>
      <c r="D22" s="71" t="s">
        <v>48</v>
      </c>
      <c r="E22" s="71" t="s">
        <v>75</v>
      </c>
      <c r="F22" s="71" t="s">
        <v>76</v>
      </c>
      <c r="G22" s="83" t="s">
        <v>77</v>
      </c>
      <c r="H22" s="71" t="s">
        <v>32</v>
      </c>
      <c r="I22" s="71" t="s">
        <v>67</v>
      </c>
      <c r="J22" s="75"/>
    </row>
    <row r="23" spans="1:10" ht="15.75" customHeight="1">
      <c r="A23" s="67">
        <v>6</v>
      </c>
      <c r="B23" s="79">
        <v>43116</v>
      </c>
      <c r="C23" s="67">
        <v>1</v>
      </c>
      <c r="D23" s="71" t="s">
        <v>22</v>
      </c>
      <c r="E23" s="71" t="s">
        <v>53</v>
      </c>
      <c r="F23" s="71" t="s">
        <v>54</v>
      </c>
      <c r="G23" s="71" t="s">
        <v>78</v>
      </c>
      <c r="H23" s="90" t="s">
        <v>32</v>
      </c>
      <c r="I23" s="71" t="s">
        <v>27</v>
      </c>
      <c r="J23" s="75"/>
    </row>
    <row r="24" spans="1:10" ht="15.75" customHeight="1">
      <c r="A24" s="67">
        <v>7</v>
      </c>
      <c r="B24" s="79">
        <v>43116</v>
      </c>
      <c r="C24" s="67">
        <v>1</v>
      </c>
      <c r="D24" s="71" t="s">
        <v>22</v>
      </c>
      <c r="E24" s="71" t="s">
        <v>80</v>
      </c>
      <c r="F24" s="71" t="s">
        <v>81</v>
      </c>
      <c r="G24" s="71" t="s">
        <v>82</v>
      </c>
      <c r="H24" s="71" t="s">
        <v>32</v>
      </c>
      <c r="I24" s="71" t="s">
        <v>27</v>
      </c>
      <c r="J24" s="75"/>
    </row>
    <row r="25" spans="1:10" ht="15.75" customHeight="1">
      <c r="A25" s="67">
        <v>8</v>
      </c>
      <c r="B25" s="79">
        <v>43123</v>
      </c>
      <c r="C25" s="67">
        <v>2</v>
      </c>
      <c r="D25" s="71" t="s">
        <v>28</v>
      </c>
      <c r="E25" s="71" t="s">
        <v>83</v>
      </c>
      <c r="F25" s="71" t="s">
        <v>45</v>
      </c>
      <c r="G25" s="71" t="s">
        <v>84</v>
      </c>
      <c r="H25" s="71" t="s">
        <v>35</v>
      </c>
      <c r="I25" s="71" t="s">
        <v>27</v>
      </c>
      <c r="J25" s="75"/>
    </row>
    <row r="26" spans="1:10" ht="15.75" customHeight="1">
      <c r="A26" s="67">
        <v>9</v>
      </c>
      <c r="B26" s="79">
        <v>43123</v>
      </c>
      <c r="C26" s="67">
        <v>2</v>
      </c>
      <c r="D26" s="71" t="s">
        <v>28</v>
      </c>
      <c r="E26" s="71" t="s">
        <v>33</v>
      </c>
      <c r="F26" s="71" t="s">
        <v>30</v>
      </c>
      <c r="G26" s="71" t="s">
        <v>85</v>
      </c>
      <c r="H26" s="71" t="s">
        <v>35</v>
      </c>
      <c r="I26" s="71" t="s">
        <v>27</v>
      </c>
      <c r="J26" s="75"/>
    </row>
    <row r="27" spans="1:10" ht="15.75" customHeight="1">
      <c r="A27" s="67">
        <v>10</v>
      </c>
      <c r="B27" s="79">
        <v>43123</v>
      </c>
      <c r="C27" s="67">
        <v>2</v>
      </c>
      <c r="D27" s="71" t="s">
        <v>28</v>
      </c>
      <c r="E27" s="71" t="s">
        <v>60</v>
      </c>
      <c r="F27" s="71" t="s">
        <v>45</v>
      </c>
      <c r="G27" s="71" t="s">
        <v>86</v>
      </c>
      <c r="H27" s="71" t="s">
        <v>63</v>
      </c>
      <c r="I27" s="71" t="s">
        <v>27</v>
      </c>
      <c r="J27" s="75"/>
    </row>
    <row r="28" spans="1:10" ht="15.75" customHeight="1">
      <c r="A28" s="67">
        <v>11</v>
      </c>
      <c r="B28" s="79">
        <v>43130</v>
      </c>
      <c r="C28" s="67">
        <v>3</v>
      </c>
      <c r="D28" s="71" t="s">
        <v>36</v>
      </c>
      <c r="E28" s="71" t="s">
        <v>87</v>
      </c>
      <c r="F28" s="71" t="s">
        <v>88</v>
      </c>
      <c r="G28" s="71" t="s">
        <v>89</v>
      </c>
      <c r="H28" s="71" t="s">
        <v>32</v>
      </c>
      <c r="I28" s="71" t="s">
        <v>67</v>
      </c>
      <c r="J28" s="75"/>
    </row>
    <row r="29" spans="1:10" ht="15.75" customHeight="1">
      <c r="A29" s="67">
        <v>12</v>
      </c>
      <c r="B29" s="79">
        <v>43130</v>
      </c>
      <c r="C29" s="67">
        <v>3</v>
      </c>
      <c r="D29" s="71" t="s">
        <v>36</v>
      </c>
      <c r="E29" s="71" t="s">
        <v>75</v>
      </c>
      <c r="F29" s="71" t="s">
        <v>76</v>
      </c>
      <c r="G29" s="71" t="s">
        <v>90</v>
      </c>
      <c r="H29" s="71" t="s">
        <v>32</v>
      </c>
      <c r="I29" s="71" t="s">
        <v>67</v>
      </c>
      <c r="J29" s="75"/>
    </row>
    <row r="30" spans="1:10" ht="15.75" customHeight="1">
      <c r="A30" s="442" t="s">
        <v>91</v>
      </c>
      <c r="B30" s="435"/>
      <c r="C30" s="435"/>
      <c r="D30" s="435"/>
      <c r="E30" s="435"/>
      <c r="F30" s="435"/>
      <c r="G30" s="435"/>
      <c r="H30" s="435"/>
      <c r="I30" s="435"/>
      <c r="J30" s="436"/>
    </row>
    <row r="31" spans="1:10" ht="15.75" customHeight="1">
      <c r="A31" s="67">
        <v>1</v>
      </c>
      <c r="B31" s="79">
        <v>43137</v>
      </c>
      <c r="C31" s="86">
        <v>42767</v>
      </c>
      <c r="D31" s="71" t="s">
        <v>43</v>
      </c>
      <c r="E31" s="71" t="s">
        <v>93</v>
      </c>
      <c r="F31" s="71" t="s">
        <v>81</v>
      </c>
      <c r="G31" s="71" t="s">
        <v>94</v>
      </c>
      <c r="H31" s="71" t="s">
        <v>41</v>
      </c>
      <c r="I31" s="71" t="s">
        <v>27</v>
      </c>
      <c r="J31" s="75"/>
    </row>
    <row r="32" spans="1:10" ht="15.75" customHeight="1">
      <c r="A32" s="67">
        <v>2</v>
      </c>
      <c r="B32" s="79">
        <v>43137</v>
      </c>
      <c r="C32" s="86">
        <v>42767</v>
      </c>
      <c r="D32" s="71" t="s">
        <v>43</v>
      </c>
      <c r="E32" s="71" t="s">
        <v>29</v>
      </c>
      <c r="F32" s="71" t="s">
        <v>45</v>
      </c>
      <c r="G32" s="71" t="s">
        <v>95</v>
      </c>
      <c r="H32" s="71" t="s">
        <v>35</v>
      </c>
      <c r="I32" s="70" t="s">
        <v>67</v>
      </c>
      <c r="J32" s="71" t="s">
        <v>96</v>
      </c>
    </row>
    <row r="33" spans="1:10" ht="15.75" customHeight="1">
      <c r="A33" s="67">
        <v>3</v>
      </c>
      <c r="B33" s="79">
        <v>43151</v>
      </c>
      <c r="C33" s="67">
        <v>3</v>
      </c>
      <c r="D33" s="71" t="s">
        <v>48</v>
      </c>
      <c r="E33" s="71" t="s">
        <v>75</v>
      </c>
      <c r="F33" s="71" t="s">
        <v>76</v>
      </c>
      <c r="G33" s="71" t="s">
        <v>97</v>
      </c>
      <c r="H33" s="71" t="s">
        <v>32</v>
      </c>
      <c r="I33" s="71" t="s">
        <v>27</v>
      </c>
      <c r="J33" s="75"/>
    </row>
    <row r="34" spans="1:10" ht="15.75" customHeight="1">
      <c r="A34" s="67">
        <v>4</v>
      </c>
      <c r="B34" s="79">
        <v>43151</v>
      </c>
      <c r="C34" s="67">
        <v>3</v>
      </c>
      <c r="D34" s="71" t="s">
        <v>48</v>
      </c>
      <c r="E34" s="71" t="s">
        <v>98</v>
      </c>
      <c r="F34" s="71" t="s">
        <v>99</v>
      </c>
      <c r="G34" s="67" t="s">
        <v>100</v>
      </c>
      <c r="H34" s="84"/>
      <c r="I34" s="71" t="s">
        <v>67</v>
      </c>
      <c r="J34" s="75"/>
    </row>
    <row r="35" spans="1:10" ht="15.75" customHeight="1">
      <c r="A35" s="67">
        <v>5</v>
      </c>
      <c r="B35" s="79">
        <v>43151</v>
      </c>
      <c r="C35" s="67">
        <v>3</v>
      </c>
      <c r="D35" s="71" t="s">
        <v>48</v>
      </c>
      <c r="E35" s="71" t="s">
        <v>60</v>
      </c>
      <c r="F35" s="71" t="s">
        <v>45</v>
      </c>
      <c r="G35" s="71" t="s">
        <v>101</v>
      </c>
      <c r="H35" s="71" t="s">
        <v>102</v>
      </c>
      <c r="I35" s="71" t="s">
        <v>27</v>
      </c>
      <c r="J35" s="75"/>
    </row>
    <row r="36" spans="1:10" ht="15.75" customHeight="1">
      <c r="A36" s="67">
        <v>6</v>
      </c>
      <c r="B36" s="79">
        <v>43158</v>
      </c>
      <c r="C36" s="67">
        <v>1</v>
      </c>
      <c r="D36" s="71" t="s">
        <v>22</v>
      </c>
      <c r="E36" s="71" t="s">
        <v>103</v>
      </c>
      <c r="F36" s="71" t="s">
        <v>81</v>
      </c>
      <c r="G36" s="67" t="s">
        <v>104</v>
      </c>
      <c r="H36" s="71" t="s">
        <v>32</v>
      </c>
      <c r="I36" s="71" t="s">
        <v>27</v>
      </c>
      <c r="J36" s="75"/>
    </row>
    <row r="37" spans="1:10" ht="15.75" customHeight="1">
      <c r="A37" s="67">
        <v>7</v>
      </c>
      <c r="B37" s="79">
        <v>43158</v>
      </c>
      <c r="C37" s="67">
        <v>1</v>
      </c>
      <c r="D37" s="71" t="s">
        <v>22</v>
      </c>
      <c r="E37" s="71" t="s">
        <v>53</v>
      </c>
      <c r="F37" s="71" t="s">
        <v>54</v>
      </c>
      <c r="G37" s="71" t="s">
        <v>105</v>
      </c>
      <c r="H37" s="71" t="s">
        <v>32</v>
      </c>
      <c r="I37" s="71" t="s">
        <v>67</v>
      </c>
      <c r="J37" s="85" t="s">
        <v>106</v>
      </c>
    </row>
    <row r="38" spans="1:10" ht="15.75" customHeight="1">
      <c r="A38" s="443" t="s">
        <v>107</v>
      </c>
      <c r="B38" s="435"/>
      <c r="C38" s="435"/>
      <c r="D38" s="435"/>
      <c r="E38" s="435"/>
      <c r="F38" s="435"/>
      <c r="G38" s="435"/>
      <c r="H38" s="435"/>
      <c r="I38" s="435"/>
      <c r="J38" s="436"/>
    </row>
    <row r="39" spans="1:10" ht="15.75" customHeight="1">
      <c r="A39" s="67">
        <v>1</v>
      </c>
      <c r="B39" s="79">
        <v>43165</v>
      </c>
      <c r="C39" s="67">
        <v>1</v>
      </c>
      <c r="D39" s="71" t="s">
        <v>108</v>
      </c>
      <c r="E39" s="71" t="s">
        <v>103</v>
      </c>
      <c r="F39" s="71" t="s">
        <v>81</v>
      </c>
      <c r="G39" s="94" t="s">
        <v>110</v>
      </c>
      <c r="H39" s="71" t="s">
        <v>32</v>
      </c>
      <c r="I39" s="71" t="s">
        <v>67</v>
      </c>
      <c r="J39" s="75"/>
    </row>
    <row r="40" spans="1:10" ht="15.75" customHeight="1">
      <c r="A40" s="67">
        <v>2</v>
      </c>
      <c r="B40" s="79">
        <v>43165</v>
      </c>
      <c r="C40" s="67">
        <v>1</v>
      </c>
      <c r="D40" s="71" t="s">
        <v>108</v>
      </c>
      <c r="E40" s="71" t="s">
        <v>103</v>
      </c>
      <c r="F40" s="71" t="s">
        <v>81</v>
      </c>
      <c r="G40" s="67" t="s">
        <v>111</v>
      </c>
      <c r="H40" s="71" t="s">
        <v>32</v>
      </c>
      <c r="I40" s="71" t="s">
        <v>27</v>
      </c>
      <c r="J40" s="75"/>
    </row>
    <row r="41" spans="1:10" ht="15.75" customHeight="1">
      <c r="A41" s="67">
        <v>3</v>
      </c>
      <c r="B41" s="79">
        <v>43165</v>
      </c>
      <c r="C41" s="67">
        <v>1</v>
      </c>
      <c r="D41" s="71" t="s">
        <v>108</v>
      </c>
      <c r="E41" s="71" t="s">
        <v>76</v>
      </c>
      <c r="F41" s="71" t="s">
        <v>75</v>
      </c>
      <c r="G41" s="71" t="s">
        <v>112</v>
      </c>
      <c r="H41" s="71" t="s">
        <v>32</v>
      </c>
      <c r="I41" s="71" t="s">
        <v>27</v>
      </c>
      <c r="J41" s="85" t="s">
        <v>113</v>
      </c>
    </row>
    <row r="42" spans="1:10" ht="15.75" customHeight="1">
      <c r="A42" s="67">
        <v>5</v>
      </c>
      <c r="B42" s="79">
        <v>43172</v>
      </c>
      <c r="C42" s="67">
        <v>2</v>
      </c>
      <c r="D42" s="71" t="s">
        <v>114</v>
      </c>
      <c r="E42" s="71" t="s">
        <v>60</v>
      </c>
      <c r="F42" s="71" t="s">
        <v>45</v>
      </c>
      <c r="G42" s="67" t="s">
        <v>116</v>
      </c>
      <c r="H42" s="71" t="s">
        <v>35</v>
      </c>
      <c r="I42" s="71" t="s">
        <v>27</v>
      </c>
      <c r="J42" s="75"/>
    </row>
    <row r="43" spans="1:10" ht="15.75" customHeight="1">
      <c r="A43" s="67">
        <v>6</v>
      </c>
      <c r="B43" s="79">
        <v>43179</v>
      </c>
      <c r="C43" s="67">
        <v>3</v>
      </c>
      <c r="D43" s="71" t="s">
        <v>117</v>
      </c>
      <c r="E43" s="71" t="s">
        <v>118</v>
      </c>
      <c r="F43" s="71" t="s">
        <v>24</v>
      </c>
      <c r="G43" s="95" t="s">
        <v>119</v>
      </c>
      <c r="H43" s="71" t="s">
        <v>120</v>
      </c>
      <c r="I43" s="71" t="s">
        <v>27</v>
      </c>
      <c r="J43" s="75"/>
    </row>
    <row r="44" spans="1:10" ht="15.75" customHeight="1">
      <c r="A44" s="67">
        <v>7</v>
      </c>
      <c r="B44" s="79">
        <v>43179</v>
      </c>
      <c r="C44" s="67">
        <v>3</v>
      </c>
      <c r="D44" s="71" t="s">
        <v>117</v>
      </c>
      <c r="E44" s="71" t="s">
        <v>122</v>
      </c>
      <c r="F44" s="71" t="s">
        <v>99</v>
      </c>
      <c r="G44" s="71" t="s">
        <v>123</v>
      </c>
      <c r="H44" s="71" t="s">
        <v>32</v>
      </c>
      <c r="I44" s="71" t="s">
        <v>27</v>
      </c>
      <c r="J44" s="75"/>
    </row>
    <row r="45" spans="1:10" ht="15.75" customHeight="1">
      <c r="A45" s="67">
        <v>8</v>
      </c>
      <c r="B45" s="79">
        <v>43179</v>
      </c>
      <c r="C45" s="67">
        <v>3</v>
      </c>
      <c r="D45" s="71" t="s">
        <v>117</v>
      </c>
      <c r="E45" s="71" t="s">
        <v>124</v>
      </c>
      <c r="F45" s="71" t="s">
        <v>99</v>
      </c>
      <c r="G45" s="71" t="s">
        <v>125</v>
      </c>
      <c r="H45" s="71" t="s">
        <v>32</v>
      </c>
      <c r="I45" s="71" t="s">
        <v>27</v>
      </c>
      <c r="J45" s="85" t="s">
        <v>126</v>
      </c>
    </row>
    <row r="46" spans="1:10" ht="15.75" customHeight="1">
      <c r="A46" s="67">
        <v>10</v>
      </c>
      <c r="B46" s="79">
        <v>43186</v>
      </c>
      <c r="C46" s="67">
        <v>1</v>
      </c>
      <c r="D46" s="71" t="s">
        <v>127</v>
      </c>
      <c r="E46" s="85" t="s">
        <v>80</v>
      </c>
      <c r="F46" s="71" t="s">
        <v>81</v>
      </c>
      <c r="G46" s="83" t="s">
        <v>128</v>
      </c>
      <c r="H46" s="71" t="s">
        <v>129</v>
      </c>
      <c r="I46" s="71" t="s">
        <v>27</v>
      </c>
    </row>
    <row r="47" spans="1:10" ht="15.75" customHeight="1">
      <c r="A47" s="434" t="s">
        <v>130</v>
      </c>
      <c r="B47" s="435"/>
      <c r="C47" s="435"/>
      <c r="D47" s="435"/>
      <c r="E47" s="435"/>
      <c r="F47" s="435"/>
      <c r="G47" s="435"/>
      <c r="H47" s="435"/>
      <c r="I47" s="435"/>
      <c r="J47" s="436"/>
    </row>
    <row r="48" spans="1:10" ht="15.75" customHeight="1">
      <c r="A48" s="67">
        <v>1</v>
      </c>
      <c r="B48" s="79">
        <v>43193</v>
      </c>
      <c r="C48" s="67">
        <v>2</v>
      </c>
      <c r="D48" s="71" t="s">
        <v>131</v>
      </c>
      <c r="E48" s="71" t="s">
        <v>80</v>
      </c>
      <c r="F48" s="71" t="s">
        <v>81</v>
      </c>
      <c r="G48" s="83" t="s">
        <v>132</v>
      </c>
      <c r="H48" s="71" t="s">
        <v>32</v>
      </c>
      <c r="I48" s="71" t="s">
        <v>27</v>
      </c>
      <c r="J48" s="85" t="s">
        <v>133</v>
      </c>
    </row>
    <row r="49" spans="1:10" ht="15.75" customHeight="1">
      <c r="A49" s="67">
        <v>3</v>
      </c>
      <c r="B49" s="79">
        <v>43200</v>
      </c>
      <c r="C49" s="67">
        <v>3</v>
      </c>
      <c r="D49" s="71" t="s">
        <v>134</v>
      </c>
      <c r="E49" s="71" t="s">
        <v>135</v>
      </c>
      <c r="F49" s="71" t="s">
        <v>24</v>
      </c>
      <c r="G49" s="83" t="s">
        <v>136</v>
      </c>
      <c r="H49" s="71" t="s">
        <v>32</v>
      </c>
      <c r="I49" s="71" t="s">
        <v>27</v>
      </c>
      <c r="J49" s="75"/>
    </row>
    <row r="50" spans="1:10" ht="15.75" customHeight="1">
      <c r="A50" s="67">
        <v>4</v>
      </c>
      <c r="B50" s="79">
        <v>43200</v>
      </c>
      <c r="C50" s="67">
        <v>3</v>
      </c>
      <c r="D50" s="71" t="s">
        <v>134</v>
      </c>
      <c r="E50" s="71" t="s">
        <v>137</v>
      </c>
      <c r="F50" s="71" t="s">
        <v>24</v>
      </c>
      <c r="G50" s="71" t="s">
        <v>138</v>
      </c>
      <c r="H50" s="71" t="s">
        <v>32</v>
      </c>
      <c r="I50" s="71" t="s">
        <v>67</v>
      </c>
      <c r="J50" s="75"/>
    </row>
    <row r="51" spans="1:10" ht="15.75" customHeight="1">
      <c r="A51" s="67">
        <v>5</v>
      </c>
      <c r="B51" s="79">
        <v>43207</v>
      </c>
      <c r="C51" s="67">
        <v>1</v>
      </c>
      <c r="D51" s="71" t="s">
        <v>108</v>
      </c>
      <c r="E51" s="71" t="s">
        <v>103</v>
      </c>
      <c r="F51" s="71" t="s">
        <v>81</v>
      </c>
      <c r="G51" s="71" t="s">
        <v>139</v>
      </c>
      <c r="H51" s="71" t="s">
        <v>32</v>
      </c>
      <c r="I51" s="71" t="s">
        <v>67</v>
      </c>
      <c r="J51" s="75"/>
    </row>
    <row r="52" spans="1:10" ht="15.75" customHeight="1">
      <c r="A52" s="67">
        <v>6</v>
      </c>
      <c r="B52" s="79">
        <v>43207</v>
      </c>
      <c r="C52" s="67">
        <v>1</v>
      </c>
      <c r="D52" s="71" t="s">
        <v>108</v>
      </c>
      <c r="E52" s="71" t="s">
        <v>140</v>
      </c>
      <c r="F52" s="71" t="s">
        <v>76</v>
      </c>
      <c r="G52" s="71" t="s">
        <v>141</v>
      </c>
      <c r="H52" s="71" t="s">
        <v>142</v>
      </c>
      <c r="I52" s="71" t="s">
        <v>27</v>
      </c>
      <c r="J52" s="75"/>
    </row>
    <row r="53" spans="1:10" ht="15.75" customHeight="1">
      <c r="A53" s="67">
        <v>8</v>
      </c>
      <c r="B53" s="79">
        <v>43214</v>
      </c>
      <c r="C53" s="67">
        <v>2</v>
      </c>
      <c r="D53" s="71" t="s">
        <v>114</v>
      </c>
      <c r="E53" s="71" t="s">
        <v>93</v>
      </c>
      <c r="F53" s="71" t="s">
        <v>81</v>
      </c>
      <c r="G53" s="71" t="s">
        <v>143</v>
      </c>
      <c r="H53" s="71" t="s">
        <v>129</v>
      </c>
      <c r="I53" s="71" t="s">
        <v>27</v>
      </c>
      <c r="J53" s="75"/>
    </row>
    <row r="54" spans="1:10" ht="15.75" customHeight="1">
      <c r="A54" s="67">
        <v>9</v>
      </c>
      <c r="B54" s="79">
        <v>43214</v>
      </c>
      <c r="C54" s="67">
        <v>2</v>
      </c>
      <c r="D54" s="71" t="s">
        <v>114</v>
      </c>
      <c r="E54" s="71" t="s">
        <v>103</v>
      </c>
      <c r="F54" s="71" t="s">
        <v>81</v>
      </c>
      <c r="G54" s="71" t="s">
        <v>139</v>
      </c>
      <c r="H54" s="71" t="s">
        <v>32</v>
      </c>
      <c r="I54" s="71" t="s">
        <v>67</v>
      </c>
      <c r="J54" s="85" t="s">
        <v>144</v>
      </c>
    </row>
    <row r="55" spans="1:10" ht="15.75" customHeight="1">
      <c r="A55" s="437" t="s">
        <v>145</v>
      </c>
      <c r="B55" s="435"/>
      <c r="C55" s="435"/>
      <c r="D55" s="435"/>
      <c r="E55" s="435"/>
      <c r="F55" s="435"/>
      <c r="G55" s="435"/>
      <c r="H55" s="435"/>
      <c r="I55" s="435"/>
      <c r="J55" s="436"/>
    </row>
    <row r="56" spans="1:10" ht="15.75" customHeight="1">
      <c r="A56" s="67">
        <v>1</v>
      </c>
      <c r="B56" s="79">
        <v>43228</v>
      </c>
      <c r="C56" s="67">
        <v>3</v>
      </c>
      <c r="D56" s="71" t="s">
        <v>117</v>
      </c>
      <c r="E56" s="71" t="s">
        <v>118</v>
      </c>
      <c r="F56" s="71" t="s">
        <v>24</v>
      </c>
      <c r="G56" s="97" t="s">
        <v>146</v>
      </c>
      <c r="H56" s="71" t="s">
        <v>147</v>
      </c>
      <c r="I56" s="71" t="s">
        <v>67</v>
      </c>
      <c r="J56" s="75"/>
    </row>
    <row r="57" spans="1:10" ht="15.75" customHeight="1">
      <c r="A57" s="67">
        <v>2</v>
      </c>
      <c r="B57" s="79">
        <v>43235</v>
      </c>
      <c r="C57" s="67">
        <v>1</v>
      </c>
      <c r="D57" s="71" t="s">
        <v>148</v>
      </c>
      <c r="E57" s="71" t="s">
        <v>75</v>
      </c>
      <c r="F57" s="71" t="s">
        <v>76</v>
      </c>
      <c r="G57" s="71" t="s">
        <v>149</v>
      </c>
      <c r="H57" s="71" t="s">
        <v>32</v>
      </c>
      <c r="I57" s="71" t="s">
        <v>27</v>
      </c>
      <c r="J57" s="75"/>
    </row>
    <row r="58" spans="1:10" ht="15.75" customHeight="1">
      <c r="A58" s="67">
        <v>3</v>
      </c>
      <c r="B58" s="79">
        <v>43235</v>
      </c>
      <c r="C58" s="67">
        <v>1</v>
      </c>
      <c r="D58" s="71" t="s">
        <v>127</v>
      </c>
      <c r="E58" s="71" t="s">
        <v>93</v>
      </c>
      <c r="F58" s="71" t="s">
        <v>81</v>
      </c>
      <c r="G58" s="71" t="s">
        <v>150</v>
      </c>
      <c r="H58" s="71" t="s">
        <v>32</v>
      </c>
      <c r="I58" s="71" t="s">
        <v>67</v>
      </c>
      <c r="J58" s="75"/>
    </row>
    <row r="59" spans="1:10" ht="15.75" customHeight="1">
      <c r="A59" s="67">
        <v>4</v>
      </c>
      <c r="B59" s="79">
        <v>43235</v>
      </c>
      <c r="C59" s="67">
        <v>1</v>
      </c>
      <c r="D59" s="71" t="s">
        <v>148</v>
      </c>
      <c r="E59" s="71" t="s">
        <v>69</v>
      </c>
      <c r="F59" s="71" t="s">
        <v>24</v>
      </c>
      <c r="G59" s="71" t="s">
        <v>151</v>
      </c>
      <c r="H59" s="71" t="s">
        <v>32</v>
      </c>
      <c r="I59" s="71" t="s">
        <v>27</v>
      </c>
      <c r="J59" s="75"/>
    </row>
    <row r="60" spans="1:10" ht="15.75" customHeight="1">
      <c r="A60" s="67">
        <v>5</v>
      </c>
      <c r="B60" s="79">
        <v>43242</v>
      </c>
      <c r="C60" s="67">
        <v>2</v>
      </c>
      <c r="D60" s="71" t="s">
        <v>131</v>
      </c>
      <c r="E60" s="71" t="s">
        <v>152</v>
      </c>
      <c r="F60" s="71" t="s">
        <v>153</v>
      </c>
      <c r="G60" s="71" t="s">
        <v>154</v>
      </c>
      <c r="H60" s="71" t="s">
        <v>129</v>
      </c>
      <c r="I60" s="71" t="s">
        <v>67</v>
      </c>
      <c r="J60" s="75"/>
    </row>
    <row r="61" spans="1:10" ht="15.75" customHeight="1">
      <c r="A61" s="67">
        <v>6</v>
      </c>
      <c r="B61" s="79">
        <v>43242</v>
      </c>
      <c r="C61" s="67">
        <v>2</v>
      </c>
      <c r="D61" s="71" t="s">
        <v>131</v>
      </c>
      <c r="E61" s="71" t="s">
        <v>155</v>
      </c>
      <c r="F61" s="71" t="s">
        <v>153</v>
      </c>
      <c r="G61" s="71" t="s">
        <v>156</v>
      </c>
      <c r="H61" s="71" t="s">
        <v>35</v>
      </c>
      <c r="I61" s="71" t="s">
        <v>27</v>
      </c>
      <c r="J61" s="75"/>
    </row>
    <row r="62" spans="1:10" ht="15.75" customHeight="1">
      <c r="A62" s="67">
        <v>7</v>
      </c>
      <c r="B62" s="79">
        <v>43249</v>
      </c>
      <c r="C62" s="67">
        <v>3</v>
      </c>
      <c r="D62" s="71" t="s">
        <v>134</v>
      </c>
      <c r="E62" s="71" t="s">
        <v>135</v>
      </c>
      <c r="F62" s="71" t="s">
        <v>24</v>
      </c>
      <c r="G62" s="71" t="s">
        <v>157</v>
      </c>
      <c r="H62" s="71" t="s">
        <v>32</v>
      </c>
      <c r="I62" s="84"/>
      <c r="J62" s="75"/>
    </row>
    <row r="63" spans="1:10" ht="15.75" customHeight="1">
      <c r="A63" s="67">
        <v>8</v>
      </c>
      <c r="B63" s="79">
        <v>43249</v>
      </c>
      <c r="C63" s="67">
        <v>3</v>
      </c>
      <c r="D63" s="71" t="s">
        <v>134</v>
      </c>
      <c r="E63" s="71" t="s">
        <v>158</v>
      </c>
      <c r="F63" s="71" t="s">
        <v>38</v>
      </c>
      <c r="G63" s="83" t="s">
        <v>159</v>
      </c>
      <c r="H63" s="83" t="s">
        <v>32</v>
      </c>
      <c r="I63" s="84"/>
      <c r="J63" s="75"/>
    </row>
    <row r="64" spans="1:10" ht="15.75" customHeight="1">
      <c r="A64" s="438" t="s">
        <v>160</v>
      </c>
      <c r="B64" s="435"/>
      <c r="C64" s="435"/>
      <c r="D64" s="435"/>
      <c r="E64" s="435"/>
      <c r="F64" s="435"/>
      <c r="G64" s="435"/>
      <c r="H64" s="435"/>
      <c r="I64" s="435"/>
      <c r="J64" s="436"/>
    </row>
    <row r="65" spans="1:14" ht="15.75" customHeight="1">
      <c r="A65" s="67">
        <v>1</v>
      </c>
      <c r="B65" s="79">
        <v>43256</v>
      </c>
      <c r="C65" s="67">
        <v>1</v>
      </c>
      <c r="D65" s="71" t="s">
        <v>108</v>
      </c>
      <c r="E65" s="71" t="s">
        <v>93</v>
      </c>
      <c r="F65" s="71" t="s">
        <v>81</v>
      </c>
      <c r="G65" s="71" t="s">
        <v>161</v>
      </c>
      <c r="H65" s="71" t="s">
        <v>32</v>
      </c>
      <c r="I65" s="84"/>
      <c r="J65" s="75"/>
    </row>
    <row r="66" spans="1:14" ht="15.75" customHeight="1">
      <c r="A66" s="67">
        <v>2</v>
      </c>
      <c r="B66" s="79">
        <v>43256</v>
      </c>
      <c r="C66" s="67">
        <v>1</v>
      </c>
      <c r="D66" s="71" t="s">
        <v>108</v>
      </c>
      <c r="E66" s="83" t="s">
        <v>53</v>
      </c>
      <c r="F66" s="83" t="s">
        <v>54</v>
      </c>
      <c r="G66" s="71" t="s">
        <v>162</v>
      </c>
      <c r="H66" s="83" t="s">
        <v>32</v>
      </c>
      <c r="I66" s="84"/>
      <c r="J66" s="75"/>
    </row>
    <row r="67" spans="1:14" ht="15.75" customHeight="1">
      <c r="A67" s="67">
        <v>5</v>
      </c>
      <c r="B67" s="79">
        <v>43263</v>
      </c>
      <c r="C67" s="67">
        <v>2</v>
      </c>
      <c r="D67" s="71" t="s">
        <v>114</v>
      </c>
      <c r="E67" s="71" t="s">
        <v>65</v>
      </c>
      <c r="F67" s="71" t="s">
        <v>45</v>
      </c>
      <c r="G67" s="71" t="s">
        <v>163</v>
      </c>
      <c r="H67" s="71" t="s">
        <v>32</v>
      </c>
      <c r="I67" s="84"/>
      <c r="J67" s="75"/>
    </row>
    <row r="68" spans="1:14" ht="15.75" customHeight="1">
      <c r="B68" s="100">
        <v>1</v>
      </c>
      <c r="D68" s="101">
        <v>42731</v>
      </c>
      <c r="E68" s="102" t="s">
        <v>69</v>
      </c>
      <c r="G68" s="103" t="s">
        <v>164</v>
      </c>
      <c r="H68" s="102" t="s">
        <v>32</v>
      </c>
      <c r="K68" s="104"/>
      <c r="M68" s="105"/>
      <c r="N68" s="105"/>
    </row>
    <row r="69" spans="1:14" ht="15.75" customHeight="1">
      <c r="B69" s="100">
        <v>2</v>
      </c>
      <c r="D69" s="101">
        <v>42703</v>
      </c>
      <c r="E69" s="102" t="s">
        <v>103</v>
      </c>
      <c r="G69" s="103" t="s">
        <v>165</v>
      </c>
      <c r="H69" s="102" t="s">
        <v>41</v>
      </c>
      <c r="K69" s="104"/>
      <c r="M69" s="105"/>
      <c r="N69" s="105"/>
    </row>
    <row r="70" spans="1:14" ht="15.75" customHeight="1">
      <c r="B70" s="100">
        <v>3</v>
      </c>
      <c r="D70" s="101">
        <v>42717</v>
      </c>
      <c r="E70" s="102" t="s">
        <v>158</v>
      </c>
      <c r="G70" s="103" t="s">
        <v>166</v>
      </c>
      <c r="H70" s="102" t="s">
        <v>41</v>
      </c>
      <c r="K70" s="104"/>
      <c r="M70" s="105"/>
      <c r="N70" s="105"/>
    </row>
    <row r="71" spans="1:14" ht="15.75" customHeight="1">
      <c r="B71" s="100">
        <v>4</v>
      </c>
      <c r="D71" s="106">
        <v>42710</v>
      </c>
      <c r="E71" s="102" t="s">
        <v>75</v>
      </c>
      <c r="G71" s="103" t="s">
        <v>167</v>
      </c>
      <c r="H71" s="70" t="s">
        <v>168</v>
      </c>
      <c r="K71" s="104"/>
      <c r="M71" s="105"/>
      <c r="N71" s="105"/>
    </row>
    <row r="72" spans="1:14" ht="15.75" customHeight="1">
      <c r="B72" s="108">
        <v>1</v>
      </c>
      <c r="D72" s="109">
        <v>42766</v>
      </c>
      <c r="E72" s="71" t="s">
        <v>93</v>
      </c>
      <c r="G72" s="110" t="s">
        <v>169</v>
      </c>
      <c r="H72" s="73" t="s">
        <v>32</v>
      </c>
      <c r="K72" s="104"/>
      <c r="M72" s="105"/>
      <c r="N72" s="105"/>
    </row>
    <row r="73" spans="1:14" ht="15.75" customHeight="1">
      <c r="B73" s="108">
        <v>2</v>
      </c>
      <c r="D73" s="109">
        <v>42745</v>
      </c>
      <c r="E73" s="71" t="s">
        <v>80</v>
      </c>
      <c r="G73" s="111" t="s">
        <v>170</v>
      </c>
      <c r="H73" s="73" t="s">
        <v>32</v>
      </c>
      <c r="K73" s="104"/>
      <c r="M73" s="105"/>
      <c r="N73" s="105"/>
    </row>
    <row r="74" spans="1:14" ht="15.75" customHeight="1">
      <c r="B74" s="108">
        <v>3</v>
      </c>
      <c r="D74" s="109">
        <v>42752</v>
      </c>
      <c r="E74" s="71" t="s">
        <v>53</v>
      </c>
      <c r="G74" s="111" t="s">
        <v>171</v>
      </c>
      <c r="H74" s="73" t="s">
        <v>32</v>
      </c>
      <c r="K74" s="104"/>
      <c r="M74" s="105"/>
      <c r="N74" s="105"/>
    </row>
    <row r="75" spans="1:14" ht="15.75" customHeight="1">
      <c r="B75" s="108">
        <v>4</v>
      </c>
      <c r="D75" s="109">
        <v>42752</v>
      </c>
      <c r="E75" s="71" t="s">
        <v>53</v>
      </c>
      <c r="G75" s="110" t="s">
        <v>172</v>
      </c>
      <c r="H75" s="73" t="s">
        <v>32</v>
      </c>
      <c r="K75" s="104"/>
      <c r="M75" s="105"/>
      <c r="N75" s="105"/>
    </row>
    <row r="76" spans="1:14" ht="15.75" customHeight="1">
      <c r="B76" s="108">
        <v>5</v>
      </c>
      <c r="D76" s="109">
        <v>42759</v>
      </c>
      <c r="E76" s="71" t="s">
        <v>174</v>
      </c>
      <c r="G76" s="110" t="s">
        <v>175</v>
      </c>
      <c r="H76" s="73" t="s">
        <v>32</v>
      </c>
      <c r="K76" s="104"/>
      <c r="M76" s="105"/>
      <c r="N76" s="105"/>
    </row>
    <row r="77" spans="1:14" ht="15.75" customHeight="1">
      <c r="B77" s="108">
        <v>6</v>
      </c>
      <c r="D77" s="109">
        <v>42759</v>
      </c>
      <c r="E77" s="71" t="s">
        <v>87</v>
      </c>
      <c r="G77" s="112" t="s">
        <v>176</v>
      </c>
      <c r="H77" s="70" t="s">
        <v>168</v>
      </c>
      <c r="K77" s="104"/>
      <c r="M77" s="105"/>
      <c r="N77" s="105"/>
    </row>
    <row r="78" spans="1:14" ht="15.75" customHeight="1">
      <c r="B78" s="108">
        <v>1</v>
      </c>
      <c r="D78" s="113">
        <v>42773</v>
      </c>
      <c r="E78" s="71" t="s">
        <v>177</v>
      </c>
      <c r="G78" s="108" t="s">
        <v>178</v>
      </c>
      <c r="H78" s="73" t="s">
        <v>35</v>
      </c>
      <c r="K78" s="104"/>
      <c r="M78" s="105"/>
      <c r="N78" s="105"/>
    </row>
    <row r="79" spans="1:14" ht="15.75" customHeight="1">
      <c r="B79" s="108">
        <v>2</v>
      </c>
      <c r="D79" s="113">
        <v>42773</v>
      </c>
      <c r="E79" s="71" t="s">
        <v>60</v>
      </c>
      <c r="G79" s="108" t="s">
        <v>179</v>
      </c>
      <c r="H79" s="73" t="s">
        <v>35</v>
      </c>
      <c r="K79" s="104"/>
      <c r="M79" s="105"/>
      <c r="N79" s="105"/>
    </row>
    <row r="80" spans="1:14" ht="15.75" customHeight="1">
      <c r="B80" s="108">
        <v>3</v>
      </c>
      <c r="D80" s="113">
        <v>42780</v>
      </c>
      <c r="E80" s="84"/>
      <c r="G80" s="108" t="s">
        <v>180</v>
      </c>
      <c r="H80" s="70" t="s">
        <v>168</v>
      </c>
      <c r="K80" s="104"/>
      <c r="M80" s="105"/>
      <c r="N80" s="105"/>
    </row>
    <row r="81" spans="2:14" ht="15.75" customHeight="1">
      <c r="B81" s="108">
        <v>4</v>
      </c>
      <c r="D81" s="113">
        <v>42780</v>
      </c>
      <c r="E81" s="84"/>
      <c r="G81" s="108" t="s">
        <v>181</v>
      </c>
      <c r="H81" s="73" t="s">
        <v>41</v>
      </c>
      <c r="K81" s="104"/>
      <c r="M81" s="105"/>
      <c r="N81" s="105"/>
    </row>
    <row r="82" spans="2:14" ht="15.75" customHeight="1">
      <c r="B82" s="85">
        <v>1</v>
      </c>
      <c r="D82" s="109">
        <v>42815</v>
      </c>
      <c r="E82" s="73" t="s">
        <v>87</v>
      </c>
      <c r="G82" s="110" t="s">
        <v>182</v>
      </c>
      <c r="H82" s="71" t="s">
        <v>32</v>
      </c>
      <c r="K82" s="104"/>
      <c r="M82" s="105"/>
      <c r="N82" s="105"/>
    </row>
    <row r="83" spans="2:14" ht="15.75" customHeight="1">
      <c r="B83" s="85">
        <v>2</v>
      </c>
      <c r="D83" s="109">
        <v>42822</v>
      </c>
      <c r="E83" s="71" t="s">
        <v>80</v>
      </c>
      <c r="G83" s="110" t="s">
        <v>183</v>
      </c>
      <c r="H83" s="73" t="s">
        <v>32</v>
      </c>
      <c r="K83" s="104"/>
      <c r="M83" s="105"/>
      <c r="N83" s="105"/>
    </row>
    <row r="84" spans="2:14" ht="15.75" customHeight="1">
      <c r="B84" s="85">
        <v>3</v>
      </c>
      <c r="D84" s="109">
        <v>42801</v>
      </c>
      <c r="E84" s="71" t="s">
        <v>75</v>
      </c>
      <c r="G84" s="110" t="s">
        <v>184</v>
      </c>
      <c r="H84" s="73" t="s">
        <v>32</v>
      </c>
      <c r="K84" s="104"/>
      <c r="M84" s="105"/>
      <c r="N84" s="105"/>
    </row>
    <row r="85" spans="2:14" ht="15.75" customHeight="1">
      <c r="B85" s="85">
        <v>4</v>
      </c>
      <c r="D85" s="109">
        <v>42801</v>
      </c>
      <c r="E85" s="71" t="s">
        <v>185</v>
      </c>
      <c r="G85" s="110" t="s">
        <v>186</v>
      </c>
      <c r="H85" s="73" t="s">
        <v>32</v>
      </c>
      <c r="K85" s="104"/>
      <c r="M85" s="105"/>
      <c r="N85" s="105"/>
    </row>
    <row r="86" spans="2:14" ht="15.75" customHeight="1">
      <c r="B86" s="108">
        <v>1</v>
      </c>
      <c r="D86" s="109">
        <v>42850</v>
      </c>
      <c r="E86" s="71" t="s">
        <v>83</v>
      </c>
      <c r="G86" s="110" t="s">
        <v>187</v>
      </c>
      <c r="H86" s="73" t="s">
        <v>35</v>
      </c>
      <c r="K86" s="104"/>
      <c r="M86" s="105"/>
      <c r="N86" s="105"/>
    </row>
    <row r="87" spans="2:14" ht="15.75" customHeight="1">
      <c r="B87" s="108">
        <v>2</v>
      </c>
      <c r="D87" s="109">
        <v>42850</v>
      </c>
      <c r="E87" s="71" t="s">
        <v>33</v>
      </c>
      <c r="G87" s="108" t="s">
        <v>188</v>
      </c>
      <c r="H87" s="73" t="s">
        <v>35</v>
      </c>
      <c r="K87" s="104"/>
      <c r="M87" s="105"/>
      <c r="N87" s="105"/>
    </row>
    <row r="88" spans="2:14" ht="15.75" customHeight="1">
      <c r="B88" s="108">
        <v>3</v>
      </c>
      <c r="D88" s="109">
        <v>42843</v>
      </c>
      <c r="E88" s="71" t="s">
        <v>189</v>
      </c>
      <c r="G88" s="108" t="s">
        <v>190</v>
      </c>
      <c r="H88" s="73" t="s">
        <v>32</v>
      </c>
      <c r="K88" s="104"/>
      <c r="M88" s="105"/>
      <c r="N88" s="105"/>
    </row>
    <row r="89" spans="2:14" ht="15.75" customHeight="1">
      <c r="B89" s="108">
        <v>4</v>
      </c>
      <c r="D89" s="113">
        <v>42829</v>
      </c>
      <c r="E89" s="71" t="s">
        <v>155</v>
      </c>
      <c r="G89" s="108" t="s">
        <v>191</v>
      </c>
      <c r="H89" s="73" t="s">
        <v>192</v>
      </c>
      <c r="K89" s="104"/>
      <c r="M89" s="105"/>
      <c r="N89" s="105"/>
    </row>
    <row r="90" spans="2:14" ht="15.75" customHeight="1">
      <c r="B90" s="108">
        <v>1</v>
      </c>
      <c r="D90" s="109">
        <v>42864</v>
      </c>
      <c r="E90" s="71" t="s">
        <v>193</v>
      </c>
      <c r="G90" s="110" t="s">
        <v>194</v>
      </c>
      <c r="H90" s="73" t="s">
        <v>32</v>
      </c>
      <c r="K90" s="104"/>
      <c r="M90" s="105"/>
      <c r="N90" s="105"/>
    </row>
    <row r="91" spans="2:14" ht="15.75" customHeight="1">
      <c r="B91" s="108">
        <v>2</v>
      </c>
      <c r="D91" s="109">
        <v>42871</v>
      </c>
      <c r="E91" s="71" t="s">
        <v>195</v>
      </c>
      <c r="G91" s="108" t="s">
        <v>196</v>
      </c>
      <c r="H91" s="73" t="s">
        <v>197</v>
      </c>
      <c r="K91" s="104"/>
      <c r="M91" s="105"/>
      <c r="N91" s="105"/>
    </row>
    <row r="92" spans="2:14" ht="15.75" customHeight="1">
      <c r="B92" s="108">
        <v>3</v>
      </c>
      <c r="D92" s="109">
        <v>42871</v>
      </c>
      <c r="E92" s="84"/>
      <c r="G92" s="108" t="s">
        <v>198</v>
      </c>
      <c r="H92" s="73" t="s">
        <v>35</v>
      </c>
      <c r="K92" s="104"/>
      <c r="M92" s="105"/>
      <c r="N92" s="105"/>
    </row>
    <row r="93" spans="2:14" ht="15.75" customHeight="1">
      <c r="B93" s="108">
        <v>4</v>
      </c>
      <c r="D93" s="109">
        <v>42878</v>
      </c>
      <c r="E93" s="71" t="s">
        <v>199</v>
      </c>
      <c r="G93" s="110" t="s">
        <v>200</v>
      </c>
      <c r="H93" s="73" t="s">
        <v>201</v>
      </c>
      <c r="K93" s="104"/>
      <c r="M93" s="105"/>
      <c r="N93" s="105"/>
    </row>
    <row r="94" spans="2:14" ht="15.75" customHeight="1">
      <c r="B94" s="108">
        <v>5</v>
      </c>
      <c r="D94" s="109">
        <v>42885</v>
      </c>
      <c r="E94" s="71" t="s">
        <v>51</v>
      </c>
      <c r="G94" s="108" t="s">
        <v>202</v>
      </c>
      <c r="H94" s="73" t="s">
        <v>32</v>
      </c>
      <c r="K94" s="104"/>
      <c r="M94" s="105"/>
      <c r="N94" s="105"/>
    </row>
    <row r="95" spans="2:14" ht="15.75" customHeight="1">
      <c r="B95" s="108">
        <v>6</v>
      </c>
      <c r="D95" s="109">
        <v>42885</v>
      </c>
      <c r="E95" s="71" t="s">
        <v>135</v>
      </c>
      <c r="G95" s="108" t="s">
        <v>203</v>
      </c>
      <c r="H95" s="70" t="s">
        <v>168</v>
      </c>
      <c r="K95" s="104"/>
      <c r="M95" s="105"/>
      <c r="N95" s="105"/>
    </row>
    <row r="96" spans="2:14" ht="15.75" customHeight="1">
      <c r="B96" s="108">
        <v>1</v>
      </c>
      <c r="D96" s="113">
        <v>42899</v>
      </c>
      <c r="E96" s="71" t="s">
        <v>158</v>
      </c>
      <c r="G96" s="108" t="s">
        <v>204</v>
      </c>
      <c r="H96" s="73" t="s">
        <v>32</v>
      </c>
      <c r="K96" s="104"/>
      <c r="M96" s="105"/>
      <c r="N96" s="105"/>
    </row>
    <row r="97" spans="2:14" ht="15.75" customHeight="1">
      <c r="B97" s="108">
        <v>2</v>
      </c>
      <c r="D97" s="109">
        <v>42899</v>
      </c>
      <c r="E97" s="71" t="s">
        <v>87</v>
      </c>
      <c r="G97" s="108" t="s">
        <v>205</v>
      </c>
      <c r="H97" s="73" t="s">
        <v>32</v>
      </c>
      <c r="K97" s="104"/>
      <c r="M97" s="105"/>
      <c r="N97" s="105"/>
    </row>
    <row r="98" spans="2:14" ht="15.75" customHeight="1">
      <c r="B98" s="108">
        <v>3</v>
      </c>
      <c r="D98" s="109">
        <v>42906</v>
      </c>
      <c r="E98" s="71" t="s">
        <v>189</v>
      </c>
      <c r="G98" s="108" t="s">
        <v>206</v>
      </c>
      <c r="H98" s="73" t="s">
        <v>32</v>
      </c>
      <c r="K98" s="104"/>
      <c r="M98" s="105"/>
      <c r="N98" s="105"/>
    </row>
    <row r="99" spans="2:14" ht="15.75" customHeight="1">
      <c r="B99" s="108">
        <v>4</v>
      </c>
      <c r="D99" s="109">
        <v>42892</v>
      </c>
      <c r="E99" s="71" t="s">
        <v>207</v>
      </c>
      <c r="G99" s="108" t="s">
        <v>208</v>
      </c>
      <c r="H99" s="115" t="s">
        <v>209</v>
      </c>
      <c r="K99" s="104"/>
      <c r="M99" s="105"/>
      <c r="N99" s="105"/>
    </row>
    <row r="100" spans="2:14" ht="15.75" customHeight="1">
      <c r="B100" s="117">
        <v>5</v>
      </c>
      <c r="D100" s="119">
        <v>42913</v>
      </c>
      <c r="E100" s="117" t="s">
        <v>124</v>
      </c>
      <c r="G100" s="120" t="s">
        <v>214</v>
      </c>
      <c r="H100" s="117" t="s">
        <v>32</v>
      </c>
      <c r="K100" s="104"/>
      <c r="M100" s="105"/>
      <c r="N100" s="105"/>
    </row>
    <row r="101" spans="2:14" ht="15.75" customHeight="1">
      <c r="B101" s="85">
        <v>6</v>
      </c>
      <c r="D101" s="113">
        <v>42913</v>
      </c>
      <c r="E101" s="85" t="s">
        <v>124</v>
      </c>
      <c r="G101" s="120" t="s">
        <v>225</v>
      </c>
      <c r="H101" s="85" t="s">
        <v>32</v>
      </c>
      <c r="K101" s="104"/>
      <c r="M101" s="105"/>
      <c r="N101" s="105"/>
    </row>
    <row r="102" spans="2:14" ht="15.75" customHeight="1">
      <c r="B102" s="85">
        <v>7</v>
      </c>
      <c r="D102" s="109">
        <v>42892</v>
      </c>
      <c r="E102" s="71" t="s">
        <v>93</v>
      </c>
      <c r="G102" s="120" t="s">
        <v>226</v>
      </c>
      <c r="H102" s="73" t="s">
        <v>32</v>
      </c>
      <c r="K102" s="104"/>
      <c r="M102" s="105"/>
      <c r="N102" s="105"/>
    </row>
    <row r="103" spans="2:14" ht="15.75" customHeight="1">
      <c r="B103" s="85">
        <v>1</v>
      </c>
      <c r="D103" s="109">
        <v>42927</v>
      </c>
      <c r="E103" s="71" t="s">
        <v>69</v>
      </c>
      <c r="G103" s="110" t="s">
        <v>228</v>
      </c>
      <c r="H103" s="73" t="s">
        <v>32</v>
      </c>
      <c r="K103" s="104"/>
      <c r="M103" s="105"/>
      <c r="N103" s="105"/>
    </row>
    <row r="104" spans="2:14" ht="15.75" customHeight="1">
      <c r="B104" s="85">
        <v>2</v>
      </c>
      <c r="D104" s="109">
        <v>42927</v>
      </c>
      <c r="E104" s="71" t="s">
        <v>135</v>
      </c>
      <c r="G104" s="110" t="s">
        <v>229</v>
      </c>
      <c r="H104" s="73" t="s">
        <v>32</v>
      </c>
      <c r="K104" s="104"/>
      <c r="M104" s="105"/>
      <c r="N104" s="105"/>
    </row>
    <row r="105" spans="2:14" ht="15.75" customHeight="1">
      <c r="B105" s="85">
        <v>3</v>
      </c>
      <c r="D105" s="109">
        <v>42934</v>
      </c>
      <c r="E105" s="71" t="s">
        <v>29</v>
      </c>
      <c r="G105" s="110" t="s">
        <v>230</v>
      </c>
      <c r="H105" s="73" t="s">
        <v>35</v>
      </c>
      <c r="K105" s="104"/>
      <c r="M105" s="105"/>
      <c r="N105" s="105"/>
    </row>
    <row r="106" spans="2:14" ht="15.75" customHeight="1">
      <c r="B106" s="85">
        <v>4</v>
      </c>
      <c r="D106" s="109">
        <v>42934</v>
      </c>
      <c r="E106" s="71" t="s">
        <v>231</v>
      </c>
      <c r="G106" s="110" t="s">
        <v>232</v>
      </c>
      <c r="H106" s="73" t="s">
        <v>35</v>
      </c>
      <c r="K106" s="104"/>
      <c r="M106" s="105"/>
      <c r="N106" s="105"/>
    </row>
    <row r="107" spans="2:14" ht="15.75" customHeight="1">
      <c r="B107" s="85">
        <v>5</v>
      </c>
      <c r="D107" s="109">
        <v>42934</v>
      </c>
      <c r="E107" s="71" t="s">
        <v>60</v>
      </c>
      <c r="G107" s="108" t="s">
        <v>233</v>
      </c>
      <c r="H107" s="73" t="s">
        <v>209</v>
      </c>
      <c r="K107" s="104"/>
      <c r="M107" s="105"/>
      <c r="N107" s="105"/>
    </row>
    <row r="108" spans="2:14" ht="15.75" customHeight="1">
      <c r="B108" s="85">
        <v>6</v>
      </c>
      <c r="D108" s="109">
        <v>42934</v>
      </c>
      <c r="E108" s="71" t="s">
        <v>60</v>
      </c>
      <c r="G108" s="108" t="s">
        <v>234</v>
      </c>
      <c r="H108" s="73" t="s">
        <v>209</v>
      </c>
      <c r="K108" s="104"/>
      <c r="M108" s="105"/>
      <c r="N108" s="105"/>
    </row>
    <row r="109" spans="2:14" ht="15.75" customHeight="1">
      <c r="B109" s="85">
        <v>7</v>
      </c>
      <c r="D109" s="109">
        <v>42934</v>
      </c>
      <c r="E109" s="71" t="s">
        <v>60</v>
      </c>
      <c r="G109" s="108" t="s">
        <v>236</v>
      </c>
      <c r="H109" s="73" t="s">
        <v>63</v>
      </c>
      <c r="K109" s="104"/>
      <c r="M109" s="105"/>
      <c r="N109" s="105"/>
    </row>
    <row r="110" spans="2:14" ht="15.75" customHeight="1">
      <c r="B110" s="85">
        <v>8</v>
      </c>
      <c r="D110" s="109">
        <v>42941</v>
      </c>
      <c r="E110" s="71" t="s">
        <v>158</v>
      </c>
      <c r="G110" s="110" t="s">
        <v>238</v>
      </c>
      <c r="H110" s="73" t="s">
        <v>32</v>
      </c>
      <c r="K110" s="104"/>
      <c r="M110" s="105"/>
      <c r="N110" s="105"/>
    </row>
    <row r="111" spans="2:14" ht="15.75" customHeight="1">
      <c r="B111" s="85">
        <v>9</v>
      </c>
      <c r="D111" s="109">
        <v>42941</v>
      </c>
      <c r="E111" s="71" t="s">
        <v>158</v>
      </c>
      <c r="G111" s="110" t="s">
        <v>240</v>
      </c>
      <c r="H111" s="73" t="s">
        <v>32</v>
      </c>
      <c r="K111" s="104"/>
      <c r="M111" s="105"/>
      <c r="N111" s="105"/>
    </row>
    <row r="112" spans="2:14" ht="15.75" customHeight="1">
      <c r="B112" s="85">
        <v>10</v>
      </c>
      <c r="D112" s="109">
        <v>42941</v>
      </c>
      <c r="E112" s="71" t="s">
        <v>241</v>
      </c>
      <c r="G112" s="110" t="s">
        <v>242</v>
      </c>
      <c r="H112" s="73" t="s">
        <v>32</v>
      </c>
      <c r="K112" s="104"/>
      <c r="M112" s="105"/>
      <c r="N112" s="105"/>
    </row>
    <row r="113" spans="2:14" ht="15.75" customHeight="1">
      <c r="B113" s="85">
        <v>1</v>
      </c>
      <c r="D113" s="113">
        <v>42948</v>
      </c>
      <c r="E113" s="71" t="s">
        <v>93</v>
      </c>
      <c r="G113" s="108" t="s">
        <v>244</v>
      </c>
      <c r="H113" s="73" t="s">
        <v>32</v>
      </c>
      <c r="K113" s="104"/>
      <c r="M113" s="105"/>
      <c r="N113" s="105"/>
    </row>
    <row r="114" spans="2:14" ht="15.75" customHeight="1">
      <c r="B114" s="85">
        <v>2</v>
      </c>
      <c r="D114" s="109">
        <v>42948</v>
      </c>
      <c r="E114" s="71" t="s">
        <v>80</v>
      </c>
      <c r="G114" s="108" t="s">
        <v>246</v>
      </c>
      <c r="H114" s="73" t="s">
        <v>32</v>
      </c>
      <c r="K114" s="104"/>
      <c r="M114" s="105"/>
      <c r="N114" s="105"/>
    </row>
    <row r="115" spans="2:14" ht="15.75" customHeight="1">
      <c r="B115" s="85">
        <v>3</v>
      </c>
      <c r="D115" s="109">
        <v>42955</v>
      </c>
      <c r="E115" s="71" t="s">
        <v>69</v>
      </c>
      <c r="G115" s="108" t="s">
        <v>248</v>
      </c>
      <c r="H115" s="73" t="s">
        <v>32</v>
      </c>
      <c r="K115" s="104"/>
      <c r="M115" s="105"/>
      <c r="N115" s="105"/>
    </row>
    <row r="116" spans="2:14" ht="15.75" customHeight="1">
      <c r="B116" s="85">
        <v>4</v>
      </c>
      <c r="D116" s="109">
        <v>42955</v>
      </c>
      <c r="E116" s="71" t="s">
        <v>69</v>
      </c>
      <c r="G116" s="85" t="s">
        <v>249</v>
      </c>
      <c r="H116" s="73" t="s">
        <v>32</v>
      </c>
      <c r="K116" s="104"/>
      <c r="M116" s="105"/>
      <c r="N116" s="105"/>
    </row>
    <row r="117" spans="2:14" ht="15.75" customHeight="1">
      <c r="B117" s="85">
        <v>5</v>
      </c>
      <c r="D117" s="109">
        <v>42962</v>
      </c>
      <c r="E117" s="71" t="s">
        <v>87</v>
      </c>
      <c r="G117" s="85" t="s">
        <v>250</v>
      </c>
      <c r="H117" s="73" t="s">
        <v>32</v>
      </c>
      <c r="K117" s="104"/>
      <c r="M117" s="105"/>
      <c r="N117" s="105"/>
    </row>
    <row r="118" spans="2:14" ht="15.75" customHeight="1">
      <c r="B118" s="85">
        <v>6</v>
      </c>
      <c r="D118" s="109">
        <v>42969</v>
      </c>
      <c r="E118" s="71" t="s">
        <v>189</v>
      </c>
      <c r="G118" s="108" t="s">
        <v>251</v>
      </c>
      <c r="H118" s="73" t="s">
        <v>32</v>
      </c>
      <c r="K118" s="104"/>
      <c r="M118" s="105"/>
      <c r="N118" s="105"/>
    </row>
    <row r="119" spans="2:14" ht="15.75" customHeight="1">
      <c r="B119" s="85">
        <v>7</v>
      </c>
      <c r="D119" s="109">
        <v>42976</v>
      </c>
      <c r="E119" s="71" t="s">
        <v>135</v>
      </c>
      <c r="G119" s="85" t="s">
        <v>254</v>
      </c>
      <c r="H119" s="73" t="s">
        <v>32</v>
      </c>
      <c r="K119" s="104"/>
      <c r="M119" s="105"/>
      <c r="N119" s="105"/>
    </row>
    <row r="120" spans="2:14" ht="15.75" customHeight="1">
      <c r="B120" s="85">
        <v>9</v>
      </c>
      <c r="D120" s="109">
        <v>42962</v>
      </c>
      <c r="E120" s="71" t="s">
        <v>37</v>
      </c>
      <c r="G120" s="110" t="s">
        <v>255</v>
      </c>
      <c r="H120" s="73" t="s">
        <v>256</v>
      </c>
      <c r="K120" s="104"/>
      <c r="M120" s="105"/>
      <c r="N120" s="105"/>
    </row>
    <row r="121" spans="2:14" ht="15.75" customHeight="1">
      <c r="B121" s="85">
        <v>10</v>
      </c>
      <c r="D121" s="109">
        <v>42955</v>
      </c>
      <c r="E121" s="71" t="s">
        <v>177</v>
      </c>
      <c r="G121" s="85" t="s">
        <v>258</v>
      </c>
      <c r="H121" s="73" t="s">
        <v>201</v>
      </c>
      <c r="K121" s="104"/>
      <c r="M121" s="105"/>
      <c r="N121" s="105"/>
    </row>
    <row r="122" spans="2:14" ht="15.75" customHeight="1">
      <c r="B122" s="85">
        <v>1</v>
      </c>
      <c r="D122" s="132">
        <v>42983</v>
      </c>
      <c r="E122" s="71" t="s">
        <v>33</v>
      </c>
      <c r="G122" s="110" t="s">
        <v>262</v>
      </c>
      <c r="H122" s="73" t="s">
        <v>263</v>
      </c>
      <c r="K122" s="104"/>
      <c r="M122" s="105"/>
      <c r="N122" s="105"/>
    </row>
    <row r="123" spans="2:14" ht="15.75" customHeight="1">
      <c r="B123" s="85">
        <v>2</v>
      </c>
      <c r="D123" s="132">
        <v>42983</v>
      </c>
      <c r="E123" s="71" t="s">
        <v>87</v>
      </c>
      <c r="G123" s="110" t="s">
        <v>264</v>
      </c>
      <c r="H123" s="73" t="s">
        <v>32</v>
      </c>
      <c r="K123" s="104"/>
      <c r="M123" s="105"/>
      <c r="N123" s="105"/>
    </row>
    <row r="124" spans="2:14" ht="15.75" customHeight="1">
      <c r="B124" s="85">
        <v>3</v>
      </c>
      <c r="D124" s="132">
        <v>42983</v>
      </c>
      <c r="E124" s="73" t="s">
        <v>266</v>
      </c>
      <c r="G124" s="108" t="s">
        <v>228</v>
      </c>
      <c r="H124" s="71" t="s">
        <v>32</v>
      </c>
      <c r="K124" s="104"/>
      <c r="M124" s="105"/>
      <c r="N124" s="105"/>
    </row>
    <row r="125" spans="2:14" ht="15.75" customHeight="1">
      <c r="B125" s="85">
        <v>4</v>
      </c>
      <c r="D125" s="132">
        <v>42990</v>
      </c>
      <c r="E125" s="73" t="s">
        <v>207</v>
      </c>
      <c r="G125" s="110" t="s">
        <v>267</v>
      </c>
      <c r="H125" s="115" t="s">
        <v>209</v>
      </c>
      <c r="K125" s="104"/>
      <c r="M125" s="105"/>
      <c r="N125" s="105"/>
    </row>
    <row r="126" spans="2:14" ht="15.75" customHeight="1">
      <c r="B126" s="85">
        <v>5</v>
      </c>
      <c r="D126" s="132">
        <v>42990</v>
      </c>
      <c r="E126" s="133"/>
      <c r="G126" s="110" t="s">
        <v>269</v>
      </c>
      <c r="H126" s="71" t="s">
        <v>32</v>
      </c>
      <c r="K126" s="104"/>
      <c r="M126" s="105"/>
      <c r="N126" s="105"/>
    </row>
    <row r="127" spans="2:14" ht="15.75" customHeight="1">
      <c r="B127" s="85">
        <v>7</v>
      </c>
      <c r="D127" s="132">
        <v>42997</v>
      </c>
      <c r="E127" s="73" t="s">
        <v>93</v>
      </c>
      <c r="G127" s="110" t="s">
        <v>270</v>
      </c>
      <c r="H127" s="71" t="s">
        <v>32</v>
      </c>
      <c r="K127" s="104"/>
      <c r="M127" s="105"/>
      <c r="N127" s="105"/>
    </row>
    <row r="128" spans="2:14" ht="15.75" customHeight="1">
      <c r="B128" s="85">
        <v>8</v>
      </c>
      <c r="D128" s="132">
        <v>42997</v>
      </c>
      <c r="E128" s="73" t="s">
        <v>271</v>
      </c>
      <c r="G128" s="110" t="s">
        <v>272</v>
      </c>
      <c r="H128" s="71" t="s">
        <v>32</v>
      </c>
      <c r="K128" s="104"/>
      <c r="M128" s="105"/>
      <c r="N128" s="105"/>
    </row>
    <row r="129" spans="1:14" ht="15.75" customHeight="1">
      <c r="B129" s="85">
        <v>9</v>
      </c>
      <c r="D129" s="132">
        <v>42997</v>
      </c>
      <c r="E129" s="73" t="s">
        <v>189</v>
      </c>
      <c r="G129" s="110" t="s">
        <v>274</v>
      </c>
      <c r="H129" s="71" t="s">
        <v>32</v>
      </c>
      <c r="K129" s="104"/>
      <c r="M129" s="105"/>
      <c r="N129" s="105"/>
    </row>
    <row r="130" spans="1:14" ht="15.75" customHeight="1">
      <c r="B130" s="85">
        <v>10</v>
      </c>
      <c r="D130" s="132">
        <v>43004</v>
      </c>
      <c r="E130" s="73" t="s">
        <v>124</v>
      </c>
      <c r="G130" s="110" t="s">
        <v>276</v>
      </c>
      <c r="H130" s="71" t="s">
        <v>32</v>
      </c>
      <c r="K130" s="104"/>
      <c r="M130" s="105"/>
      <c r="N130" s="105"/>
    </row>
    <row r="131" spans="1:14" ht="15.75" customHeight="1">
      <c r="B131" s="85">
        <v>11</v>
      </c>
      <c r="D131" s="132">
        <v>43004</v>
      </c>
      <c r="E131" s="73" t="s">
        <v>124</v>
      </c>
      <c r="G131" s="110" t="s">
        <v>277</v>
      </c>
      <c r="H131" s="71" t="s">
        <v>256</v>
      </c>
      <c r="K131" s="104"/>
      <c r="M131" s="105"/>
      <c r="N131" s="105"/>
    </row>
    <row r="132" spans="1:14" ht="15.75" customHeight="1">
      <c r="B132" s="85">
        <v>1</v>
      </c>
      <c r="D132" s="109">
        <v>43011</v>
      </c>
      <c r="E132" s="73" t="s">
        <v>103</v>
      </c>
      <c r="G132" s="135" t="s">
        <v>279</v>
      </c>
      <c r="H132" s="71" t="s">
        <v>32</v>
      </c>
      <c r="K132" s="104"/>
      <c r="M132" s="105"/>
      <c r="N132" s="105"/>
    </row>
    <row r="133" spans="1:14" ht="15.75" customHeight="1">
      <c r="B133" s="85">
        <v>2</v>
      </c>
      <c r="D133" s="109">
        <v>43011</v>
      </c>
      <c r="E133" s="71" t="s">
        <v>53</v>
      </c>
      <c r="G133" s="108" t="s">
        <v>281</v>
      </c>
      <c r="H133" s="73" t="s">
        <v>26</v>
      </c>
      <c r="K133" s="104"/>
      <c r="M133" s="105"/>
      <c r="N133" s="105"/>
    </row>
    <row r="134" spans="1:14" ht="15.75" customHeight="1">
      <c r="B134" s="85">
        <v>3</v>
      </c>
      <c r="D134" s="137">
        <v>43018</v>
      </c>
      <c r="E134" s="71" t="s">
        <v>29</v>
      </c>
      <c r="G134" s="108" t="s">
        <v>283</v>
      </c>
      <c r="H134" s="73" t="s">
        <v>35</v>
      </c>
      <c r="K134" s="104"/>
      <c r="M134" s="105"/>
      <c r="N134" s="105"/>
    </row>
    <row r="135" spans="1:14" ht="15.75" customHeight="1">
      <c r="B135" s="85">
        <v>4</v>
      </c>
      <c r="D135" s="137">
        <v>43025</v>
      </c>
      <c r="E135" s="71" t="s">
        <v>37</v>
      </c>
      <c r="G135" s="108" t="s">
        <v>42</v>
      </c>
      <c r="H135" s="73" t="s">
        <v>41</v>
      </c>
      <c r="K135" s="104"/>
      <c r="M135" s="105"/>
      <c r="N135" s="105"/>
    </row>
    <row r="136" spans="1:14" ht="15.75" customHeight="1">
      <c r="B136" s="85">
        <v>5</v>
      </c>
      <c r="D136" s="137">
        <v>43025</v>
      </c>
      <c r="E136" s="71" t="s">
        <v>37</v>
      </c>
      <c r="G136" s="110" t="s">
        <v>285</v>
      </c>
      <c r="H136" s="73" t="s">
        <v>41</v>
      </c>
      <c r="K136" s="104"/>
      <c r="M136" s="105"/>
      <c r="N136" s="105"/>
    </row>
    <row r="137" spans="1:14" ht="15.75" customHeight="1">
      <c r="B137" s="85">
        <v>6</v>
      </c>
      <c r="D137" s="137">
        <v>43032</v>
      </c>
      <c r="E137" s="73" t="s">
        <v>75</v>
      </c>
      <c r="G137" s="110" t="s">
        <v>286</v>
      </c>
      <c r="H137" s="73" t="s">
        <v>32</v>
      </c>
      <c r="K137" s="104"/>
      <c r="M137" s="105"/>
      <c r="N137" s="105"/>
    </row>
    <row r="138" spans="1:14" ht="15.75" customHeight="1">
      <c r="B138" s="85">
        <v>7</v>
      </c>
      <c r="D138" s="137">
        <v>43032</v>
      </c>
      <c r="E138" s="71" t="s">
        <v>69</v>
      </c>
      <c r="G138" s="108" t="s">
        <v>287</v>
      </c>
      <c r="H138" s="73" t="s">
        <v>32</v>
      </c>
      <c r="K138" s="104"/>
      <c r="M138" s="105"/>
      <c r="N138" s="105"/>
    </row>
    <row r="139" spans="1:14" ht="15.75" customHeight="1">
      <c r="B139" s="85">
        <v>8</v>
      </c>
      <c r="D139" s="137">
        <v>43032</v>
      </c>
      <c r="E139" s="71" t="s">
        <v>189</v>
      </c>
      <c r="G139" s="140" t="s">
        <v>274</v>
      </c>
      <c r="H139" s="73" t="s">
        <v>32</v>
      </c>
      <c r="K139" s="104"/>
      <c r="M139" s="105"/>
      <c r="N139" s="105"/>
    </row>
    <row r="140" spans="1:14" ht="15.75" customHeight="1">
      <c r="B140" s="85">
        <v>9</v>
      </c>
      <c r="D140" s="137">
        <v>43039</v>
      </c>
      <c r="E140" s="71" t="s">
        <v>29</v>
      </c>
      <c r="G140" s="108" t="s">
        <v>198</v>
      </c>
      <c r="H140" s="73" t="s">
        <v>35</v>
      </c>
      <c r="K140" s="104"/>
      <c r="M140" s="105"/>
      <c r="N140" s="105"/>
    </row>
    <row r="141" spans="1:14" ht="15.75" customHeight="1">
      <c r="B141" s="85">
        <v>10</v>
      </c>
      <c r="D141" s="137">
        <v>43039</v>
      </c>
      <c r="E141" s="71" t="s">
        <v>33</v>
      </c>
      <c r="G141" s="108" t="s">
        <v>290</v>
      </c>
      <c r="H141" s="73" t="s">
        <v>35</v>
      </c>
      <c r="K141" s="104"/>
      <c r="M141" s="105"/>
      <c r="N141" s="105"/>
    </row>
    <row r="142" spans="1:14" ht="15.75" customHeight="1">
      <c r="B142" s="85">
        <v>14</v>
      </c>
      <c r="D142" s="137">
        <v>43025</v>
      </c>
      <c r="E142" s="71" t="s">
        <v>291</v>
      </c>
      <c r="G142" s="110" t="s">
        <v>292</v>
      </c>
      <c r="H142" s="73" t="s">
        <v>291</v>
      </c>
      <c r="K142" s="104"/>
      <c r="M142" s="105"/>
      <c r="N142" s="105"/>
    </row>
    <row r="143" spans="1:14" ht="15.75" customHeight="1">
      <c r="B143" s="85">
        <v>15</v>
      </c>
      <c r="D143" s="137">
        <v>43025</v>
      </c>
      <c r="E143" s="71" t="s">
        <v>207</v>
      </c>
      <c r="G143" s="110" t="s">
        <v>267</v>
      </c>
      <c r="H143" s="115" t="s">
        <v>209</v>
      </c>
      <c r="K143" s="104"/>
      <c r="M143" s="105"/>
      <c r="N143" s="105"/>
    </row>
    <row r="144" spans="1:14" ht="15.75" customHeight="1">
      <c r="A144" s="142"/>
      <c r="B144" s="142"/>
      <c r="C144" s="142"/>
      <c r="D144" s="143"/>
      <c r="E144" s="143"/>
      <c r="F144" s="143"/>
      <c r="G144" s="143"/>
      <c r="H144" s="84"/>
      <c r="I144" s="143"/>
    </row>
    <row r="145" spans="1:9" ht="15.75" customHeight="1">
      <c r="A145" s="142"/>
      <c r="B145" s="142"/>
      <c r="C145" s="142"/>
      <c r="D145" s="143"/>
      <c r="E145" s="143"/>
      <c r="F145" s="143"/>
      <c r="G145" s="143"/>
      <c r="H145" s="84"/>
      <c r="I145" s="143"/>
    </row>
    <row r="146" spans="1:9" ht="15.75" customHeight="1">
      <c r="A146" s="142"/>
      <c r="B146" s="142"/>
      <c r="C146" s="142"/>
      <c r="D146" s="143"/>
      <c r="E146" s="143"/>
      <c r="F146" s="143"/>
      <c r="G146" s="143"/>
      <c r="H146" s="84"/>
      <c r="I146" s="143"/>
    </row>
    <row r="147" spans="1:9" ht="15.75" customHeight="1">
      <c r="A147" s="142"/>
      <c r="B147" s="142"/>
      <c r="C147" s="142"/>
      <c r="D147" s="143"/>
      <c r="E147" s="143"/>
      <c r="F147" s="143"/>
      <c r="G147" s="143"/>
      <c r="H147" s="84"/>
      <c r="I147" s="143"/>
    </row>
    <row r="148" spans="1:9" ht="15.75" customHeight="1">
      <c r="A148" s="142"/>
      <c r="B148" s="142"/>
      <c r="C148" s="142"/>
      <c r="D148" s="143"/>
      <c r="E148" s="143"/>
      <c r="F148" s="143"/>
      <c r="G148" s="143"/>
      <c r="H148" s="84"/>
      <c r="I148" s="143"/>
    </row>
    <row r="149" spans="1:9" ht="15.75" customHeight="1">
      <c r="A149" s="142"/>
      <c r="B149" s="142"/>
      <c r="C149" s="142"/>
      <c r="D149" s="143"/>
      <c r="E149" s="143"/>
      <c r="F149" s="143"/>
      <c r="G149" s="143"/>
      <c r="H149" s="84"/>
      <c r="I149" s="143"/>
    </row>
    <row r="150" spans="1:9" ht="15.75" customHeight="1">
      <c r="A150" s="142"/>
      <c r="B150" s="142"/>
      <c r="C150" s="142"/>
      <c r="D150" s="143"/>
      <c r="E150" s="143"/>
      <c r="F150" s="143"/>
      <c r="G150" s="143"/>
      <c r="H150" s="84"/>
      <c r="I150" s="143"/>
    </row>
    <row r="151" spans="1:9" ht="15.75" customHeight="1">
      <c r="A151" s="142"/>
      <c r="B151" s="142"/>
      <c r="C151" s="142"/>
      <c r="D151" s="143"/>
      <c r="E151" s="143"/>
      <c r="F151" s="143"/>
      <c r="G151" s="143"/>
      <c r="H151" s="84"/>
      <c r="I151" s="143"/>
    </row>
    <row r="152" spans="1:9" ht="15.75" customHeight="1">
      <c r="A152" s="142"/>
      <c r="B152" s="142"/>
      <c r="C152" s="142"/>
      <c r="D152" s="143"/>
      <c r="E152" s="143"/>
      <c r="F152" s="143"/>
      <c r="G152" s="143"/>
      <c r="H152" s="84"/>
      <c r="I152" s="143"/>
    </row>
    <row r="153" spans="1:9" ht="15.75" customHeight="1">
      <c r="A153" s="142"/>
      <c r="B153" s="142"/>
      <c r="C153" s="142"/>
      <c r="D153" s="143"/>
      <c r="E153" s="143"/>
      <c r="F153" s="143"/>
      <c r="G153" s="143"/>
      <c r="H153" s="84"/>
      <c r="I153" s="143"/>
    </row>
    <row r="154" spans="1:9" ht="15.75" customHeight="1">
      <c r="A154" s="142"/>
      <c r="B154" s="142"/>
      <c r="C154" s="142"/>
      <c r="D154" s="143"/>
      <c r="E154" s="143"/>
      <c r="F154" s="143"/>
      <c r="G154" s="143"/>
      <c r="H154" s="84"/>
      <c r="I154" s="143"/>
    </row>
    <row r="155" spans="1:9" ht="15.75" customHeight="1">
      <c r="A155" s="142"/>
      <c r="B155" s="142"/>
      <c r="C155" s="142"/>
      <c r="D155" s="143"/>
      <c r="E155" s="143"/>
      <c r="F155" s="143"/>
      <c r="G155" s="143"/>
      <c r="H155" s="84"/>
      <c r="I155" s="143"/>
    </row>
    <row r="156" spans="1:9" ht="15.75" customHeight="1">
      <c r="A156" s="142"/>
      <c r="B156" s="142"/>
      <c r="C156" s="142"/>
      <c r="D156" s="143"/>
      <c r="E156" s="143"/>
      <c r="F156" s="143"/>
      <c r="G156" s="143"/>
      <c r="H156" s="84"/>
      <c r="I156" s="143"/>
    </row>
    <row r="157" spans="1:9" ht="15.75" customHeight="1">
      <c r="A157" s="142"/>
      <c r="B157" s="142"/>
      <c r="C157" s="142"/>
      <c r="D157" s="143"/>
      <c r="E157" s="143"/>
      <c r="F157" s="143"/>
      <c r="G157" s="143"/>
      <c r="H157" s="84"/>
      <c r="I157" s="143"/>
    </row>
    <row r="158" spans="1:9" ht="15.75" customHeight="1">
      <c r="A158" s="142"/>
      <c r="B158" s="142"/>
      <c r="C158" s="142"/>
      <c r="D158" s="143"/>
      <c r="E158" s="143"/>
      <c r="F158" s="143"/>
      <c r="G158" s="143"/>
      <c r="H158" s="84"/>
      <c r="I158" s="143"/>
    </row>
    <row r="159" spans="1:9" ht="15.75" customHeight="1">
      <c r="A159" s="142"/>
      <c r="B159" s="142"/>
      <c r="C159" s="142"/>
      <c r="D159" s="143"/>
      <c r="E159" s="143"/>
      <c r="F159" s="143"/>
      <c r="G159" s="143"/>
      <c r="H159" s="84"/>
      <c r="I159" s="143"/>
    </row>
    <row r="160" spans="1:9" ht="15.75" customHeight="1">
      <c r="A160" s="142"/>
      <c r="B160" s="142"/>
      <c r="C160" s="142"/>
      <c r="D160" s="143"/>
      <c r="E160" s="143"/>
      <c r="F160" s="143"/>
      <c r="G160" s="143"/>
      <c r="H160" s="84"/>
      <c r="I160" s="143"/>
    </row>
    <row r="161" spans="1:9" ht="15.75" customHeight="1">
      <c r="A161" s="142"/>
      <c r="B161" s="142"/>
      <c r="C161" s="142"/>
      <c r="D161" s="143"/>
      <c r="E161" s="143"/>
      <c r="F161" s="143"/>
      <c r="G161" s="143"/>
      <c r="H161" s="84"/>
      <c r="I161" s="143"/>
    </row>
    <row r="162" spans="1:9" ht="15.75" customHeight="1">
      <c r="A162" s="142"/>
      <c r="B162" s="142"/>
      <c r="C162" s="142"/>
      <c r="D162" s="143"/>
      <c r="E162" s="143"/>
      <c r="F162" s="143"/>
      <c r="G162" s="143"/>
      <c r="H162" s="84"/>
      <c r="I162" s="143"/>
    </row>
    <row r="163" spans="1:9" ht="15.75" customHeight="1">
      <c r="A163" s="142"/>
      <c r="B163" s="142"/>
      <c r="C163" s="142"/>
      <c r="D163" s="143"/>
      <c r="E163" s="143"/>
      <c r="F163" s="143"/>
      <c r="G163" s="143"/>
      <c r="H163" s="84"/>
      <c r="I163" s="143"/>
    </row>
    <row r="164" spans="1:9" ht="15.75" customHeight="1">
      <c r="A164" s="142"/>
      <c r="B164" s="142"/>
      <c r="C164" s="142"/>
      <c r="D164" s="143"/>
      <c r="E164" s="143"/>
      <c r="F164" s="143"/>
      <c r="G164" s="143"/>
      <c r="H164" s="84"/>
      <c r="I164" s="143"/>
    </row>
    <row r="165" spans="1:9" ht="15.75" customHeight="1">
      <c r="A165" s="142"/>
      <c r="B165" s="142"/>
      <c r="C165" s="142"/>
      <c r="D165" s="143"/>
      <c r="E165" s="143"/>
      <c r="F165" s="143"/>
      <c r="G165" s="143"/>
      <c r="H165" s="84"/>
      <c r="I165" s="143"/>
    </row>
    <row r="166" spans="1:9" ht="15.75" customHeight="1">
      <c r="A166" s="142"/>
      <c r="B166" s="142"/>
      <c r="C166" s="142"/>
      <c r="D166" s="143"/>
      <c r="E166" s="143"/>
      <c r="F166" s="143"/>
      <c r="G166" s="143"/>
      <c r="H166" s="84"/>
      <c r="I166" s="143"/>
    </row>
    <row r="167" spans="1:9" ht="15.75" customHeight="1">
      <c r="A167" s="142"/>
      <c r="B167" s="142"/>
      <c r="C167" s="142"/>
      <c r="D167" s="143"/>
      <c r="E167" s="143"/>
      <c r="F167" s="143"/>
      <c r="G167" s="143"/>
      <c r="H167" s="84"/>
      <c r="I167" s="143"/>
    </row>
    <row r="168" spans="1:9" ht="15.75" customHeight="1">
      <c r="A168" s="142"/>
      <c r="B168" s="142"/>
      <c r="C168" s="142"/>
      <c r="D168" s="143"/>
      <c r="E168" s="143"/>
      <c r="F168" s="143"/>
      <c r="G168" s="143"/>
      <c r="H168" s="84"/>
      <c r="I168" s="143"/>
    </row>
    <row r="169" spans="1:9" ht="15.75" customHeight="1">
      <c r="A169" s="142"/>
      <c r="B169" s="142"/>
      <c r="C169" s="142"/>
      <c r="D169" s="143"/>
      <c r="E169" s="143"/>
      <c r="F169" s="143"/>
      <c r="G169" s="143"/>
      <c r="H169" s="84"/>
      <c r="I169" s="143"/>
    </row>
    <row r="170" spans="1:9" ht="15.75" customHeight="1">
      <c r="A170" s="142"/>
      <c r="B170" s="142"/>
      <c r="C170" s="142"/>
      <c r="D170" s="143"/>
      <c r="E170" s="143"/>
      <c r="F170" s="143"/>
      <c r="G170" s="143"/>
      <c r="H170" s="84"/>
      <c r="I170" s="143"/>
    </row>
    <row r="171" spans="1:9" ht="15.75" customHeight="1">
      <c r="A171" s="142"/>
      <c r="B171" s="142"/>
      <c r="C171" s="142"/>
      <c r="D171" s="143"/>
      <c r="E171" s="143"/>
      <c r="F171" s="143"/>
      <c r="G171" s="143"/>
      <c r="H171" s="84"/>
      <c r="I171" s="143"/>
    </row>
    <row r="172" spans="1:9" ht="15.75" customHeight="1">
      <c r="A172" s="142"/>
      <c r="B172" s="142"/>
      <c r="C172" s="142"/>
      <c r="D172" s="143"/>
      <c r="E172" s="143"/>
      <c r="F172" s="143"/>
      <c r="G172" s="143"/>
      <c r="H172" s="84"/>
      <c r="I172" s="143"/>
    </row>
    <row r="173" spans="1:9" ht="15.75" customHeight="1">
      <c r="A173" s="142"/>
      <c r="B173" s="142"/>
      <c r="C173" s="142"/>
      <c r="D173" s="143"/>
      <c r="E173" s="143"/>
      <c r="F173" s="143"/>
      <c r="G173" s="143"/>
      <c r="H173" s="84"/>
      <c r="I173" s="143"/>
    </row>
    <row r="174" spans="1:9" ht="15.75" customHeight="1">
      <c r="A174" s="142"/>
      <c r="B174" s="142"/>
      <c r="C174" s="142"/>
      <c r="D174" s="143"/>
      <c r="E174" s="143"/>
      <c r="F174" s="143"/>
      <c r="G174" s="143"/>
      <c r="H174" s="84"/>
      <c r="I174" s="143"/>
    </row>
    <row r="175" spans="1:9" ht="15.75" customHeight="1">
      <c r="A175" s="142"/>
      <c r="B175" s="142"/>
      <c r="C175" s="142"/>
      <c r="D175" s="143"/>
      <c r="E175" s="143"/>
      <c r="F175" s="143"/>
      <c r="G175" s="143"/>
      <c r="H175" s="84"/>
      <c r="I175" s="143"/>
    </row>
    <row r="176" spans="1:9" ht="15.75" customHeight="1">
      <c r="A176" s="142"/>
      <c r="B176" s="142"/>
      <c r="C176" s="142"/>
      <c r="D176" s="143"/>
      <c r="E176" s="143"/>
      <c r="F176" s="143"/>
      <c r="G176" s="143"/>
      <c r="H176" s="84"/>
      <c r="I176" s="143"/>
    </row>
    <row r="177" spans="1:9" ht="15.75" customHeight="1">
      <c r="A177" s="142"/>
      <c r="B177" s="142"/>
      <c r="C177" s="142"/>
      <c r="D177" s="143"/>
      <c r="E177" s="143"/>
      <c r="F177" s="143"/>
      <c r="G177" s="143"/>
      <c r="H177" s="84"/>
      <c r="I177" s="143"/>
    </row>
    <row r="178" spans="1:9" ht="15.75" customHeight="1">
      <c r="A178" s="142"/>
      <c r="B178" s="142"/>
      <c r="C178" s="142"/>
      <c r="D178" s="143"/>
      <c r="E178" s="143"/>
      <c r="F178" s="143"/>
      <c r="G178" s="143"/>
      <c r="H178" s="84"/>
      <c r="I178" s="143"/>
    </row>
    <row r="179" spans="1:9" ht="15.75" customHeight="1">
      <c r="A179" s="142"/>
      <c r="B179" s="142"/>
      <c r="C179" s="142"/>
      <c r="D179" s="143"/>
      <c r="E179" s="143"/>
      <c r="F179" s="143"/>
      <c r="G179" s="143"/>
      <c r="H179" s="84"/>
      <c r="I179" s="143"/>
    </row>
    <row r="180" spans="1:9" ht="15.75" customHeight="1">
      <c r="A180" s="142"/>
      <c r="B180" s="142"/>
      <c r="C180" s="142"/>
      <c r="D180" s="143"/>
      <c r="E180" s="143"/>
      <c r="F180" s="143"/>
      <c r="G180" s="143"/>
      <c r="H180" s="84"/>
      <c r="I180" s="143"/>
    </row>
    <row r="181" spans="1:9" ht="15.75" customHeight="1">
      <c r="A181" s="142"/>
      <c r="B181" s="142"/>
      <c r="C181" s="142"/>
      <c r="D181" s="143"/>
      <c r="E181" s="143"/>
      <c r="F181" s="143"/>
      <c r="G181" s="143"/>
      <c r="H181" s="84"/>
      <c r="I181" s="143"/>
    </row>
    <row r="182" spans="1:9" ht="15.75" customHeight="1">
      <c r="A182" s="142"/>
      <c r="B182" s="142"/>
      <c r="C182" s="142"/>
      <c r="D182" s="143"/>
      <c r="E182" s="143"/>
      <c r="F182" s="143"/>
      <c r="G182" s="143"/>
      <c r="H182" s="84"/>
      <c r="I182" s="143"/>
    </row>
    <row r="183" spans="1:9" ht="15.75" customHeight="1">
      <c r="A183" s="142"/>
      <c r="B183" s="142"/>
      <c r="C183" s="142"/>
      <c r="D183" s="143"/>
      <c r="E183" s="143"/>
      <c r="F183" s="143"/>
      <c r="G183" s="143"/>
      <c r="H183" s="84"/>
      <c r="I183" s="143"/>
    </row>
    <row r="184" spans="1:9" ht="15.75" customHeight="1">
      <c r="A184" s="142"/>
      <c r="B184" s="142"/>
      <c r="C184" s="142"/>
      <c r="D184" s="143"/>
      <c r="E184" s="143"/>
      <c r="F184" s="143"/>
      <c r="G184" s="143"/>
      <c r="H184" s="84"/>
      <c r="I184" s="143"/>
    </row>
    <row r="185" spans="1:9" ht="15.75" customHeight="1">
      <c r="A185" s="142"/>
      <c r="B185" s="142"/>
      <c r="C185" s="142"/>
      <c r="D185" s="143"/>
      <c r="E185" s="143"/>
      <c r="F185" s="143"/>
      <c r="G185" s="143"/>
      <c r="H185" s="84"/>
      <c r="I185" s="143"/>
    </row>
    <row r="186" spans="1:9" ht="15.75" customHeight="1">
      <c r="A186" s="142"/>
      <c r="B186" s="142"/>
      <c r="C186" s="142"/>
      <c r="D186" s="143"/>
      <c r="E186" s="143"/>
      <c r="F186" s="143"/>
      <c r="G186" s="143"/>
      <c r="H186" s="84"/>
      <c r="I186" s="143"/>
    </row>
    <row r="187" spans="1:9" ht="15.75" customHeight="1">
      <c r="A187" s="142"/>
      <c r="B187" s="142"/>
      <c r="C187" s="142"/>
      <c r="D187" s="143"/>
      <c r="E187" s="143"/>
      <c r="F187" s="143"/>
      <c r="G187" s="143"/>
      <c r="H187" s="84"/>
      <c r="I187" s="143"/>
    </row>
    <row r="188" spans="1:9" ht="15.75" customHeight="1">
      <c r="A188" s="142"/>
      <c r="B188" s="142"/>
      <c r="C188" s="142"/>
      <c r="D188" s="143"/>
      <c r="E188" s="143"/>
      <c r="F188" s="143"/>
      <c r="G188" s="143"/>
      <c r="H188" s="84"/>
      <c r="I188" s="143"/>
    </row>
    <row r="189" spans="1:9" ht="15.75" customHeight="1">
      <c r="A189" s="142"/>
      <c r="B189" s="142"/>
      <c r="C189" s="142"/>
      <c r="D189" s="143"/>
      <c r="E189" s="143"/>
      <c r="F189" s="143"/>
      <c r="G189" s="143"/>
      <c r="H189" s="84"/>
      <c r="I189" s="143"/>
    </row>
    <row r="190" spans="1:9" ht="15.75" customHeight="1">
      <c r="A190" s="142"/>
      <c r="B190" s="142"/>
      <c r="C190" s="142"/>
      <c r="D190" s="143"/>
      <c r="E190" s="143"/>
      <c r="F190" s="143"/>
      <c r="G190" s="143"/>
      <c r="H190" s="84"/>
      <c r="I190" s="143"/>
    </row>
    <row r="191" spans="1:9" ht="15.75" customHeight="1">
      <c r="A191" s="142"/>
      <c r="B191" s="142"/>
      <c r="C191" s="142"/>
      <c r="D191" s="143"/>
      <c r="E191" s="143"/>
      <c r="F191" s="143"/>
      <c r="G191" s="143"/>
      <c r="H191" s="84"/>
      <c r="I191" s="143"/>
    </row>
    <row r="192" spans="1:9" ht="15.75" customHeight="1">
      <c r="A192" s="142"/>
      <c r="B192" s="142"/>
      <c r="C192" s="142"/>
      <c r="D192" s="143"/>
      <c r="E192" s="143"/>
      <c r="F192" s="143"/>
      <c r="G192" s="143"/>
      <c r="H192" s="84"/>
      <c r="I192" s="143"/>
    </row>
    <row r="193" spans="1:9" ht="15.75" customHeight="1">
      <c r="A193" s="142"/>
      <c r="B193" s="142"/>
      <c r="C193" s="142"/>
      <c r="D193" s="143"/>
      <c r="E193" s="143"/>
      <c r="F193" s="143"/>
      <c r="G193" s="143"/>
      <c r="H193" s="84"/>
      <c r="I193" s="143"/>
    </row>
    <row r="194" spans="1:9" ht="15.75" customHeight="1">
      <c r="A194" s="142"/>
      <c r="B194" s="142"/>
      <c r="C194" s="142"/>
      <c r="D194" s="143"/>
      <c r="E194" s="143"/>
      <c r="F194" s="143"/>
      <c r="G194" s="143"/>
      <c r="H194" s="84"/>
      <c r="I194" s="143"/>
    </row>
    <row r="195" spans="1:9" ht="15.75" customHeight="1">
      <c r="A195" s="142"/>
      <c r="B195" s="142"/>
      <c r="C195" s="142"/>
      <c r="D195" s="143"/>
      <c r="E195" s="143"/>
      <c r="F195" s="143"/>
      <c r="G195" s="143"/>
      <c r="H195" s="84"/>
      <c r="I195" s="143"/>
    </row>
    <row r="196" spans="1:9" ht="15.75" customHeight="1">
      <c r="A196" s="142"/>
      <c r="B196" s="142"/>
      <c r="C196" s="142"/>
      <c r="D196" s="143"/>
      <c r="E196" s="143"/>
      <c r="F196" s="143"/>
      <c r="G196" s="143"/>
      <c r="H196" s="84"/>
      <c r="I196" s="143"/>
    </row>
    <row r="197" spans="1:9" ht="15.75" customHeight="1">
      <c r="A197" s="142"/>
      <c r="B197" s="142"/>
      <c r="C197" s="142"/>
      <c r="D197" s="143"/>
      <c r="E197" s="143"/>
      <c r="F197" s="143"/>
      <c r="G197" s="143"/>
      <c r="H197" s="84"/>
      <c r="I197" s="143"/>
    </row>
    <row r="198" spans="1:9" ht="15.75" customHeight="1">
      <c r="A198" s="142"/>
      <c r="B198" s="142"/>
      <c r="C198" s="142"/>
      <c r="D198" s="143"/>
      <c r="E198" s="143"/>
      <c r="F198" s="143"/>
      <c r="G198" s="143"/>
      <c r="H198" s="84"/>
      <c r="I198" s="143"/>
    </row>
    <row r="199" spans="1:9" ht="15.75" customHeight="1">
      <c r="A199" s="142"/>
      <c r="B199" s="142"/>
      <c r="C199" s="142"/>
      <c r="D199" s="143"/>
      <c r="E199" s="143"/>
      <c r="F199" s="143"/>
      <c r="G199" s="143"/>
      <c r="H199" s="84"/>
      <c r="I199" s="143"/>
    </row>
    <row r="200" spans="1:9" ht="15.75" customHeight="1">
      <c r="A200" s="142"/>
      <c r="B200" s="142"/>
      <c r="C200" s="142"/>
      <c r="D200" s="143"/>
      <c r="E200" s="143"/>
      <c r="F200" s="143"/>
      <c r="G200" s="143"/>
      <c r="H200" s="84"/>
      <c r="I200" s="143"/>
    </row>
    <row r="201" spans="1:9" ht="15.75" customHeight="1">
      <c r="A201" s="142"/>
      <c r="B201" s="142"/>
      <c r="C201" s="142"/>
      <c r="D201" s="143"/>
      <c r="E201" s="143"/>
      <c r="F201" s="143"/>
      <c r="G201" s="143"/>
      <c r="H201" s="84"/>
      <c r="I201" s="143"/>
    </row>
    <row r="202" spans="1:9" ht="15.75" customHeight="1">
      <c r="A202" s="142"/>
      <c r="B202" s="142"/>
      <c r="C202" s="142"/>
      <c r="D202" s="143"/>
      <c r="E202" s="143"/>
      <c r="F202" s="143"/>
      <c r="G202" s="143"/>
      <c r="H202" s="84"/>
      <c r="I202" s="143"/>
    </row>
    <row r="203" spans="1:9" ht="15.75" customHeight="1">
      <c r="A203" s="142"/>
      <c r="B203" s="142"/>
      <c r="C203" s="142"/>
      <c r="D203" s="143"/>
      <c r="E203" s="143"/>
      <c r="F203" s="143"/>
      <c r="G203" s="143"/>
      <c r="H203" s="84"/>
      <c r="I203" s="143"/>
    </row>
    <row r="204" spans="1:9" ht="15.75" customHeight="1">
      <c r="A204" s="142"/>
      <c r="B204" s="142"/>
      <c r="C204" s="142"/>
      <c r="D204" s="143"/>
      <c r="E204" s="143"/>
      <c r="F204" s="143"/>
      <c r="G204" s="143"/>
      <c r="H204" s="84"/>
      <c r="I204" s="143"/>
    </row>
    <row r="205" spans="1:9" ht="15.75" customHeight="1">
      <c r="A205" s="142"/>
      <c r="B205" s="142"/>
      <c r="C205" s="142"/>
      <c r="D205" s="143"/>
      <c r="E205" s="143"/>
      <c r="F205" s="143"/>
      <c r="G205" s="143"/>
      <c r="H205" s="84"/>
      <c r="I205" s="143"/>
    </row>
    <row r="206" spans="1:9" ht="15.75" customHeight="1">
      <c r="A206" s="142"/>
      <c r="B206" s="142"/>
      <c r="C206" s="142"/>
      <c r="D206" s="143"/>
      <c r="E206" s="143"/>
      <c r="F206" s="143"/>
      <c r="G206" s="143"/>
      <c r="H206" s="84"/>
      <c r="I206" s="143"/>
    </row>
    <row r="207" spans="1:9" ht="15.75" customHeight="1">
      <c r="A207" s="142"/>
      <c r="B207" s="142"/>
      <c r="C207" s="142"/>
      <c r="D207" s="143"/>
      <c r="E207" s="143"/>
      <c r="F207" s="143"/>
      <c r="G207" s="143"/>
      <c r="H207" s="84"/>
      <c r="I207" s="143"/>
    </row>
    <row r="208" spans="1:9" ht="15.75" customHeight="1">
      <c r="A208" s="142"/>
      <c r="B208" s="142"/>
      <c r="C208" s="142"/>
      <c r="D208" s="143"/>
      <c r="E208" s="143"/>
      <c r="F208" s="143"/>
      <c r="G208" s="143"/>
      <c r="H208" s="84"/>
      <c r="I208" s="143"/>
    </row>
    <row r="209" spans="1:9" ht="15.75" customHeight="1">
      <c r="A209" s="142"/>
      <c r="B209" s="142"/>
      <c r="C209" s="142"/>
      <c r="D209" s="143"/>
      <c r="E209" s="143"/>
      <c r="F209" s="143"/>
      <c r="G209" s="143"/>
      <c r="H209" s="84"/>
      <c r="I209" s="143"/>
    </row>
    <row r="210" spans="1:9" ht="15.75" customHeight="1">
      <c r="A210" s="142"/>
      <c r="B210" s="142"/>
      <c r="C210" s="142"/>
      <c r="D210" s="143"/>
      <c r="E210" s="143"/>
      <c r="F210" s="143"/>
      <c r="G210" s="143"/>
      <c r="H210" s="84"/>
      <c r="I210" s="143"/>
    </row>
    <row r="211" spans="1:9" ht="15.75" customHeight="1">
      <c r="A211" s="142"/>
      <c r="B211" s="142"/>
      <c r="C211" s="142"/>
      <c r="D211" s="143"/>
      <c r="E211" s="143"/>
      <c r="F211" s="143"/>
      <c r="G211" s="143"/>
      <c r="H211" s="84"/>
      <c r="I211" s="143"/>
    </row>
    <row r="212" spans="1:9" ht="15.75" customHeight="1">
      <c r="A212" s="142"/>
      <c r="B212" s="142"/>
      <c r="C212" s="142"/>
      <c r="D212" s="143"/>
      <c r="E212" s="143"/>
      <c r="F212" s="143"/>
      <c r="G212" s="143"/>
      <c r="H212" s="84"/>
      <c r="I212" s="143"/>
    </row>
    <row r="213" spans="1:9" ht="15.75" customHeight="1">
      <c r="A213" s="142"/>
      <c r="B213" s="142"/>
      <c r="C213" s="142"/>
      <c r="D213" s="143"/>
      <c r="E213" s="143"/>
      <c r="F213" s="143"/>
      <c r="G213" s="143"/>
      <c r="H213" s="84"/>
      <c r="I213" s="143"/>
    </row>
    <row r="214" spans="1:9" ht="15.75" customHeight="1">
      <c r="A214" s="142"/>
      <c r="B214" s="142"/>
      <c r="C214" s="142"/>
      <c r="D214" s="143"/>
      <c r="E214" s="143"/>
      <c r="F214" s="143"/>
      <c r="G214" s="143"/>
      <c r="H214" s="84"/>
      <c r="I214" s="143"/>
    </row>
    <row r="215" spans="1:9" ht="15.75" customHeight="1">
      <c r="A215" s="142"/>
      <c r="B215" s="142"/>
      <c r="C215" s="142"/>
      <c r="D215" s="143"/>
      <c r="E215" s="143"/>
      <c r="F215" s="143"/>
      <c r="G215" s="143"/>
      <c r="H215" s="84"/>
      <c r="I215" s="143"/>
    </row>
    <row r="216" spans="1:9" ht="15.75" customHeight="1">
      <c r="A216" s="142"/>
      <c r="B216" s="142"/>
      <c r="C216" s="142"/>
      <c r="D216" s="143"/>
      <c r="E216" s="143"/>
      <c r="F216" s="143"/>
      <c r="G216" s="143"/>
      <c r="H216" s="84"/>
      <c r="I216" s="143"/>
    </row>
    <row r="217" spans="1:9" ht="15.75" customHeight="1">
      <c r="A217" s="142"/>
      <c r="B217" s="142"/>
      <c r="C217" s="142"/>
      <c r="D217" s="143"/>
      <c r="E217" s="143"/>
      <c r="F217" s="143"/>
      <c r="G217" s="143"/>
      <c r="H217" s="84"/>
      <c r="I217" s="143"/>
    </row>
    <row r="218" spans="1:9" ht="15.75" customHeight="1">
      <c r="A218" s="142"/>
      <c r="B218" s="142"/>
      <c r="C218" s="142"/>
      <c r="D218" s="143"/>
      <c r="E218" s="143"/>
      <c r="F218" s="143"/>
      <c r="G218" s="143"/>
      <c r="H218" s="84"/>
      <c r="I218" s="143"/>
    </row>
    <row r="219" spans="1:9" ht="15.75" customHeight="1">
      <c r="A219" s="142"/>
      <c r="B219" s="142"/>
      <c r="C219" s="142"/>
      <c r="D219" s="143"/>
      <c r="E219" s="143"/>
      <c r="F219" s="143"/>
      <c r="G219" s="143"/>
      <c r="H219" s="84"/>
      <c r="I219" s="143"/>
    </row>
    <row r="220" spans="1:9" ht="15.75" customHeight="1">
      <c r="A220" s="142"/>
      <c r="B220" s="142"/>
      <c r="C220" s="142"/>
      <c r="D220" s="143"/>
      <c r="E220" s="143"/>
      <c r="F220" s="143"/>
      <c r="G220" s="143"/>
      <c r="H220" s="84"/>
      <c r="I220" s="143"/>
    </row>
    <row r="221" spans="1:9" ht="15.75" customHeight="1">
      <c r="A221" s="142"/>
      <c r="B221" s="142"/>
      <c r="C221" s="142"/>
      <c r="D221" s="143"/>
      <c r="E221" s="143"/>
      <c r="F221" s="143"/>
      <c r="G221" s="143"/>
      <c r="H221" s="84"/>
      <c r="I221" s="143"/>
    </row>
    <row r="222" spans="1:9" ht="15.75" customHeight="1">
      <c r="A222" s="142"/>
      <c r="B222" s="142"/>
      <c r="C222" s="142"/>
      <c r="D222" s="143"/>
      <c r="E222" s="143"/>
      <c r="F222" s="143"/>
      <c r="G222" s="143"/>
      <c r="H222" s="84"/>
      <c r="I222" s="143"/>
    </row>
    <row r="223" spans="1:9" ht="15.75" customHeight="1">
      <c r="A223" s="142"/>
      <c r="B223" s="142"/>
      <c r="C223" s="142"/>
      <c r="D223" s="143"/>
      <c r="E223" s="143"/>
      <c r="F223" s="143"/>
      <c r="G223" s="143"/>
      <c r="H223" s="84"/>
      <c r="I223" s="143"/>
    </row>
    <row r="224" spans="1:9" ht="15.75" customHeight="1">
      <c r="A224" s="142"/>
      <c r="B224" s="142"/>
      <c r="C224" s="142"/>
      <c r="D224" s="143"/>
      <c r="E224" s="143"/>
      <c r="F224" s="143"/>
      <c r="G224" s="143"/>
      <c r="H224" s="84"/>
      <c r="I224" s="143"/>
    </row>
    <row r="225" spans="1:9" ht="15.75" customHeight="1">
      <c r="A225" s="142"/>
      <c r="B225" s="142"/>
      <c r="C225" s="142"/>
      <c r="D225" s="143"/>
      <c r="E225" s="143"/>
      <c r="F225" s="143"/>
      <c r="G225" s="143"/>
      <c r="H225" s="84"/>
      <c r="I225" s="143"/>
    </row>
    <row r="226" spans="1:9" ht="15.75" customHeight="1">
      <c r="A226" s="142"/>
      <c r="B226" s="142"/>
      <c r="C226" s="142"/>
      <c r="D226" s="143"/>
      <c r="E226" s="143"/>
      <c r="F226" s="143"/>
      <c r="G226" s="143"/>
      <c r="H226" s="84"/>
      <c r="I226" s="143"/>
    </row>
    <row r="227" spans="1:9" ht="15.75" customHeight="1">
      <c r="A227" s="142"/>
      <c r="B227" s="142"/>
      <c r="C227" s="142"/>
      <c r="D227" s="143"/>
      <c r="E227" s="143"/>
      <c r="F227" s="143"/>
      <c r="G227" s="143"/>
      <c r="H227" s="84"/>
      <c r="I227" s="143"/>
    </row>
    <row r="228" spans="1:9" ht="15.75" customHeight="1">
      <c r="A228" s="142"/>
      <c r="B228" s="142"/>
      <c r="C228" s="142"/>
      <c r="D228" s="143"/>
      <c r="E228" s="143"/>
      <c r="F228" s="143"/>
      <c r="G228" s="143"/>
      <c r="H228" s="84"/>
      <c r="I228" s="143"/>
    </row>
    <row r="229" spans="1:9" ht="15.75" customHeight="1">
      <c r="A229" s="142"/>
      <c r="B229" s="142"/>
      <c r="C229" s="142"/>
      <c r="D229" s="143"/>
      <c r="E229" s="143"/>
      <c r="F229" s="143"/>
      <c r="G229" s="143"/>
      <c r="H229" s="84"/>
      <c r="I229" s="143"/>
    </row>
    <row r="230" spans="1:9" ht="15.75" customHeight="1">
      <c r="A230" s="142"/>
      <c r="B230" s="142"/>
      <c r="C230" s="142"/>
      <c r="D230" s="143"/>
      <c r="E230" s="143"/>
      <c r="F230" s="143"/>
      <c r="G230" s="143"/>
      <c r="H230" s="84"/>
      <c r="I230" s="143"/>
    </row>
    <row r="231" spans="1:9" ht="15.75" customHeight="1">
      <c r="A231" s="142"/>
      <c r="B231" s="142"/>
      <c r="C231" s="142"/>
      <c r="D231" s="143"/>
      <c r="E231" s="143"/>
      <c r="F231" s="143"/>
      <c r="G231" s="143"/>
      <c r="H231" s="84"/>
      <c r="I231" s="143"/>
    </row>
    <row r="232" spans="1:9" ht="15.75" customHeight="1">
      <c r="A232" s="142"/>
      <c r="B232" s="142"/>
      <c r="C232" s="142"/>
      <c r="D232" s="143"/>
      <c r="E232" s="143"/>
      <c r="F232" s="143"/>
      <c r="G232" s="143"/>
      <c r="H232" s="84"/>
      <c r="I232" s="143"/>
    </row>
    <row r="233" spans="1:9" ht="15.75" customHeight="1">
      <c r="A233" s="142"/>
      <c r="B233" s="142"/>
      <c r="C233" s="142"/>
      <c r="D233" s="143"/>
      <c r="E233" s="143"/>
      <c r="F233" s="143"/>
      <c r="G233" s="143"/>
      <c r="H233" s="84"/>
      <c r="I233" s="143"/>
    </row>
    <row r="234" spans="1:9" ht="15.75" customHeight="1">
      <c r="A234" s="142"/>
      <c r="B234" s="142"/>
      <c r="C234" s="142"/>
      <c r="D234" s="143"/>
      <c r="E234" s="143"/>
      <c r="F234" s="143"/>
      <c r="G234" s="143"/>
      <c r="H234" s="84"/>
      <c r="I234" s="143"/>
    </row>
    <row r="235" spans="1:9" ht="15.75" customHeight="1">
      <c r="A235" s="142"/>
      <c r="B235" s="142"/>
      <c r="C235" s="142"/>
      <c r="D235" s="143"/>
      <c r="E235" s="143"/>
      <c r="F235" s="143"/>
      <c r="G235" s="143"/>
      <c r="H235" s="84"/>
      <c r="I235" s="143"/>
    </row>
    <row r="236" spans="1:9" ht="15.75" customHeight="1">
      <c r="A236" s="142"/>
      <c r="B236" s="142"/>
      <c r="C236" s="142"/>
      <c r="D236" s="143"/>
      <c r="E236" s="143"/>
      <c r="F236" s="143"/>
      <c r="G236" s="143"/>
      <c r="H236" s="84"/>
      <c r="I236" s="143"/>
    </row>
    <row r="237" spans="1:9" ht="15.75" customHeight="1">
      <c r="A237" s="142"/>
      <c r="B237" s="142"/>
      <c r="C237" s="142"/>
      <c r="D237" s="143"/>
      <c r="E237" s="143"/>
      <c r="F237" s="143"/>
      <c r="G237" s="143"/>
      <c r="H237" s="84"/>
      <c r="I237" s="143"/>
    </row>
    <row r="238" spans="1:9" ht="15.75" customHeight="1">
      <c r="A238" s="142"/>
      <c r="B238" s="142"/>
      <c r="C238" s="142"/>
      <c r="D238" s="143"/>
      <c r="E238" s="143"/>
      <c r="F238" s="143"/>
      <c r="G238" s="143"/>
      <c r="H238" s="84"/>
      <c r="I238" s="143"/>
    </row>
    <row r="239" spans="1:9" ht="15.75" customHeight="1">
      <c r="A239" s="142"/>
      <c r="B239" s="142"/>
      <c r="C239" s="142"/>
      <c r="D239" s="143"/>
      <c r="E239" s="143"/>
      <c r="F239" s="143"/>
      <c r="G239" s="143"/>
      <c r="H239" s="84"/>
      <c r="I239" s="143"/>
    </row>
    <row r="240" spans="1:9" ht="15.75" customHeight="1">
      <c r="A240" s="142"/>
      <c r="B240" s="142"/>
      <c r="C240" s="142"/>
      <c r="D240" s="143"/>
      <c r="E240" s="143"/>
      <c r="F240" s="143"/>
      <c r="G240" s="143"/>
      <c r="H240" s="84"/>
      <c r="I240" s="143"/>
    </row>
    <row r="241" spans="1:9" ht="15.75" customHeight="1">
      <c r="A241" s="142"/>
      <c r="B241" s="142"/>
      <c r="C241" s="142"/>
      <c r="D241" s="143"/>
      <c r="E241" s="143"/>
      <c r="F241" s="143"/>
      <c r="G241" s="143"/>
      <c r="H241" s="84"/>
      <c r="I241" s="143"/>
    </row>
    <row r="242" spans="1:9" ht="15.75" customHeight="1">
      <c r="A242" s="142"/>
      <c r="B242" s="142"/>
      <c r="C242" s="142"/>
      <c r="D242" s="143"/>
      <c r="E242" s="143"/>
      <c r="F242" s="143"/>
      <c r="G242" s="143"/>
      <c r="H242" s="84"/>
      <c r="I242" s="143"/>
    </row>
    <row r="243" spans="1:9" ht="15.75" customHeight="1">
      <c r="A243" s="142"/>
      <c r="B243" s="142"/>
      <c r="C243" s="142"/>
      <c r="D243" s="143"/>
      <c r="E243" s="143"/>
      <c r="F243" s="143"/>
      <c r="G243" s="143"/>
      <c r="H243" s="84"/>
      <c r="I243" s="143"/>
    </row>
    <row r="244" spans="1:9" ht="15.75" customHeight="1">
      <c r="A244" s="142"/>
      <c r="B244" s="142"/>
      <c r="C244" s="142"/>
      <c r="D244" s="143"/>
      <c r="E244" s="143"/>
      <c r="F244" s="143"/>
      <c r="G244" s="143"/>
      <c r="H244" s="84"/>
      <c r="I244" s="143"/>
    </row>
    <row r="245" spans="1:9" ht="15.75" customHeight="1">
      <c r="A245" s="142"/>
      <c r="B245" s="142"/>
      <c r="C245" s="142"/>
      <c r="D245" s="143"/>
      <c r="E245" s="143"/>
      <c r="F245" s="143"/>
      <c r="G245" s="143"/>
      <c r="H245" s="84"/>
      <c r="I245" s="143"/>
    </row>
    <row r="246" spans="1:9" ht="15.75" customHeight="1">
      <c r="A246" s="142"/>
      <c r="B246" s="142"/>
      <c r="C246" s="142"/>
      <c r="D246" s="143"/>
      <c r="E246" s="143"/>
      <c r="F246" s="143"/>
      <c r="G246" s="143"/>
      <c r="H246" s="84"/>
      <c r="I246" s="143"/>
    </row>
    <row r="247" spans="1:9" ht="15.75" customHeight="1">
      <c r="A247" s="142"/>
      <c r="B247" s="142"/>
      <c r="C247" s="142"/>
      <c r="D247" s="143"/>
      <c r="E247" s="143"/>
      <c r="F247" s="143"/>
      <c r="G247" s="143"/>
      <c r="H247" s="84"/>
      <c r="I247" s="143"/>
    </row>
    <row r="248" spans="1:9" ht="15.75" customHeight="1">
      <c r="A248" s="142"/>
      <c r="B248" s="142"/>
      <c r="C248" s="142"/>
      <c r="D248" s="143"/>
      <c r="E248" s="143"/>
      <c r="F248" s="143"/>
      <c r="G248" s="143"/>
      <c r="H248" s="84"/>
      <c r="I248" s="143"/>
    </row>
    <row r="249" spans="1:9" ht="15.75" customHeight="1">
      <c r="A249" s="142"/>
      <c r="B249" s="142"/>
      <c r="C249" s="142"/>
      <c r="D249" s="143"/>
      <c r="E249" s="143"/>
      <c r="F249" s="143"/>
      <c r="G249" s="143"/>
      <c r="H249" s="84"/>
      <c r="I249" s="143"/>
    </row>
    <row r="250" spans="1:9" ht="15.75" customHeight="1">
      <c r="A250" s="142"/>
      <c r="B250" s="142"/>
      <c r="C250" s="142"/>
      <c r="D250" s="143"/>
      <c r="E250" s="143"/>
      <c r="F250" s="143"/>
      <c r="G250" s="143"/>
      <c r="H250" s="84"/>
      <c r="I250" s="143"/>
    </row>
    <row r="251" spans="1:9" ht="15.75" customHeight="1">
      <c r="A251" s="142"/>
      <c r="B251" s="142"/>
      <c r="C251" s="142"/>
      <c r="D251" s="143"/>
      <c r="E251" s="143"/>
      <c r="F251" s="143"/>
      <c r="G251" s="143"/>
      <c r="H251" s="84"/>
      <c r="I251" s="143"/>
    </row>
    <row r="252" spans="1:9" ht="15.75" customHeight="1">
      <c r="A252" s="142"/>
      <c r="B252" s="142"/>
      <c r="C252" s="142"/>
      <c r="D252" s="143"/>
      <c r="E252" s="143"/>
      <c r="F252" s="143"/>
      <c r="G252" s="143"/>
      <c r="H252" s="84"/>
      <c r="I252" s="143"/>
    </row>
    <row r="253" spans="1:9" ht="15.75" customHeight="1">
      <c r="A253" s="142"/>
      <c r="B253" s="142"/>
      <c r="C253" s="142"/>
      <c r="D253" s="143"/>
      <c r="E253" s="143"/>
      <c r="F253" s="143"/>
      <c r="G253" s="143"/>
      <c r="H253" s="84"/>
      <c r="I253" s="143"/>
    </row>
    <row r="254" spans="1:9" ht="15.75" customHeight="1">
      <c r="A254" s="142"/>
      <c r="B254" s="142"/>
      <c r="C254" s="142"/>
      <c r="D254" s="143"/>
      <c r="E254" s="143"/>
      <c r="F254" s="143"/>
      <c r="G254" s="143"/>
      <c r="H254" s="84"/>
      <c r="I254" s="143"/>
    </row>
    <row r="255" spans="1:9" ht="15.75" customHeight="1">
      <c r="A255" s="142"/>
      <c r="B255" s="142"/>
      <c r="C255" s="142"/>
      <c r="D255" s="143"/>
      <c r="E255" s="143"/>
      <c r="F255" s="143"/>
      <c r="G255" s="143"/>
      <c r="H255" s="84"/>
      <c r="I255" s="143"/>
    </row>
    <row r="256" spans="1:9" ht="15.75" customHeight="1">
      <c r="A256" s="142"/>
      <c r="B256" s="142"/>
      <c r="C256" s="142"/>
      <c r="D256" s="143"/>
      <c r="E256" s="143"/>
      <c r="F256" s="143"/>
      <c r="G256" s="143"/>
      <c r="H256" s="84"/>
      <c r="I256" s="143"/>
    </row>
    <row r="257" spans="1:9" ht="15.75" customHeight="1">
      <c r="A257" s="142"/>
      <c r="B257" s="142"/>
      <c r="C257" s="142"/>
      <c r="D257" s="143"/>
      <c r="E257" s="143"/>
      <c r="F257" s="143"/>
      <c r="G257" s="143"/>
      <c r="H257" s="84"/>
      <c r="I257" s="143"/>
    </row>
    <row r="258" spans="1:9" ht="15.75" customHeight="1">
      <c r="A258" s="142"/>
      <c r="B258" s="142"/>
      <c r="C258" s="142"/>
      <c r="D258" s="143"/>
      <c r="E258" s="143"/>
      <c r="F258" s="143"/>
      <c r="G258" s="143"/>
      <c r="H258" s="84"/>
      <c r="I258" s="143"/>
    </row>
    <row r="259" spans="1:9" ht="15.75" customHeight="1">
      <c r="A259" s="142"/>
      <c r="B259" s="142"/>
      <c r="C259" s="142"/>
      <c r="D259" s="143"/>
      <c r="E259" s="143"/>
      <c r="F259" s="143"/>
      <c r="G259" s="143"/>
      <c r="H259" s="84"/>
      <c r="I259" s="143"/>
    </row>
    <row r="260" spans="1:9" ht="15.75" customHeight="1">
      <c r="A260" s="142"/>
      <c r="B260" s="142"/>
      <c r="C260" s="142"/>
      <c r="D260" s="143"/>
      <c r="E260" s="143"/>
      <c r="F260" s="143"/>
      <c r="G260" s="143"/>
      <c r="H260" s="84"/>
      <c r="I260" s="143"/>
    </row>
    <row r="261" spans="1:9" ht="15.75" customHeight="1">
      <c r="A261" s="142"/>
      <c r="B261" s="142"/>
      <c r="C261" s="142"/>
      <c r="D261" s="143"/>
      <c r="E261" s="143"/>
      <c r="F261" s="143"/>
      <c r="G261" s="143"/>
      <c r="H261" s="84"/>
      <c r="I261" s="143"/>
    </row>
    <row r="262" spans="1:9" ht="15.75" customHeight="1">
      <c r="A262" s="142"/>
      <c r="B262" s="142"/>
      <c r="C262" s="142"/>
      <c r="D262" s="143"/>
      <c r="E262" s="143"/>
      <c r="F262" s="143"/>
      <c r="G262" s="143"/>
      <c r="H262" s="84"/>
      <c r="I262" s="143"/>
    </row>
    <row r="263" spans="1:9" ht="15.75" customHeight="1">
      <c r="A263" s="142"/>
      <c r="B263" s="142"/>
      <c r="C263" s="142"/>
      <c r="D263" s="143"/>
      <c r="E263" s="143"/>
      <c r="F263" s="143"/>
      <c r="G263" s="143"/>
      <c r="H263" s="84"/>
      <c r="I263" s="143"/>
    </row>
    <row r="264" spans="1:9" ht="15.75" customHeight="1">
      <c r="A264" s="142"/>
      <c r="B264" s="142"/>
      <c r="C264" s="142"/>
      <c r="D264" s="143"/>
      <c r="E264" s="143"/>
      <c r="F264" s="143"/>
      <c r="G264" s="143"/>
      <c r="H264" s="84"/>
      <c r="I264" s="143"/>
    </row>
    <row r="265" spans="1:9" ht="15.75" customHeight="1">
      <c r="A265" s="142"/>
      <c r="B265" s="142"/>
      <c r="C265" s="142"/>
      <c r="D265" s="143"/>
      <c r="E265" s="143"/>
      <c r="F265" s="143"/>
      <c r="G265" s="143"/>
      <c r="H265" s="84"/>
      <c r="I265" s="143"/>
    </row>
    <row r="266" spans="1:9" ht="15.75" customHeight="1">
      <c r="A266" s="142"/>
      <c r="B266" s="142"/>
      <c r="C266" s="142"/>
      <c r="D266" s="143"/>
      <c r="E266" s="143"/>
      <c r="F266" s="143"/>
      <c r="G266" s="143"/>
      <c r="H266" s="84"/>
      <c r="I266" s="143"/>
    </row>
    <row r="267" spans="1:9" ht="15.75" customHeight="1">
      <c r="A267" s="142"/>
      <c r="B267" s="142"/>
      <c r="C267" s="142"/>
      <c r="D267" s="143"/>
      <c r="E267" s="143"/>
      <c r="F267" s="143"/>
      <c r="G267" s="143"/>
      <c r="H267" s="84"/>
      <c r="I267" s="143"/>
    </row>
    <row r="268" spans="1:9" ht="15.75" customHeight="1">
      <c r="A268" s="142"/>
      <c r="B268" s="142"/>
      <c r="C268" s="142"/>
      <c r="D268" s="143"/>
      <c r="E268" s="143"/>
      <c r="F268" s="143"/>
      <c r="G268" s="143"/>
      <c r="H268" s="84"/>
      <c r="I268" s="143"/>
    </row>
    <row r="269" spans="1:9" ht="15.75" customHeight="1">
      <c r="A269" s="142"/>
      <c r="B269" s="142"/>
      <c r="C269" s="142"/>
      <c r="D269" s="143"/>
      <c r="E269" s="143"/>
      <c r="F269" s="143"/>
      <c r="G269" s="143"/>
      <c r="H269" s="84"/>
      <c r="I269" s="143"/>
    </row>
    <row r="270" spans="1:9" ht="15.75" customHeight="1">
      <c r="A270" s="142"/>
      <c r="B270" s="142"/>
      <c r="C270" s="142"/>
      <c r="D270" s="143"/>
      <c r="E270" s="143"/>
      <c r="F270" s="143"/>
      <c r="G270" s="143"/>
      <c r="H270" s="84"/>
      <c r="I270" s="143"/>
    </row>
    <row r="271" spans="1:9" ht="15.75" customHeight="1">
      <c r="A271" s="142"/>
      <c r="B271" s="142"/>
      <c r="C271" s="142"/>
      <c r="D271" s="143"/>
      <c r="E271" s="143"/>
      <c r="F271" s="143"/>
      <c r="G271" s="143"/>
      <c r="H271" s="84"/>
      <c r="I271" s="143"/>
    </row>
    <row r="272" spans="1:9" ht="15.75" customHeight="1">
      <c r="A272" s="142"/>
      <c r="B272" s="142"/>
      <c r="C272" s="142"/>
      <c r="D272" s="143"/>
      <c r="E272" s="143"/>
      <c r="F272" s="143"/>
      <c r="G272" s="143"/>
      <c r="H272" s="84"/>
      <c r="I272" s="143"/>
    </row>
    <row r="273" spans="1:9" ht="15.75" customHeight="1">
      <c r="A273" s="142"/>
      <c r="B273" s="142"/>
      <c r="C273" s="142"/>
      <c r="D273" s="143"/>
      <c r="E273" s="143"/>
      <c r="F273" s="143"/>
      <c r="G273" s="143"/>
      <c r="H273" s="84"/>
      <c r="I273" s="143"/>
    </row>
    <row r="274" spans="1:9" ht="15.75" customHeight="1">
      <c r="A274" s="142"/>
      <c r="B274" s="142"/>
      <c r="C274" s="142"/>
      <c r="D274" s="143"/>
      <c r="E274" s="143"/>
      <c r="F274" s="143"/>
      <c r="G274" s="143"/>
      <c r="H274" s="84"/>
      <c r="I274" s="143"/>
    </row>
    <row r="275" spans="1:9" ht="15.75" customHeight="1">
      <c r="A275" s="142"/>
      <c r="B275" s="142"/>
      <c r="C275" s="142"/>
      <c r="D275" s="143"/>
      <c r="E275" s="143"/>
      <c r="F275" s="143"/>
      <c r="G275" s="143"/>
      <c r="H275" s="84"/>
      <c r="I275" s="143"/>
    </row>
    <row r="276" spans="1:9" ht="15.75" customHeight="1">
      <c r="A276" s="142"/>
      <c r="B276" s="142"/>
      <c r="C276" s="142"/>
      <c r="D276" s="143"/>
      <c r="E276" s="143"/>
      <c r="F276" s="143"/>
      <c r="G276" s="143"/>
      <c r="H276" s="84"/>
      <c r="I276" s="143"/>
    </row>
    <row r="277" spans="1:9" ht="15.75" customHeight="1">
      <c r="A277" s="142"/>
      <c r="B277" s="142"/>
      <c r="C277" s="142"/>
      <c r="D277" s="143"/>
      <c r="E277" s="143"/>
      <c r="F277" s="143"/>
      <c r="G277" s="143"/>
      <c r="H277" s="84"/>
      <c r="I277" s="143"/>
    </row>
    <row r="278" spans="1:9" ht="15.75" customHeight="1">
      <c r="A278" s="142"/>
      <c r="B278" s="142"/>
      <c r="C278" s="142"/>
      <c r="D278" s="143"/>
      <c r="E278" s="143"/>
      <c r="F278" s="143"/>
      <c r="G278" s="143"/>
      <c r="H278" s="84"/>
      <c r="I278" s="143"/>
    </row>
    <row r="279" spans="1:9" ht="15.75" customHeight="1">
      <c r="A279" s="142"/>
      <c r="B279" s="142"/>
      <c r="C279" s="142"/>
      <c r="D279" s="143"/>
      <c r="E279" s="143"/>
      <c r="F279" s="143"/>
      <c r="G279" s="143"/>
      <c r="H279" s="84"/>
      <c r="I279" s="143"/>
    </row>
    <row r="280" spans="1:9" ht="15.75" customHeight="1">
      <c r="A280" s="142"/>
      <c r="B280" s="142"/>
      <c r="C280" s="142"/>
      <c r="D280" s="143"/>
      <c r="E280" s="143"/>
      <c r="F280" s="143"/>
      <c r="G280" s="143"/>
      <c r="H280" s="84"/>
      <c r="I280" s="143"/>
    </row>
    <row r="281" spans="1:9" ht="15.75" customHeight="1">
      <c r="A281" s="142"/>
      <c r="B281" s="142"/>
      <c r="C281" s="142"/>
      <c r="D281" s="143"/>
      <c r="E281" s="143"/>
      <c r="F281" s="143"/>
      <c r="G281" s="143"/>
      <c r="H281" s="84"/>
      <c r="I281" s="143"/>
    </row>
    <row r="282" spans="1:9" ht="15.75" customHeight="1">
      <c r="A282" s="142"/>
      <c r="B282" s="142"/>
      <c r="C282" s="142"/>
      <c r="D282" s="143"/>
      <c r="E282" s="143"/>
      <c r="F282" s="143"/>
      <c r="G282" s="143"/>
      <c r="H282" s="84"/>
      <c r="I282" s="143"/>
    </row>
    <row r="283" spans="1:9" ht="15.75" customHeight="1">
      <c r="A283" s="142"/>
      <c r="B283" s="142"/>
      <c r="C283" s="142"/>
      <c r="D283" s="143"/>
      <c r="E283" s="143"/>
      <c r="F283" s="143"/>
      <c r="G283" s="143"/>
      <c r="H283" s="84"/>
      <c r="I283" s="143"/>
    </row>
    <row r="284" spans="1:9" ht="15.75" customHeight="1">
      <c r="A284" s="142"/>
      <c r="B284" s="142"/>
      <c r="C284" s="142"/>
      <c r="D284" s="143"/>
      <c r="E284" s="143"/>
      <c r="F284" s="143"/>
      <c r="G284" s="143"/>
      <c r="H284" s="84"/>
      <c r="I284" s="143"/>
    </row>
    <row r="285" spans="1:9" ht="15.75" customHeight="1">
      <c r="A285" s="142"/>
      <c r="B285" s="142"/>
      <c r="C285" s="142"/>
      <c r="D285" s="143"/>
      <c r="E285" s="143"/>
      <c r="F285" s="143"/>
      <c r="G285" s="143"/>
      <c r="H285" s="84"/>
      <c r="I285" s="143"/>
    </row>
    <row r="286" spans="1:9" ht="15.75" customHeight="1">
      <c r="A286" s="142"/>
      <c r="B286" s="142"/>
      <c r="C286" s="142"/>
      <c r="D286" s="143"/>
      <c r="E286" s="143"/>
      <c r="F286" s="143"/>
      <c r="G286" s="143"/>
      <c r="H286" s="84"/>
      <c r="I286" s="143"/>
    </row>
    <row r="287" spans="1:9" ht="15.75" customHeight="1">
      <c r="A287" s="142"/>
      <c r="B287" s="142"/>
      <c r="C287" s="142"/>
      <c r="D287" s="143"/>
      <c r="E287" s="143"/>
      <c r="F287" s="143"/>
      <c r="G287" s="143"/>
      <c r="H287" s="84"/>
      <c r="I287" s="143"/>
    </row>
    <row r="288" spans="1:9" ht="15.75" customHeight="1">
      <c r="A288" s="142"/>
      <c r="B288" s="142"/>
      <c r="C288" s="142"/>
      <c r="D288" s="143"/>
      <c r="E288" s="143"/>
      <c r="F288" s="143"/>
      <c r="G288" s="143"/>
      <c r="H288" s="84"/>
      <c r="I288" s="143"/>
    </row>
    <row r="289" spans="1:9" ht="15.75" customHeight="1">
      <c r="A289" s="142"/>
      <c r="B289" s="142"/>
      <c r="C289" s="142"/>
      <c r="D289" s="143"/>
      <c r="E289" s="143"/>
      <c r="F289" s="143"/>
      <c r="G289" s="143"/>
      <c r="H289" s="84"/>
      <c r="I289" s="143"/>
    </row>
    <row r="290" spans="1:9" ht="15.75" customHeight="1">
      <c r="A290" s="142"/>
      <c r="B290" s="142"/>
      <c r="C290" s="142"/>
      <c r="D290" s="143"/>
      <c r="E290" s="143"/>
      <c r="F290" s="143"/>
      <c r="G290" s="143"/>
      <c r="H290" s="84"/>
      <c r="I290" s="143"/>
    </row>
    <row r="291" spans="1:9" ht="15.75" customHeight="1">
      <c r="A291" s="142"/>
      <c r="B291" s="142"/>
      <c r="C291" s="142"/>
      <c r="D291" s="143"/>
      <c r="E291" s="143"/>
      <c r="F291" s="143"/>
      <c r="G291" s="143"/>
      <c r="H291" s="84"/>
      <c r="I291" s="143"/>
    </row>
    <row r="292" spans="1:9" ht="15.75" customHeight="1">
      <c r="A292" s="142"/>
      <c r="B292" s="142"/>
      <c r="C292" s="142"/>
      <c r="D292" s="143"/>
      <c r="E292" s="143"/>
      <c r="F292" s="143"/>
      <c r="G292" s="143"/>
      <c r="H292" s="84"/>
      <c r="I292" s="143"/>
    </row>
    <row r="293" spans="1:9" ht="15.75" customHeight="1">
      <c r="A293" s="142"/>
      <c r="B293" s="142"/>
      <c r="C293" s="142"/>
      <c r="D293" s="143"/>
      <c r="E293" s="143"/>
      <c r="F293" s="143"/>
      <c r="G293" s="143"/>
      <c r="H293" s="84"/>
      <c r="I293" s="143"/>
    </row>
    <row r="294" spans="1:9" ht="15.75" customHeight="1">
      <c r="A294" s="142"/>
      <c r="B294" s="142"/>
      <c r="C294" s="142"/>
      <c r="D294" s="143"/>
      <c r="E294" s="143"/>
      <c r="F294" s="143"/>
      <c r="G294" s="143"/>
      <c r="H294" s="84"/>
      <c r="I294" s="143"/>
    </row>
    <row r="295" spans="1:9" ht="15.75" customHeight="1">
      <c r="A295" s="142"/>
      <c r="B295" s="142"/>
      <c r="C295" s="142"/>
      <c r="D295" s="143"/>
      <c r="E295" s="143"/>
      <c r="F295" s="143"/>
      <c r="G295" s="143"/>
      <c r="H295" s="84"/>
      <c r="I295" s="143"/>
    </row>
    <row r="296" spans="1:9" ht="15.75" customHeight="1">
      <c r="A296" s="142"/>
      <c r="B296" s="142"/>
      <c r="C296" s="142"/>
      <c r="D296" s="143"/>
      <c r="E296" s="143"/>
      <c r="F296" s="143"/>
      <c r="G296" s="143"/>
      <c r="H296" s="84"/>
      <c r="I296" s="143"/>
    </row>
    <row r="297" spans="1:9" ht="15.75" customHeight="1">
      <c r="A297" s="142"/>
      <c r="B297" s="142"/>
      <c r="C297" s="142"/>
      <c r="D297" s="143"/>
      <c r="E297" s="143"/>
      <c r="F297" s="143"/>
      <c r="G297" s="143"/>
      <c r="H297" s="84"/>
      <c r="I297" s="143"/>
    </row>
    <row r="298" spans="1:9" ht="15.75" customHeight="1">
      <c r="A298" s="142"/>
      <c r="B298" s="142"/>
      <c r="C298" s="142"/>
      <c r="D298" s="143"/>
      <c r="E298" s="143"/>
      <c r="F298" s="143"/>
      <c r="G298" s="143"/>
      <c r="H298" s="84"/>
      <c r="I298" s="143"/>
    </row>
    <row r="299" spans="1:9" ht="15.75" customHeight="1">
      <c r="A299" s="142"/>
      <c r="B299" s="142"/>
      <c r="C299" s="142"/>
      <c r="D299" s="143"/>
      <c r="E299" s="143"/>
      <c r="F299" s="143"/>
      <c r="G299" s="143"/>
      <c r="H299" s="84"/>
      <c r="I299" s="143"/>
    </row>
    <row r="300" spans="1:9" ht="15.75" customHeight="1">
      <c r="A300" s="142"/>
      <c r="B300" s="142"/>
      <c r="C300" s="142"/>
      <c r="D300" s="143"/>
      <c r="E300" s="143"/>
      <c r="F300" s="143"/>
      <c r="G300" s="143"/>
      <c r="H300" s="84"/>
      <c r="I300" s="143"/>
    </row>
    <row r="301" spans="1:9" ht="15.75" customHeight="1">
      <c r="A301" s="142"/>
      <c r="B301" s="142"/>
      <c r="C301" s="142"/>
      <c r="D301" s="143"/>
      <c r="E301" s="143"/>
      <c r="F301" s="143"/>
      <c r="G301" s="143"/>
      <c r="H301" s="84"/>
      <c r="I301" s="143"/>
    </row>
    <row r="302" spans="1:9" ht="15.75" customHeight="1">
      <c r="A302" s="142"/>
      <c r="B302" s="142"/>
      <c r="C302" s="142"/>
      <c r="D302" s="143"/>
      <c r="E302" s="143"/>
      <c r="F302" s="143"/>
      <c r="G302" s="143"/>
      <c r="H302" s="84"/>
      <c r="I302" s="143"/>
    </row>
    <row r="303" spans="1:9" ht="15.75" customHeight="1">
      <c r="A303" s="142"/>
      <c r="B303" s="142"/>
      <c r="C303" s="142"/>
      <c r="D303" s="143"/>
      <c r="E303" s="143"/>
      <c r="F303" s="143"/>
      <c r="G303" s="143"/>
      <c r="H303" s="84"/>
      <c r="I303" s="143"/>
    </row>
    <row r="304" spans="1:9" ht="15.75" customHeight="1">
      <c r="A304" s="142"/>
      <c r="B304" s="142"/>
      <c r="C304" s="142"/>
      <c r="D304" s="143"/>
      <c r="E304" s="143"/>
      <c r="F304" s="143"/>
      <c r="G304" s="143"/>
      <c r="H304" s="84"/>
      <c r="I304" s="143"/>
    </row>
    <row r="305" spans="1:9" ht="15.75" customHeight="1">
      <c r="A305" s="142"/>
      <c r="B305" s="142"/>
      <c r="C305" s="142"/>
      <c r="D305" s="143"/>
      <c r="E305" s="143"/>
      <c r="F305" s="143"/>
      <c r="G305" s="143"/>
      <c r="H305" s="84"/>
      <c r="I305" s="143"/>
    </row>
    <row r="306" spans="1:9" ht="15.75" customHeight="1">
      <c r="A306" s="142"/>
      <c r="B306" s="142"/>
      <c r="C306" s="142"/>
      <c r="D306" s="143"/>
      <c r="E306" s="143"/>
      <c r="F306" s="143"/>
      <c r="G306" s="143"/>
      <c r="H306" s="84"/>
      <c r="I306" s="143"/>
    </row>
    <row r="307" spans="1:9" ht="15.75" customHeight="1">
      <c r="A307" s="142"/>
      <c r="B307" s="142"/>
      <c r="C307" s="142"/>
      <c r="D307" s="143"/>
      <c r="E307" s="143"/>
      <c r="F307" s="143"/>
      <c r="G307" s="143"/>
      <c r="H307" s="84"/>
      <c r="I307" s="143"/>
    </row>
    <row r="308" spans="1:9" ht="15.75" customHeight="1">
      <c r="A308" s="142"/>
      <c r="B308" s="142"/>
      <c r="C308" s="142"/>
      <c r="D308" s="143"/>
      <c r="E308" s="143"/>
      <c r="F308" s="143"/>
      <c r="G308" s="143"/>
      <c r="H308" s="84"/>
      <c r="I308" s="143"/>
    </row>
    <row r="309" spans="1:9" ht="15.75" customHeight="1">
      <c r="A309" s="142"/>
      <c r="B309" s="142"/>
      <c r="C309" s="142"/>
      <c r="D309" s="143"/>
      <c r="E309" s="143"/>
      <c r="F309" s="143"/>
      <c r="G309" s="143"/>
      <c r="H309" s="84"/>
      <c r="I309" s="143"/>
    </row>
    <row r="310" spans="1:9" ht="15.75" customHeight="1">
      <c r="A310" s="142"/>
      <c r="B310" s="142"/>
      <c r="C310" s="142"/>
      <c r="D310" s="143"/>
      <c r="E310" s="143"/>
      <c r="F310" s="143"/>
      <c r="G310" s="143"/>
      <c r="H310" s="84"/>
      <c r="I310" s="143"/>
    </row>
    <row r="311" spans="1:9" ht="15.75" customHeight="1">
      <c r="A311" s="142"/>
      <c r="B311" s="142"/>
      <c r="C311" s="142"/>
      <c r="D311" s="143"/>
      <c r="E311" s="143"/>
      <c r="F311" s="143"/>
      <c r="G311" s="143"/>
      <c r="H311" s="84"/>
      <c r="I311" s="143"/>
    </row>
    <row r="312" spans="1:9" ht="15.75" customHeight="1">
      <c r="A312" s="142"/>
      <c r="B312" s="142"/>
      <c r="C312" s="142"/>
      <c r="D312" s="143"/>
      <c r="E312" s="143"/>
      <c r="F312" s="143"/>
      <c r="G312" s="143"/>
      <c r="H312" s="84"/>
      <c r="I312" s="143"/>
    </row>
    <row r="313" spans="1:9" ht="15.75" customHeight="1">
      <c r="A313" s="142"/>
      <c r="B313" s="142"/>
      <c r="C313" s="142"/>
      <c r="D313" s="143"/>
      <c r="E313" s="143"/>
      <c r="F313" s="143"/>
      <c r="G313" s="143"/>
      <c r="H313" s="84"/>
      <c r="I313" s="143"/>
    </row>
    <row r="314" spans="1:9" ht="15.75" customHeight="1">
      <c r="A314" s="142"/>
      <c r="B314" s="142"/>
      <c r="C314" s="142"/>
      <c r="D314" s="143"/>
      <c r="E314" s="143"/>
      <c r="F314" s="143"/>
      <c r="G314" s="143"/>
      <c r="H314" s="84"/>
      <c r="I314" s="143"/>
    </row>
    <row r="315" spans="1:9" ht="15.75" customHeight="1">
      <c r="A315" s="142"/>
      <c r="B315" s="142"/>
      <c r="C315" s="142"/>
      <c r="D315" s="143"/>
      <c r="E315" s="143"/>
      <c r="F315" s="143"/>
      <c r="G315" s="143"/>
      <c r="H315" s="84"/>
      <c r="I315" s="143"/>
    </row>
    <row r="316" spans="1:9" ht="15.75" customHeight="1">
      <c r="A316" s="142"/>
      <c r="B316" s="142"/>
      <c r="C316" s="142"/>
      <c r="D316" s="143"/>
      <c r="E316" s="143"/>
      <c r="F316" s="143"/>
      <c r="G316" s="143"/>
      <c r="H316" s="84"/>
      <c r="I316" s="143"/>
    </row>
    <row r="317" spans="1:9" ht="15.75" customHeight="1">
      <c r="A317" s="142"/>
      <c r="B317" s="142"/>
      <c r="C317" s="142"/>
      <c r="D317" s="143"/>
      <c r="E317" s="143"/>
      <c r="F317" s="143"/>
      <c r="G317" s="143"/>
      <c r="H317" s="84"/>
      <c r="I317" s="143"/>
    </row>
    <row r="318" spans="1:9" ht="15.75" customHeight="1">
      <c r="A318" s="142"/>
      <c r="B318" s="142"/>
      <c r="C318" s="142"/>
      <c r="D318" s="143"/>
      <c r="E318" s="143"/>
      <c r="F318" s="143"/>
      <c r="G318" s="143"/>
      <c r="H318" s="84"/>
      <c r="I318" s="143"/>
    </row>
    <row r="319" spans="1:9" ht="15.75" customHeight="1">
      <c r="A319" s="142"/>
      <c r="B319" s="142"/>
      <c r="C319" s="142"/>
      <c r="D319" s="143"/>
      <c r="E319" s="143"/>
      <c r="F319" s="143"/>
      <c r="G319" s="143"/>
      <c r="H319" s="84"/>
      <c r="I319" s="143"/>
    </row>
    <row r="320" spans="1:9" ht="15.75" customHeight="1">
      <c r="A320" s="142"/>
      <c r="B320" s="142"/>
      <c r="C320" s="142"/>
      <c r="D320" s="143"/>
      <c r="E320" s="143"/>
      <c r="F320" s="143"/>
      <c r="G320" s="143"/>
      <c r="H320" s="84"/>
      <c r="I320" s="143"/>
    </row>
    <row r="321" spans="1:9" ht="15.75" customHeight="1">
      <c r="A321" s="142"/>
      <c r="B321" s="142"/>
      <c r="C321" s="142"/>
      <c r="D321" s="143"/>
      <c r="E321" s="143"/>
      <c r="F321" s="143"/>
      <c r="G321" s="143"/>
      <c r="H321" s="84"/>
      <c r="I321" s="143"/>
    </row>
    <row r="322" spans="1:9" ht="15.75" customHeight="1">
      <c r="A322" s="142"/>
      <c r="B322" s="142"/>
      <c r="C322" s="142"/>
      <c r="D322" s="143"/>
      <c r="E322" s="143"/>
      <c r="F322" s="143"/>
      <c r="G322" s="143"/>
      <c r="H322" s="84"/>
      <c r="I322" s="143"/>
    </row>
    <row r="323" spans="1:9" ht="15.75" customHeight="1">
      <c r="A323" s="142"/>
      <c r="B323" s="142"/>
      <c r="C323" s="142"/>
      <c r="D323" s="143"/>
      <c r="E323" s="143"/>
      <c r="F323" s="143"/>
      <c r="G323" s="143"/>
      <c r="H323" s="84"/>
      <c r="I323" s="143"/>
    </row>
    <row r="324" spans="1:9" ht="15.75" customHeight="1">
      <c r="A324" s="142"/>
      <c r="B324" s="142"/>
      <c r="C324" s="142"/>
      <c r="D324" s="143"/>
      <c r="E324" s="143"/>
      <c r="F324" s="143"/>
      <c r="G324" s="143"/>
      <c r="H324" s="84"/>
      <c r="I324" s="143"/>
    </row>
    <row r="325" spans="1:9" ht="15.75" customHeight="1">
      <c r="A325" s="142"/>
      <c r="B325" s="142"/>
      <c r="C325" s="142"/>
      <c r="D325" s="143"/>
      <c r="E325" s="143"/>
      <c r="F325" s="143"/>
      <c r="G325" s="143"/>
      <c r="H325" s="84"/>
      <c r="I325" s="143"/>
    </row>
    <row r="326" spans="1:9" ht="15.75" customHeight="1">
      <c r="A326" s="142"/>
      <c r="B326" s="142"/>
      <c r="C326" s="142"/>
      <c r="D326" s="143"/>
      <c r="E326" s="143"/>
      <c r="F326" s="143"/>
      <c r="G326" s="143"/>
      <c r="H326" s="84"/>
      <c r="I326" s="143"/>
    </row>
    <row r="327" spans="1:9" ht="15.75" customHeight="1">
      <c r="A327" s="142"/>
      <c r="B327" s="142"/>
      <c r="C327" s="142"/>
      <c r="D327" s="143"/>
      <c r="E327" s="143"/>
      <c r="F327" s="143"/>
      <c r="G327" s="143"/>
      <c r="H327" s="84"/>
      <c r="I327" s="143"/>
    </row>
    <row r="328" spans="1:9" ht="15.75" customHeight="1">
      <c r="A328" s="142"/>
      <c r="B328" s="142"/>
      <c r="C328" s="142"/>
      <c r="D328" s="143"/>
      <c r="E328" s="143"/>
      <c r="F328" s="143"/>
      <c r="G328" s="143"/>
      <c r="H328" s="84"/>
      <c r="I328" s="143"/>
    </row>
    <row r="329" spans="1:9" ht="15.75" customHeight="1">
      <c r="A329" s="142"/>
      <c r="B329" s="142"/>
      <c r="C329" s="142"/>
      <c r="D329" s="143"/>
      <c r="E329" s="143"/>
      <c r="F329" s="143"/>
      <c r="G329" s="143"/>
      <c r="H329" s="84"/>
      <c r="I329" s="143"/>
    </row>
    <row r="330" spans="1:9" ht="15.75" customHeight="1">
      <c r="A330" s="142"/>
      <c r="B330" s="142"/>
      <c r="C330" s="142"/>
      <c r="D330" s="143"/>
      <c r="E330" s="143"/>
      <c r="F330" s="143"/>
      <c r="G330" s="143"/>
      <c r="H330" s="84"/>
      <c r="I330" s="143"/>
    </row>
    <row r="331" spans="1:9" ht="15.75" customHeight="1">
      <c r="A331" s="142"/>
      <c r="B331" s="142"/>
      <c r="C331" s="142"/>
      <c r="D331" s="143"/>
      <c r="E331" s="143"/>
      <c r="F331" s="143"/>
      <c r="G331" s="143"/>
      <c r="H331" s="84"/>
      <c r="I331" s="143"/>
    </row>
    <row r="332" spans="1:9" ht="15.75" customHeight="1">
      <c r="A332" s="142"/>
      <c r="B332" s="142"/>
      <c r="C332" s="142"/>
      <c r="D332" s="143"/>
      <c r="E332" s="143"/>
      <c r="F332" s="143"/>
      <c r="G332" s="143"/>
      <c r="H332" s="84"/>
      <c r="I332" s="143"/>
    </row>
    <row r="333" spans="1:9" ht="15.75" customHeight="1">
      <c r="A333" s="142"/>
      <c r="B333" s="142"/>
      <c r="C333" s="142"/>
      <c r="D333" s="143"/>
      <c r="E333" s="143"/>
      <c r="F333" s="143"/>
      <c r="G333" s="143"/>
      <c r="H333" s="84"/>
      <c r="I333" s="143"/>
    </row>
    <row r="334" spans="1:9" ht="15.75" customHeight="1">
      <c r="A334" s="142"/>
      <c r="B334" s="142"/>
      <c r="C334" s="142"/>
      <c r="D334" s="143"/>
      <c r="E334" s="143"/>
      <c r="F334" s="143"/>
      <c r="G334" s="143"/>
      <c r="H334" s="84"/>
      <c r="I334" s="143"/>
    </row>
    <row r="335" spans="1:9" ht="15.75" customHeight="1">
      <c r="A335" s="142"/>
      <c r="B335" s="142"/>
      <c r="C335" s="142"/>
      <c r="D335" s="143"/>
      <c r="E335" s="143"/>
      <c r="F335" s="143"/>
      <c r="G335" s="143"/>
      <c r="H335" s="84"/>
      <c r="I335" s="143"/>
    </row>
    <row r="336" spans="1:9" ht="15.75" customHeight="1">
      <c r="A336" s="142"/>
      <c r="B336" s="142"/>
      <c r="C336" s="142"/>
      <c r="D336" s="143"/>
      <c r="E336" s="143"/>
      <c r="F336" s="143"/>
      <c r="G336" s="143"/>
      <c r="H336" s="84"/>
      <c r="I336" s="143"/>
    </row>
    <row r="337" spans="1:9" ht="15.75" customHeight="1">
      <c r="A337" s="142"/>
      <c r="B337" s="142"/>
      <c r="C337" s="142"/>
      <c r="D337" s="143"/>
      <c r="E337" s="143"/>
      <c r="F337" s="143"/>
      <c r="G337" s="143"/>
      <c r="H337" s="84"/>
      <c r="I337" s="143"/>
    </row>
    <row r="338" spans="1:9" ht="15.75" customHeight="1">
      <c r="A338" s="142"/>
      <c r="B338" s="142"/>
      <c r="C338" s="142"/>
      <c r="D338" s="143"/>
      <c r="E338" s="143"/>
      <c r="F338" s="143"/>
      <c r="G338" s="143"/>
      <c r="H338" s="84"/>
      <c r="I338" s="143"/>
    </row>
    <row r="339" spans="1:9" ht="15.75" customHeight="1">
      <c r="A339" s="142"/>
      <c r="B339" s="142"/>
      <c r="C339" s="142"/>
      <c r="D339" s="143"/>
      <c r="E339" s="143"/>
      <c r="F339" s="143"/>
      <c r="G339" s="143"/>
      <c r="H339" s="84"/>
      <c r="I339" s="143"/>
    </row>
    <row r="340" spans="1:9" ht="15.75" customHeight="1">
      <c r="A340" s="142"/>
      <c r="B340" s="142"/>
      <c r="C340" s="142"/>
      <c r="D340" s="143"/>
      <c r="E340" s="143"/>
      <c r="F340" s="143"/>
      <c r="G340" s="143"/>
      <c r="H340" s="84"/>
      <c r="I340" s="143"/>
    </row>
    <row r="341" spans="1:9" ht="15.75" customHeight="1">
      <c r="A341" s="142"/>
      <c r="B341" s="142"/>
      <c r="C341" s="142"/>
      <c r="D341" s="143"/>
      <c r="E341" s="143"/>
      <c r="F341" s="143"/>
      <c r="G341" s="143"/>
      <c r="H341" s="84"/>
      <c r="I341" s="143"/>
    </row>
    <row r="342" spans="1:9" ht="15.75" customHeight="1">
      <c r="A342" s="142"/>
      <c r="B342" s="142"/>
      <c r="C342" s="142"/>
      <c r="D342" s="143"/>
      <c r="E342" s="143"/>
      <c r="F342" s="143"/>
      <c r="G342" s="143"/>
      <c r="H342" s="84"/>
      <c r="I342" s="143"/>
    </row>
    <row r="343" spans="1:9" ht="15.75" customHeight="1">
      <c r="A343" s="142"/>
      <c r="B343" s="142"/>
      <c r="C343" s="142"/>
      <c r="D343" s="143"/>
      <c r="E343" s="143"/>
      <c r="F343" s="143"/>
      <c r="G343" s="143"/>
      <c r="H343" s="84"/>
      <c r="I343" s="143"/>
    </row>
    <row r="344" spans="1:9" ht="15.75" customHeight="1">
      <c r="A344" s="142"/>
      <c r="B344" s="142"/>
      <c r="C344" s="142"/>
      <c r="D344" s="143"/>
      <c r="E344" s="143"/>
      <c r="F344" s="143"/>
      <c r="G344" s="143"/>
      <c r="H344" s="84"/>
      <c r="I344" s="143"/>
    </row>
    <row r="345" spans="1:9" ht="15.75" customHeight="1">
      <c r="A345" s="142"/>
      <c r="B345" s="142"/>
      <c r="C345" s="142"/>
      <c r="D345" s="143"/>
      <c r="E345" s="143"/>
      <c r="F345" s="143"/>
      <c r="G345" s="143"/>
      <c r="H345" s="84"/>
      <c r="I345" s="143"/>
    </row>
    <row r="346" spans="1:9" ht="15.75" customHeight="1">
      <c r="A346" s="142"/>
      <c r="B346" s="142"/>
      <c r="C346" s="142"/>
      <c r="D346" s="143"/>
      <c r="E346" s="143"/>
      <c r="F346" s="143"/>
      <c r="G346" s="143"/>
      <c r="H346" s="84"/>
      <c r="I346" s="143"/>
    </row>
    <row r="347" spans="1:9" ht="15.75" customHeight="1">
      <c r="A347" s="142"/>
      <c r="B347" s="142"/>
      <c r="C347" s="142"/>
      <c r="D347" s="143"/>
      <c r="E347" s="143"/>
      <c r="F347" s="143"/>
      <c r="G347" s="143"/>
      <c r="H347" s="84"/>
      <c r="I347" s="143"/>
    </row>
    <row r="348" spans="1:9" ht="15.75" customHeight="1">
      <c r="A348" s="142"/>
      <c r="B348" s="142"/>
      <c r="C348" s="142"/>
      <c r="D348" s="143"/>
      <c r="E348" s="143"/>
      <c r="F348" s="143"/>
      <c r="G348" s="143"/>
      <c r="H348" s="84"/>
      <c r="I348" s="143"/>
    </row>
    <row r="349" spans="1:9" ht="15.75" customHeight="1">
      <c r="A349" s="142"/>
      <c r="B349" s="142"/>
      <c r="C349" s="142"/>
      <c r="D349" s="143"/>
      <c r="E349" s="143"/>
      <c r="F349" s="143"/>
      <c r="G349" s="143"/>
      <c r="H349" s="84"/>
      <c r="I349" s="143"/>
    </row>
    <row r="350" spans="1:9" ht="15.75" customHeight="1">
      <c r="A350" s="142"/>
      <c r="B350" s="142"/>
      <c r="C350" s="142"/>
      <c r="D350" s="143"/>
      <c r="E350" s="143"/>
      <c r="F350" s="143"/>
      <c r="G350" s="143"/>
      <c r="H350" s="84"/>
      <c r="I350" s="143"/>
    </row>
    <row r="351" spans="1:9" ht="15.75" customHeight="1">
      <c r="A351" s="142"/>
      <c r="B351" s="142"/>
      <c r="C351" s="142"/>
      <c r="D351" s="143"/>
      <c r="E351" s="143"/>
      <c r="F351" s="143"/>
      <c r="G351" s="143"/>
      <c r="H351" s="84"/>
      <c r="I351" s="143"/>
    </row>
    <row r="352" spans="1:9" ht="15.75" customHeight="1">
      <c r="A352" s="142"/>
      <c r="B352" s="142"/>
      <c r="C352" s="142"/>
      <c r="D352" s="143"/>
      <c r="E352" s="143"/>
      <c r="F352" s="143"/>
      <c r="G352" s="143"/>
      <c r="H352" s="84"/>
      <c r="I352" s="143"/>
    </row>
    <row r="353" spans="1:9" ht="15.75" customHeight="1">
      <c r="A353" s="142"/>
      <c r="B353" s="142"/>
      <c r="C353" s="142"/>
      <c r="D353" s="143"/>
      <c r="E353" s="143"/>
      <c r="F353" s="143"/>
      <c r="G353" s="143"/>
      <c r="H353" s="84"/>
      <c r="I353" s="143"/>
    </row>
    <row r="354" spans="1:9" ht="15.75" customHeight="1">
      <c r="A354" s="142"/>
      <c r="B354" s="142"/>
      <c r="C354" s="142"/>
      <c r="D354" s="143"/>
      <c r="E354" s="143"/>
      <c r="F354" s="143"/>
      <c r="G354" s="143"/>
      <c r="H354" s="84"/>
      <c r="I354" s="143"/>
    </row>
    <row r="355" spans="1:9" ht="15.75" customHeight="1">
      <c r="A355" s="142"/>
      <c r="B355" s="142"/>
      <c r="C355" s="142"/>
      <c r="D355" s="143"/>
      <c r="E355" s="143"/>
      <c r="F355" s="143"/>
      <c r="G355" s="143"/>
      <c r="H355" s="84"/>
      <c r="I355" s="143"/>
    </row>
    <row r="356" spans="1:9" ht="15.75" customHeight="1">
      <c r="A356" s="142"/>
      <c r="B356" s="142"/>
      <c r="C356" s="142"/>
      <c r="D356" s="143"/>
      <c r="E356" s="143"/>
      <c r="F356" s="143"/>
      <c r="G356" s="143"/>
      <c r="H356" s="84"/>
      <c r="I356" s="143"/>
    </row>
    <row r="357" spans="1:9" ht="15.75" customHeight="1">
      <c r="A357" s="142"/>
      <c r="B357" s="142"/>
      <c r="C357" s="142"/>
      <c r="D357" s="143"/>
      <c r="E357" s="143"/>
      <c r="F357" s="143"/>
      <c r="G357" s="143"/>
      <c r="H357" s="84"/>
      <c r="I357" s="143"/>
    </row>
    <row r="358" spans="1:9" ht="15.75" customHeight="1">
      <c r="A358" s="142"/>
      <c r="B358" s="142"/>
      <c r="C358" s="142"/>
      <c r="D358" s="143"/>
      <c r="E358" s="143"/>
      <c r="F358" s="143"/>
      <c r="G358" s="143"/>
      <c r="H358" s="84"/>
      <c r="I358" s="143"/>
    </row>
    <row r="359" spans="1:9" ht="15.75" customHeight="1">
      <c r="A359" s="142"/>
      <c r="B359" s="142"/>
      <c r="C359" s="142"/>
      <c r="D359" s="143"/>
      <c r="E359" s="143"/>
      <c r="F359" s="143"/>
      <c r="G359" s="143"/>
      <c r="H359" s="84"/>
      <c r="I359" s="143"/>
    </row>
    <row r="360" spans="1:9" ht="15.75" customHeight="1">
      <c r="A360" s="142"/>
      <c r="B360" s="142"/>
      <c r="C360" s="142"/>
      <c r="D360" s="143"/>
      <c r="E360" s="143"/>
      <c r="F360" s="143"/>
      <c r="G360" s="143"/>
      <c r="H360" s="84"/>
      <c r="I360" s="143"/>
    </row>
    <row r="361" spans="1:9" ht="15.75" customHeight="1">
      <c r="A361" s="142"/>
      <c r="B361" s="142"/>
      <c r="C361" s="142"/>
      <c r="D361" s="143"/>
      <c r="E361" s="143"/>
      <c r="F361" s="143"/>
      <c r="G361" s="143"/>
      <c r="H361" s="84"/>
      <c r="I361" s="143"/>
    </row>
    <row r="362" spans="1:9" ht="15.75" customHeight="1">
      <c r="A362" s="142"/>
      <c r="B362" s="142"/>
      <c r="C362" s="142"/>
      <c r="D362" s="143"/>
      <c r="E362" s="143"/>
      <c r="F362" s="143"/>
      <c r="G362" s="143"/>
      <c r="H362" s="84"/>
      <c r="I362" s="143"/>
    </row>
    <row r="363" spans="1:9" ht="15.75" customHeight="1">
      <c r="A363" s="142"/>
      <c r="B363" s="142"/>
      <c r="C363" s="142"/>
      <c r="D363" s="143"/>
      <c r="E363" s="143"/>
      <c r="F363" s="143"/>
      <c r="G363" s="143"/>
      <c r="H363" s="84"/>
      <c r="I363" s="143"/>
    </row>
    <row r="364" spans="1:9" ht="15.75" customHeight="1">
      <c r="A364" s="142"/>
      <c r="B364" s="142"/>
      <c r="C364" s="142"/>
      <c r="D364" s="143"/>
      <c r="E364" s="143"/>
      <c r="F364" s="143"/>
      <c r="G364" s="143"/>
      <c r="H364" s="84"/>
      <c r="I364" s="143"/>
    </row>
    <row r="365" spans="1:9" ht="15.75" customHeight="1">
      <c r="A365" s="142"/>
      <c r="B365" s="142"/>
      <c r="C365" s="142"/>
      <c r="D365" s="143"/>
      <c r="E365" s="143"/>
      <c r="F365" s="143"/>
      <c r="G365" s="143"/>
      <c r="H365" s="84"/>
      <c r="I365" s="143"/>
    </row>
    <row r="366" spans="1:9" ht="15.75" customHeight="1">
      <c r="A366" s="142"/>
      <c r="B366" s="142"/>
      <c r="C366" s="142"/>
      <c r="D366" s="143"/>
      <c r="E366" s="143"/>
      <c r="F366" s="143"/>
      <c r="G366" s="143"/>
      <c r="H366" s="84"/>
      <c r="I366" s="143"/>
    </row>
    <row r="367" spans="1:9" ht="15.75" customHeight="1">
      <c r="A367" s="142"/>
      <c r="B367" s="142"/>
      <c r="C367" s="142"/>
      <c r="D367" s="143"/>
      <c r="E367" s="143"/>
      <c r="F367" s="143"/>
      <c r="G367" s="143"/>
      <c r="H367" s="84"/>
      <c r="I367" s="143"/>
    </row>
    <row r="368" spans="1:9" ht="15.75" customHeight="1">
      <c r="A368" s="142"/>
      <c r="B368" s="142"/>
      <c r="C368" s="142"/>
      <c r="D368" s="143"/>
      <c r="E368" s="143"/>
      <c r="F368" s="143"/>
      <c r="G368" s="143"/>
      <c r="H368" s="84"/>
      <c r="I368" s="143"/>
    </row>
    <row r="369" spans="1:9" ht="15.75" customHeight="1">
      <c r="A369" s="142"/>
      <c r="B369" s="142"/>
      <c r="C369" s="142"/>
      <c r="D369" s="143"/>
      <c r="E369" s="143"/>
      <c r="F369" s="143"/>
      <c r="G369" s="143"/>
      <c r="H369" s="84"/>
      <c r="I369" s="143"/>
    </row>
    <row r="370" spans="1:9" ht="15.75" customHeight="1">
      <c r="A370" s="142"/>
      <c r="B370" s="142"/>
      <c r="C370" s="142"/>
      <c r="D370" s="143"/>
      <c r="E370" s="143"/>
      <c r="F370" s="143"/>
      <c r="G370" s="143"/>
      <c r="H370" s="84"/>
      <c r="I370" s="143"/>
    </row>
    <row r="371" spans="1:9" ht="15.75" customHeight="1">
      <c r="A371" s="142"/>
      <c r="B371" s="142"/>
      <c r="C371" s="142"/>
      <c r="D371" s="143"/>
      <c r="E371" s="143"/>
      <c r="F371" s="143"/>
      <c r="G371" s="143"/>
      <c r="H371" s="84"/>
      <c r="I371" s="143"/>
    </row>
    <row r="372" spans="1:9" ht="15.75" customHeight="1">
      <c r="A372" s="142"/>
      <c r="B372" s="142"/>
      <c r="C372" s="142"/>
      <c r="D372" s="143"/>
      <c r="E372" s="143"/>
      <c r="F372" s="143"/>
      <c r="G372" s="143"/>
      <c r="H372" s="84"/>
      <c r="I372" s="143"/>
    </row>
    <row r="373" spans="1:9" ht="15.75" customHeight="1">
      <c r="A373" s="142"/>
      <c r="B373" s="142"/>
      <c r="C373" s="142"/>
      <c r="D373" s="143"/>
      <c r="E373" s="143"/>
      <c r="F373" s="143"/>
      <c r="G373" s="143"/>
      <c r="H373" s="84"/>
      <c r="I373" s="143"/>
    </row>
    <row r="374" spans="1:9" ht="15.75" customHeight="1">
      <c r="A374" s="142"/>
      <c r="B374" s="142"/>
      <c r="C374" s="142"/>
      <c r="D374" s="143"/>
      <c r="E374" s="143"/>
      <c r="F374" s="143"/>
      <c r="G374" s="143"/>
      <c r="H374" s="84"/>
      <c r="I374" s="143"/>
    </row>
    <row r="375" spans="1:9" ht="15.75" customHeight="1">
      <c r="A375" s="142"/>
      <c r="B375" s="142"/>
      <c r="C375" s="142"/>
      <c r="D375" s="143"/>
      <c r="E375" s="143"/>
      <c r="F375" s="143"/>
      <c r="G375" s="143"/>
      <c r="H375" s="84"/>
      <c r="I375" s="143"/>
    </row>
    <row r="376" spans="1:9" ht="15.75" customHeight="1">
      <c r="A376" s="142"/>
      <c r="B376" s="142"/>
      <c r="C376" s="142"/>
      <c r="D376" s="143"/>
      <c r="E376" s="143"/>
      <c r="F376" s="143"/>
      <c r="G376" s="143"/>
      <c r="H376" s="84"/>
      <c r="I376" s="143"/>
    </row>
    <row r="377" spans="1:9" ht="15.75" customHeight="1">
      <c r="A377" s="142"/>
      <c r="B377" s="142"/>
      <c r="C377" s="142"/>
      <c r="D377" s="143"/>
      <c r="E377" s="143"/>
      <c r="F377" s="143"/>
      <c r="G377" s="143"/>
      <c r="H377" s="84"/>
      <c r="I377" s="143"/>
    </row>
    <row r="378" spans="1:9" ht="15.75" customHeight="1">
      <c r="A378" s="142"/>
      <c r="B378" s="142"/>
      <c r="C378" s="142"/>
      <c r="D378" s="143"/>
      <c r="E378" s="143"/>
      <c r="F378" s="143"/>
      <c r="G378" s="143"/>
      <c r="H378" s="84"/>
      <c r="I378" s="143"/>
    </row>
    <row r="379" spans="1:9" ht="15.75" customHeight="1">
      <c r="A379" s="142"/>
      <c r="B379" s="142"/>
      <c r="C379" s="142"/>
      <c r="D379" s="143"/>
      <c r="E379" s="143"/>
      <c r="F379" s="143"/>
      <c r="G379" s="143"/>
      <c r="H379" s="84"/>
      <c r="I379" s="143"/>
    </row>
    <row r="380" spans="1:9" ht="15.75" customHeight="1">
      <c r="A380" s="142"/>
      <c r="B380" s="142"/>
      <c r="C380" s="142"/>
      <c r="D380" s="143"/>
      <c r="E380" s="143"/>
      <c r="F380" s="143"/>
      <c r="G380" s="143"/>
      <c r="H380" s="84"/>
      <c r="I380" s="143"/>
    </row>
    <row r="381" spans="1:9" ht="15.75" customHeight="1">
      <c r="A381" s="142"/>
      <c r="B381" s="142"/>
      <c r="C381" s="142"/>
      <c r="D381" s="143"/>
      <c r="E381" s="143"/>
      <c r="F381" s="143"/>
      <c r="G381" s="143"/>
      <c r="H381" s="84"/>
      <c r="I381" s="143"/>
    </row>
    <row r="382" spans="1:9" ht="15.75" customHeight="1">
      <c r="A382" s="142"/>
      <c r="B382" s="142"/>
      <c r="C382" s="142"/>
      <c r="D382" s="143"/>
      <c r="E382" s="143"/>
      <c r="F382" s="143"/>
      <c r="G382" s="143"/>
      <c r="H382" s="84"/>
      <c r="I382" s="143"/>
    </row>
    <row r="383" spans="1:9" ht="15.75" customHeight="1">
      <c r="A383" s="142"/>
      <c r="B383" s="142"/>
      <c r="C383" s="142"/>
      <c r="D383" s="143"/>
      <c r="E383" s="143"/>
      <c r="F383" s="143"/>
      <c r="G383" s="143"/>
      <c r="H383" s="84"/>
      <c r="I383" s="143"/>
    </row>
    <row r="384" spans="1:9" ht="15.75" customHeight="1">
      <c r="A384" s="142"/>
      <c r="B384" s="142"/>
      <c r="C384" s="142"/>
      <c r="D384" s="143"/>
      <c r="E384" s="143"/>
      <c r="F384" s="143"/>
      <c r="G384" s="143"/>
      <c r="H384" s="84"/>
      <c r="I384" s="143"/>
    </row>
    <row r="385" spans="1:9" ht="15.75" customHeight="1">
      <c r="A385" s="142"/>
      <c r="B385" s="142"/>
      <c r="C385" s="142"/>
      <c r="D385" s="143"/>
      <c r="E385" s="143"/>
      <c r="F385" s="143"/>
      <c r="G385" s="143"/>
      <c r="H385" s="84"/>
      <c r="I385" s="143"/>
    </row>
    <row r="386" spans="1:9" ht="15.75" customHeight="1">
      <c r="A386" s="142"/>
      <c r="B386" s="142"/>
      <c r="C386" s="142"/>
      <c r="D386" s="143"/>
      <c r="E386" s="143"/>
      <c r="F386" s="143"/>
      <c r="G386" s="143"/>
      <c r="H386" s="84"/>
      <c r="I386" s="143"/>
    </row>
    <row r="387" spans="1:9" ht="15.75" customHeight="1">
      <c r="A387" s="142"/>
      <c r="B387" s="142"/>
      <c r="C387" s="142"/>
      <c r="D387" s="143"/>
      <c r="E387" s="143"/>
      <c r="F387" s="143"/>
      <c r="G387" s="143"/>
      <c r="H387" s="84"/>
      <c r="I387" s="143"/>
    </row>
    <row r="388" spans="1:9" ht="15.75" customHeight="1">
      <c r="A388" s="142"/>
      <c r="B388" s="142"/>
      <c r="C388" s="142"/>
      <c r="D388" s="143"/>
      <c r="E388" s="143"/>
      <c r="F388" s="143"/>
      <c r="G388" s="143"/>
      <c r="H388" s="84"/>
      <c r="I388" s="143"/>
    </row>
    <row r="389" spans="1:9" ht="15.75" customHeight="1">
      <c r="A389" s="142"/>
      <c r="B389" s="142"/>
      <c r="C389" s="142"/>
      <c r="D389" s="143"/>
      <c r="E389" s="143"/>
      <c r="F389" s="143"/>
      <c r="G389" s="143"/>
      <c r="H389" s="84"/>
      <c r="I389" s="143"/>
    </row>
    <row r="390" spans="1:9" ht="15.75" customHeight="1">
      <c r="A390" s="142"/>
      <c r="B390" s="142"/>
      <c r="C390" s="142"/>
      <c r="D390" s="143"/>
      <c r="E390" s="143"/>
      <c r="F390" s="143"/>
      <c r="G390" s="143"/>
      <c r="H390" s="84"/>
      <c r="I390" s="143"/>
    </row>
    <row r="391" spans="1:9" ht="15.75" customHeight="1">
      <c r="A391" s="142"/>
      <c r="B391" s="142"/>
      <c r="C391" s="142"/>
      <c r="D391" s="143"/>
      <c r="E391" s="143"/>
      <c r="F391" s="143"/>
      <c r="G391" s="143"/>
      <c r="H391" s="84"/>
      <c r="I391" s="143"/>
    </row>
    <row r="392" spans="1:9" ht="15.75" customHeight="1">
      <c r="A392" s="142"/>
      <c r="B392" s="142"/>
      <c r="C392" s="142"/>
      <c r="D392" s="143"/>
      <c r="E392" s="143"/>
      <c r="F392" s="143"/>
      <c r="G392" s="143"/>
      <c r="H392" s="84"/>
      <c r="I392" s="143"/>
    </row>
    <row r="393" spans="1:9" ht="15.75" customHeight="1">
      <c r="A393" s="142"/>
      <c r="B393" s="142"/>
      <c r="C393" s="142"/>
      <c r="D393" s="143"/>
      <c r="E393" s="143"/>
      <c r="F393" s="143"/>
      <c r="G393" s="143"/>
      <c r="H393" s="84"/>
      <c r="I393" s="143"/>
    </row>
    <row r="394" spans="1:9" ht="15.75" customHeight="1">
      <c r="A394" s="142"/>
      <c r="B394" s="142"/>
      <c r="C394" s="142"/>
      <c r="D394" s="143"/>
      <c r="E394" s="143"/>
      <c r="F394" s="143"/>
      <c r="G394" s="143"/>
      <c r="H394" s="84"/>
      <c r="I394" s="143"/>
    </row>
    <row r="395" spans="1:9" ht="15.75" customHeight="1">
      <c r="A395" s="142"/>
      <c r="B395" s="142"/>
      <c r="C395" s="142"/>
      <c r="D395" s="143"/>
      <c r="E395" s="143"/>
      <c r="F395" s="143"/>
      <c r="G395" s="143"/>
      <c r="H395" s="84"/>
      <c r="I395" s="143"/>
    </row>
    <row r="396" spans="1:9" ht="15.75" customHeight="1">
      <c r="A396" s="142"/>
      <c r="B396" s="142"/>
      <c r="C396" s="142"/>
      <c r="D396" s="143"/>
      <c r="E396" s="143"/>
      <c r="F396" s="143"/>
      <c r="G396" s="143"/>
      <c r="H396" s="84"/>
      <c r="I396" s="143"/>
    </row>
    <row r="397" spans="1:9" ht="15.75" customHeight="1">
      <c r="A397" s="142"/>
      <c r="B397" s="142"/>
      <c r="C397" s="142"/>
      <c r="D397" s="143"/>
      <c r="E397" s="143"/>
      <c r="F397" s="143"/>
      <c r="G397" s="143"/>
      <c r="H397" s="84"/>
      <c r="I397" s="143"/>
    </row>
    <row r="398" spans="1:9" ht="15.75" customHeight="1">
      <c r="A398" s="142"/>
      <c r="B398" s="142"/>
      <c r="C398" s="142"/>
      <c r="D398" s="143"/>
      <c r="E398" s="143"/>
      <c r="F398" s="143"/>
      <c r="G398" s="143"/>
      <c r="H398" s="84"/>
      <c r="I398" s="143"/>
    </row>
    <row r="399" spans="1:9" ht="15.75" customHeight="1">
      <c r="A399" s="142"/>
      <c r="B399" s="142"/>
      <c r="C399" s="142"/>
      <c r="D399" s="143"/>
      <c r="E399" s="143"/>
      <c r="F399" s="143"/>
      <c r="G399" s="143"/>
      <c r="H399" s="84"/>
      <c r="I399" s="143"/>
    </row>
    <row r="400" spans="1:9" ht="15.75" customHeight="1">
      <c r="A400" s="142"/>
      <c r="B400" s="142"/>
      <c r="C400" s="142"/>
      <c r="D400" s="143"/>
      <c r="E400" s="143"/>
      <c r="F400" s="143"/>
      <c r="G400" s="143"/>
      <c r="H400" s="84"/>
      <c r="I400" s="143"/>
    </row>
    <row r="401" spans="1:9" ht="15.75" customHeight="1">
      <c r="A401" s="142"/>
      <c r="B401" s="142"/>
      <c r="C401" s="142"/>
      <c r="D401" s="143"/>
      <c r="E401" s="143"/>
      <c r="F401" s="143"/>
      <c r="G401" s="143"/>
      <c r="H401" s="84"/>
      <c r="I401" s="143"/>
    </row>
    <row r="402" spans="1:9" ht="15.75" customHeight="1">
      <c r="A402" s="142"/>
      <c r="B402" s="142"/>
      <c r="C402" s="142"/>
      <c r="D402" s="143"/>
      <c r="E402" s="143"/>
      <c r="F402" s="143"/>
      <c r="G402" s="143"/>
      <c r="H402" s="84"/>
      <c r="I402" s="143"/>
    </row>
    <row r="403" spans="1:9" ht="15.75" customHeight="1">
      <c r="A403" s="142"/>
      <c r="B403" s="142"/>
      <c r="C403" s="142"/>
      <c r="D403" s="143"/>
      <c r="E403" s="143"/>
      <c r="F403" s="143"/>
      <c r="G403" s="143"/>
      <c r="H403" s="84"/>
      <c r="I403" s="143"/>
    </row>
    <row r="404" spans="1:9" ht="15.75" customHeight="1">
      <c r="A404" s="142"/>
      <c r="B404" s="142"/>
      <c r="C404" s="142"/>
      <c r="D404" s="143"/>
      <c r="E404" s="143"/>
      <c r="F404" s="143"/>
      <c r="G404" s="143"/>
      <c r="H404" s="84"/>
      <c r="I404" s="143"/>
    </row>
    <row r="405" spans="1:9" ht="15.75" customHeight="1">
      <c r="A405" s="142"/>
      <c r="B405" s="142"/>
      <c r="C405" s="142"/>
      <c r="D405" s="143"/>
      <c r="E405" s="143"/>
      <c r="F405" s="143"/>
      <c r="G405" s="143"/>
      <c r="H405" s="84"/>
      <c r="I405" s="143"/>
    </row>
    <row r="406" spans="1:9" ht="15.75" customHeight="1">
      <c r="A406" s="142"/>
      <c r="B406" s="142"/>
      <c r="C406" s="142"/>
      <c r="D406" s="143"/>
      <c r="E406" s="143"/>
      <c r="F406" s="143"/>
      <c r="G406" s="143"/>
      <c r="H406" s="84"/>
      <c r="I406" s="143"/>
    </row>
    <row r="407" spans="1:9" ht="15.75" customHeight="1">
      <c r="A407" s="142"/>
      <c r="B407" s="142"/>
      <c r="C407" s="142"/>
      <c r="D407" s="143"/>
      <c r="E407" s="143"/>
      <c r="F407" s="143"/>
      <c r="G407" s="143"/>
      <c r="H407" s="84"/>
      <c r="I407" s="143"/>
    </row>
    <row r="408" spans="1:9" ht="15.75" customHeight="1">
      <c r="A408" s="142"/>
      <c r="B408" s="142"/>
      <c r="C408" s="142"/>
      <c r="D408" s="143"/>
      <c r="E408" s="143"/>
      <c r="F408" s="143"/>
      <c r="G408" s="143"/>
      <c r="H408" s="84"/>
      <c r="I408" s="143"/>
    </row>
    <row r="409" spans="1:9" ht="15.75" customHeight="1">
      <c r="A409" s="142"/>
      <c r="B409" s="142"/>
      <c r="C409" s="142"/>
      <c r="D409" s="143"/>
      <c r="E409" s="143"/>
      <c r="F409" s="143"/>
      <c r="G409" s="143"/>
      <c r="H409" s="84"/>
      <c r="I409" s="143"/>
    </row>
    <row r="410" spans="1:9" ht="15.75" customHeight="1">
      <c r="A410" s="142"/>
      <c r="B410" s="142"/>
      <c r="C410" s="142"/>
      <c r="D410" s="143"/>
      <c r="E410" s="143"/>
      <c r="F410" s="143"/>
      <c r="G410" s="143"/>
      <c r="H410" s="84"/>
      <c r="I410" s="143"/>
    </row>
    <row r="411" spans="1:9" ht="15.75" customHeight="1">
      <c r="A411" s="142"/>
      <c r="B411" s="142"/>
      <c r="C411" s="142"/>
      <c r="D411" s="143"/>
      <c r="E411" s="143"/>
      <c r="F411" s="143"/>
      <c r="G411" s="143"/>
      <c r="H411" s="84"/>
      <c r="I411" s="143"/>
    </row>
    <row r="412" spans="1:9" ht="15.75" customHeight="1">
      <c r="A412" s="142"/>
      <c r="B412" s="142"/>
      <c r="C412" s="142"/>
      <c r="D412" s="143"/>
      <c r="E412" s="143"/>
      <c r="F412" s="143"/>
      <c r="G412" s="143"/>
      <c r="H412" s="84"/>
      <c r="I412" s="143"/>
    </row>
    <row r="413" spans="1:9" ht="15.75" customHeight="1">
      <c r="A413" s="142"/>
      <c r="B413" s="142"/>
      <c r="C413" s="142"/>
      <c r="D413" s="143"/>
      <c r="E413" s="143"/>
      <c r="F413" s="143"/>
      <c r="G413" s="143"/>
      <c r="H413" s="84"/>
      <c r="I413" s="143"/>
    </row>
    <row r="414" spans="1:9" ht="15.75" customHeight="1">
      <c r="A414" s="142"/>
      <c r="B414" s="142"/>
      <c r="C414" s="142"/>
      <c r="D414" s="143"/>
      <c r="E414" s="143"/>
      <c r="F414" s="143"/>
      <c r="G414" s="143"/>
      <c r="H414" s="84"/>
      <c r="I414" s="143"/>
    </row>
    <row r="415" spans="1:9" ht="15.75" customHeight="1">
      <c r="A415" s="142"/>
      <c r="B415" s="142"/>
      <c r="C415" s="142"/>
      <c r="D415" s="143"/>
      <c r="E415" s="143"/>
      <c r="F415" s="143"/>
      <c r="G415" s="143"/>
      <c r="H415" s="84"/>
      <c r="I415" s="143"/>
    </row>
    <row r="416" spans="1:9" ht="15.75" customHeight="1">
      <c r="A416" s="142"/>
      <c r="B416" s="142"/>
      <c r="C416" s="142"/>
      <c r="D416" s="143"/>
      <c r="E416" s="143"/>
      <c r="F416" s="143"/>
      <c r="G416" s="143"/>
      <c r="H416" s="84"/>
      <c r="I416" s="143"/>
    </row>
    <row r="417" spans="1:9" ht="15.75" customHeight="1">
      <c r="A417" s="142"/>
      <c r="B417" s="142"/>
      <c r="C417" s="142"/>
      <c r="D417" s="143"/>
      <c r="E417" s="143"/>
      <c r="F417" s="143"/>
      <c r="G417" s="143"/>
      <c r="H417" s="84"/>
      <c r="I417" s="143"/>
    </row>
    <row r="418" spans="1:9" ht="15.75" customHeight="1">
      <c r="A418" s="142"/>
      <c r="B418" s="142"/>
      <c r="C418" s="142"/>
      <c r="D418" s="143"/>
      <c r="E418" s="143"/>
      <c r="F418" s="143"/>
      <c r="G418" s="143"/>
      <c r="H418" s="84"/>
      <c r="I418" s="143"/>
    </row>
    <row r="419" spans="1:9" ht="15.75" customHeight="1">
      <c r="A419" s="142"/>
      <c r="B419" s="142"/>
      <c r="C419" s="142"/>
      <c r="D419" s="143"/>
      <c r="E419" s="143"/>
      <c r="F419" s="143"/>
      <c r="G419" s="143"/>
      <c r="H419" s="84"/>
      <c r="I419" s="143"/>
    </row>
    <row r="420" spans="1:9" ht="15.75" customHeight="1">
      <c r="A420" s="142"/>
      <c r="B420" s="142"/>
      <c r="C420" s="142"/>
      <c r="D420" s="143"/>
      <c r="E420" s="143"/>
      <c r="F420" s="143"/>
      <c r="G420" s="143"/>
      <c r="H420" s="84"/>
      <c r="I420" s="143"/>
    </row>
    <row r="421" spans="1:9" ht="15.75" customHeight="1">
      <c r="A421" s="142"/>
      <c r="B421" s="142"/>
      <c r="C421" s="142"/>
      <c r="D421" s="143"/>
      <c r="E421" s="143"/>
      <c r="F421" s="143"/>
      <c r="G421" s="143"/>
      <c r="H421" s="84"/>
      <c r="I421" s="143"/>
    </row>
    <row r="422" spans="1:9" ht="15.75" customHeight="1">
      <c r="A422" s="142"/>
      <c r="B422" s="142"/>
      <c r="C422" s="142"/>
      <c r="D422" s="143"/>
      <c r="E422" s="143"/>
      <c r="F422" s="143"/>
      <c r="G422" s="143"/>
      <c r="H422" s="84"/>
      <c r="I422" s="143"/>
    </row>
    <row r="423" spans="1:9" ht="15.75" customHeight="1">
      <c r="A423" s="142"/>
      <c r="B423" s="142"/>
      <c r="C423" s="142"/>
      <c r="D423" s="143"/>
      <c r="E423" s="143"/>
      <c r="F423" s="143"/>
      <c r="G423" s="143"/>
      <c r="H423" s="84"/>
      <c r="I423" s="143"/>
    </row>
    <row r="424" spans="1:9" ht="15.75" customHeight="1">
      <c r="A424" s="142"/>
      <c r="B424" s="142"/>
      <c r="C424" s="142"/>
      <c r="D424" s="143"/>
      <c r="E424" s="143"/>
      <c r="F424" s="143"/>
      <c r="G424" s="143"/>
      <c r="H424" s="84"/>
      <c r="I424" s="143"/>
    </row>
    <row r="425" spans="1:9" ht="15.75" customHeight="1">
      <c r="A425" s="142"/>
      <c r="B425" s="142"/>
      <c r="C425" s="142"/>
      <c r="D425" s="143"/>
      <c r="E425" s="143"/>
      <c r="F425" s="143"/>
      <c r="G425" s="143"/>
      <c r="H425" s="84"/>
      <c r="I425" s="143"/>
    </row>
    <row r="426" spans="1:9" ht="15.75" customHeight="1">
      <c r="A426" s="142"/>
      <c r="B426" s="142"/>
      <c r="C426" s="142"/>
      <c r="D426" s="143"/>
      <c r="E426" s="143"/>
      <c r="F426" s="143"/>
      <c r="G426" s="143"/>
      <c r="H426" s="84"/>
      <c r="I426" s="143"/>
    </row>
    <row r="427" spans="1:9" ht="15.75" customHeight="1">
      <c r="A427" s="142"/>
      <c r="B427" s="142"/>
      <c r="C427" s="142"/>
      <c r="D427" s="143"/>
      <c r="E427" s="143"/>
      <c r="F427" s="143"/>
      <c r="G427" s="143"/>
      <c r="H427" s="84"/>
      <c r="I427" s="143"/>
    </row>
    <row r="428" spans="1:9" ht="15.75" customHeight="1">
      <c r="A428" s="142"/>
      <c r="B428" s="142"/>
      <c r="C428" s="142"/>
      <c r="D428" s="143"/>
      <c r="E428" s="143"/>
      <c r="F428" s="143"/>
      <c r="G428" s="143"/>
      <c r="H428" s="84"/>
      <c r="I428" s="143"/>
    </row>
    <row r="429" spans="1:9" ht="15.75" customHeight="1">
      <c r="A429" s="142"/>
      <c r="B429" s="142"/>
      <c r="C429" s="142"/>
      <c r="D429" s="143"/>
      <c r="E429" s="143"/>
      <c r="F429" s="143"/>
      <c r="G429" s="143"/>
      <c r="H429" s="84"/>
      <c r="I429" s="143"/>
    </row>
    <row r="430" spans="1:9" ht="15.75" customHeight="1">
      <c r="A430" s="142"/>
      <c r="B430" s="142"/>
      <c r="C430" s="142"/>
      <c r="D430" s="143"/>
      <c r="E430" s="143"/>
      <c r="F430" s="143"/>
      <c r="G430" s="143"/>
      <c r="H430" s="84"/>
      <c r="I430" s="143"/>
    </row>
    <row r="431" spans="1:9" ht="15.75" customHeight="1">
      <c r="A431" s="142"/>
      <c r="B431" s="142"/>
      <c r="C431" s="142"/>
      <c r="D431" s="143"/>
      <c r="E431" s="143"/>
      <c r="F431" s="143"/>
      <c r="G431" s="143"/>
      <c r="H431" s="84"/>
      <c r="I431" s="143"/>
    </row>
    <row r="432" spans="1:9" ht="15.75" customHeight="1">
      <c r="A432" s="142"/>
      <c r="B432" s="142"/>
      <c r="C432" s="142"/>
      <c r="D432" s="143"/>
      <c r="E432" s="143"/>
      <c r="F432" s="143"/>
      <c r="G432" s="143"/>
      <c r="H432" s="84"/>
      <c r="I432" s="143"/>
    </row>
    <row r="433" spans="1:9" ht="15.75" customHeight="1">
      <c r="A433" s="142"/>
      <c r="B433" s="142"/>
      <c r="C433" s="142"/>
      <c r="D433" s="143"/>
      <c r="E433" s="143"/>
      <c r="F433" s="143"/>
      <c r="G433" s="143"/>
      <c r="H433" s="84"/>
      <c r="I433" s="143"/>
    </row>
    <row r="434" spans="1:9" ht="15.75" customHeight="1">
      <c r="A434" s="142"/>
      <c r="B434" s="142"/>
      <c r="C434" s="142"/>
      <c r="D434" s="143"/>
      <c r="E434" s="143"/>
      <c r="F434" s="143"/>
      <c r="G434" s="143"/>
      <c r="H434" s="84"/>
      <c r="I434" s="143"/>
    </row>
    <row r="435" spans="1:9" ht="15.75" customHeight="1">
      <c r="A435" s="142"/>
      <c r="B435" s="142"/>
      <c r="C435" s="142"/>
      <c r="D435" s="143"/>
      <c r="E435" s="143"/>
      <c r="F435" s="143"/>
      <c r="G435" s="143"/>
      <c r="H435" s="84"/>
      <c r="I435" s="143"/>
    </row>
    <row r="436" spans="1:9" ht="15.75" customHeight="1">
      <c r="A436" s="142"/>
      <c r="B436" s="142"/>
      <c r="C436" s="142"/>
      <c r="D436" s="143"/>
      <c r="E436" s="143"/>
      <c r="F436" s="143"/>
      <c r="G436" s="143"/>
      <c r="H436" s="84"/>
      <c r="I436" s="143"/>
    </row>
    <row r="437" spans="1:9" ht="15.75" customHeight="1">
      <c r="A437" s="142"/>
      <c r="B437" s="142"/>
      <c r="C437" s="142"/>
      <c r="D437" s="143"/>
      <c r="E437" s="143"/>
      <c r="F437" s="143"/>
      <c r="G437" s="143"/>
      <c r="H437" s="84"/>
      <c r="I437" s="143"/>
    </row>
    <row r="438" spans="1:9" ht="15.75" customHeight="1">
      <c r="A438" s="142"/>
      <c r="B438" s="142"/>
      <c r="C438" s="142"/>
      <c r="D438" s="143"/>
      <c r="E438" s="143"/>
      <c r="F438" s="143"/>
      <c r="G438" s="143"/>
      <c r="H438" s="84"/>
      <c r="I438" s="143"/>
    </row>
    <row r="439" spans="1:9" ht="15.75" customHeight="1">
      <c r="A439" s="142"/>
      <c r="B439" s="142"/>
      <c r="C439" s="142"/>
      <c r="D439" s="143"/>
      <c r="E439" s="143"/>
      <c r="F439" s="143"/>
      <c r="G439" s="143"/>
      <c r="H439" s="84"/>
      <c r="I439" s="143"/>
    </row>
    <row r="440" spans="1:9" ht="15.75" customHeight="1">
      <c r="A440" s="142"/>
      <c r="B440" s="142"/>
      <c r="C440" s="142"/>
      <c r="D440" s="143"/>
      <c r="E440" s="143"/>
      <c r="F440" s="143"/>
      <c r="G440" s="143"/>
      <c r="H440" s="84"/>
      <c r="I440" s="143"/>
    </row>
    <row r="441" spans="1:9" ht="15.75" customHeight="1">
      <c r="A441" s="142"/>
      <c r="B441" s="142"/>
      <c r="C441" s="142"/>
      <c r="D441" s="143"/>
      <c r="E441" s="143"/>
      <c r="F441" s="143"/>
      <c r="G441" s="143"/>
      <c r="H441" s="84"/>
      <c r="I441" s="143"/>
    </row>
    <row r="442" spans="1:9" ht="15.75" customHeight="1">
      <c r="A442" s="142"/>
      <c r="B442" s="142"/>
      <c r="C442" s="142"/>
      <c r="D442" s="143"/>
      <c r="E442" s="143"/>
      <c r="F442" s="143"/>
      <c r="G442" s="143"/>
      <c r="H442" s="84"/>
      <c r="I442" s="143"/>
    </row>
    <row r="443" spans="1:9" ht="15.75" customHeight="1">
      <c r="A443" s="142"/>
      <c r="B443" s="142"/>
      <c r="C443" s="142"/>
      <c r="D443" s="143"/>
      <c r="E443" s="143"/>
      <c r="F443" s="143"/>
      <c r="G443" s="143"/>
      <c r="H443" s="84"/>
      <c r="I443" s="143"/>
    </row>
    <row r="444" spans="1:9" ht="15.75" customHeight="1">
      <c r="A444" s="142"/>
      <c r="B444" s="142"/>
      <c r="C444" s="142"/>
      <c r="D444" s="143"/>
      <c r="E444" s="143"/>
      <c r="F444" s="143"/>
      <c r="G444" s="143"/>
      <c r="H444" s="84"/>
      <c r="I444" s="143"/>
    </row>
    <row r="445" spans="1:9" ht="15.75" customHeight="1">
      <c r="A445" s="142"/>
      <c r="B445" s="142"/>
      <c r="C445" s="142"/>
      <c r="D445" s="143"/>
      <c r="E445" s="143"/>
      <c r="F445" s="143"/>
      <c r="G445" s="143"/>
      <c r="H445" s="84"/>
      <c r="I445" s="143"/>
    </row>
    <row r="446" spans="1:9" ht="15.75" customHeight="1">
      <c r="A446" s="142"/>
      <c r="B446" s="142"/>
      <c r="C446" s="142"/>
      <c r="D446" s="143"/>
      <c r="E446" s="143"/>
      <c r="F446" s="143"/>
      <c r="G446" s="143"/>
      <c r="H446" s="84"/>
      <c r="I446" s="143"/>
    </row>
    <row r="447" spans="1:9" ht="15.75" customHeight="1">
      <c r="A447" s="142"/>
      <c r="B447" s="142"/>
      <c r="C447" s="142"/>
      <c r="D447" s="143"/>
      <c r="E447" s="143"/>
      <c r="F447" s="143"/>
      <c r="G447" s="143"/>
      <c r="H447" s="84"/>
      <c r="I447" s="143"/>
    </row>
    <row r="448" spans="1:9" ht="15.75" customHeight="1">
      <c r="A448" s="142"/>
      <c r="B448" s="142"/>
      <c r="C448" s="142"/>
      <c r="D448" s="143"/>
      <c r="E448" s="143"/>
      <c r="F448" s="143"/>
      <c r="G448" s="143"/>
      <c r="H448" s="84"/>
      <c r="I448" s="143"/>
    </row>
    <row r="449" spans="1:9" ht="15.75" customHeight="1">
      <c r="A449" s="142"/>
      <c r="B449" s="142"/>
      <c r="C449" s="142"/>
      <c r="D449" s="143"/>
      <c r="E449" s="143"/>
      <c r="F449" s="143"/>
      <c r="G449" s="143"/>
      <c r="H449" s="84"/>
      <c r="I449" s="143"/>
    </row>
    <row r="450" spans="1:9" ht="15.75" customHeight="1">
      <c r="A450" s="142"/>
      <c r="B450" s="142"/>
      <c r="C450" s="142"/>
      <c r="D450" s="143"/>
      <c r="E450" s="143"/>
      <c r="F450" s="143"/>
      <c r="G450" s="143"/>
      <c r="H450" s="84"/>
      <c r="I450" s="143"/>
    </row>
    <row r="451" spans="1:9" ht="15.75" customHeight="1">
      <c r="A451" s="142"/>
      <c r="B451" s="142"/>
      <c r="C451" s="142"/>
      <c r="D451" s="143"/>
      <c r="E451" s="143"/>
      <c r="F451" s="143"/>
      <c r="G451" s="143"/>
      <c r="H451" s="84"/>
      <c r="I451" s="143"/>
    </row>
    <row r="452" spans="1:9" ht="15.75" customHeight="1">
      <c r="A452" s="142"/>
      <c r="B452" s="142"/>
      <c r="C452" s="142"/>
      <c r="D452" s="143"/>
      <c r="E452" s="143"/>
      <c r="F452" s="143"/>
      <c r="G452" s="143"/>
      <c r="H452" s="84"/>
      <c r="I452" s="143"/>
    </row>
    <row r="453" spans="1:9" ht="15.75" customHeight="1">
      <c r="A453" s="142"/>
      <c r="B453" s="142"/>
      <c r="C453" s="142"/>
      <c r="D453" s="143"/>
      <c r="E453" s="143"/>
      <c r="F453" s="143"/>
      <c r="G453" s="143"/>
      <c r="H453" s="84"/>
      <c r="I453" s="143"/>
    </row>
    <row r="454" spans="1:9" ht="15.75" customHeight="1">
      <c r="A454" s="142"/>
      <c r="B454" s="142"/>
      <c r="C454" s="142"/>
      <c r="D454" s="143"/>
      <c r="E454" s="143"/>
      <c r="F454" s="143"/>
      <c r="G454" s="143"/>
      <c r="H454" s="84"/>
      <c r="I454" s="143"/>
    </row>
    <row r="455" spans="1:9" ht="15.75" customHeight="1">
      <c r="A455" s="142"/>
      <c r="B455" s="142"/>
      <c r="C455" s="142"/>
      <c r="D455" s="143"/>
      <c r="E455" s="143"/>
      <c r="F455" s="143"/>
      <c r="G455" s="143"/>
      <c r="H455" s="84"/>
      <c r="I455" s="143"/>
    </row>
    <row r="456" spans="1:9" ht="15.75" customHeight="1">
      <c r="A456" s="142"/>
      <c r="B456" s="142"/>
      <c r="C456" s="142"/>
      <c r="D456" s="143"/>
      <c r="E456" s="143"/>
      <c r="F456" s="143"/>
      <c r="G456" s="143"/>
      <c r="H456" s="84"/>
      <c r="I456" s="143"/>
    </row>
    <row r="457" spans="1:9" ht="15.75" customHeight="1">
      <c r="A457" s="142"/>
      <c r="B457" s="142"/>
      <c r="C457" s="142"/>
      <c r="D457" s="143"/>
      <c r="E457" s="143"/>
      <c r="F457" s="143"/>
      <c r="G457" s="143"/>
      <c r="H457" s="84"/>
      <c r="I457" s="143"/>
    </row>
    <row r="458" spans="1:9" ht="15.75" customHeight="1">
      <c r="A458" s="142"/>
      <c r="B458" s="142"/>
      <c r="C458" s="142"/>
      <c r="D458" s="143"/>
      <c r="E458" s="143"/>
      <c r="F458" s="143"/>
      <c r="G458" s="143"/>
      <c r="H458" s="84"/>
      <c r="I458" s="143"/>
    </row>
    <row r="459" spans="1:9" ht="15.75" customHeight="1">
      <c r="A459" s="142"/>
      <c r="B459" s="142"/>
      <c r="C459" s="142"/>
      <c r="D459" s="143"/>
      <c r="E459" s="143"/>
      <c r="F459" s="143"/>
      <c r="G459" s="143"/>
      <c r="H459" s="84"/>
      <c r="I459" s="143"/>
    </row>
    <row r="460" spans="1:9" ht="15.75" customHeight="1">
      <c r="A460" s="142"/>
      <c r="B460" s="142"/>
      <c r="C460" s="142"/>
      <c r="D460" s="143"/>
      <c r="E460" s="143"/>
      <c r="F460" s="143"/>
      <c r="G460" s="143"/>
      <c r="H460" s="84"/>
      <c r="I460" s="143"/>
    </row>
    <row r="461" spans="1:9" ht="15.75" customHeight="1">
      <c r="A461" s="142"/>
      <c r="B461" s="142"/>
      <c r="C461" s="142"/>
      <c r="D461" s="143"/>
      <c r="E461" s="143"/>
      <c r="F461" s="143"/>
      <c r="G461" s="143"/>
      <c r="H461" s="84"/>
      <c r="I461" s="143"/>
    </row>
    <row r="462" spans="1:9" ht="15.75" customHeight="1">
      <c r="A462" s="142"/>
      <c r="B462" s="142"/>
      <c r="C462" s="142"/>
      <c r="D462" s="143"/>
      <c r="E462" s="143"/>
      <c r="F462" s="143"/>
      <c r="G462" s="143"/>
      <c r="H462" s="84"/>
      <c r="I462" s="143"/>
    </row>
    <row r="463" spans="1:9" ht="15.75" customHeight="1">
      <c r="A463" s="142"/>
      <c r="B463" s="142"/>
      <c r="C463" s="142"/>
      <c r="D463" s="143"/>
      <c r="E463" s="143"/>
      <c r="F463" s="143"/>
      <c r="G463" s="143"/>
      <c r="H463" s="84"/>
      <c r="I463" s="143"/>
    </row>
    <row r="464" spans="1:9" ht="15.75" customHeight="1">
      <c r="A464" s="142"/>
      <c r="B464" s="142"/>
      <c r="C464" s="142"/>
      <c r="D464" s="143"/>
      <c r="E464" s="143"/>
      <c r="F464" s="143"/>
      <c r="G464" s="143"/>
      <c r="H464" s="84"/>
      <c r="I464" s="143"/>
    </row>
    <row r="465" spans="1:9" ht="15.75" customHeight="1">
      <c r="A465" s="142"/>
      <c r="B465" s="142"/>
      <c r="C465" s="142"/>
      <c r="D465" s="143"/>
      <c r="E465" s="143"/>
      <c r="F465" s="143"/>
      <c r="G465" s="143"/>
      <c r="H465" s="84"/>
      <c r="I465" s="143"/>
    </row>
    <row r="466" spans="1:9" ht="15.75" customHeight="1">
      <c r="A466" s="142"/>
      <c r="B466" s="142"/>
      <c r="C466" s="142"/>
      <c r="D466" s="143"/>
      <c r="E466" s="143"/>
      <c r="F466" s="143"/>
      <c r="G466" s="143"/>
      <c r="H466" s="84"/>
      <c r="I466" s="143"/>
    </row>
    <row r="467" spans="1:9" ht="15.75" customHeight="1">
      <c r="A467" s="142"/>
      <c r="B467" s="142"/>
      <c r="C467" s="142"/>
      <c r="D467" s="143"/>
      <c r="E467" s="143"/>
      <c r="F467" s="143"/>
      <c r="G467" s="143"/>
      <c r="H467" s="84"/>
      <c r="I467" s="143"/>
    </row>
    <row r="468" spans="1:9" ht="15.75" customHeight="1">
      <c r="A468" s="142"/>
      <c r="B468" s="142"/>
      <c r="C468" s="142"/>
      <c r="D468" s="143"/>
      <c r="E468" s="143"/>
      <c r="F468" s="143"/>
      <c r="G468" s="143"/>
      <c r="H468" s="84"/>
      <c r="I468" s="143"/>
    </row>
    <row r="469" spans="1:9" ht="15.75" customHeight="1">
      <c r="A469" s="142"/>
      <c r="B469" s="142"/>
      <c r="C469" s="142"/>
      <c r="D469" s="143"/>
      <c r="E469" s="143"/>
      <c r="F469" s="143"/>
      <c r="G469" s="143"/>
      <c r="H469" s="84"/>
      <c r="I469" s="143"/>
    </row>
    <row r="470" spans="1:9" ht="15.75" customHeight="1">
      <c r="A470" s="142"/>
      <c r="B470" s="142"/>
      <c r="C470" s="142"/>
      <c r="D470" s="143"/>
      <c r="E470" s="143"/>
      <c r="F470" s="143"/>
      <c r="G470" s="143"/>
      <c r="H470" s="84"/>
      <c r="I470" s="143"/>
    </row>
    <row r="471" spans="1:9" ht="15.75" customHeight="1">
      <c r="A471" s="142"/>
      <c r="B471" s="142"/>
      <c r="C471" s="142"/>
      <c r="D471" s="143"/>
      <c r="E471" s="143"/>
      <c r="F471" s="143"/>
      <c r="G471" s="143"/>
      <c r="H471" s="84"/>
      <c r="I471" s="143"/>
    </row>
    <row r="472" spans="1:9" ht="15.75" customHeight="1">
      <c r="A472" s="142"/>
      <c r="B472" s="142"/>
      <c r="C472" s="142"/>
      <c r="D472" s="143"/>
      <c r="E472" s="143"/>
      <c r="F472" s="143"/>
      <c r="G472" s="143"/>
      <c r="H472" s="84"/>
      <c r="I472" s="143"/>
    </row>
    <row r="473" spans="1:9" ht="15.75" customHeight="1">
      <c r="A473" s="142"/>
      <c r="B473" s="142"/>
      <c r="C473" s="142"/>
      <c r="D473" s="143"/>
      <c r="E473" s="143"/>
      <c r="F473" s="143"/>
      <c r="G473" s="143"/>
      <c r="H473" s="84"/>
      <c r="I473" s="143"/>
    </row>
    <row r="474" spans="1:9" ht="15.75" customHeight="1">
      <c r="A474" s="142"/>
      <c r="B474" s="142"/>
      <c r="C474" s="142"/>
      <c r="D474" s="143"/>
      <c r="E474" s="143"/>
      <c r="F474" s="143"/>
      <c r="G474" s="143"/>
      <c r="H474" s="84"/>
      <c r="I474" s="143"/>
    </row>
    <row r="475" spans="1:9" ht="15.75" customHeight="1">
      <c r="A475" s="142"/>
      <c r="B475" s="142"/>
      <c r="C475" s="142"/>
      <c r="D475" s="143"/>
      <c r="E475" s="143"/>
      <c r="F475" s="143"/>
      <c r="G475" s="143"/>
      <c r="H475" s="84"/>
      <c r="I475" s="143"/>
    </row>
    <row r="476" spans="1:9" ht="15.75" customHeight="1">
      <c r="A476" s="142"/>
      <c r="B476" s="142"/>
      <c r="C476" s="142"/>
      <c r="D476" s="143"/>
      <c r="E476" s="143"/>
      <c r="F476" s="143"/>
      <c r="G476" s="143"/>
      <c r="H476" s="84"/>
      <c r="I476" s="143"/>
    </row>
    <row r="477" spans="1:9" ht="15.75" customHeight="1">
      <c r="A477" s="142"/>
      <c r="B477" s="142"/>
      <c r="C477" s="142"/>
      <c r="D477" s="143"/>
      <c r="E477" s="143"/>
      <c r="F477" s="143"/>
      <c r="G477" s="143"/>
      <c r="H477" s="84"/>
      <c r="I477" s="143"/>
    </row>
    <row r="478" spans="1:9" ht="15.75" customHeight="1">
      <c r="A478" s="142"/>
      <c r="B478" s="142"/>
      <c r="C478" s="142"/>
      <c r="D478" s="143"/>
      <c r="E478" s="143"/>
      <c r="F478" s="143"/>
      <c r="G478" s="143"/>
      <c r="H478" s="84"/>
      <c r="I478" s="143"/>
    </row>
    <row r="479" spans="1:9" ht="15.75" customHeight="1">
      <c r="A479" s="142"/>
      <c r="B479" s="142"/>
      <c r="C479" s="142"/>
      <c r="D479" s="143"/>
      <c r="E479" s="143"/>
      <c r="F479" s="143"/>
      <c r="G479" s="143"/>
      <c r="H479" s="84"/>
      <c r="I479" s="143"/>
    </row>
    <row r="480" spans="1:9" ht="15.75" customHeight="1">
      <c r="A480" s="142"/>
      <c r="B480" s="142"/>
      <c r="C480" s="142"/>
      <c r="D480" s="143"/>
      <c r="E480" s="143"/>
      <c r="F480" s="143"/>
      <c r="G480" s="143"/>
      <c r="H480" s="84"/>
      <c r="I480" s="143"/>
    </row>
    <row r="481" spans="1:9" ht="15.75" customHeight="1">
      <c r="A481" s="142"/>
      <c r="B481" s="142"/>
      <c r="C481" s="142"/>
      <c r="D481" s="143"/>
      <c r="E481" s="143"/>
      <c r="F481" s="143"/>
      <c r="G481" s="143"/>
      <c r="H481" s="84"/>
      <c r="I481" s="143"/>
    </row>
    <row r="482" spans="1:9" ht="15.75" customHeight="1">
      <c r="A482" s="142"/>
      <c r="B482" s="142"/>
      <c r="C482" s="142"/>
      <c r="D482" s="143"/>
      <c r="E482" s="143"/>
      <c r="F482" s="143"/>
      <c r="G482" s="143"/>
      <c r="H482" s="84"/>
      <c r="I482" s="143"/>
    </row>
    <row r="483" spans="1:9" ht="15.75" customHeight="1">
      <c r="A483" s="142"/>
      <c r="B483" s="142"/>
      <c r="C483" s="142"/>
      <c r="D483" s="143"/>
      <c r="E483" s="143"/>
      <c r="F483" s="143"/>
      <c r="G483" s="143"/>
      <c r="H483" s="84"/>
      <c r="I483" s="143"/>
    </row>
    <row r="484" spans="1:9" ht="15.75" customHeight="1">
      <c r="A484" s="142"/>
      <c r="B484" s="142"/>
      <c r="C484" s="142"/>
      <c r="D484" s="143"/>
      <c r="E484" s="143"/>
      <c r="F484" s="143"/>
      <c r="G484" s="143"/>
      <c r="H484" s="84"/>
      <c r="I484" s="143"/>
    </row>
    <row r="485" spans="1:9" ht="15.75" customHeight="1">
      <c r="A485" s="142"/>
      <c r="B485" s="142"/>
      <c r="C485" s="142"/>
      <c r="D485" s="143"/>
      <c r="E485" s="143"/>
      <c r="F485" s="143"/>
      <c r="G485" s="143"/>
      <c r="H485" s="84"/>
      <c r="I485" s="143"/>
    </row>
    <row r="486" spans="1:9" ht="15.75" customHeight="1">
      <c r="A486" s="142"/>
      <c r="B486" s="142"/>
      <c r="C486" s="142"/>
      <c r="D486" s="143"/>
      <c r="E486" s="143"/>
      <c r="F486" s="143"/>
      <c r="G486" s="143"/>
      <c r="H486" s="84"/>
      <c r="I486" s="143"/>
    </row>
    <row r="487" spans="1:9" ht="15.75" customHeight="1">
      <c r="A487" s="142"/>
      <c r="B487" s="142"/>
      <c r="C487" s="142"/>
      <c r="D487" s="143"/>
      <c r="E487" s="143"/>
      <c r="F487" s="143"/>
      <c r="G487" s="143"/>
      <c r="H487" s="84"/>
      <c r="I487" s="143"/>
    </row>
    <row r="488" spans="1:9" ht="15.75" customHeight="1">
      <c r="A488" s="142"/>
      <c r="B488" s="142"/>
      <c r="C488" s="142"/>
      <c r="D488" s="143"/>
      <c r="E488" s="143"/>
      <c r="F488" s="143"/>
      <c r="G488" s="143"/>
      <c r="H488" s="84"/>
      <c r="I488" s="143"/>
    </row>
    <row r="489" spans="1:9" ht="15.75" customHeight="1">
      <c r="A489" s="142"/>
      <c r="B489" s="142"/>
      <c r="C489" s="142"/>
      <c r="D489" s="143"/>
      <c r="E489" s="143"/>
      <c r="F489" s="143"/>
      <c r="G489" s="143"/>
      <c r="H489" s="84"/>
      <c r="I489" s="143"/>
    </row>
    <row r="490" spans="1:9" ht="15.75" customHeight="1">
      <c r="A490" s="142"/>
      <c r="B490" s="142"/>
      <c r="C490" s="142"/>
      <c r="D490" s="143"/>
      <c r="E490" s="143"/>
      <c r="F490" s="143"/>
      <c r="G490" s="143"/>
      <c r="H490" s="84"/>
      <c r="I490" s="143"/>
    </row>
    <row r="491" spans="1:9" ht="15.75" customHeight="1">
      <c r="A491" s="142"/>
      <c r="B491" s="142"/>
      <c r="C491" s="142"/>
      <c r="D491" s="143"/>
      <c r="E491" s="143"/>
      <c r="F491" s="143"/>
      <c r="G491" s="143"/>
      <c r="H491" s="84"/>
      <c r="I491" s="143"/>
    </row>
    <row r="492" spans="1:9" ht="15.75" customHeight="1">
      <c r="A492" s="142"/>
      <c r="B492" s="142"/>
      <c r="C492" s="142"/>
      <c r="D492" s="143"/>
      <c r="E492" s="143"/>
      <c r="F492" s="143"/>
      <c r="G492" s="143"/>
      <c r="H492" s="84"/>
      <c r="I492" s="143"/>
    </row>
    <row r="493" spans="1:9" ht="15.75" customHeight="1">
      <c r="A493" s="142"/>
      <c r="B493" s="142"/>
      <c r="C493" s="142"/>
      <c r="D493" s="143"/>
      <c r="E493" s="143"/>
      <c r="F493" s="143"/>
      <c r="G493" s="143"/>
      <c r="H493" s="84"/>
      <c r="I493" s="143"/>
    </row>
    <row r="494" spans="1:9" ht="15.75" customHeight="1">
      <c r="A494" s="142"/>
      <c r="B494" s="142"/>
      <c r="C494" s="142"/>
      <c r="D494" s="143"/>
      <c r="E494" s="143"/>
      <c r="F494" s="143"/>
      <c r="G494" s="143"/>
      <c r="H494" s="84"/>
      <c r="I494" s="143"/>
    </row>
    <row r="495" spans="1:9" ht="15.75" customHeight="1">
      <c r="A495" s="142"/>
      <c r="B495" s="142"/>
      <c r="C495" s="142"/>
      <c r="D495" s="143"/>
      <c r="E495" s="143"/>
      <c r="F495" s="143"/>
      <c r="G495" s="143"/>
      <c r="H495" s="84"/>
      <c r="I495" s="143"/>
    </row>
    <row r="496" spans="1:9" ht="15.75" customHeight="1">
      <c r="A496" s="142"/>
      <c r="B496" s="142"/>
      <c r="C496" s="142"/>
      <c r="D496" s="143"/>
      <c r="E496" s="143"/>
      <c r="F496" s="143"/>
      <c r="G496" s="143"/>
      <c r="H496" s="84"/>
      <c r="I496" s="143"/>
    </row>
    <row r="497" spans="1:9" ht="15.75" customHeight="1">
      <c r="A497" s="142"/>
      <c r="B497" s="142"/>
      <c r="C497" s="142"/>
      <c r="D497" s="143"/>
      <c r="E497" s="143"/>
      <c r="F497" s="143"/>
      <c r="G497" s="143"/>
      <c r="H497" s="84"/>
      <c r="I497" s="143"/>
    </row>
    <row r="498" spans="1:9" ht="15.75" customHeight="1">
      <c r="A498" s="142"/>
      <c r="B498" s="142"/>
      <c r="C498" s="142"/>
      <c r="D498" s="143"/>
      <c r="E498" s="143"/>
      <c r="F498" s="143"/>
      <c r="G498" s="143"/>
      <c r="H498" s="84"/>
      <c r="I498" s="143"/>
    </row>
    <row r="499" spans="1:9" ht="15.75" customHeight="1">
      <c r="A499" s="142"/>
      <c r="B499" s="142"/>
      <c r="C499" s="142"/>
      <c r="D499" s="143"/>
      <c r="E499" s="143"/>
      <c r="F499" s="143"/>
      <c r="G499" s="143"/>
      <c r="H499" s="84"/>
      <c r="I499" s="143"/>
    </row>
    <row r="500" spans="1:9" ht="15.75" customHeight="1">
      <c r="A500" s="142"/>
      <c r="B500" s="142"/>
      <c r="C500" s="142"/>
      <c r="D500" s="143"/>
      <c r="E500" s="143"/>
      <c r="F500" s="143"/>
      <c r="G500" s="143"/>
      <c r="H500" s="84"/>
      <c r="I500" s="143"/>
    </row>
    <row r="501" spans="1:9" ht="15.75" customHeight="1">
      <c r="A501" s="142"/>
      <c r="B501" s="142"/>
      <c r="C501" s="142"/>
      <c r="D501" s="143"/>
      <c r="E501" s="143"/>
      <c r="F501" s="143"/>
      <c r="G501" s="143"/>
      <c r="H501" s="84"/>
      <c r="I501" s="143"/>
    </row>
    <row r="502" spans="1:9" ht="15.75" customHeight="1">
      <c r="A502" s="142"/>
      <c r="B502" s="142"/>
      <c r="C502" s="142"/>
      <c r="D502" s="143"/>
      <c r="E502" s="143"/>
      <c r="F502" s="143"/>
      <c r="G502" s="143"/>
      <c r="H502" s="84"/>
      <c r="I502" s="143"/>
    </row>
    <row r="503" spans="1:9" ht="15.75" customHeight="1">
      <c r="A503" s="142"/>
      <c r="B503" s="142"/>
      <c r="C503" s="142"/>
      <c r="D503" s="143"/>
      <c r="E503" s="143"/>
      <c r="F503" s="143"/>
      <c r="G503" s="143"/>
      <c r="H503" s="84"/>
      <c r="I503" s="143"/>
    </row>
    <row r="504" spans="1:9" ht="15.75" customHeight="1">
      <c r="A504" s="142"/>
      <c r="B504" s="142"/>
      <c r="C504" s="142"/>
      <c r="D504" s="143"/>
      <c r="E504" s="143"/>
      <c r="F504" s="143"/>
      <c r="G504" s="143"/>
      <c r="H504" s="84"/>
      <c r="I504" s="143"/>
    </row>
    <row r="505" spans="1:9" ht="15.75" customHeight="1">
      <c r="A505" s="142"/>
      <c r="B505" s="142"/>
      <c r="C505" s="142"/>
      <c r="D505" s="143"/>
      <c r="E505" s="143"/>
      <c r="F505" s="143"/>
      <c r="G505" s="143"/>
      <c r="H505" s="84"/>
      <c r="I505" s="143"/>
    </row>
    <row r="506" spans="1:9" ht="15.75" customHeight="1">
      <c r="A506" s="142"/>
      <c r="B506" s="142"/>
      <c r="C506" s="142"/>
      <c r="D506" s="143"/>
      <c r="E506" s="143"/>
      <c r="F506" s="143"/>
      <c r="G506" s="143"/>
      <c r="H506" s="84"/>
      <c r="I506" s="143"/>
    </row>
    <row r="507" spans="1:9" ht="15.75" customHeight="1">
      <c r="A507" s="142"/>
      <c r="B507" s="142"/>
      <c r="C507" s="142"/>
      <c r="D507" s="143"/>
      <c r="E507" s="143"/>
      <c r="F507" s="143"/>
      <c r="G507" s="143"/>
      <c r="H507" s="84"/>
      <c r="I507" s="143"/>
    </row>
    <row r="508" spans="1:9" ht="15.75" customHeight="1">
      <c r="A508" s="142"/>
      <c r="B508" s="142"/>
      <c r="C508" s="142"/>
      <c r="D508" s="143"/>
      <c r="E508" s="143"/>
      <c r="F508" s="143"/>
      <c r="G508" s="143"/>
      <c r="H508" s="84"/>
      <c r="I508" s="143"/>
    </row>
    <row r="509" spans="1:9" ht="15.75" customHeight="1">
      <c r="A509" s="142"/>
      <c r="B509" s="142"/>
      <c r="C509" s="142"/>
      <c r="D509" s="143"/>
      <c r="E509" s="143"/>
      <c r="F509" s="143"/>
      <c r="G509" s="143"/>
      <c r="H509" s="84"/>
      <c r="I509" s="143"/>
    </row>
    <row r="510" spans="1:9" ht="15.75" customHeight="1">
      <c r="A510" s="142"/>
      <c r="B510" s="142"/>
      <c r="C510" s="142"/>
      <c r="D510" s="143"/>
      <c r="E510" s="143"/>
      <c r="F510" s="143"/>
      <c r="G510" s="143"/>
      <c r="H510" s="84"/>
      <c r="I510" s="143"/>
    </row>
    <row r="511" spans="1:9" ht="15.75" customHeight="1">
      <c r="A511" s="142"/>
      <c r="B511" s="142"/>
      <c r="C511" s="142"/>
      <c r="D511" s="143"/>
      <c r="E511" s="143"/>
      <c r="F511" s="143"/>
      <c r="G511" s="143"/>
      <c r="H511" s="84"/>
      <c r="I511" s="143"/>
    </row>
    <row r="512" spans="1:9" ht="15.75" customHeight="1">
      <c r="A512" s="142"/>
      <c r="B512" s="142"/>
      <c r="C512" s="142"/>
      <c r="D512" s="143"/>
      <c r="E512" s="143"/>
      <c r="F512" s="143"/>
      <c r="G512" s="143"/>
      <c r="H512" s="84"/>
      <c r="I512" s="143"/>
    </row>
    <row r="513" spans="1:9" ht="15.75" customHeight="1">
      <c r="A513" s="142"/>
      <c r="B513" s="142"/>
      <c r="C513" s="142"/>
      <c r="D513" s="143"/>
      <c r="E513" s="143"/>
      <c r="F513" s="143"/>
      <c r="G513" s="143"/>
      <c r="H513" s="84"/>
      <c r="I513" s="143"/>
    </row>
    <row r="514" spans="1:9" ht="15.75" customHeight="1">
      <c r="A514" s="142"/>
      <c r="B514" s="142"/>
      <c r="C514" s="142"/>
      <c r="D514" s="143"/>
      <c r="E514" s="143"/>
      <c r="F514" s="143"/>
      <c r="G514" s="143"/>
      <c r="H514" s="84"/>
      <c r="I514" s="143"/>
    </row>
    <row r="515" spans="1:9" ht="15.75" customHeight="1">
      <c r="A515" s="142"/>
      <c r="B515" s="142"/>
      <c r="C515" s="142"/>
      <c r="D515" s="143"/>
      <c r="E515" s="143"/>
      <c r="F515" s="143"/>
      <c r="G515" s="143"/>
      <c r="H515" s="84"/>
      <c r="I515" s="143"/>
    </row>
    <row r="516" spans="1:9" ht="15.75" customHeight="1">
      <c r="A516" s="142"/>
      <c r="B516" s="142"/>
      <c r="C516" s="142"/>
      <c r="D516" s="143"/>
      <c r="E516" s="143"/>
      <c r="F516" s="143"/>
      <c r="G516" s="143"/>
      <c r="H516" s="84"/>
      <c r="I516" s="143"/>
    </row>
    <row r="517" spans="1:9" ht="15.75" customHeight="1">
      <c r="A517" s="142"/>
      <c r="B517" s="142"/>
      <c r="C517" s="142"/>
      <c r="D517" s="143"/>
      <c r="E517" s="143"/>
      <c r="F517" s="143"/>
      <c r="G517" s="143"/>
      <c r="H517" s="84"/>
      <c r="I517" s="143"/>
    </row>
    <row r="518" spans="1:9" ht="15.75" customHeight="1">
      <c r="A518" s="142"/>
      <c r="B518" s="142"/>
      <c r="C518" s="142"/>
      <c r="D518" s="143"/>
      <c r="E518" s="143"/>
      <c r="F518" s="143"/>
      <c r="G518" s="143"/>
      <c r="H518" s="84"/>
      <c r="I518" s="143"/>
    </row>
    <row r="519" spans="1:9" ht="15.75" customHeight="1">
      <c r="A519" s="142"/>
      <c r="B519" s="142"/>
      <c r="C519" s="142"/>
      <c r="D519" s="143"/>
      <c r="E519" s="143"/>
      <c r="F519" s="143"/>
      <c r="G519" s="143"/>
      <c r="H519" s="84"/>
      <c r="I519" s="143"/>
    </row>
    <row r="520" spans="1:9" ht="15.75" customHeight="1">
      <c r="A520" s="142"/>
      <c r="B520" s="142"/>
      <c r="C520" s="142"/>
      <c r="D520" s="143"/>
      <c r="E520" s="143"/>
      <c r="F520" s="143"/>
      <c r="G520" s="143"/>
      <c r="H520" s="84"/>
      <c r="I520" s="143"/>
    </row>
    <row r="521" spans="1:9" ht="15.75" customHeight="1">
      <c r="A521" s="142"/>
      <c r="B521" s="142"/>
      <c r="C521" s="142"/>
      <c r="D521" s="143"/>
      <c r="E521" s="143"/>
      <c r="F521" s="143"/>
      <c r="G521" s="143"/>
      <c r="H521" s="84"/>
      <c r="I521" s="143"/>
    </row>
    <row r="522" spans="1:9" ht="15.75" customHeight="1">
      <c r="A522" s="142"/>
      <c r="B522" s="142"/>
      <c r="C522" s="142"/>
      <c r="D522" s="143"/>
      <c r="E522" s="143"/>
      <c r="F522" s="143"/>
      <c r="G522" s="143"/>
      <c r="H522" s="84"/>
      <c r="I522" s="143"/>
    </row>
    <row r="523" spans="1:9" ht="15.75" customHeight="1">
      <c r="A523" s="142"/>
      <c r="B523" s="142"/>
      <c r="C523" s="142"/>
      <c r="D523" s="143"/>
      <c r="E523" s="143"/>
      <c r="F523" s="143"/>
      <c r="G523" s="143"/>
      <c r="H523" s="84"/>
      <c r="I523" s="143"/>
    </row>
    <row r="524" spans="1:9" ht="15.75" customHeight="1">
      <c r="A524" s="142"/>
      <c r="B524" s="142"/>
      <c r="C524" s="142"/>
      <c r="D524" s="143"/>
      <c r="E524" s="143"/>
      <c r="F524" s="143"/>
      <c r="G524" s="143"/>
      <c r="H524" s="84"/>
      <c r="I524" s="143"/>
    </row>
    <row r="525" spans="1:9" ht="15.75" customHeight="1">
      <c r="A525" s="142"/>
      <c r="B525" s="142"/>
      <c r="C525" s="142"/>
      <c r="D525" s="143"/>
      <c r="E525" s="143"/>
      <c r="F525" s="143"/>
      <c r="G525" s="143"/>
      <c r="H525" s="84"/>
      <c r="I525" s="143"/>
    </row>
    <row r="526" spans="1:9" ht="15.75" customHeight="1">
      <c r="A526" s="142"/>
      <c r="B526" s="142"/>
      <c r="C526" s="142"/>
      <c r="D526" s="143"/>
      <c r="E526" s="143"/>
      <c r="F526" s="143"/>
      <c r="G526" s="143"/>
      <c r="H526" s="84"/>
      <c r="I526" s="143"/>
    </row>
    <row r="527" spans="1:9" ht="15.75" customHeight="1">
      <c r="A527" s="142"/>
      <c r="B527" s="142"/>
      <c r="C527" s="142"/>
      <c r="D527" s="143"/>
      <c r="E527" s="143"/>
      <c r="F527" s="143"/>
      <c r="G527" s="143"/>
      <c r="H527" s="84"/>
      <c r="I527" s="143"/>
    </row>
    <row r="528" spans="1:9" ht="15.75" customHeight="1">
      <c r="A528" s="142"/>
      <c r="B528" s="142"/>
      <c r="C528" s="142"/>
      <c r="D528" s="143"/>
      <c r="E528" s="143"/>
      <c r="F528" s="143"/>
      <c r="G528" s="143"/>
      <c r="H528" s="84"/>
      <c r="I528" s="143"/>
    </row>
    <row r="529" spans="1:9" ht="15.75" customHeight="1">
      <c r="A529" s="142"/>
      <c r="B529" s="142"/>
      <c r="C529" s="142"/>
      <c r="D529" s="143"/>
      <c r="E529" s="143"/>
      <c r="F529" s="143"/>
      <c r="G529" s="143"/>
      <c r="H529" s="84"/>
      <c r="I529" s="143"/>
    </row>
    <row r="530" spans="1:9" ht="15.75" customHeight="1">
      <c r="A530" s="142"/>
      <c r="B530" s="142"/>
      <c r="C530" s="142"/>
      <c r="D530" s="143"/>
      <c r="E530" s="143"/>
      <c r="F530" s="143"/>
      <c r="G530" s="143"/>
      <c r="H530" s="84"/>
      <c r="I530" s="143"/>
    </row>
    <row r="531" spans="1:9" ht="15.75" customHeight="1">
      <c r="A531" s="142"/>
      <c r="B531" s="142"/>
      <c r="C531" s="142"/>
      <c r="D531" s="143"/>
      <c r="E531" s="143"/>
      <c r="F531" s="143"/>
      <c r="G531" s="143"/>
      <c r="H531" s="84"/>
      <c r="I531" s="143"/>
    </row>
    <row r="532" spans="1:9" ht="15.75" customHeight="1">
      <c r="A532" s="142"/>
      <c r="B532" s="142"/>
      <c r="C532" s="142"/>
      <c r="D532" s="143"/>
      <c r="E532" s="143"/>
      <c r="F532" s="143"/>
      <c r="G532" s="143"/>
      <c r="H532" s="84"/>
      <c r="I532" s="143"/>
    </row>
    <row r="533" spans="1:9" ht="15.75" customHeight="1">
      <c r="A533" s="142"/>
      <c r="B533" s="142"/>
      <c r="C533" s="142"/>
      <c r="D533" s="143"/>
      <c r="E533" s="143"/>
      <c r="F533" s="143"/>
      <c r="G533" s="143"/>
      <c r="H533" s="84"/>
      <c r="I533" s="143"/>
    </row>
    <row r="534" spans="1:9" ht="15.75" customHeight="1">
      <c r="A534" s="142"/>
      <c r="B534" s="142"/>
      <c r="C534" s="142"/>
      <c r="D534" s="143"/>
      <c r="E534" s="143"/>
      <c r="F534" s="143"/>
      <c r="G534" s="143"/>
      <c r="H534" s="84"/>
      <c r="I534" s="143"/>
    </row>
    <row r="535" spans="1:9" ht="15.75" customHeight="1">
      <c r="A535" s="142"/>
      <c r="B535" s="142"/>
      <c r="C535" s="142"/>
      <c r="D535" s="143"/>
      <c r="E535" s="143"/>
      <c r="F535" s="143"/>
      <c r="G535" s="143"/>
      <c r="H535" s="84"/>
      <c r="I535" s="143"/>
    </row>
    <row r="536" spans="1:9" ht="15.75" customHeight="1">
      <c r="A536" s="142"/>
      <c r="B536" s="142"/>
      <c r="C536" s="142"/>
      <c r="D536" s="143"/>
      <c r="E536" s="143"/>
      <c r="F536" s="143"/>
      <c r="G536" s="143"/>
      <c r="H536" s="84"/>
      <c r="I536" s="143"/>
    </row>
    <row r="537" spans="1:9" ht="15.75" customHeight="1">
      <c r="A537" s="142"/>
      <c r="B537" s="142"/>
      <c r="C537" s="142"/>
      <c r="D537" s="143"/>
      <c r="E537" s="143"/>
      <c r="F537" s="143"/>
      <c r="G537" s="143"/>
      <c r="H537" s="84"/>
      <c r="I537" s="143"/>
    </row>
    <row r="538" spans="1:9" ht="15.75" customHeight="1">
      <c r="A538" s="142"/>
      <c r="B538" s="142"/>
      <c r="C538" s="142"/>
      <c r="D538" s="143"/>
      <c r="E538" s="143"/>
      <c r="F538" s="143"/>
      <c r="G538" s="143"/>
      <c r="H538" s="84"/>
      <c r="I538" s="143"/>
    </row>
    <row r="539" spans="1:9" ht="15.75" customHeight="1">
      <c r="A539" s="142"/>
      <c r="B539" s="142"/>
      <c r="C539" s="142"/>
      <c r="D539" s="143"/>
      <c r="E539" s="143"/>
      <c r="F539" s="143"/>
      <c r="G539" s="143"/>
      <c r="H539" s="84"/>
      <c r="I539" s="143"/>
    </row>
    <row r="540" spans="1:9" ht="15.75" customHeight="1">
      <c r="A540" s="142"/>
      <c r="B540" s="142"/>
      <c r="C540" s="142"/>
      <c r="D540" s="143"/>
      <c r="E540" s="143"/>
      <c r="F540" s="143"/>
      <c r="G540" s="143"/>
      <c r="H540" s="84"/>
      <c r="I540" s="143"/>
    </row>
    <row r="541" spans="1:9" ht="15.75" customHeight="1">
      <c r="A541" s="142"/>
      <c r="B541" s="142"/>
      <c r="C541" s="142"/>
      <c r="D541" s="143"/>
      <c r="E541" s="143"/>
      <c r="F541" s="143"/>
      <c r="G541" s="143"/>
      <c r="H541" s="84"/>
      <c r="I541" s="143"/>
    </row>
    <row r="542" spans="1:9" ht="15.75" customHeight="1">
      <c r="A542" s="142"/>
      <c r="B542" s="142"/>
      <c r="C542" s="142"/>
      <c r="D542" s="143"/>
      <c r="E542" s="143"/>
      <c r="F542" s="143"/>
      <c r="G542" s="143"/>
      <c r="H542" s="84"/>
      <c r="I542" s="143"/>
    </row>
    <row r="543" spans="1:9" ht="15.75" customHeight="1">
      <c r="A543" s="142"/>
      <c r="B543" s="142"/>
      <c r="C543" s="142"/>
      <c r="D543" s="143"/>
      <c r="E543" s="143"/>
      <c r="F543" s="143"/>
      <c r="G543" s="143"/>
      <c r="H543" s="84"/>
      <c r="I543" s="143"/>
    </row>
    <row r="544" spans="1:9" ht="15.75" customHeight="1">
      <c r="A544" s="142"/>
      <c r="B544" s="142"/>
      <c r="C544" s="142"/>
      <c r="D544" s="143"/>
      <c r="E544" s="143"/>
      <c r="F544" s="143"/>
      <c r="G544" s="143"/>
      <c r="H544" s="84"/>
      <c r="I544" s="143"/>
    </row>
    <row r="545" spans="1:9" ht="15.75" customHeight="1">
      <c r="A545" s="142"/>
      <c r="B545" s="142"/>
      <c r="C545" s="142"/>
      <c r="D545" s="143"/>
      <c r="E545" s="143"/>
      <c r="F545" s="143"/>
      <c r="G545" s="143"/>
      <c r="H545" s="84"/>
      <c r="I545" s="143"/>
    </row>
    <row r="546" spans="1:9" ht="15.75" customHeight="1">
      <c r="A546" s="142"/>
      <c r="B546" s="142"/>
      <c r="C546" s="142"/>
      <c r="D546" s="143"/>
      <c r="E546" s="143"/>
      <c r="F546" s="143"/>
      <c r="G546" s="143"/>
      <c r="H546" s="84"/>
      <c r="I546" s="143"/>
    </row>
    <row r="547" spans="1:9" ht="15.75" customHeight="1">
      <c r="A547" s="142"/>
      <c r="B547" s="142"/>
      <c r="C547" s="142"/>
      <c r="D547" s="143"/>
      <c r="E547" s="143"/>
      <c r="F547" s="143"/>
      <c r="G547" s="143"/>
      <c r="H547" s="84"/>
      <c r="I547" s="143"/>
    </row>
    <row r="548" spans="1:9" ht="15.75" customHeight="1">
      <c r="A548" s="142"/>
      <c r="B548" s="142"/>
      <c r="C548" s="142"/>
      <c r="D548" s="143"/>
      <c r="E548" s="143"/>
      <c r="F548" s="143"/>
      <c r="G548" s="143"/>
      <c r="H548" s="84"/>
      <c r="I548" s="143"/>
    </row>
    <row r="549" spans="1:9" ht="15.75" customHeight="1">
      <c r="A549" s="142"/>
      <c r="B549" s="142"/>
      <c r="C549" s="142"/>
      <c r="D549" s="143"/>
      <c r="E549" s="143"/>
      <c r="F549" s="143"/>
      <c r="G549" s="143"/>
      <c r="H549" s="84"/>
      <c r="I549" s="143"/>
    </row>
    <row r="550" spans="1:9" ht="15.75" customHeight="1">
      <c r="A550" s="142"/>
      <c r="B550" s="142"/>
      <c r="C550" s="142"/>
      <c r="D550" s="143"/>
      <c r="E550" s="143"/>
      <c r="F550" s="143"/>
      <c r="G550" s="143"/>
      <c r="H550" s="84"/>
      <c r="I550" s="143"/>
    </row>
    <row r="551" spans="1:9" ht="15.75" customHeight="1">
      <c r="A551" s="142"/>
      <c r="B551" s="142"/>
      <c r="C551" s="142"/>
      <c r="D551" s="143"/>
      <c r="E551" s="143"/>
      <c r="F551" s="143"/>
      <c r="G551" s="143"/>
      <c r="H551" s="84"/>
      <c r="I551" s="143"/>
    </row>
    <row r="552" spans="1:9" ht="15.75" customHeight="1">
      <c r="A552" s="142"/>
      <c r="B552" s="142"/>
      <c r="C552" s="142"/>
      <c r="D552" s="143"/>
      <c r="E552" s="143"/>
      <c r="F552" s="143"/>
      <c r="G552" s="143"/>
      <c r="H552" s="84"/>
      <c r="I552" s="143"/>
    </row>
    <row r="553" spans="1:9" ht="15.75" customHeight="1">
      <c r="A553" s="142"/>
      <c r="B553" s="142"/>
      <c r="C553" s="142"/>
      <c r="D553" s="143"/>
      <c r="E553" s="143"/>
      <c r="F553" s="143"/>
      <c r="G553" s="143"/>
      <c r="H553" s="84"/>
      <c r="I553" s="143"/>
    </row>
    <row r="554" spans="1:9" ht="15.75" customHeight="1">
      <c r="A554" s="142"/>
      <c r="B554" s="142"/>
      <c r="C554" s="142"/>
      <c r="D554" s="143"/>
      <c r="E554" s="143"/>
      <c r="F554" s="143"/>
      <c r="G554" s="143"/>
      <c r="H554" s="84"/>
      <c r="I554" s="143"/>
    </row>
    <row r="555" spans="1:9" ht="15.75" customHeight="1">
      <c r="A555" s="142"/>
      <c r="B555" s="142"/>
      <c r="C555" s="142"/>
      <c r="D555" s="143"/>
      <c r="E555" s="143"/>
      <c r="F555" s="143"/>
      <c r="G555" s="143"/>
      <c r="H555" s="84"/>
      <c r="I555" s="143"/>
    </row>
    <row r="556" spans="1:9" ht="15.75" customHeight="1">
      <c r="A556" s="142"/>
      <c r="B556" s="142"/>
      <c r="C556" s="142"/>
      <c r="D556" s="143"/>
      <c r="E556" s="143"/>
      <c r="F556" s="143"/>
      <c r="G556" s="143"/>
      <c r="H556" s="84"/>
      <c r="I556" s="143"/>
    </row>
    <row r="557" spans="1:9" ht="15.75" customHeight="1">
      <c r="A557" s="142"/>
      <c r="B557" s="142"/>
      <c r="C557" s="142"/>
      <c r="D557" s="143"/>
      <c r="E557" s="143"/>
      <c r="F557" s="143"/>
      <c r="G557" s="143"/>
      <c r="H557" s="84"/>
      <c r="I557" s="143"/>
    </row>
    <row r="558" spans="1:9" ht="15.75" customHeight="1">
      <c r="A558" s="142"/>
      <c r="B558" s="142"/>
      <c r="C558" s="142"/>
      <c r="D558" s="143"/>
      <c r="E558" s="143"/>
      <c r="F558" s="143"/>
      <c r="G558" s="143"/>
      <c r="H558" s="84"/>
      <c r="I558" s="143"/>
    </row>
    <row r="559" spans="1:9" ht="15.75" customHeight="1">
      <c r="A559" s="142"/>
      <c r="B559" s="142"/>
      <c r="C559" s="142"/>
      <c r="D559" s="143"/>
      <c r="E559" s="143"/>
      <c r="F559" s="143"/>
      <c r="G559" s="143"/>
      <c r="H559" s="84"/>
      <c r="I559" s="143"/>
    </row>
    <row r="560" spans="1:9" ht="15.75" customHeight="1">
      <c r="A560" s="142"/>
      <c r="B560" s="142"/>
      <c r="C560" s="142"/>
      <c r="D560" s="143"/>
      <c r="E560" s="143"/>
      <c r="F560" s="143"/>
      <c r="G560" s="143"/>
      <c r="H560" s="84"/>
      <c r="I560" s="143"/>
    </row>
    <row r="561" spans="1:9" ht="15.75" customHeight="1">
      <c r="A561" s="142"/>
      <c r="B561" s="142"/>
      <c r="C561" s="142"/>
      <c r="D561" s="143"/>
      <c r="E561" s="143"/>
      <c r="F561" s="143"/>
      <c r="G561" s="143"/>
      <c r="H561" s="84"/>
      <c r="I561" s="143"/>
    </row>
    <row r="562" spans="1:9" ht="15.75" customHeight="1">
      <c r="A562" s="142"/>
      <c r="B562" s="142"/>
      <c r="C562" s="142"/>
      <c r="D562" s="143"/>
      <c r="E562" s="143"/>
      <c r="F562" s="143"/>
      <c r="G562" s="143"/>
      <c r="H562" s="84"/>
      <c r="I562" s="143"/>
    </row>
    <row r="563" spans="1:9" ht="15.75" customHeight="1">
      <c r="A563" s="142"/>
      <c r="B563" s="142"/>
      <c r="C563" s="142"/>
      <c r="D563" s="143"/>
      <c r="E563" s="143"/>
      <c r="F563" s="143"/>
      <c r="G563" s="143"/>
      <c r="H563" s="84"/>
      <c r="I563" s="143"/>
    </row>
    <row r="564" spans="1:9" ht="15.75" customHeight="1">
      <c r="A564" s="142"/>
      <c r="B564" s="142"/>
      <c r="C564" s="142"/>
      <c r="D564" s="143"/>
      <c r="E564" s="143"/>
      <c r="F564" s="143"/>
      <c r="G564" s="143"/>
      <c r="H564" s="84"/>
      <c r="I564" s="143"/>
    </row>
    <row r="565" spans="1:9" ht="15.75" customHeight="1">
      <c r="A565" s="142"/>
      <c r="B565" s="142"/>
      <c r="C565" s="142"/>
      <c r="D565" s="143"/>
      <c r="E565" s="143"/>
      <c r="F565" s="143"/>
      <c r="G565" s="143"/>
      <c r="H565" s="84"/>
      <c r="I565" s="143"/>
    </row>
    <row r="566" spans="1:9" ht="15.75" customHeight="1">
      <c r="A566" s="142"/>
      <c r="B566" s="142"/>
      <c r="C566" s="142"/>
      <c r="D566" s="143"/>
      <c r="E566" s="143"/>
      <c r="F566" s="143"/>
      <c r="G566" s="143"/>
      <c r="H566" s="84"/>
      <c r="I566" s="143"/>
    </row>
    <row r="567" spans="1:9" ht="15.75" customHeight="1">
      <c r="A567" s="142"/>
      <c r="B567" s="142"/>
      <c r="C567" s="142"/>
      <c r="D567" s="143"/>
      <c r="E567" s="143"/>
      <c r="F567" s="143"/>
      <c r="G567" s="143"/>
      <c r="H567" s="84"/>
      <c r="I567" s="143"/>
    </row>
    <row r="568" spans="1:9" ht="15.75" customHeight="1">
      <c r="A568" s="142"/>
      <c r="B568" s="142"/>
      <c r="C568" s="142"/>
      <c r="D568" s="143"/>
      <c r="E568" s="143"/>
      <c r="F568" s="143"/>
      <c r="G568" s="143"/>
      <c r="H568" s="84"/>
      <c r="I568" s="143"/>
    </row>
    <row r="569" spans="1:9" ht="15.75" customHeight="1">
      <c r="A569" s="142"/>
      <c r="B569" s="142"/>
      <c r="C569" s="142"/>
      <c r="D569" s="143"/>
      <c r="E569" s="143"/>
      <c r="F569" s="143"/>
      <c r="G569" s="143"/>
      <c r="H569" s="84"/>
      <c r="I569" s="143"/>
    </row>
    <row r="570" spans="1:9" ht="15.75" customHeight="1">
      <c r="A570" s="142"/>
      <c r="B570" s="142"/>
      <c r="C570" s="142"/>
      <c r="D570" s="143"/>
      <c r="E570" s="143"/>
      <c r="F570" s="143"/>
      <c r="G570" s="143"/>
      <c r="H570" s="84"/>
      <c r="I570" s="143"/>
    </row>
    <row r="571" spans="1:9" ht="15.75" customHeight="1">
      <c r="A571" s="142"/>
      <c r="B571" s="142"/>
      <c r="C571" s="142"/>
      <c r="D571" s="143"/>
      <c r="E571" s="143"/>
      <c r="F571" s="143"/>
      <c r="G571" s="143"/>
      <c r="H571" s="84"/>
      <c r="I571" s="143"/>
    </row>
    <row r="572" spans="1:9" ht="15.75" customHeight="1">
      <c r="A572" s="142"/>
      <c r="B572" s="142"/>
      <c r="C572" s="142"/>
      <c r="D572" s="143"/>
      <c r="E572" s="143"/>
      <c r="F572" s="143"/>
      <c r="G572" s="143"/>
      <c r="H572" s="84"/>
      <c r="I572" s="143"/>
    </row>
    <row r="573" spans="1:9" ht="15.75" customHeight="1">
      <c r="A573" s="142"/>
      <c r="B573" s="142"/>
      <c r="C573" s="142"/>
      <c r="D573" s="143"/>
      <c r="E573" s="143"/>
      <c r="F573" s="143"/>
      <c r="G573" s="143"/>
      <c r="H573" s="84"/>
      <c r="I573" s="143"/>
    </row>
    <row r="574" spans="1:9" ht="15.75" customHeight="1">
      <c r="A574" s="142"/>
      <c r="B574" s="142"/>
      <c r="C574" s="142"/>
      <c r="D574" s="143"/>
      <c r="E574" s="143"/>
      <c r="F574" s="143"/>
      <c r="G574" s="143"/>
      <c r="H574" s="84"/>
      <c r="I574" s="143"/>
    </row>
    <row r="575" spans="1:9" ht="15.75" customHeight="1">
      <c r="A575" s="142"/>
      <c r="B575" s="142"/>
      <c r="C575" s="142"/>
      <c r="D575" s="143"/>
      <c r="E575" s="143"/>
      <c r="F575" s="143"/>
      <c r="G575" s="143"/>
      <c r="H575" s="84"/>
      <c r="I575" s="143"/>
    </row>
    <row r="576" spans="1:9" ht="15.75" customHeight="1">
      <c r="A576" s="142"/>
      <c r="B576" s="142"/>
      <c r="C576" s="142"/>
      <c r="D576" s="143"/>
      <c r="E576" s="143"/>
      <c r="F576" s="143"/>
      <c r="G576" s="143"/>
      <c r="H576" s="84"/>
      <c r="I576" s="143"/>
    </row>
    <row r="577" spans="1:9" ht="15.75" customHeight="1">
      <c r="A577" s="142"/>
      <c r="B577" s="142"/>
      <c r="C577" s="142"/>
      <c r="D577" s="143"/>
      <c r="E577" s="143"/>
      <c r="F577" s="143"/>
      <c r="G577" s="143"/>
      <c r="H577" s="84"/>
      <c r="I577" s="143"/>
    </row>
    <row r="578" spans="1:9" ht="15.75" customHeight="1">
      <c r="A578" s="142"/>
      <c r="B578" s="142"/>
      <c r="C578" s="142"/>
      <c r="D578" s="143"/>
      <c r="E578" s="143"/>
      <c r="F578" s="143"/>
      <c r="G578" s="143"/>
      <c r="H578" s="84"/>
      <c r="I578" s="143"/>
    </row>
    <row r="579" spans="1:9" ht="15.75" customHeight="1">
      <c r="A579" s="142"/>
      <c r="B579" s="142"/>
      <c r="C579" s="142"/>
      <c r="D579" s="143"/>
      <c r="E579" s="143"/>
      <c r="F579" s="143"/>
      <c r="G579" s="143"/>
      <c r="H579" s="84"/>
      <c r="I579" s="143"/>
    </row>
    <row r="580" spans="1:9" ht="15.75" customHeight="1">
      <c r="A580" s="142"/>
      <c r="B580" s="142"/>
      <c r="C580" s="142"/>
      <c r="D580" s="143"/>
      <c r="E580" s="143"/>
      <c r="F580" s="143"/>
      <c r="G580" s="143"/>
      <c r="H580" s="84"/>
      <c r="I580" s="143"/>
    </row>
    <row r="581" spans="1:9" ht="15.75" customHeight="1">
      <c r="A581" s="142"/>
      <c r="B581" s="142"/>
      <c r="C581" s="142"/>
      <c r="D581" s="143"/>
      <c r="E581" s="143"/>
      <c r="F581" s="143"/>
      <c r="G581" s="143"/>
      <c r="H581" s="84"/>
      <c r="I581" s="143"/>
    </row>
    <row r="582" spans="1:9" ht="15.75" customHeight="1">
      <c r="A582" s="142"/>
      <c r="B582" s="142"/>
      <c r="C582" s="142"/>
      <c r="D582" s="143"/>
      <c r="E582" s="143"/>
      <c r="F582" s="143"/>
      <c r="G582" s="143"/>
      <c r="H582" s="84"/>
      <c r="I582" s="143"/>
    </row>
    <row r="583" spans="1:9" ht="15.75" customHeight="1">
      <c r="A583" s="142"/>
      <c r="B583" s="142"/>
      <c r="C583" s="142"/>
      <c r="D583" s="143"/>
      <c r="E583" s="143"/>
      <c r="F583" s="143"/>
      <c r="G583" s="143"/>
      <c r="H583" s="84"/>
      <c r="I583" s="143"/>
    </row>
    <row r="584" spans="1:9" ht="15.75" customHeight="1">
      <c r="A584" s="142"/>
      <c r="B584" s="142"/>
      <c r="C584" s="142"/>
      <c r="D584" s="143"/>
      <c r="E584" s="143"/>
      <c r="F584" s="143"/>
      <c r="G584" s="143"/>
      <c r="H584" s="84"/>
      <c r="I584" s="143"/>
    </row>
    <row r="585" spans="1:9" ht="15.75" customHeight="1">
      <c r="A585" s="142"/>
      <c r="B585" s="142"/>
      <c r="C585" s="142"/>
      <c r="D585" s="143"/>
      <c r="E585" s="143"/>
      <c r="F585" s="143"/>
      <c r="G585" s="143"/>
      <c r="H585" s="84"/>
      <c r="I585" s="143"/>
    </row>
    <row r="586" spans="1:9" ht="15.75" customHeight="1">
      <c r="A586" s="142"/>
      <c r="B586" s="142"/>
      <c r="C586" s="142"/>
      <c r="D586" s="143"/>
      <c r="E586" s="143"/>
      <c r="F586" s="143"/>
      <c r="G586" s="143"/>
      <c r="H586" s="84"/>
      <c r="I586" s="143"/>
    </row>
    <row r="587" spans="1:9" ht="15.75" customHeight="1">
      <c r="A587" s="142"/>
      <c r="B587" s="142"/>
      <c r="C587" s="142"/>
      <c r="D587" s="143"/>
      <c r="E587" s="143"/>
      <c r="F587" s="143"/>
      <c r="G587" s="143"/>
      <c r="H587" s="84"/>
      <c r="I587" s="143"/>
    </row>
    <row r="588" spans="1:9" ht="15.75" customHeight="1">
      <c r="A588" s="142"/>
      <c r="B588" s="142"/>
      <c r="C588" s="142"/>
      <c r="D588" s="143"/>
      <c r="E588" s="143"/>
      <c r="F588" s="143"/>
      <c r="G588" s="143"/>
      <c r="H588" s="84"/>
      <c r="I588" s="143"/>
    </row>
    <row r="589" spans="1:9" ht="15.75" customHeight="1">
      <c r="A589" s="142"/>
      <c r="B589" s="142"/>
      <c r="C589" s="142"/>
      <c r="D589" s="143"/>
      <c r="E589" s="143"/>
      <c r="F589" s="143"/>
      <c r="G589" s="143"/>
      <c r="H589" s="84"/>
      <c r="I589" s="143"/>
    </row>
    <row r="590" spans="1:9" ht="15.75" customHeight="1">
      <c r="A590" s="142"/>
      <c r="B590" s="142"/>
      <c r="C590" s="142"/>
      <c r="D590" s="143"/>
      <c r="E590" s="143"/>
      <c r="F590" s="143"/>
      <c r="G590" s="143"/>
      <c r="H590" s="84"/>
      <c r="I590" s="143"/>
    </row>
    <row r="591" spans="1:9" ht="15.75" customHeight="1">
      <c r="A591" s="142"/>
      <c r="B591" s="142"/>
      <c r="C591" s="142"/>
      <c r="D591" s="143"/>
      <c r="E591" s="143"/>
      <c r="F591" s="143"/>
      <c r="G591" s="143"/>
      <c r="H591" s="84"/>
      <c r="I591" s="143"/>
    </row>
    <row r="592" spans="1:9" ht="15.75" customHeight="1">
      <c r="A592" s="142"/>
      <c r="B592" s="142"/>
      <c r="C592" s="142"/>
      <c r="D592" s="143"/>
      <c r="E592" s="143"/>
      <c r="F592" s="143"/>
      <c r="G592" s="143"/>
      <c r="H592" s="84"/>
      <c r="I592" s="143"/>
    </row>
    <row r="593" spans="1:9" ht="15.75" customHeight="1">
      <c r="A593" s="142"/>
      <c r="B593" s="142"/>
      <c r="C593" s="142"/>
      <c r="D593" s="143"/>
      <c r="E593" s="143"/>
      <c r="F593" s="143"/>
      <c r="G593" s="143"/>
      <c r="H593" s="84"/>
      <c r="I593" s="143"/>
    </row>
    <row r="594" spans="1:9" ht="15.75" customHeight="1">
      <c r="A594" s="142"/>
      <c r="B594" s="142"/>
      <c r="C594" s="142"/>
      <c r="D594" s="143"/>
      <c r="E594" s="143"/>
      <c r="F594" s="143"/>
      <c r="G594" s="143"/>
      <c r="H594" s="84"/>
      <c r="I594" s="143"/>
    </row>
    <row r="595" spans="1:9" ht="15.75" customHeight="1">
      <c r="A595" s="142"/>
      <c r="B595" s="142"/>
      <c r="C595" s="142"/>
      <c r="D595" s="143"/>
      <c r="E595" s="143"/>
      <c r="F595" s="143"/>
      <c r="G595" s="143"/>
      <c r="H595" s="84"/>
      <c r="I595" s="143"/>
    </row>
    <row r="596" spans="1:9" ht="15.75" customHeight="1">
      <c r="A596" s="142"/>
      <c r="B596" s="142"/>
      <c r="C596" s="142"/>
      <c r="D596" s="143"/>
      <c r="E596" s="143"/>
      <c r="F596" s="143"/>
      <c r="G596" s="143"/>
      <c r="H596" s="84"/>
      <c r="I596" s="143"/>
    </row>
    <row r="597" spans="1:9" ht="15.75" customHeight="1">
      <c r="A597" s="142"/>
      <c r="B597" s="142"/>
      <c r="C597" s="142"/>
      <c r="D597" s="143"/>
      <c r="E597" s="143"/>
      <c r="F597" s="143"/>
      <c r="G597" s="143"/>
      <c r="H597" s="84"/>
      <c r="I597" s="143"/>
    </row>
    <row r="598" spans="1:9" ht="15.75" customHeight="1">
      <c r="A598" s="142"/>
      <c r="B598" s="142"/>
      <c r="C598" s="142"/>
      <c r="D598" s="143"/>
      <c r="E598" s="143"/>
      <c r="F598" s="143"/>
      <c r="G598" s="143"/>
      <c r="H598" s="84"/>
      <c r="I598" s="143"/>
    </row>
    <row r="599" spans="1:9" ht="15.75" customHeight="1">
      <c r="A599" s="142"/>
      <c r="B599" s="142"/>
      <c r="C599" s="142"/>
      <c r="D599" s="143"/>
      <c r="E599" s="143"/>
      <c r="F599" s="143"/>
      <c r="G599" s="143"/>
      <c r="H599" s="84"/>
      <c r="I599" s="143"/>
    </row>
    <row r="600" spans="1:9" ht="15.75" customHeight="1">
      <c r="A600" s="142"/>
      <c r="B600" s="142"/>
      <c r="C600" s="142"/>
      <c r="D600" s="143"/>
      <c r="E600" s="143"/>
      <c r="F600" s="143"/>
      <c r="G600" s="143"/>
      <c r="H600" s="84"/>
      <c r="I600" s="143"/>
    </row>
    <row r="601" spans="1:9" ht="15.75" customHeight="1">
      <c r="A601" s="142"/>
      <c r="B601" s="142"/>
      <c r="C601" s="142"/>
      <c r="D601" s="143"/>
      <c r="E601" s="143"/>
      <c r="F601" s="143"/>
      <c r="G601" s="143"/>
      <c r="H601" s="84"/>
      <c r="I601" s="143"/>
    </row>
    <row r="602" spans="1:9" ht="15.75" customHeight="1">
      <c r="A602" s="142"/>
      <c r="B602" s="142"/>
      <c r="C602" s="142"/>
      <c r="D602" s="143"/>
      <c r="E602" s="143"/>
      <c r="F602" s="143"/>
      <c r="G602" s="143"/>
      <c r="H602" s="84"/>
      <c r="I602" s="143"/>
    </row>
    <row r="603" spans="1:9" ht="15.75" customHeight="1">
      <c r="A603" s="142"/>
      <c r="B603" s="142"/>
      <c r="C603" s="142"/>
      <c r="D603" s="143"/>
      <c r="E603" s="143"/>
      <c r="F603" s="143"/>
      <c r="G603" s="143"/>
      <c r="H603" s="84"/>
      <c r="I603" s="143"/>
    </row>
    <row r="604" spans="1:9" ht="15.75" customHeight="1">
      <c r="A604" s="142"/>
      <c r="B604" s="142"/>
      <c r="C604" s="142"/>
      <c r="D604" s="143"/>
      <c r="E604" s="143"/>
      <c r="F604" s="143"/>
      <c r="G604" s="143"/>
      <c r="H604" s="84"/>
      <c r="I604" s="143"/>
    </row>
    <row r="605" spans="1:9" ht="15.75" customHeight="1">
      <c r="A605" s="142"/>
      <c r="B605" s="142"/>
      <c r="C605" s="142"/>
      <c r="D605" s="143"/>
      <c r="E605" s="143"/>
      <c r="F605" s="143"/>
      <c r="G605" s="143"/>
      <c r="H605" s="84"/>
      <c r="I605" s="143"/>
    </row>
    <row r="606" spans="1:9" ht="15.75" customHeight="1">
      <c r="A606" s="142"/>
      <c r="B606" s="142"/>
      <c r="C606" s="142"/>
      <c r="D606" s="143"/>
      <c r="E606" s="143"/>
      <c r="F606" s="143"/>
      <c r="G606" s="143"/>
      <c r="H606" s="84"/>
      <c r="I606" s="143"/>
    </row>
    <row r="607" spans="1:9" ht="15.75" customHeight="1">
      <c r="A607" s="142"/>
      <c r="B607" s="142"/>
      <c r="C607" s="142"/>
      <c r="D607" s="143"/>
      <c r="E607" s="143"/>
      <c r="F607" s="143"/>
      <c r="G607" s="143"/>
      <c r="H607" s="84"/>
      <c r="I607" s="143"/>
    </row>
    <row r="608" spans="1:9" ht="15.75" customHeight="1">
      <c r="A608" s="142"/>
      <c r="B608" s="142"/>
      <c r="C608" s="142"/>
      <c r="D608" s="143"/>
      <c r="E608" s="143"/>
      <c r="F608" s="143"/>
      <c r="G608" s="143"/>
      <c r="H608" s="84"/>
      <c r="I608" s="143"/>
    </row>
    <row r="609" spans="1:9" ht="15.75" customHeight="1">
      <c r="A609" s="142"/>
      <c r="B609" s="142"/>
      <c r="C609" s="142"/>
      <c r="D609" s="143"/>
      <c r="E609" s="143"/>
      <c r="F609" s="143"/>
      <c r="G609" s="143"/>
      <c r="H609" s="84"/>
      <c r="I609" s="143"/>
    </row>
    <row r="610" spans="1:9" ht="15.75" customHeight="1">
      <c r="A610" s="142"/>
      <c r="B610" s="142"/>
      <c r="C610" s="142"/>
      <c r="D610" s="143"/>
      <c r="E610" s="143"/>
      <c r="F610" s="143"/>
      <c r="G610" s="143"/>
      <c r="H610" s="84"/>
      <c r="I610" s="143"/>
    </row>
    <row r="611" spans="1:9" ht="15.75" customHeight="1">
      <c r="A611" s="142"/>
      <c r="B611" s="142"/>
      <c r="C611" s="142"/>
      <c r="D611" s="143"/>
      <c r="E611" s="143"/>
      <c r="F611" s="143"/>
      <c r="G611" s="143"/>
      <c r="H611" s="84"/>
      <c r="I611" s="143"/>
    </row>
    <row r="612" spans="1:9" ht="15.75" customHeight="1">
      <c r="A612" s="142"/>
      <c r="B612" s="142"/>
      <c r="C612" s="142"/>
      <c r="D612" s="143"/>
      <c r="E612" s="143"/>
      <c r="F612" s="143"/>
      <c r="G612" s="143"/>
      <c r="H612" s="84"/>
      <c r="I612" s="143"/>
    </row>
    <row r="613" spans="1:9" ht="15.75" customHeight="1">
      <c r="A613" s="142"/>
      <c r="B613" s="142"/>
      <c r="C613" s="142"/>
      <c r="D613" s="143"/>
      <c r="E613" s="143"/>
      <c r="F613" s="143"/>
      <c r="G613" s="143"/>
      <c r="H613" s="84"/>
      <c r="I613" s="143"/>
    </row>
    <row r="614" spans="1:9" ht="15.75" customHeight="1">
      <c r="A614" s="142"/>
      <c r="B614" s="142"/>
      <c r="C614" s="142"/>
      <c r="D614" s="143"/>
      <c r="E614" s="143"/>
      <c r="F614" s="143"/>
      <c r="G614" s="143"/>
      <c r="H614" s="84"/>
      <c r="I614" s="143"/>
    </row>
    <row r="615" spans="1:9" ht="15.75" customHeight="1">
      <c r="A615" s="142"/>
      <c r="B615" s="142"/>
      <c r="C615" s="142"/>
      <c r="D615" s="143"/>
      <c r="E615" s="143"/>
      <c r="F615" s="143"/>
      <c r="G615" s="143"/>
      <c r="H615" s="84"/>
      <c r="I615" s="143"/>
    </row>
    <row r="616" spans="1:9" ht="15.75" customHeight="1">
      <c r="A616" s="142"/>
      <c r="B616" s="142"/>
      <c r="C616" s="142"/>
      <c r="D616" s="143"/>
      <c r="E616" s="143"/>
      <c r="F616" s="143"/>
      <c r="G616" s="143"/>
      <c r="H616" s="84"/>
      <c r="I616" s="143"/>
    </row>
    <row r="617" spans="1:9" ht="15.75" customHeight="1">
      <c r="A617" s="142"/>
      <c r="B617" s="142"/>
      <c r="C617" s="142"/>
      <c r="D617" s="143"/>
      <c r="E617" s="143"/>
      <c r="F617" s="143"/>
      <c r="G617" s="143"/>
      <c r="H617" s="84"/>
      <c r="I617" s="143"/>
    </row>
    <row r="618" spans="1:9" ht="15.75" customHeight="1">
      <c r="A618" s="142"/>
      <c r="B618" s="142"/>
      <c r="C618" s="142"/>
      <c r="D618" s="143"/>
      <c r="E618" s="143"/>
      <c r="F618" s="143"/>
      <c r="G618" s="143"/>
      <c r="H618" s="84"/>
      <c r="I618" s="143"/>
    </row>
    <row r="619" spans="1:9" ht="15.75" customHeight="1">
      <c r="A619" s="142"/>
      <c r="B619" s="142"/>
      <c r="C619" s="142"/>
      <c r="D619" s="143"/>
      <c r="E619" s="143"/>
      <c r="F619" s="143"/>
      <c r="G619" s="143"/>
      <c r="H619" s="84"/>
      <c r="I619" s="143"/>
    </row>
    <row r="620" spans="1:9" ht="15.75" customHeight="1">
      <c r="A620" s="142"/>
      <c r="B620" s="142"/>
      <c r="C620" s="142"/>
      <c r="D620" s="143"/>
      <c r="E620" s="143"/>
      <c r="F620" s="143"/>
      <c r="G620" s="143"/>
      <c r="H620" s="84"/>
      <c r="I620" s="143"/>
    </row>
    <row r="621" spans="1:9" ht="15.75" customHeight="1">
      <c r="A621" s="142"/>
      <c r="B621" s="142"/>
      <c r="C621" s="142"/>
      <c r="D621" s="143"/>
      <c r="E621" s="143"/>
      <c r="F621" s="143"/>
      <c r="G621" s="143"/>
      <c r="H621" s="84"/>
      <c r="I621" s="143"/>
    </row>
    <row r="622" spans="1:9" ht="15.75" customHeight="1">
      <c r="A622" s="142"/>
      <c r="B622" s="142"/>
      <c r="C622" s="142"/>
      <c r="D622" s="143"/>
      <c r="E622" s="143"/>
      <c r="F622" s="143"/>
      <c r="G622" s="143"/>
      <c r="H622" s="84"/>
      <c r="I622" s="143"/>
    </row>
    <row r="623" spans="1:9" ht="15.75" customHeight="1">
      <c r="A623" s="142"/>
      <c r="B623" s="142"/>
      <c r="C623" s="142"/>
      <c r="D623" s="143"/>
      <c r="E623" s="143"/>
      <c r="F623" s="143"/>
      <c r="G623" s="143"/>
      <c r="H623" s="84"/>
      <c r="I623" s="143"/>
    </row>
    <row r="624" spans="1:9" ht="15.75" customHeight="1">
      <c r="A624" s="142"/>
      <c r="B624" s="142"/>
      <c r="C624" s="142"/>
      <c r="D624" s="143"/>
      <c r="E624" s="143"/>
      <c r="F624" s="143"/>
      <c r="G624" s="143"/>
      <c r="H624" s="84"/>
      <c r="I624" s="143"/>
    </row>
    <row r="625" spans="1:9" ht="15.75" customHeight="1">
      <c r="A625" s="142"/>
      <c r="B625" s="142"/>
      <c r="C625" s="142"/>
      <c r="D625" s="143"/>
      <c r="E625" s="143"/>
      <c r="F625" s="143"/>
      <c r="G625" s="143"/>
      <c r="H625" s="84"/>
      <c r="I625" s="143"/>
    </row>
    <row r="626" spans="1:9" ht="15.75" customHeight="1">
      <c r="A626" s="142"/>
      <c r="B626" s="142"/>
      <c r="C626" s="142"/>
      <c r="D626" s="143"/>
      <c r="E626" s="143"/>
      <c r="F626" s="143"/>
      <c r="G626" s="143"/>
      <c r="H626" s="84"/>
      <c r="I626" s="143"/>
    </row>
    <row r="627" spans="1:9" ht="15.75" customHeight="1">
      <c r="A627" s="142"/>
      <c r="B627" s="142"/>
      <c r="C627" s="142"/>
      <c r="D627" s="143"/>
      <c r="E627" s="143"/>
      <c r="F627" s="143"/>
      <c r="G627" s="143"/>
      <c r="H627" s="84"/>
      <c r="I627" s="143"/>
    </row>
    <row r="628" spans="1:9" ht="15.75" customHeight="1">
      <c r="A628" s="142"/>
      <c r="B628" s="142"/>
      <c r="C628" s="142"/>
      <c r="D628" s="143"/>
      <c r="E628" s="143"/>
      <c r="F628" s="143"/>
      <c r="G628" s="143"/>
      <c r="H628" s="84"/>
      <c r="I628" s="143"/>
    </row>
    <row r="629" spans="1:9" ht="15.75" customHeight="1">
      <c r="A629" s="142"/>
      <c r="B629" s="142"/>
      <c r="C629" s="142"/>
      <c r="D629" s="143"/>
      <c r="E629" s="143"/>
      <c r="F629" s="143"/>
      <c r="G629" s="143"/>
      <c r="H629" s="84"/>
      <c r="I629" s="143"/>
    </row>
    <row r="630" spans="1:9" ht="15.75" customHeight="1">
      <c r="A630" s="142"/>
      <c r="B630" s="142"/>
      <c r="C630" s="142"/>
      <c r="D630" s="143"/>
      <c r="E630" s="143"/>
      <c r="F630" s="143"/>
      <c r="G630" s="143"/>
      <c r="H630" s="84"/>
      <c r="I630" s="143"/>
    </row>
    <row r="631" spans="1:9" ht="15.75" customHeight="1">
      <c r="A631" s="142"/>
      <c r="B631" s="142"/>
      <c r="C631" s="142"/>
      <c r="D631" s="143"/>
      <c r="E631" s="143"/>
      <c r="F631" s="143"/>
      <c r="G631" s="143"/>
      <c r="H631" s="84"/>
      <c r="I631" s="143"/>
    </row>
    <row r="632" spans="1:9" ht="15.75" customHeight="1">
      <c r="A632" s="142"/>
      <c r="B632" s="142"/>
      <c r="C632" s="142"/>
      <c r="D632" s="143"/>
      <c r="E632" s="143"/>
      <c r="F632" s="143"/>
      <c r="G632" s="143"/>
      <c r="H632" s="84"/>
      <c r="I632" s="143"/>
    </row>
    <row r="633" spans="1:9" ht="15.75" customHeight="1">
      <c r="A633" s="142"/>
      <c r="B633" s="142"/>
      <c r="C633" s="142"/>
      <c r="D633" s="143"/>
      <c r="E633" s="143"/>
      <c r="F633" s="143"/>
      <c r="G633" s="143"/>
      <c r="H633" s="84"/>
      <c r="I633" s="143"/>
    </row>
    <row r="634" spans="1:9" ht="15.75" customHeight="1">
      <c r="A634" s="142"/>
      <c r="B634" s="142"/>
      <c r="C634" s="142"/>
      <c r="D634" s="143"/>
      <c r="E634" s="143"/>
      <c r="F634" s="143"/>
      <c r="G634" s="143"/>
      <c r="H634" s="84"/>
      <c r="I634" s="143"/>
    </row>
    <row r="635" spans="1:9" ht="15.75" customHeight="1">
      <c r="A635" s="142"/>
      <c r="B635" s="142"/>
      <c r="C635" s="142"/>
      <c r="D635" s="143"/>
      <c r="E635" s="143"/>
      <c r="F635" s="143"/>
      <c r="G635" s="143"/>
      <c r="H635" s="84"/>
      <c r="I635" s="143"/>
    </row>
    <row r="636" spans="1:9" ht="15.75" customHeight="1">
      <c r="A636" s="142"/>
      <c r="B636" s="142"/>
      <c r="C636" s="142"/>
      <c r="D636" s="143"/>
      <c r="E636" s="143"/>
      <c r="F636" s="143"/>
      <c r="G636" s="143"/>
      <c r="H636" s="84"/>
      <c r="I636" s="143"/>
    </row>
    <row r="637" spans="1:9" ht="15.75" customHeight="1">
      <c r="A637" s="142"/>
      <c r="B637" s="142"/>
      <c r="C637" s="142"/>
      <c r="D637" s="143"/>
      <c r="E637" s="143"/>
      <c r="F637" s="143"/>
      <c r="G637" s="143"/>
      <c r="H637" s="84"/>
      <c r="I637" s="143"/>
    </row>
    <row r="638" spans="1:9" ht="15.75" customHeight="1">
      <c r="A638" s="142"/>
      <c r="B638" s="142"/>
      <c r="C638" s="142"/>
      <c r="D638" s="143"/>
      <c r="E638" s="143"/>
      <c r="F638" s="143"/>
      <c r="G638" s="143"/>
      <c r="H638" s="84"/>
      <c r="I638" s="143"/>
    </row>
    <row r="639" spans="1:9" ht="15.75" customHeight="1">
      <c r="A639" s="142"/>
      <c r="B639" s="142"/>
      <c r="C639" s="142"/>
      <c r="D639" s="143"/>
      <c r="E639" s="143"/>
      <c r="F639" s="143"/>
      <c r="G639" s="143"/>
      <c r="H639" s="84"/>
      <c r="I639" s="143"/>
    </row>
    <row r="640" spans="1:9" ht="15.75" customHeight="1">
      <c r="A640" s="142"/>
      <c r="B640" s="142"/>
      <c r="C640" s="142"/>
      <c r="D640" s="143"/>
      <c r="E640" s="143"/>
      <c r="F640" s="143"/>
      <c r="G640" s="143"/>
      <c r="H640" s="84"/>
      <c r="I640" s="143"/>
    </row>
    <row r="641" spans="1:9" ht="15.75" customHeight="1">
      <c r="A641" s="142"/>
      <c r="B641" s="142"/>
      <c r="C641" s="142"/>
      <c r="D641" s="143"/>
      <c r="E641" s="143"/>
      <c r="F641" s="143"/>
      <c r="G641" s="143"/>
      <c r="H641" s="84"/>
      <c r="I641" s="143"/>
    </row>
    <row r="642" spans="1:9" ht="15.75" customHeight="1">
      <c r="A642" s="142"/>
      <c r="B642" s="142"/>
      <c r="C642" s="142"/>
      <c r="D642" s="143"/>
      <c r="E642" s="143"/>
      <c r="F642" s="143"/>
      <c r="G642" s="143"/>
      <c r="H642" s="84"/>
      <c r="I642" s="143"/>
    </row>
    <row r="643" spans="1:9" ht="15.75" customHeight="1">
      <c r="A643" s="142"/>
      <c r="B643" s="142"/>
      <c r="C643" s="142"/>
      <c r="D643" s="143"/>
      <c r="E643" s="143"/>
      <c r="F643" s="143"/>
      <c r="G643" s="143"/>
      <c r="H643" s="84"/>
      <c r="I643" s="143"/>
    </row>
    <row r="644" spans="1:9" ht="15.75" customHeight="1">
      <c r="A644" s="142"/>
      <c r="B644" s="142"/>
      <c r="C644" s="142"/>
      <c r="D644" s="143"/>
      <c r="E644" s="143"/>
      <c r="F644" s="143"/>
      <c r="G644" s="143"/>
      <c r="H644" s="84"/>
      <c r="I644" s="143"/>
    </row>
    <row r="645" spans="1:9" ht="15.75" customHeight="1">
      <c r="A645" s="142"/>
      <c r="B645" s="142"/>
      <c r="C645" s="142"/>
      <c r="D645" s="143"/>
      <c r="E645" s="143"/>
      <c r="F645" s="143"/>
      <c r="G645" s="143"/>
      <c r="H645" s="84"/>
      <c r="I645" s="143"/>
    </row>
    <row r="646" spans="1:9" ht="15.75" customHeight="1">
      <c r="A646" s="142"/>
      <c r="B646" s="142"/>
      <c r="C646" s="142"/>
      <c r="D646" s="143"/>
      <c r="E646" s="143"/>
      <c r="F646" s="143"/>
      <c r="G646" s="143"/>
      <c r="H646" s="84"/>
      <c r="I646" s="143"/>
    </row>
    <row r="647" spans="1:9" ht="15.75" customHeight="1">
      <c r="A647" s="142"/>
      <c r="B647" s="142"/>
      <c r="C647" s="142"/>
      <c r="D647" s="143"/>
      <c r="E647" s="143"/>
      <c r="F647" s="143"/>
      <c r="G647" s="143"/>
      <c r="H647" s="84"/>
      <c r="I647" s="143"/>
    </row>
    <row r="648" spans="1:9" ht="15.75" customHeight="1">
      <c r="A648" s="142"/>
      <c r="B648" s="142"/>
      <c r="C648" s="142"/>
      <c r="D648" s="143"/>
      <c r="E648" s="143"/>
      <c r="F648" s="143"/>
      <c r="G648" s="143"/>
      <c r="H648" s="84"/>
      <c r="I648" s="143"/>
    </row>
    <row r="649" spans="1:9" ht="15.75" customHeight="1">
      <c r="A649" s="142"/>
      <c r="B649" s="142"/>
      <c r="C649" s="142"/>
      <c r="D649" s="143"/>
      <c r="E649" s="143"/>
      <c r="F649" s="143"/>
      <c r="G649" s="143"/>
      <c r="H649" s="84"/>
      <c r="I649" s="143"/>
    </row>
    <row r="650" spans="1:9" ht="15.75" customHeight="1">
      <c r="A650" s="142"/>
      <c r="B650" s="142"/>
      <c r="C650" s="142"/>
      <c r="D650" s="143"/>
      <c r="E650" s="143"/>
      <c r="F650" s="143"/>
      <c r="G650" s="143"/>
      <c r="H650" s="84"/>
      <c r="I650" s="143"/>
    </row>
    <row r="651" spans="1:9" ht="15.75" customHeight="1">
      <c r="A651" s="142"/>
      <c r="B651" s="142"/>
      <c r="C651" s="142"/>
      <c r="D651" s="143"/>
      <c r="E651" s="143"/>
      <c r="F651" s="143"/>
      <c r="G651" s="143"/>
      <c r="H651" s="84"/>
      <c r="I651" s="143"/>
    </row>
    <row r="652" spans="1:9" ht="15.75" customHeight="1">
      <c r="A652" s="142"/>
      <c r="B652" s="142"/>
      <c r="C652" s="142"/>
      <c r="D652" s="143"/>
      <c r="E652" s="143"/>
      <c r="F652" s="143"/>
      <c r="G652" s="143"/>
      <c r="H652" s="84"/>
      <c r="I652" s="143"/>
    </row>
    <row r="653" spans="1:9" ht="15.75" customHeight="1">
      <c r="A653" s="142"/>
      <c r="B653" s="142"/>
      <c r="C653" s="142"/>
      <c r="D653" s="143"/>
      <c r="E653" s="143"/>
      <c r="F653" s="143"/>
      <c r="G653" s="143"/>
      <c r="H653" s="84"/>
      <c r="I653" s="143"/>
    </row>
    <row r="654" spans="1:9" ht="15.75" customHeight="1">
      <c r="A654" s="142"/>
      <c r="B654" s="142"/>
      <c r="C654" s="142"/>
      <c r="D654" s="143"/>
      <c r="E654" s="143"/>
      <c r="F654" s="143"/>
      <c r="G654" s="143"/>
      <c r="H654" s="84"/>
      <c r="I654" s="143"/>
    </row>
    <row r="655" spans="1:9" ht="15.75" customHeight="1">
      <c r="A655" s="142"/>
      <c r="B655" s="142"/>
      <c r="C655" s="142"/>
      <c r="D655" s="143"/>
      <c r="E655" s="143"/>
      <c r="F655" s="143"/>
      <c r="G655" s="143"/>
      <c r="H655" s="84"/>
      <c r="I655" s="143"/>
    </row>
    <row r="656" spans="1:9" ht="15.75" customHeight="1">
      <c r="A656" s="142"/>
      <c r="B656" s="142"/>
      <c r="C656" s="142"/>
      <c r="D656" s="143"/>
      <c r="E656" s="143"/>
      <c r="F656" s="143"/>
      <c r="G656" s="143"/>
      <c r="H656" s="84"/>
      <c r="I656" s="143"/>
    </row>
    <row r="657" spans="1:9" ht="15.75" customHeight="1">
      <c r="A657" s="142"/>
      <c r="B657" s="142"/>
      <c r="C657" s="142"/>
      <c r="D657" s="143"/>
      <c r="E657" s="143"/>
      <c r="F657" s="143"/>
      <c r="G657" s="143"/>
      <c r="H657" s="84"/>
      <c r="I657" s="143"/>
    </row>
    <row r="658" spans="1:9" ht="15.75" customHeight="1">
      <c r="A658" s="142"/>
      <c r="B658" s="142"/>
      <c r="C658" s="142"/>
      <c r="D658" s="143"/>
      <c r="E658" s="143"/>
      <c r="F658" s="143"/>
      <c r="G658" s="143"/>
      <c r="H658" s="84"/>
      <c r="I658" s="143"/>
    </row>
    <row r="659" spans="1:9" ht="15.75" customHeight="1">
      <c r="A659" s="142"/>
      <c r="B659" s="142"/>
      <c r="C659" s="142"/>
      <c r="D659" s="143"/>
      <c r="E659" s="143"/>
      <c r="F659" s="143"/>
      <c r="G659" s="143"/>
      <c r="H659" s="84"/>
      <c r="I659" s="143"/>
    </row>
    <row r="660" spans="1:9" ht="15.75" customHeight="1">
      <c r="A660" s="142"/>
      <c r="B660" s="142"/>
      <c r="C660" s="142"/>
      <c r="D660" s="143"/>
      <c r="E660" s="143"/>
      <c r="F660" s="143"/>
      <c r="G660" s="143"/>
      <c r="H660" s="84"/>
      <c r="I660" s="143"/>
    </row>
    <row r="661" spans="1:9" ht="15.75" customHeight="1">
      <c r="A661" s="142"/>
      <c r="B661" s="142"/>
      <c r="C661" s="142"/>
      <c r="D661" s="143"/>
      <c r="E661" s="143"/>
      <c r="F661" s="143"/>
      <c r="G661" s="143"/>
      <c r="H661" s="84"/>
      <c r="I661" s="143"/>
    </row>
    <row r="662" spans="1:9" ht="15.75" customHeight="1">
      <c r="A662" s="142"/>
      <c r="B662" s="142"/>
      <c r="C662" s="142"/>
      <c r="D662" s="143"/>
      <c r="E662" s="143"/>
      <c r="F662" s="143"/>
      <c r="G662" s="143"/>
      <c r="H662" s="84"/>
      <c r="I662" s="143"/>
    </row>
    <row r="663" spans="1:9" ht="15.75" customHeight="1">
      <c r="A663" s="142"/>
      <c r="B663" s="142"/>
      <c r="C663" s="142"/>
      <c r="D663" s="143"/>
      <c r="E663" s="143"/>
      <c r="F663" s="143"/>
      <c r="G663" s="143"/>
      <c r="H663" s="84"/>
      <c r="I663" s="143"/>
    </row>
    <row r="664" spans="1:9" ht="15.75" customHeight="1">
      <c r="A664" s="142"/>
      <c r="B664" s="142"/>
      <c r="C664" s="142"/>
      <c r="D664" s="143"/>
      <c r="E664" s="143"/>
      <c r="F664" s="143"/>
      <c r="G664" s="143"/>
      <c r="H664" s="84"/>
      <c r="I664" s="143"/>
    </row>
    <row r="665" spans="1:9" ht="15.75" customHeight="1">
      <c r="A665" s="142"/>
      <c r="B665" s="142"/>
      <c r="C665" s="142"/>
      <c r="D665" s="143"/>
      <c r="E665" s="143"/>
      <c r="F665" s="143"/>
      <c r="G665" s="143"/>
      <c r="H665" s="84"/>
      <c r="I665" s="143"/>
    </row>
    <row r="666" spans="1:9" ht="15.75" customHeight="1">
      <c r="A666" s="142"/>
      <c r="B666" s="142"/>
      <c r="C666" s="142"/>
      <c r="D666" s="143"/>
      <c r="E666" s="143"/>
      <c r="F666" s="143"/>
      <c r="G666" s="143"/>
      <c r="H666" s="84"/>
      <c r="I666" s="143"/>
    </row>
    <row r="667" spans="1:9" ht="15.75" customHeight="1">
      <c r="A667" s="142"/>
      <c r="B667" s="142"/>
      <c r="C667" s="142"/>
      <c r="D667" s="143"/>
      <c r="E667" s="143"/>
      <c r="F667" s="143"/>
      <c r="G667" s="143"/>
      <c r="H667" s="84"/>
      <c r="I667" s="143"/>
    </row>
    <row r="668" spans="1:9" ht="15.75" customHeight="1">
      <c r="A668" s="142"/>
      <c r="B668" s="142"/>
      <c r="C668" s="142"/>
      <c r="D668" s="143"/>
      <c r="E668" s="143"/>
      <c r="F668" s="143"/>
      <c r="G668" s="143"/>
      <c r="H668" s="84"/>
      <c r="I668" s="143"/>
    </row>
    <row r="669" spans="1:9" ht="15.75" customHeight="1">
      <c r="A669" s="142"/>
      <c r="B669" s="142"/>
      <c r="C669" s="142"/>
      <c r="D669" s="143"/>
      <c r="E669" s="143"/>
      <c r="F669" s="143"/>
      <c r="G669" s="143"/>
      <c r="H669" s="84"/>
      <c r="I669" s="143"/>
    </row>
    <row r="670" spans="1:9" ht="15.75" customHeight="1">
      <c r="A670" s="142"/>
      <c r="B670" s="142"/>
      <c r="C670" s="142"/>
      <c r="D670" s="143"/>
      <c r="E670" s="143"/>
      <c r="F670" s="143"/>
      <c r="G670" s="143"/>
      <c r="H670" s="84"/>
      <c r="I670" s="143"/>
    </row>
    <row r="671" spans="1:9" ht="15.75" customHeight="1">
      <c r="A671" s="142"/>
      <c r="B671" s="142"/>
      <c r="C671" s="142"/>
      <c r="D671" s="143"/>
      <c r="E671" s="143"/>
      <c r="F671" s="143"/>
      <c r="G671" s="143"/>
      <c r="H671" s="84"/>
      <c r="I671" s="143"/>
    </row>
    <row r="672" spans="1:9" ht="15.75" customHeight="1">
      <c r="A672" s="142"/>
      <c r="B672" s="142"/>
      <c r="C672" s="142"/>
      <c r="D672" s="143"/>
      <c r="E672" s="143"/>
      <c r="F672" s="143"/>
      <c r="G672" s="143"/>
      <c r="H672" s="84"/>
      <c r="I672" s="143"/>
    </row>
    <row r="673" spans="1:9" ht="15.75" customHeight="1">
      <c r="A673" s="142"/>
      <c r="B673" s="142"/>
      <c r="C673" s="142"/>
      <c r="D673" s="143"/>
      <c r="E673" s="143"/>
      <c r="F673" s="143"/>
      <c r="G673" s="143"/>
      <c r="H673" s="84"/>
      <c r="I673" s="143"/>
    </row>
    <row r="674" spans="1:9" ht="15.75" customHeight="1">
      <c r="A674" s="142"/>
      <c r="B674" s="142"/>
      <c r="C674" s="142"/>
      <c r="D674" s="143"/>
      <c r="E674" s="143"/>
      <c r="F674" s="143"/>
      <c r="G674" s="143"/>
      <c r="H674" s="84"/>
      <c r="I674" s="143"/>
    </row>
    <row r="675" spans="1:9" ht="15.75" customHeight="1">
      <c r="A675" s="142"/>
      <c r="B675" s="142"/>
      <c r="C675" s="142"/>
      <c r="D675" s="143"/>
      <c r="E675" s="143"/>
      <c r="F675" s="143"/>
      <c r="G675" s="143"/>
      <c r="H675" s="84"/>
      <c r="I675" s="143"/>
    </row>
    <row r="676" spans="1:9" ht="15.75" customHeight="1">
      <c r="A676" s="142"/>
      <c r="B676" s="142"/>
      <c r="C676" s="142"/>
      <c r="D676" s="143"/>
      <c r="E676" s="143"/>
      <c r="F676" s="143"/>
      <c r="G676" s="143"/>
      <c r="H676" s="84"/>
      <c r="I676" s="143"/>
    </row>
    <row r="677" spans="1:9" ht="15.75" customHeight="1">
      <c r="A677" s="142"/>
      <c r="B677" s="142"/>
      <c r="C677" s="142"/>
      <c r="D677" s="143"/>
      <c r="E677" s="143"/>
      <c r="F677" s="143"/>
      <c r="G677" s="143"/>
      <c r="H677" s="84"/>
      <c r="I677" s="143"/>
    </row>
    <row r="678" spans="1:9" ht="15.75" customHeight="1">
      <c r="A678" s="142"/>
      <c r="B678" s="142"/>
      <c r="C678" s="142"/>
      <c r="D678" s="143"/>
      <c r="E678" s="143"/>
      <c r="F678" s="143"/>
      <c r="G678" s="143"/>
      <c r="H678" s="84"/>
      <c r="I678" s="143"/>
    </row>
    <row r="679" spans="1:9" ht="15.75" customHeight="1">
      <c r="A679" s="142"/>
      <c r="B679" s="142"/>
      <c r="C679" s="142"/>
      <c r="D679" s="143"/>
      <c r="E679" s="143"/>
      <c r="F679" s="143"/>
      <c r="G679" s="143"/>
      <c r="H679" s="84"/>
      <c r="I679" s="143"/>
    </row>
    <row r="680" spans="1:9" ht="15.75" customHeight="1">
      <c r="A680" s="142"/>
      <c r="B680" s="142"/>
      <c r="C680" s="142"/>
      <c r="D680" s="143"/>
      <c r="E680" s="143"/>
      <c r="F680" s="143"/>
      <c r="G680" s="143"/>
      <c r="H680" s="84"/>
      <c r="I680" s="143"/>
    </row>
    <row r="681" spans="1:9" ht="15.75" customHeight="1">
      <c r="A681" s="142"/>
      <c r="B681" s="142"/>
      <c r="C681" s="142"/>
      <c r="D681" s="143"/>
      <c r="E681" s="143"/>
      <c r="F681" s="143"/>
      <c r="G681" s="143"/>
      <c r="H681" s="84"/>
      <c r="I681" s="143"/>
    </row>
    <row r="682" spans="1:9" ht="15.75" customHeight="1">
      <c r="A682" s="142"/>
      <c r="B682" s="142"/>
      <c r="C682" s="142"/>
      <c r="D682" s="143"/>
      <c r="E682" s="143"/>
      <c r="F682" s="143"/>
      <c r="G682" s="143"/>
      <c r="H682" s="84"/>
      <c r="I682" s="143"/>
    </row>
    <row r="683" spans="1:9" ht="15.75" customHeight="1">
      <c r="A683" s="142"/>
      <c r="B683" s="142"/>
      <c r="C683" s="142"/>
      <c r="D683" s="143"/>
      <c r="E683" s="143"/>
      <c r="F683" s="143"/>
      <c r="G683" s="143"/>
      <c r="H683" s="84"/>
      <c r="I683" s="143"/>
    </row>
    <row r="684" spans="1:9" ht="15.75" customHeight="1">
      <c r="A684" s="142"/>
      <c r="B684" s="142"/>
      <c r="C684" s="142"/>
      <c r="D684" s="143"/>
      <c r="E684" s="143"/>
      <c r="F684" s="143"/>
      <c r="G684" s="143"/>
      <c r="H684" s="84"/>
      <c r="I684" s="143"/>
    </row>
    <row r="685" spans="1:9" ht="15.75" customHeight="1">
      <c r="A685" s="142"/>
      <c r="B685" s="142"/>
      <c r="C685" s="142"/>
      <c r="D685" s="143"/>
      <c r="E685" s="143"/>
      <c r="F685" s="143"/>
      <c r="G685" s="143"/>
      <c r="H685" s="84"/>
      <c r="I685" s="143"/>
    </row>
    <row r="686" spans="1:9" ht="15.75" customHeight="1">
      <c r="A686" s="142"/>
      <c r="B686" s="142"/>
      <c r="C686" s="142"/>
      <c r="D686" s="143"/>
      <c r="E686" s="143"/>
      <c r="F686" s="143"/>
      <c r="G686" s="143"/>
      <c r="H686" s="84"/>
      <c r="I686" s="143"/>
    </row>
    <row r="687" spans="1:9" ht="15.75" customHeight="1">
      <c r="A687" s="142"/>
      <c r="B687" s="142"/>
      <c r="C687" s="142"/>
      <c r="D687" s="143"/>
      <c r="E687" s="143"/>
      <c r="F687" s="143"/>
      <c r="G687" s="143"/>
      <c r="H687" s="84"/>
      <c r="I687" s="143"/>
    </row>
    <row r="688" spans="1:9" ht="15.75" customHeight="1">
      <c r="A688" s="142"/>
      <c r="B688" s="142"/>
      <c r="C688" s="142"/>
      <c r="D688" s="143"/>
      <c r="E688" s="143"/>
      <c r="F688" s="143"/>
      <c r="G688" s="143"/>
      <c r="H688" s="84"/>
      <c r="I688" s="143"/>
    </row>
    <row r="689" spans="1:9" ht="15.75" customHeight="1">
      <c r="A689" s="142"/>
      <c r="B689" s="142"/>
      <c r="C689" s="142"/>
      <c r="D689" s="143"/>
      <c r="E689" s="143"/>
      <c r="F689" s="143"/>
      <c r="G689" s="143"/>
      <c r="H689" s="84"/>
      <c r="I689" s="143"/>
    </row>
    <row r="690" spans="1:9" ht="15.75" customHeight="1">
      <c r="A690" s="142"/>
      <c r="B690" s="142"/>
      <c r="C690" s="142"/>
      <c r="D690" s="143"/>
      <c r="E690" s="143"/>
      <c r="F690" s="143"/>
      <c r="G690" s="143"/>
      <c r="H690" s="84"/>
      <c r="I690" s="143"/>
    </row>
    <row r="691" spans="1:9" ht="15.75" customHeight="1">
      <c r="A691" s="142"/>
      <c r="B691" s="142"/>
      <c r="C691" s="142"/>
      <c r="D691" s="143"/>
      <c r="E691" s="143"/>
      <c r="F691" s="143"/>
      <c r="G691" s="143"/>
      <c r="H691" s="84"/>
      <c r="I691" s="143"/>
    </row>
    <row r="692" spans="1:9" ht="15.75" customHeight="1">
      <c r="A692" s="142"/>
      <c r="B692" s="142"/>
      <c r="C692" s="142"/>
      <c r="D692" s="143"/>
      <c r="E692" s="143"/>
      <c r="F692" s="143"/>
      <c r="G692" s="143"/>
      <c r="H692" s="84"/>
      <c r="I692" s="143"/>
    </row>
    <row r="693" spans="1:9" ht="15.75" customHeight="1">
      <c r="A693" s="142"/>
      <c r="B693" s="142"/>
      <c r="C693" s="142"/>
      <c r="D693" s="143"/>
      <c r="E693" s="143"/>
      <c r="F693" s="143"/>
      <c r="G693" s="143"/>
      <c r="H693" s="84"/>
      <c r="I693" s="143"/>
    </row>
    <row r="694" spans="1:9" ht="15.75" customHeight="1">
      <c r="A694" s="142"/>
      <c r="B694" s="142"/>
      <c r="C694" s="142"/>
      <c r="D694" s="143"/>
      <c r="E694" s="143"/>
      <c r="F694" s="143"/>
      <c r="G694" s="143"/>
      <c r="H694" s="84"/>
      <c r="I694" s="143"/>
    </row>
    <row r="695" spans="1:9" ht="15.75" customHeight="1">
      <c r="A695" s="142"/>
      <c r="B695" s="142"/>
      <c r="C695" s="142"/>
      <c r="D695" s="143"/>
      <c r="E695" s="143"/>
      <c r="F695" s="143"/>
      <c r="G695" s="143"/>
      <c r="H695" s="84"/>
      <c r="I695" s="143"/>
    </row>
    <row r="696" spans="1:9" ht="15.75" customHeight="1">
      <c r="A696" s="142"/>
      <c r="B696" s="142"/>
      <c r="C696" s="142"/>
      <c r="D696" s="143"/>
      <c r="E696" s="143"/>
      <c r="F696" s="143"/>
      <c r="G696" s="143"/>
      <c r="H696" s="84"/>
      <c r="I696" s="143"/>
    </row>
    <row r="697" spans="1:9" ht="15.75" customHeight="1">
      <c r="A697" s="142"/>
      <c r="B697" s="142"/>
      <c r="C697" s="142"/>
      <c r="D697" s="143"/>
      <c r="E697" s="143"/>
      <c r="F697" s="143"/>
      <c r="G697" s="143"/>
      <c r="H697" s="84"/>
      <c r="I697" s="143"/>
    </row>
    <row r="698" spans="1:9" ht="15.75" customHeight="1">
      <c r="A698" s="142"/>
      <c r="B698" s="142"/>
      <c r="C698" s="142"/>
      <c r="D698" s="143"/>
      <c r="E698" s="143"/>
      <c r="F698" s="143"/>
      <c r="G698" s="143"/>
      <c r="H698" s="84"/>
      <c r="I698" s="143"/>
    </row>
    <row r="699" spans="1:9" ht="15.75" customHeight="1">
      <c r="A699" s="142"/>
      <c r="B699" s="142"/>
      <c r="C699" s="142"/>
      <c r="D699" s="143"/>
      <c r="E699" s="143"/>
      <c r="F699" s="143"/>
      <c r="G699" s="143"/>
      <c r="H699" s="84"/>
      <c r="I699" s="143"/>
    </row>
    <row r="700" spans="1:9" ht="15.75" customHeight="1">
      <c r="A700" s="142"/>
      <c r="B700" s="142"/>
      <c r="C700" s="142"/>
      <c r="D700" s="143"/>
      <c r="E700" s="143"/>
      <c r="F700" s="143"/>
      <c r="G700" s="143"/>
      <c r="H700" s="84"/>
      <c r="I700" s="143"/>
    </row>
    <row r="701" spans="1:9" ht="15.75" customHeight="1">
      <c r="A701" s="142"/>
      <c r="B701" s="142"/>
      <c r="C701" s="142"/>
      <c r="D701" s="143"/>
      <c r="E701" s="143"/>
      <c r="F701" s="143"/>
      <c r="G701" s="143"/>
      <c r="H701" s="84"/>
      <c r="I701" s="143"/>
    </row>
    <row r="702" spans="1:9" ht="15.75" customHeight="1">
      <c r="A702" s="142"/>
      <c r="B702" s="142"/>
      <c r="C702" s="142"/>
      <c r="D702" s="143"/>
      <c r="E702" s="143"/>
      <c r="F702" s="143"/>
      <c r="G702" s="143"/>
      <c r="H702" s="84"/>
      <c r="I702" s="143"/>
    </row>
    <row r="703" spans="1:9" ht="15.75" customHeight="1">
      <c r="A703" s="142"/>
      <c r="B703" s="142"/>
      <c r="C703" s="142"/>
      <c r="D703" s="143"/>
      <c r="E703" s="143"/>
      <c r="F703" s="143"/>
      <c r="G703" s="143"/>
      <c r="H703" s="84"/>
      <c r="I703" s="143"/>
    </row>
    <row r="704" spans="1:9" ht="15.75" customHeight="1">
      <c r="A704" s="142"/>
      <c r="B704" s="142"/>
      <c r="C704" s="142"/>
      <c r="D704" s="143"/>
      <c r="E704" s="143"/>
      <c r="F704" s="143"/>
      <c r="G704" s="143"/>
      <c r="H704" s="84"/>
      <c r="I704" s="143"/>
    </row>
    <row r="705" spans="1:9" ht="15.75" customHeight="1">
      <c r="A705" s="142"/>
      <c r="B705" s="142"/>
      <c r="C705" s="142"/>
      <c r="D705" s="143"/>
      <c r="E705" s="143"/>
      <c r="F705" s="143"/>
      <c r="G705" s="143"/>
      <c r="H705" s="84"/>
      <c r="I705" s="143"/>
    </row>
    <row r="706" spans="1:9" ht="15.75" customHeight="1">
      <c r="A706" s="142"/>
      <c r="B706" s="142"/>
      <c r="C706" s="142"/>
      <c r="D706" s="143"/>
      <c r="E706" s="143"/>
      <c r="F706" s="143"/>
      <c r="G706" s="143"/>
      <c r="H706" s="84"/>
      <c r="I706" s="143"/>
    </row>
    <row r="707" spans="1:9" ht="15.75" customHeight="1">
      <c r="A707" s="142"/>
      <c r="B707" s="142"/>
      <c r="C707" s="142"/>
      <c r="D707" s="143"/>
      <c r="E707" s="143"/>
      <c r="F707" s="143"/>
      <c r="G707" s="143"/>
      <c r="H707" s="84"/>
      <c r="I707" s="143"/>
    </row>
    <row r="708" spans="1:9" ht="15.75" customHeight="1">
      <c r="A708" s="142"/>
      <c r="B708" s="142"/>
      <c r="C708" s="142"/>
      <c r="D708" s="143"/>
      <c r="E708" s="143"/>
      <c r="F708" s="143"/>
      <c r="G708" s="143"/>
      <c r="H708" s="84"/>
      <c r="I708" s="143"/>
    </row>
    <row r="709" spans="1:9" ht="15.75" customHeight="1">
      <c r="A709" s="142"/>
      <c r="B709" s="142"/>
      <c r="C709" s="142"/>
      <c r="D709" s="143"/>
      <c r="E709" s="143"/>
      <c r="F709" s="143"/>
      <c r="G709" s="143"/>
      <c r="H709" s="84"/>
      <c r="I709" s="143"/>
    </row>
    <row r="710" spans="1:9" ht="15.75" customHeight="1">
      <c r="A710" s="142"/>
      <c r="B710" s="142"/>
      <c r="C710" s="142"/>
      <c r="D710" s="143"/>
      <c r="E710" s="143"/>
      <c r="F710" s="143"/>
      <c r="G710" s="143"/>
      <c r="H710" s="84"/>
      <c r="I710" s="143"/>
    </row>
    <row r="711" spans="1:9" ht="15.75" customHeight="1">
      <c r="A711" s="142"/>
      <c r="B711" s="142"/>
      <c r="C711" s="142"/>
      <c r="D711" s="143"/>
      <c r="E711" s="143"/>
      <c r="F711" s="143"/>
      <c r="G711" s="143"/>
      <c r="H711" s="84"/>
      <c r="I711" s="143"/>
    </row>
    <row r="712" spans="1:9" ht="15.75" customHeight="1">
      <c r="A712" s="142"/>
      <c r="B712" s="142"/>
      <c r="C712" s="142"/>
      <c r="D712" s="143"/>
      <c r="E712" s="143"/>
      <c r="F712" s="143"/>
      <c r="G712" s="143"/>
      <c r="H712" s="84"/>
      <c r="I712" s="143"/>
    </row>
    <row r="713" spans="1:9" ht="15.75" customHeight="1">
      <c r="A713" s="142"/>
      <c r="B713" s="142"/>
      <c r="C713" s="142"/>
      <c r="D713" s="143"/>
      <c r="E713" s="143"/>
      <c r="F713" s="143"/>
      <c r="G713" s="143"/>
      <c r="H713" s="84"/>
      <c r="I713" s="143"/>
    </row>
    <row r="714" spans="1:9" ht="15.75" customHeight="1">
      <c r="A714" s="142"/>
      <c r="B714" s="142"/>
      <c r="C714" s="142"/>
      <c r="D714" s="143"/>
      <c r="E714" s="143"/>
      <c r="F714" s="143"/>
      <c r="G714" s="143"/>
      <c r="H714" s="84"/>
      <c r="I714" s="143"/>
    </row>
    <row r="715" spans="1:9" ht="15.75" customHeight="1">
      <c r="A715" s="142"/>
      <c r="B715" s="142"/>
      <c r="C715" s="142"/>
      <c r="D715" s="143"/>
      <c r="E715" s="143"/>
      <c r="F715" s="143"/>
      <c r="G715" s="143"/>
      <c r="H715" s="84"/>
      <c r="I715" s="143"/>
    </row>
    <row r="716" spans="1:9" ht="15.75" customHeight="1">
      <c r="A716" s="142"/>
      <c r="B716" s="142"/>
      <c r="C716" s="142"/>
      <c r="D716" s="143"/>
      <c r="E716" s="143"/>
      <c r="F716" s="143"/>
      <c r="G716" s="143"/>
      <c r="H716" s="84"/>
      <c r="I716" s="143"/>
    </row>
    <row r="717" spans="1:9" ht="15.75" customHeight="1">
      <c r="A717" s="142"/>
      <c r="B717" s="142"/>
      <c r="C717" s="142"/>
      <c r="D717" s="143"/>
      <c r="E717" s="143"/>
      <c r="F717" s="143"/>
      <c r="G717" s="143"/>
      <c r="H717" s="84"/>
      <c r="I717" s="143"/>
    </row>
    <row r="718" spans="1:9" ht="15.75" customHeight="1">
      <c r="A718" s="142"/>
      <c r="B718" s="142"/>
      <c r="C718" s="142"/>
      <c r="D718" s="143"/>
      <c r="E718" s="143"/>
      <c r="F718" s="143"/>
      <c r="G718" s="143"/>
      <c r="H718" s="84"/>
      <c r="I718" s="143"/>
    </row>
    <row r="719" spans="1:9" ht="15.75" customHeight="1">
      <c r="A719" s="142"/>
      <c r="B719" s="142"/>
      <c r="C719" s="142"/>
      <c r="D719" s="143"/>
      <c r="E719" s="143"/>
      <c r="F719" s="143"/>
      <c r="G719" s="143"/>
      <c r="H719" s="84"/>
      <c r="I719" s="143"/>
    </row>
    <row r="720" spans="1:9" ht="15.75" customHeight="1">
      <c r="A720" s="142"/>
      <c r="B720" s="142"/>
      <c r="C720" s="142"/>
      <c r="D720" s="143"/>
      <c r="E720" s="143"/>
      <c r="F720" s="143"/>
      <c r="G720" s="143"/>
      <c r="H720" s="84"/>
      <c r="I720" s="143"/>
    </row>
    <row r="721" spans="1:9" ht="15.75" customHeight="1">
      <c r="A721" s="142"/>
      <c r="B721" s="142"/>
      <c r="C721" s="142"/>
      <c r="D721" s="143"/>
      <c r="E721" s="143"/>
      <c r="F721" s="143"/>
      <c r="G721" s="143"/>
      <c r="H721" s="84"/>
      <c r="I721" s="143"/>
    </row>
    <row r="722" spans="1:9" ht="15.75" customHeight="1">
      <c r="A722" s="142"/>
      <c r="B722" s="142"/>
      <c r="C722" s="142"/>
      <c r="D722" s="143"/>
      <c r="E722" s="143"/>
      <c r="F722" s="143"/>
      <c r="G722" s="143"/>
      <c r="H722" s="84"/>
      <c r="I722" s="143"/>
    </row>
    <row r="723" spans="1:9" ht="15.75" customHeight="1">
      <c r="A723" s="142"/>
      <c r="B723" s="142"/>
      <c r="C723" s="142"/>
      <c r="D723" s="143"/>
      <c r="E723" s="143"/>
      <c r="F723" s="143"/>
      <c r="G723" s="143"/>
      <c r="H723" s="84"/>
      <c r="I723" s="143"/>
    </row>
    <row r="724" spans="1:9" ht="15.75" customHeight="1">
      <c r="A724" s="142"/>
      <c r="B724" s="142"/>
      <c r="C724" s="142"/>
      <c r="D724" s="143"/>
      <c r="E724" s="143"/>
      <c r="F724" s="143"/>
      <c r="G724" s="143"/>
      <c r="H724" s="84"/>
      <c r="I724" s="143"/>
    </row>
    <row r="725" spans="1:9" ht="15.75" customHeight="1">
      <c r="A725" s="142"/>
      <c r="B725" s="142"/>
      <c r="C725" s="142"/>
      <c r="D725" s="143"/>
      <c r="E725" s="143"/>
      <c r="F725" s="143"/>
      <c r="G725" s="143"/>
      <c r="H725" s="84"/>
      <c r="I725" s="143"/>
    </row>
    <row r="726" spans="1:9" ht="15.75" customHeight="1">
      <c r="A726" s="142"/>
      <c r="B726" s="142"/>
      <c r="C726" s="142"/>
      <c r="D726" s="143"/>
      <c r="E726" s="143"/>
      <c r="F726" s="143"/>
      <c r="G726" s="143"/>
      <c r="H726" s="84"/>
      <c r="I726" s="143"/>
    </row>
    <row r="727" spans="1:9" ht="15.75" customHeight="1">
      <c r="A727" s="142"/>
      <c r="B727" s="142"/>
      <c r="C727" s="142"/>
      <c r="D727" s="143"/>
      <c r="E727" s="143"/>
      <c r="F727" s="143"/>
      <c r="G727" s="143"/>
      <c r="H727" s="84"/>
      <c r="I727" s="143"/>
    </row>
    <row r="728" spans="1:9" ht="15.75" customHeight="1">
      <c r="A728" s="142"/>
      <c r="B728" s="142"/>
      <c r="C728" s="142"/>
      <c r="D728" s="143"/>
      <c r="E728" s="143"/>
      <c r="F728" s="143"/>
      <c r="G728" s="143"/>
      <c r="H728" s="84"/>
      <c r="I728" s="143"/>
    </row>
    <row r="729" spans="1:9" ht="15.75" customHeight="1">
      <c r="A729" s="142"/>
      <c r="B729" s="142"/>
      <c r="C729" s="142"/>
      <c r="D729" s="143"/>
      <c r="E729" s="143"/>
      <c r="F729" s="143"/>
      <c r="G729" s="143"/>
      <c r="H729" s="84"/>
      <c r="I729" s="143"/>
    </row>
    <row r="730" spans="1:9" ht="15.75" customHeight="1">
      <c r="A730" s="142"/>
      <c r="B730" s="142"/>
      <c r="C730" s="142"/>
      <c r="D730" s="143"/>
      <c r="E730" s="143"/>
      <c r="F730" s="143"/>
      <c r="G730" s="143"/>
      <c r="H730" s="84"/>
      <c r="I730" s="143"/>
    </row>
    <row r="731" spans="1:9" ht="15.75" customHeight="1">
      <c r="A731" s="142"/>
      <c r="B731" s="142"/>
      <c r="C731" s="142"/>
      <c r="D731" s="143"/>
      <c r="E731" s="143"/>
      <c r="F731" s="143"/>
      <c r="G731" s="143"/>
      <c r="H731" s="84"/>
      <c r="I731" s="143"/>
    </row>
    <row r="732" spans="1:9" ht="15.75" customHeight="1">
      <c r="A732" s="142"/>
      <c r="B732" s="142"/>
      <c r="C732" s="142"/>
      <c r="D732" s="143"/>
      <c r="E732" s="143"/>
      <c r="F732" s="143"/>
      <c r="G732" s="143"/>
      <c r="H732" s="84"/>
      <c r="I732" s="143"/>
    </row>
    <row r="733" spans="1:9" ht="15.75" customHeight="1">
      <c r="A733" s="142"/>
      <c r="B733" s="142"/>
      <c r="C733" s="142"/>
      <c r="D733" s="143"/>
      <c r="E733" s="143"/>
      <c r="F733" s="143"/>
      <c r="G733" s="143"/>
      <c r="H733" s="84"/>
      <c r="I733" s="143"/>
    </row>
    <row r="734" spans="1:9" ht="15.75" customHeight="1">
      <c r="A734" s="142"/>
      <c r="B734" s="142"/>
      <c r="C734" s="142"/>
      <c r="D734" s="143"/>
      <c r="E734" s="143"/>
      <c r="F734" s="143"/>
      <c r="G734" s="143"/>
      <c r="H734" s="84"/>
      <c r="I734" s="143"/>
    </row>
    <row r="735" spans="1:9" ht="15.75" customHeight="1">
      <c r="A735" s="142"/>
      <c r="B735" s="142"/>
      <c r="C735" s="142"/>
      <c r="D735" s="143"/>
      <c r="E735" s="143"/>
      <c r="F735" s="143"/>
      <c r="G735" s="143"/>
      <c r="H735" s="84"/>
      <c r="I735" s="143"/>
    </row>
    <row r="736" spans="1:9" ht="15.75" customHeight="1">
      <c r="A736" s="142"/>
      <c r="B736" s="142"/>
      <c r="C736" s="142"/>
      <c r="D736" s="143"/>
      <c r="E736" s="143"/>
      <c r="F736" s="143"/>
      <c r="G736" s="143"/>
      <c r="H736" s="84"/>
      <c r="I736" s="143"/>
    </row>
    <row r="737" spans="1:9" ht="15.75" customHeight="1">
      <c r="A737" s="142"/>
      <c r="B737" s="142"/>
      <c r="C737" s="142"/>
      <c r="D737" s="143"/>
      <c r="E737" s="143"/>
      <c r="F737" s="143"/>
      <c r="G737" s="143"/>
      <c r="H737" s="84"/>
      <c r="I737" s="143"/>
    </row>
    <row r="738" spans="1:9" ht="15.75" customHeight="1">
      <c r="A738" s="142"/>
      <c r="B738" s="142"/>
      <c r="C738" s="142"/>
      <c r="D738" s="143"/>
      <c r="E738" s="143"/>
      <c r="F738" s="143"/>
      <c r="G738" s="143"/>
      <c r="H738" s="84"/>
      <c r="I738" s="143"/>
    </row>
    <row r="739" spans="1:9" ht="15.75" customHeight="1">
      <c r="A739" s="142"/>
      <c r="B739" s="142"/>
      <c r="C739" s="142"/>
      <c r="D739" s="143"/>
      <c r="E739" s="143"/>
      <c r="F739" s="143"/>
      <c r="G739" s="143"/>
      <c r="H739" s="84"/>
      <c r="I739" s="143"/>
    </row>
    <row r="740" spans="1:9" ht="15.75" customHeight="1">
      <c r="A740" s="142"/>
      <c r="B740" s="142"/>
      <c r="C740" s="142"/>
      <c r="D740" s="143"/>
      <c r="E740" s="143"/>
      <c r="F740" s="143"/>
      <c r="G740" s="143"/>
      <c r="H740" s="84"/>
      <c r="I740" s="143"/>
    </row>
    <row r="741" spans="1:9" ht="15.75" customHeight="1">
      <c r="A741" s="142"/>
      <c r="B741" s="142"/>
      <c r="C741" s="142"/>
      <c r="D741" s="143"/>
      <c r="E741" s="143"/>
      <c r="F741" s="143"/>
      <c r="G741" s="143"/>
      <c r="H741" s="84"/>
      <c r="I741" s="143"/>
    </row>
    <row r="742" spans="1:9" ht="15.75" customHeight="1">
      <c r="A742" s="142"/>
      <c r="B742" s="142"/>
      <c r="C742" s="142"/>
      <c r="D742" s="143"/>
      <c r="E742" s="143"/>
      <c r="F742" s="143"/>
      <c r="G742" s="143"/>
      <c r="H742" s="84"/>
      <c r="I742" s="143"/>
    </row>
    <row r="743" spans="1:9" ht="15.75" customHeight="1">
      <c r="A743" s="142"/>
      <c r="B743" s="142"/>
      <c r="C743" s="142"/>
      <c r="D743" s="143"/>
      <c r="E743" s="143"/>
      <c r="F743" s="143"/>
      <c r="G743" s="143"/>
      <c r="H743" s="84"/>
      <c r="I743" s="143"/>
    </row>
    <row r="744" spans="1:9" ht="15.75" customHeight="1">
      <c r="A744" s="142"/>
      <c r="B744" s="142"/>
      <c r="C744" s="142"/>
      <c r="D744" s="143"/>
      <c r="E744" s="143"/>
      <c r="F744" s="143"/>
      <c r="G744" s="143"/>
      <c r="H744" s="84"/>
      <c r="I744" s="143"/>
    </row>
    <row r="745" spans="1:9" ht="15.75" customHeight="1">
      <c r="A745" s="142"/>
      <c r="B745" s="142"/>
      <c r="C745" s="142"/>
      <c r="D745" s="143"/>
      <c r="E745" s="143"/>
      <c r="F745" s="143"/>
      <c r="G745" s="143"/>
      <c r="H745" s="84"/>
      <c r="I745" s="143"/>
    </row>
    <row r="746" spans="1:9" ht="15.75" customHeight="1">
      <c r="A746" s="142"/>
      <c r="B746" s="142"/>
      <c r="C746" s="142"/>
      <c r="D746" s="143"/>
      <c r="E746" s="143"/>
      <c r="F746" s="143"/>
      <c r="G746" s="143"/>
      <c r="H746" s="84"/>
      <c r="I746" s="143"/>
    </row>
    <row r="747" spans="1:9" ht="15.75" customHeight="1">
      <c r="A747" s="142"/>
      <c r="B747" s="142"/>
      <c r="C747" s="142"/>
      <c r="D747" s="143"/>
      <c r="E747" s="143"/>
      <c r="F747" s="143"/>
      <c r="G747" s="143"/>
      <c r="H747" s="84"/>
      <c r="I747" s="143"/>
    </row>
    <row r="748" spans="1:9" ht="15.75" customHeight="1">
      <c r="A748" s="142"/>
      <c r="B748" s="142"/>
      <c r="C748" s="142"/>
      <c r="D748" s="143"/>
      <c r="E748" s="143"/>
      <c r="F748" s="143"/>
      <c r="G748" s="143"/>
      <c r="H748" s="84"/>
      <c r="I748" s="143"/>
    </row>
    <row r="749" spans="1:9" ht="15.75" customHeight="1">
      <c r="A749" s="142"/>
      <c r="B749" s="142"/>
      <c r="C749" s="142"/>
      <c r="D749" s="143"/>
      <c r="E749" s="143"/>
      <c r="F749" s="143"/>
      <c r="G749" s="143"/>
      <c r="H749" s="84"/>
      <c r="I749" s="143"/>
    </row>
    <row r="750" spans="1:9" ht="15.75" customHeight="1">
      <c r="A750" s="142"/>
      <c r="B750" s="142"/>
      <c r="C750" s="142"/>
      <c r="D750" s="143"/>
      <c r="E750" s="143"/>
      <c r="F750" s="143"/>
      <c r="G750" s="143"/>
      <c r="H750" s="84"/>
      <c r="I750" s="143"/>
    </row>
    <row r="751" spans="1:9" ht="15.75" customHeight="1">
      <c r="A751" s="142"/>
      <c r="B751" s="142"/>
      <c r="C751" s="142"/>
      <c r="D751" s="143"/>
      <c r="E751" s="143"/>
      <c r="F751" s="143"/>
      <c r="G751" s="143"/>
      <c r="H751" s="84"/>
      <c r="I751" s="143"/>
    </row>
    <row r="752" spans="1:9" ht="15.75" customHeight="1">
      <c r="A752" s="142"/>
      <c r="B752" s="142"/>
      <c r="C752" s="142"/>
      <c r="D752" s="143"/>
      <c r="E752" s="143"/>
      <c r="F752" s="143"/>
      <c r="G752" s="143"/>
      <c r="H752" s="84"/>
      <c r="I752" s="143"/>
    </row>
    <row r="753" spans="1:9" ht="15.75" customHeight="1">
      <c r="A753" s="142"/>
      <c r="B753" s="142"/>
      <c r="C753" s="142"/>
      <c r="D753" s="143"/>
      <c r="E753" s="143"/>
      <c r="F753" s="143"/>
      <c r="G753" s="143"/>
      <c r="H753" s="84"/>
      <c r="I753" s="143"/>
    </row>
    <row r="754" spans="1:9" ht="15.75" customHeight="1">
      <c r="A754" s="142"/>
      <c r="B754" s="142"/>
      <c r="C754" s="142"/>
      <c r="D754" s="143"/>
      <c r="E754" s="143"/>
      <c r="F754" s="143"/>
      <c r="G754" s="143"/>
      <c r="H754" s="84"/>
      <c r="I754" s="143"/>
    </row>
    <row r="755" spans="1:9" ht="15.75" customHeight="1">
      <c r="A755" s="142"/>
      <c r="B755" s="142"/>
      <c r="C755" s="142"/>
      <c r="D755" s="143"/>
      <c r="E755" s="143"/>
      <c r="F755" s="143"/>
      <c r="G755" s="143"/>
      <c r="H755" s="84"/>
      <c r="I755" s="143"/>
    </row>
    <row r="756" spans="1:9" ht="15.75" customHeight="1">
      <c r="A756" s="142"/>
      <c r="B756" s="142"/>
      <c r="C756" s="142"/>
      <c r="D756" s="143"/>
      <c r="E756" s="143"/>
      <c r="F756" s="143"/>
      <c r="G756" s="143"/>
      <c r="H756" s="84"/>
      <c r="I756" s="143"/>
    </row>
    <row r="757" spans="1:9" ht="15.75" customHeight="1">
      <c r="A757" s="142"/>
      <c r="B757" s="142"/>
      <c r="C757" s="142"/>
      <c r="D757" s="143"/>
      <c r="E757" s="143"/>
      <c r="F757" s="143"/>
      <c r="G757" s="143"/>
      <c r="H757" s="84"/>
      <c r="I757" s="143"/>
    </row>
    <row r="758" spans="1:9" ht="15.75" customHeight="1">
      <c r="A758" s="142"/>
      <c r="B758" s="142"/>
      <c r="C758" s="142"/>
      <c r="D758" s="143"/>
      <c r="E758" s="143"/>
      <c r="F758" s="143"/>
      <c r="G758" s="143"/>
      <c r="H758" s="84"/>
      <c r="I758" s="143"/>
    </row>
    <row r="759" spans="1:9" ht="15.75" customHeight="1">
      <c r="A759" s="142"/>
      <c r="B759" s="142"/>
      <c r="C759" s="142"/>
      <c r="D759" s="143"/>
      <c r="E759" s="143"/>
      <c r="F759" s="143"/>
      <c r="G759" s="143"/>
      <c r="H759" s="84"/>
      <c r="I759" s="143"/>
    </row>
    <row r="760" spans="1:9" ht="15.75" customHeight="1">
      <c r="A760" s="142"/>
      <c r="B760" s="142"/>
      <c r="C760" s="142"/>
      <c r="D760" s="143"/>
      <c r="E760" s="143"/>
      <c r="F760" s="143"/>
      <c r="G760" s="143"/>
      <c r="H760" s="84"/>
      <c r="I760" s="143"/>
    </row>
    <row r="761" spans="1:9" ht="15.75" customHeight="1">
      <c r="A761" s="142"/>
      <c r="B761" s="142"/>
      <c r="C761" s="142"/>
      <c r="D761" s="143"/>
      <c r="E761" s="143"/>
      <c r="F761" s="143"/>
      <c r="G761" s="143"/>
      <c r="H761" s="84"/>
      <c r="I761" s="143"/>
    </row>
    <row r="762" spans="1:9" ht="15.75" customHeight="1">
      <c r="A762" s="142"/>
      <c r="B762" s="142"/>
      <c r="C762" s="142"/>
      <c r="D762" s="143"/>
      <c r="E762" s="143"/>
      <c r="F762" s="143"/>
      <c r="G762" s="143"/>
      <c r="H762" s="84"/>
      <c r="I762" s="143"/>
    </row>
    <row r="763" spans="1:9" ht="15.75" customHeight="1">
      <c r="A763" s="142"/>
      <c r="B763" s="142"/>
      <c r="C763" s="142"/>
      <c r="D763" s="143"/>
      <c r="E763" s="143"/>
      <c r="F763" s="143"/>
      <c r="G763" s="143"/>
      <c r="H763" s="84"/>
      <c r="I763" s="143"/>
    </row>
    <row r="764" spans="1:9" ht="15.75" customHeight="1">
      <c r="A764" s="142"/>
      <c r="B764" s="142"/>
      <c r="C764" s="142"/>
      <c r="D764" s="143"/>
      <c r="E764" s="143"/>
      <c r="F764" s="143"/>
      <c r="G764" s="143"/>
      <c r="H764" s="84"/>
      <c r="I764" s="143"/>
    </row>
    <row r="765" spans="1:9" ht="15.75" customHeight="1">
      <c r="A765" s="142"/>
      <c r="B765" s="142"/>
      <c r="C765" s="142"/>
      <c r="D765" s="143"/>
      <c r="E765" s="143"/>
      <c r="F765" s="143"/>
      <c r="G765" s="143"/>
      <c r="H765" s="84"/>
      <c r="I765" s="143"/>
    </row>
    <row r="766" spans="1:9" ht="15.75" customHeight="1">
      <c r="A766" s="142"/>
      <c r="B766" s="142"/>
      <c r="C766" s="142"/>
      <c r="D766" s="143"/>
      <c r="E766" s="143"/>
      <c r="F766" s="143"/>
      <c r="G766" s="143"/>
      <c r="H766" s="84"/>
      <c r="I766" s="143"/>
    </row>
    <row r="767" spans="1:9" ht="15.75" customHeight="1">
      <c r="A767" s="142"/>
      <c r="B767" s="142"/>
      <c r="C767" s="142"/>
      <c r="D767" s="143"/>
      <c r="E767" s="143"/>
      <c r="F767" s="143"/>
      <c r="G767" s="143"/>
      <c r="H767" s="84"/>
      <c r="I767" s="143"/>
    </row>
    <row r="768" spans="1:9" ht="15.75" customHeight="1">
      <c r="A768" s="142"/>
      <c r="B768" s="142"/>
      <c r="C768" s="142"/>
      <c r="D768" s="143"/>
      <c r="E768" s="143"/>
      <c r="F768" s="143"/>
      <c r="G768" s="143"/>
      <c r="H768" s="84"/>
      <c r="I768" s="143"/>
    </row>
    <row r="769" spans="1:9" ht="15.75" customHeight="1">
      <c r="A769" s="142"/>
      <c r="B769" s="142"/>
      <c r="C769" s="142"/>
      <c r="D769" s="143"/>
      <c r="E769" s="143"/>
      <c r="F769" s="143"/>
      <c r="G769" s="143"/>
      <c r="H769" s="84"/>
      <c r="I769" s="143"/>
    </row>
    <row r="770" spans="1:9" ht="15.75" customHeight="1">
      <c r="A770" s="142"/>
      <c r="B770" s="142"/>
      <c r="C770" s="142"/>
      <c r="D770" s="143"/>
      <c r="E770" s="143"/>
      <c r="F770" s="143"/>
      <c r="G770" s="143"/>
      <c r="H770" s="84"/>
      <c r="I770" s="143"/>
    </row>
    <row r="771" spans="1:9" ht="15.75" customHeight="1">
      <c r="A771" s="142"/>
      <c r="B771" s="142"/>
      <c r="C771" s="142"/>
      <c r="D771" s="143"/>
      <c r="E771" s="143"/>
      <c r="F771" s="143"/>
      <c r="G771" s="143"/>
      <c r="H771" s="84"/>
      <c r="I771" s="143"/>
    </row>
    <row r="772" spans="1:9" ht="15.75" customHeight="1">
      <c r="A772" s="142"/>
      <c r="B772" s="142"/>
      <c r="C772" s="142"/>
      <c r="D772" s="143"/>
      <c r="E772" s="143"/>
      <c r="F772" s="143"/>
      <c r="G772" s="143"/>
      <c r="H772" s="84"/>
      <c r="I772" s="143"/>
    </row>
    <row r="773" spans="1:9" ht="15.75" customHeight="1">
      <c r="A773" s="142"/>
      <c r="B773" s="142"/>
      <c r="C773" s="142"/>
      <c r="D773" s="143"/>
      <c r="E773" s="143"/>
      <c r="F773" s="143"/>
      <c r="G773" s="143"/>
      <c r="H773" s="84"/>
      <c r="I773" s="143"/>
    </row>
    <row r="774" spans="1:9" ht="15.75" customHeight="1">
      <c r="A774" s="142"/>
      <c r="B774" s="142"/>
      <c r="C774" s="142"/>
      <c r="D774" s="143"/>
      <c r="E774" s="143"/>
      <c r="F774" s="143"/>
      <c r="G774" s="143"/>
      <c r="H774" s="84"/>
      <c r="I774" s="143"/>
    </row>
    <row r="775" spans="1:9" ht="15.75" customHeight="1">
      <c r="A775" s="142"/>
      <c r="B775" s="142"/>
      <c r="C775" s="142"/>
      <c r="D775" s="143"/>
      <c r="E775" s="143"/>
      <c r="F775" s="143"/>
      <c r="G775" s="143"/>
      <c r="H775" s="84"/>
      <c r="I775" s="143"/>
    </row>
    <row r="776" spans="1:9" ht="15.75" customHeight="1">
      <c r="A776" s="142"/>
      <c r="B776" s="142"/>
      <c r="C776" s="142"/>
      <c r="D776" s="143"/>
      <c r="E776" s="143"/>
      <c r="F776" s="143"/>
      <c r="G776" s="143"/>
      <c r="H776" s="84"/>
      <c r="I776" s="143"/>
    </row>
    <row r="777" spans="1:9" ht="15.75" customHeight="1">
      <c r="A777" s="142"/>
      <c r="B777" s="142"/>
      <c r="C777" s="142"/>
      <c r="D777" s="143"/>
      <c r="E777" s="143"/>
      <c r="F777" s="143"/>
      <c r="G777" s="143"/>
      <c r="H777" s="84"/>
      <c r="I777" s="143"/>
    </row>
    <row r="778" spans="1:9" ht="15.75" customHeight="1">
      <c r="A778" s="142"/>
      <c r="B778" s="142"/>
      <c r="C778" s="142"/>
      <c r="D778" s="143"/>
      <c r="E778" s="143"/>
      <c r="F778" s="143"/>
      <c r="G778" s="143"/>
      <c r="H778" s="84"/>
      <c r="I778" s="143"/>
    </row>
    <row r="779" spans="1:9" ht="15.75" customHeight="1">
      <c r="A779" s="142"/>
      <c r="B779" s="142"/>
      <c r="C779" s="142"/>
      <c r="D779" s="143"/>
      <c r="E779" s="143"/>
      <c r="F779" s="143"/>
      <c r="G779" s="143"/>
      <c r="H779" s="84"/>
      <c r="I779" s="143"/>
    </row>
    <row r="780" spans="1:9" ht="15.75" customHeight="1">
      <c r="A780" s="142"/>
      <c r="B780" s="142"/>
      <c r="C780" s="142"/>
      <c r="D780" s="143"/>
      <c r="E780" s="143"/>
      <c r="F780" s="143"/>
      <c r="G780" s="143"/>
      <c r="H780" s="84"/>
      <c r="I780" s="143"/>
    </row>
    <row r="781" spans="1:9" ht="15.75" customHeight="1">
      <c r="A781" s="142"/>
      <c r="B781" s="142"/>
      <c r="C781" s="142"/>
      <c r="D781" s="143"/>
      <c r="E781" s="143"/>
      <c r="F781" s="143"/>
      <c r="G781" s="143"/>
      <c r="H781" s="84"/>
      <c r="I781" s="143"/>
    </row>
    <row r="782" spans="1:9" ht="15.75" customHeight="1">
      <c r="A782" s="142"/>
      <c r="B782" s="142"/>
      <c r="C782" s="142"/>
      <c r="D782" s="143"/>
      <c r="E782" s="143"/>
      <c r="F782" s="143"/>
      <c r="G782" s="143"/>
      <c r="H782" s="84"/>
      <c r="I782" s="143"/>
    </row>
    <row r="783" spans="1:9" ht="15.75" customHeight="1">
      <c r="A783" s="142"/>
      <c r="B783" s="142"/>
      <c r="C783" s="142"/>
      <c r="D783" s="143"/>
      <c r="E783" s="143"/>
      <c r="F783" s="143"/>
      <c r="G783" s="143"/>
      <c r="H783" s="84"/>
      <c r="I783" s="143"/>
    </row>
    <row r="784" spans="1:9" ht="15.75" customHeight="1">
      <c r="A784" s="142"/>
      <c r="B784" s="142"/>
      <c r="C784" s="142"/>
      <c r="D784" s="143"/>
      <c r="E784" s="143"/>
      <c r="F784" s="143"/>
      <c r="G784" s="143"/>
      <c r="H784" s="84"/>
      <c r="I784" s="143"/>
    </row>
    <row r="785" spans="1:9" ht="15.75" customHeight="1">
      <c r="A785" s="142"/>
      <c r="B785" s="142"/>
      <c r="C785" s="142"/>
      <c r="D785" s="143"/>
      <c r="E785" s="143"/>
      <c r="F785" s="143"/>
      <c r="G785" s="143"/>
      <c r="H785" s="84"/>
      <c r="I785" s="143"/>
    </row>
    <row r="786" spans="1:9" ht="15.75" customHeight="1">
      <c r="A786" s="142"/>
      <c r="B786" s="142"/>
      <c r="C786" s="142"/>
      <c r="D786" s="143"/>
      <c r="E786" s="143"/>
      <c r="F786" s="143"/>
      <c r="G786" s="143"/>
      <c r="H786" s="84"/>
      <c r="I786" s="143"/>
    </row>
    <row r="787" spans="1:9" ht="15.75" customHeight="1">
      <c r="A787" s="142"/>
      <c r="B787" s="142"/>
      <c r="C787" s="142"/>
      <c r="D787" s="143"/>
      <c r="E787" s="143"/>
      <c r="F787" s="143"/>
      <c r="G787" s="143"/>
      <c r="H787" s="84"/>
      <c r="I787" s="143"/>
    </row>
    <row r="788" spans="1:9" ht="15.75" customHeight="1">
      <c r="A788" s="142"/>
      <c r="B788" s="142"/>
      <c r="C788" s="142"/>
      <c r="D788" s="143"/>
      <c r="E788" s="143"/>
      <c r="F788" s="143"/>
      <c r="G788" s="143"/>
      <c r="H788" s="84"/>
      <c r="I788" s="143"/>
    </row>
    <row r="789" spans="1:9" ht="15.75" customHeight="1">
      <c r="A789" s="142"/>
      <c r="B789" s="142"/>
      <c r="C789" s="142"/>
      <c r="D789" s="143"/>
      <c r="E789" s="143"/>
      <c r="F789" s="143"/>
      <c r="G789" s="143"/>
      <c r="H789" s="84"/>
      <c r="I789" s="143"/>
    </row>
    <row r="790" spans="1:9" ht="15.75" customHeight="1">
      <c r="A790" s="142"/>
      <c r="B790" s="142"/>
      <c r="C790" s="142"/>
      <c r="D790" s="143"/>
      <c r="E790" s="143"/>
      <c r="F790" s="143"/>
      <c r="G790" s="143"/>
      <c r="H790" s="84"/>
      <c r="I790" s="143"/>
    </row>
    <row r="791" spans="1:9" ht="15.75" customHeight="1">
      <c r="A791" s="142"/>
      <c r="B791" s="142"/>
      <c r="C791" s="142"/>
      <c r="D791" s="143"/>
      <c r="E791" s="143"/>
      <c r="F791" s="143"/>
      <c r="G791" s="143"/>
      <c r="H791" s="84"/>
      <c r="I791" s="143"/>
    </row>
    <row r="792" spans="1:9" ht="15.75" customHeight="1">
      <c r="A792" s="142"/>
      <c r="B792" s="142"/>
      <c r="C792" s="142"/>
      <c r="D792" s="143"/>
      <c r="E792" s="143"/>
      <c r="F792" s="143"/>
      <c r="G792" s="143"/>
      <c r="H792" s="84"/>
      <c r="I792" s="143"/>
    </row>
    <row r="793" spans="1:9" ht="15.75" customHeight="1">
      <c r="A793" s="142"/>
      <c r="B793" s="142"/>
      <c r="C793" s="142"/>
      <c r="D793" s="143"/>
      <c r="E793" s="143"/>
      <c r="F793" s="143"/>
      <c r="G793" s="143"/>
      <c r="H793" s="84"/>
      <c r="I793" s="143"/>
    </row>
    <row r="794" spans="1:9" ht="15.75" customHeight="1">
      <c r="A794" s="142"/>
      <c r="B794" s="142"/>
      <c r="C794" s="142"/>
      <c r="D794" s="143"/>
      <c r="E794" s="143"/>
      <c r="F794" s="143"/>
      <c r="G794" s="143"/>
      <c r="H794" s="84"/>
      <c r="I794" s="143"/>
    </row>
    <row r="795" spans="1:9" ht="15.75" customHeight="1">
      <c r="A795" s="142"/>
      <c r="B795" s="142"/>
      <c r="C795" s="142"/>
      <c r="D795" s="143"/>
      <c r="E795" s="143"/>
      <c r="F795" s="143"/>
      <c r="G795" s="143"/>
      <c r="H795" s="84"/>
      <c r="I795" s="143"/>
    </row>
    <row r="796" spans="1:9" ht="15.75" customHeight="1">
      <c r="A796" s="142"/>
      <c r="B796" s="142"/>
      <c r="C796" s="142"/>
      <c r="D796" s="143"/>
      <c r="E796" s="143"/>
      <c r="F796" s="143"/>
      <c r="G796" s="143"/>
      <c r="H796" s="84"/>
      <c r="I796" s="143"/>
    </row>
    <row r="797" spans="1:9" ht="15.75" customHeight="1">
      <c r="A797" s="142"/>
      <c r="B797" s="142"/>
      <c r="C797" s="142"/>
      <c r="D797" s="143"/>
      <c r="E797" s="143"/>
      <c r="F797" s="143"/>
      <c r="G797" s="143"/>
      <c r="H797" s="84"/>
      <c r="I797" s="143"/>
    </row>
    <row r="798" spans="1:9" ht="15.75" customHeight="1">
      <c r="A798" s="142"/>
      <c r="B798" s="142"/>
      <c r="C798" s="142"/>
      <c r="D798" s="143"/>
      <c r="E798" s="143"/>
      <c r="F798" s="143"/>
      <c r="G798" s="143"/>
      <c r="H798" s="84"/>
      <c r="I798" s="143"/>
    </row>
    <row r="799" spans="1:9" ht="15.75" customHeight="1">
      <c r="A799" s="142"/>
      <c r="B799" s="142"/>
      <c r="C799" s="142"/>
      <c r="D799" s="143"/>
      <c r="E799" s="143"/>
      <c r="F799" s="143"/>
      <c r="G799" s="143"/>
      <c r="H799" s="84"/>
      <c r="I799" s="143"/>
    </row>
    <row r="800" spans="1:9" ht="15.75" customHeight="1">
      <c r="A800" s="142"/>
      <c r="B800" s="142"/>
      <c r="C800" s="142"/>
      <c r="D800" s="143"/>
      <c r="E800" s="143"/>
      <c r="F800" s="143"/>
      <c r="G800" s="143"/>
      <c r="H800" s="84"/>
      <c r="I800" s="143"/>
    </row>
    <row r="801" spans="1:9" ht="15.75" customHeight="1">
      <c r="A801" s="142"/>
      <c r="B801" s="142"/>
      <c r="C801" s="142"/>
      <c r="D801" s="143"/>
      <c r="E801" s="143"/>
      <c r="F801" s="143"/>
      <c r="G801" s="143"/>
      <c r="H801" s="84"/>
      <c r="I801" s="143"/>
    </row>
    <row r="802" spans="1:9" ht="15.75" customHeight="1">
      <c r="A802" s="142"/>
      <c r="B802" s="142"/>
      <c r="C802" s="142"/>
      <c r="D802" s="143"/>
      <c r="E802" s="143"/>
      <c r="F802" s="143"/>
      <c r="G802" s="143"/>
      <c r="H802" s="84"/>
      <c r="I802" s="143"/>
    </row>
    <row r="803" spans="1:9" ht="15.75" customHeight="1">
      <c r="A803" s="142"/>
      <c r="B803" s="142"/>
      <c r="C803" s="142"/>
      <c r="D803" s="143"/>
      <c r="E803" s="143"/>
      <c r="F803" s="143"/>
      <c r="G803" s="143"/>
      <c r="H803" s="84"/>
      <c r="I803" s="143"/>
    </row>
    <row r="804" spans="1:9" ht="15.75" customHeight="1">
      <c r="A804" s="142"/>
      <c r="B804" s="142"/>
      <c r="C804" s="142"/>
      <c r="D804" s="143"/>
      <c r="E804" s="143"/>
      <c r="F804" s="143"/>
      <c r="G804" s="143"/>
      <c r="H804" s="84"/>
      <c r="I804" s="143"/>
    </row>
    <row r="805" spans="1:9" ht="15.75" customHeight="1">
      <c r="A805" s="142"/>
      <c r="B805" s="142"/>
      <c r="C805" s="142"/>
      <c r="D805" s="143"/>
      <c r="E805" s="143"/>
      <c r="F805" s="143"/>
      <c r="G805" s="143"/>
      <c r="H805" s="84"/>
      <c r="I805" s="143"/>
    </row>
    <row r="806" spans="1:9" ht="15.75" customHeight="1">
      <c r="A806" s="142"/>
      <c r="B806" s="142"/>
      <c r="C806" s="142"/>
      <c r="D806" s="143"/>
      <c r="E806" s="143"/>
      <c r="F806" s="143"/>
      <c r="G806" s="143"/>
      <c r="H806" s="84"/>
      <c r="I806" s="143"/>
    </row>
    <row r="807" spans="1:9" ht="15.75" customHeight="1">
      <c r="A807" s="142"/>
      <c r="B807" s="142"/>
      <c r="C807" s="142"/>
      <c r="D807" s="143"/>
      <c r="E807" s="143"/>
      <c r="F807" s="143"/>
      <c r="G807" s="143"/>
      <c r="H807" s="84"/>
      <c r="I807" s="143"/>
    </row>
    <row r="808" spans="1:9" ht="15.75" customHeight="1">
      <c r="A808" s="142"/>
      <c r="B808" s="142"/>
      <c r="C808" s="142"/>
      <c r="D808" s="143"/>
      <c r="E808" s="143"/>
      <c r="F808" s="143"/>
      <c r="G808" s="143"/>
      <c r="H808" s="84"/>
      <c r="I808" s="143"/>
    </row>
    <row r="809" spans="1:9" ht="15.75" customHeight="1">
      <c r="A809" s="142"/>
      <c r="B809" s="142"/>
      <c r="C809" s="142"/>
      <c r="D809" s="143"/>
      <c r="E809" s="143"/>
      <c r="F809" s="143"/>
      <c r="G809" s="143"/>
      <c r="H809" s="84"/>
      <c r="I809" s="143"/>
    </row>
    <row r="810" spans="1:9" ht="15.75" customHeight="1">
      <c r="A810" s="142"/>
      <c r="B810" s="142"/>
      <c r="C810" s="142"/>
      <c r="D810" s="143"/>
      <c r="E810" s="143"/>
      <c r="F810" s="143"/>
      <c r="G810" s="143"/>
      <c r="H810" s="84"/>
      <c r="I810" s="143"/>
    </row>
    <row r="811" spans="1:9" ht="15.75" customHeight="1">
      <c r="A811" s="142"/>
      <c r="B811" s="142"/>
      <c r="C811" s="142"/>
      <c r="D811" s="143"/>
      <c r="E811" s="143"/>
      <c r="F811" s="143"/>
      <c r="G811" s="143"/>
      <c r="H811" s="84"/>
      <c r="I811" s="143"/>
    </row>
    <row r="812" spans="1:9" ht="15.75" customHeight="1">
      <c r="A812" s="142"/>
      <c r="B812" s="142"/>
      <c r="C812" s="142"/>
      <c r="D812" s="143"/>
      <c r="E812" s="143"/>
      <c r="F812" s="143"/>
      <c r="G812" s="143"/>
      <c r="H812" s="84"/>
      <c r="I812" s="143"/>
    </row>
    <row r="813" spans="1:9" ht="15.75" customHeight="1">
      <c r="A813" s="142"/>
      <c r="B813" s="142"/>
      <c r="C813" s="142"/>
      <c r="D813" s="143"/>
      <c r="E813" s="143"/>
      <c r="F813" s="143"/>
      <c r="G813" s="143"/>
      <c r="H813" s="84"/>
      <c r="I813" s="143"/>
    </row>
    <row r="814" spans="1:9" ht="15.75" customHeight="1">
      <c r="A814" s="142"/>
      <c r="B814" s="142"/>
      <c r="C814" s="142"/>
      <c r="D814" s="143"/>
      <c r="E814" s="143"/>
      <c r="F814" s="143"/>
      <c r="G814" s="143"/>
      <c r="H814" s="84"/>
      <c r="I814" s="143"/>
    </row>
    <row r="815" spans="1:9" ht="15.75" customHeight="1">
      <c r="A815" s="142"/>
      <c r="B815" s="142"/>
      <c r="C815" s="142"/>
      <c r="D815" s="143"/>
      <c r="E815" s="143"/>
      <c r="F815" s="143"/>
      <c r="G815" s="143"/>
      <c r="H815" s="84"/>
      <c r="I815" s="143"/>
    </row>
    <row r="816" spans="1:9" ht="15.75" customHeight="1">
      <c r="A816" s="142"/>
      <c r="B816" s="142"/>
      <c r="C816" s="142"/>
      <c r="D816" s="143"/>
      <c r="E816" s="143"/>
      <c r="F816" s="143"/>
      <c r="G816" s="143"/>
      <c r="H816" s="84"/>
      <c r="I816" s="143"/>
    </row>
    <row r="817" spans="1:9" ht="15.75" customHeight="1">
      <c r="A817" s="142"/>
      <c r="B817" s="142"/>
      <c r="C817" s="142"/>
      <c r="D817" s="143"/>
      <c r="E817" s="143"/>
      <c r="F817" s="143"/>
      <c r="G817" s="143"/>
      <c r="H817" s="84"/>
      <c r="I817" s="143"/>
    </row>
    <row r="818" spans="1:9" ht="15.75" customHeight="1">
      <c r="A818" s="142"/>
      <c r="B818" s="142"/>
      <c r="C818" s="142"/>
      <c r="D818" s="143"/>
      <c r="E818" s="143"/>
      <c r="F818" s="143"/>
      <c r="G818" s="143"/>
      <c r="H818" s="84"/>
      <c r="I818" s="143"/>
    </row>
    <row r="819" spans="1:9" ht="15.75" customHeight="1">
      <c r="A819" s="142"/>
      <c r="B819" s="142"/>
      <c r="C819" s="142"/>
      <c r="D819" s="143"/>
      <c r="E819" s="143"/>
      <c r="F819" s="143"/>
      <c r="G819" s="143"/>
      <c r="H819" s="84"/>
      <c r="I819" s="143"/>
    </row>
    <row r="820" spans="1:9" ht="15.75" customHeight="1">
      <c r="A820" s="142"/>
      <c r="B820" s="142"/>
      <c r="C820" s="142"/>
      <c r="D820" s="143"/>
      <c r="E820" s="143"/>
      <c r="F820" s="143"/>
      <c r="G820" s="143"/>
      <c r="H820" s="84"/>
      <c r="I820" s="143"/>
    </row>
    <row r="821" spans="1:9" ht="15.75" customHeight="1">
      <c r="A821" s="142"/>
      <c r="B821" s="142"/>
      <c r="C821" s="142"/>
      <c r="D821" s="143"/>
      <c r="E821" s="143"/>
      <c r="F821" s="143"/>
      <c r="G821" s="143"/>
      <c r="H821" s="84"/>
      <c r="I821" s="143"/>
    </row>
    <row r="822" spans="1:9" ht="15.75" customHeight="1">
      <c r="A822" s="142"/>
      <c r="B822" s="142"/>
      <c r="C822" s="142"/>
      <c r="D822" s="143"/>
      <c r="E822" s="143"/>
      <c r="F822" s="143"/>
      <c r="G822" s="143"/>
      <c r="H822" s="84"/>
      <c r="I822" s="143"/>
    </row>
    <row r="823" spans="1:9" ht="15.75" customHeight="1">
      <c r="A823" s="142"/>
      <c r="B823" s="142"/>
      <c r="C823" s="142"/>
      <c r="D823" s="143"/>
      <c r="E823" s="143"/>
      <c r="F823" s="143"/>
      <c r="G823" s="143"/>
      <c r="H823" s="84"/>
      <c r="I823" s="143"/>
    </row>
    <row r="824" spans="1:9" ht="15.75" customHeight="1">
      <c r="A824" s="142"/>
      <c r="B824" s="142"/>
      <c r="C824" s="142"/>
      <c r="D824" s="143"/>
      <c r="E824" s="143"/>
      <c r="F824" s="143"/>
      <c r="G824" s="143"/>
      <c r="H824" s="84"/>
      <c r="I824" s="143"/>
    </row>
    <row r="825" spans="1:9" ht="15.75" customHeight="1">
      <c r="A825" s="142"/>
      <c r="B825" s="142"/>
      <c r="C825" s="142"/>
      <c r="D825" s="143"/>
      <c r="E825" s="143"/>
      <c r="F825" s="143"/>
      <c r="G825" s="143"/>
      <c r="H825" s="84"/>
      <c r="I825" s="143"/>
    </row>
    <row r="826" spans="1:9" ht="15.75" customHeight="1">
      <c r="A826" s="142"/>
      <c r="B826" s="142"/>
      <c r="C826" s="142"/>
      <c r="D826" s="143"/>
      <c r="E826" s="143"/>
      <c r="F826" s="143"/>
      <c r="G826" s="143"/>
      <c r="H826" s="84"/>
      <c r="I826" s="143"/>
    </row>
    <row r="827" spans="1:9" ht="15.75" customHeight="1">
      <c r="A827" s="142"/>
      <c r="B827" s="142"/>
      <c r="C827" s="142"/>
      <c r="D827" s="143"/>
      <c r="E827" s="143"/>
      <c r="F827" s="143"/>
      <c r="G827" s="143"/>
      <c r="H827" s="84"/>
      <c r="I827" s="143"/>
    </row>
    <row r="828" spans="1:9" ht="15.75" customHeight="1">
      <c r="A828" s="142"/>
      <c r="B828" s="142"/>
      <c r="C828" s="142"/>
      <c r="D828" s="143"/>
      <c r="E828" s="143"/>
      <c r="F828" s="143"/>
      <c r="G828" s="143"/>
      <c r="H828" s="84"/>
      <c r="I828" s="143"/>
    </row>
    <row r="829" spans="1:9" ht="15.75" customHeight="1">
      <c r="A829" s="142"/>
      <c r="B829" s="142"/>
      <c r="C829" s="142"/>
      <c r="D829" s="143"/>
      <c r="E829" s="143"/>
      <c r="F829" s="143"/>
      <c r="G829" s="143"/>
      <c r="H829" s="84"/>
      <c r="I829" s="143"/>
    </row>
    <row r="830" spans="1:9" ht="15.75" customHeight="1">
      <c r="A830" s="142"/>
      <c r="B830" s="142"/>
      <c r="C830" s="142"/>
      <c r="D830" s="143"/>
      <c r="E830" s="143"/>
      <c r="F830" s="143"/>
      <c r="G830" s="143"/>
      <c r="H830" s="84"/>
      <c r="I830" s="143"/>
    </row>
    <row r="831" spans="1:9" ht="15.75" customHeight="1">
      <c r="A831" s="142"/>
      <c r="B831" s="142"/>
      <c r="C831" s="142"/>
      <c r="D831" s="143"/>
      <c r="E831" s="143"/>
      <c r="F831" s="143"/>
      <c r="G831" s="143"/>
      <c r="H831" s="84"/>
      <c r="I831" s="143"/>
    </row>
    <row r="832" spans="1:9" ht="15.75" customHeight="1">
      <c r="A832" s="142"/>
      <c r="B832" s="142"/>
      <c r="C832" s="142"/>
      <c r="D832" s="143"/>
      <c r="E832" s="143"/>
      <c r="F832" s="143"/>
      <c r="G832" s="143"/>
      <c r="H832" s="84"/>
      <c r="I832" s="143"/>
    </row>
    <row r="833" spans="1:9" ht="15.75" customHeight="1">
      <c r="A833" s="142"/>
      <c r="B833" s="142"/>
      <c r="C833" s="142"/>
      <c r="D833" s="143"/>
      <c r="E833" s="143"/>
      <c r="F833" s="143"/>
      <c r="G833" s="143"/>
      <c r="H833" s="84"/>
      <c r="I833" s="143"/>
    </row>
    <row r="834" spans="1:9" ht="15.75" customHeight="1">
      <c r="A834" s="142"/>
      <c r="B834" s="142"/>
      <c r="C834" s="142"/>
      <c r="D834" s="143"/>
      <c r="E834" s="143"/>
      <c r="F834" s="143"/>
      <c r="G834" s="143"/>
      <c r="H834" s="84"/>
      <c r="I834" s="143"/>
    </row>
    <row r="835" spans="1:9" ht="15.75" customHeight="1">
      <c r="A835" s="142"/>
      <c r="B835" s="142"/>
      <c r="C835" s="142"/>
      <c r="D835" s="143"/>
      <c r="E835" s="143"/>
      <c r="F835" s="143"/>
      <c r="G835" s="143"/>
      <c r="H835" s="84"/>
      <c r="I835" s="143"/>
    </row>
    <row r="836" spans="1:9" ht="15.75" customHeight="1">
      <c r="A836" s="142"/>
      <c r="B836" s="142"/>
      <c r="C836" s="142"/>
      <c r="D836" s="143"/>
      <c r="E836" s="143"/>
      <c r="F836" s="143"/>
      <c r="G836" s="143"/>
      <c r="H836" s="84"/>
      <c r="I836" s="143"/>
    </row>
    <row r="837" spans="1:9" ht="15.75" customHeight="1">
      <c r="A837" s="142"/>
      <c r="B837" s="142"/>
      <c r="C837" s="142"/>
      <c r="D837" s="143"/>
      <c r="E837" s="143"/>
      <c r="F837" s="143"/>
      <c r="G837" s="143"/>
      <c r="H837" s="84"/>
      <c r="I837" s="143"/>
    </row>
    <row r="838" spans="1:9" ht="15.75" customHeight="1">
      <c r="A838" s="142"/>
      <c r="B838" s="142"/>
      <c r="C838" s="142"/>
      <c r="D838" s="143"/>
      <c r="E838" s="143"/>
      <c r="F838" s="143"/>
      <c r="G838" s="143"/>
      <c r="H838" s="84"/>
      <c r="I838" s="143"/>
    </row>
    <row r="839" spans="1:9" ht="15.75" customHeight="1">
      <c r="A839" s="142"/>
      <c r="B839" s="142"/>
      <c r="C839" s="142"/>
      <c r="D839" s="143"/>
      <c r="E839" s="143"/>
      <c r="F839" s="143"/>
      <c r="G839" s="143"/>
      <c r="H839" s="84"/>
      <c r="I839" s="143"/>
    </row>
    <row r="840" spans="1:9" ht="15.75" customHeight="1">
      <c r="A840" s="142"/>
      <c r="B840" s="142"/>
      <c r="C840" s="142"/>
      <c r="D840" s="143"/>
      <c r="E840" s="143"/>
      <c r="F840" s="143"/>
      <c r="G840" s="143"/>
      <c r="H840" s="84"/>
      <c r="I840" s="143"/>
    </row>
    <row r="841" spans="1:9" ht="15.75" customHeight="1">
      <c r="A841" s="142"/>
      <c r="B841" s="142"/>
      <c r="C841" s="142"/>
      <c r="D841" s="143"/>
      <c r="E841" s="143"/>
      <c r="F841" s="143"/>
      <c r="G841" s="143"/>
      <c r="H841" s="84"/>
      <c r="I841" s="143"/>
    </row>
    <row r="842" spans="1:9" ht="15.75" customHeight="1">
      <c r="A842" s="142"/>
      <c r="B842" s="142"/>
      <c r="C842" s="142"/>
      <c r="D842" s="143"/>
      <c r="E842" s="143"/>
      <c r="F842" s="143"/>
      <c r="G842" s="143"/>
      <c r="H842" s="84"/>
      <c r="I842" s="143"/>
    </row>
    <row r="843" spans="1:9" ht="15.75" customHeight="1">
      <c r="A843" s="142"/>
      <c r="B843" s="142"/>
      <c r="C843" s="142"/>
      <c r="D843" s="143"/>
      <c r="E843" s="143"/>
      <c r="F843" s="143"/>
      <c r="G843" s="143"/>
      <c r="H843" s="84"/>
      <c r="I843" s="143"/>
    </row>
    <row r="844" spans="1:9" ht="15.75" customHeight="1">
      <c r="A844" s="142"/>
      <c r="B844" s="142"/>
      <c r="C844" s="142"/>
      <c r="D844" s="143"/>
      <c r="E844" s="143"/>
      <c r="F844" s="143"/>
      <c r="G844" s="143"/>
      <c r="H844" s="84"/>
      <c r="I844" s="143"/>
    </row>
    <row r="845" spans="1:9" ht="15.75" customHeight="1">
      <c r="A845" s="142"/>
      <c r="B845" s="142"/>
      <c r="C845" s="142"/>
      <c r="D845" s="143"/>
      <c r="E845" s="143"/>
      <c r="F845" s="143"/>
      <c r="G845" s="143"/>
      <c r="H845" s="84"/>
      <c r="I845" s="143"/>
    </row>
    <row r="846" spans="1:9" ht="15.75" customHeight="1">
      <c r="A846" s="142"/>
      <c r="B846" s="142"/>
      <c r="C846" s="142"/>
      <c r="D846" s="143"/>
      <c r="E846" s="143"/>
      <c r="F846" s="143"/>
      <c r="G846" s="143"/>
      <c r="H846" s="84"/>
      <c r="I846" s="143"/>
    </row>
    <row r="847" spans="1:9" ht="15.75" customHeight="1">
      <c r="A847" s="142"/>
      <c r="B847" s="142"/>
      <c r="C847" s="142"/>
      <c r="D847" s="143"/>
      <c r="E847" s="143"/>
      <c r="F847" s="143"/>
      <c r="G847" s="143"/>
      <c r="H847" s="84"/>
      <c r="I847" s="143"/>
    </row>
    <row r="848" spans="1:9" ht="15.75" customHeight="1">
      <c r="A848" s="142"/>
      <c r="B848" s="142"/>
      <c r="C848" s="142"/>
      <c r="D848" s="143"/>
      <c r="E848" s="143"/>
      <c r="F848" s="143"/>
      <c r="G848" s="143"/>
      <c r="H848" s="84"/>
      <c r="I848" s="143"/>
    </row>
    <row r="849" spans="1:9" ht="15.75" customHeight="1">
      <c r="A849" s="142"/>
      <c r="B849" s="142"/>
      <c r="C849" s="142"/>
      <c r="D849" s="143"/>
      <c r="E849" s="143"/>
      <c r="F849" s="143"/>
      <c r="G849" s="143"/>
      <c r="H849" s="84"/>
      <c r="I849" s="143"/>
    </row>
    <row r="850" spans="1:9" ht="15.75" customHeight="1">
      <c r="A850" s="142"/>
      <c r="B850" s="142"/>
      <c r="C850" s="142"/>
      <c r="D850" s="143"/>
      <c r="E850" s="143"/>
      <c r="F850" s="143"/>
      <c r="G850" s="143"/>
      <c r="H850" s="84"/>
      <c r="I850" s="143"/>
    </row>
    <row r="851" spans="1:9" ht="15.75" customHeight="1">
      <c r="A851" s="142"/>
      <c r="B851" s="142"/>
      <c r="C851" s="142"/>
      <c r="D851" s="143"/>
      <c r="E851" s="143"/>
      <c r="F851" s="143"/>
      <c r="G851" s="143"/>
      <c r="H851" s="84"/>
      <c r="I851" s="143"/>
    </row>
    <row r="852" spans="1:9" ht="15.75" customHeight="1">
      <c r="A852" s="142"/>
      <c r="B852" s="142"/>
      <c r="C852" s="142"/>
      <c r="D852" s="143"/>
      <c r="E852" s="143"/>
      <c r="F852" s="143"/>
      <c r="G852" s="143"/>
      <c r="H852" s="84"/>
      <c r="I852" s="143"/>
    </row>
    <row r="853" spans="1:9" ht="15.75" customHeight="1">
      <c r="A853" s="142"/>
      <c r="B853" s="142"/>
      <c r="C853" s="142"/>
      <c r="D853" s="143"/>
      <c r="E853" s="143"/>
      <c r="F853" s="143"/>
      <c r="G853" s="143"/>
      <c r="H853" s="84"/>
      <c r="I853" s="143"/>
    </row>
    <row r="854" spans="1:9" ht="15.75" customHeight="1">
      <c r="A854" s="142"/>
      <c r="B854" s="142"/>
      <c r="C854" s="142"/>
      <c r="D854" s="143"/>
      <c r="E854" s="143"/>
      <c r="F854" s="143"/>
      <c r="G854" s="143"/>
      <c r="H854" s="84"/>
      <c r="I854" s="143"/>
    </row>
    <row r="855" spans="1:9" ht="15.75" customHeight="1">
      <c r="A855" s="142"/>
      <c r="B855" s="142"/>
      <c r="C855" s="142"/>
      <c r="D855" s="143"/>
      <c r="E855" s="143"/>
      <c r="F855" s="143"/>
      <c r="G855" s="143"/>
      <c r="H855" s="84"/>
      <c r="I855" s="143"/>
    </row>
    <row r="856" spans="1:9" ht="15.75" customHeight="1">
      <c r="A856" s="142"/>
      <c r="B856" s="142"/>
      <c r="C856" s="142"/>
      <c r="D856" s="143"/>
      <c r="E856" s="143"/>
      <c r="F856" s="143"/>
      <c r="G856" s="143"/>
      <c r="H856" s="84"/>
      <c r="I856" s="143"/>
    </row>
    <row r="857" spans="1:9" ht="15.75" customHeight="1">
      <c r="A857" s="142"/>
      <c r="B857" s="142"/>
      <c r="C857" s="142"/>
      <c r="D857" s="143"/>
      <c r="E857" s="143"/>
      <c r="F857" s="143"/>
      <c r="G857" s="143"/>
      <c r="H857" s="84"/>
      <c r="I857" s="143"/>
    </row>
    <row r="858" spans="1:9" ht="15.75" customHeight="1">
      <c r="A858" s="142"/>
      <c r="B858" s="142"/>
      <c r="C858" s="142"/>
      <c r="D858" s="143"/>
      <c r="E858" s="143"/>
      <c r="F858" s="143"/>
      <c r="G858" s="143"/>
      <c r="H858" s="84"/>
      <c r="I858" s="143"/>
    </row>
    <row r="859" spans="1:9" ht="15.75" customHeight="1">
      <c r="A859" s="142"/>
      <c r="B859" s="142"/>
      <c r="C859" s="142"/>
      <c r="D859" s="143"/>
      <c r="E859" s="143"/>
      <c r="F859" s="143"/>
      <c r="G859" s="143"/>
      <c r="H859" s="84"/>
      <c r="I859" s="143"/>
    </row>
    <row r="860" spans="1:9" ht="15.75" customHeight="1">
      <c r="A860" s="142"/>
      <c r="B860" s="142"/>
      <c r="C860" s="142"/>
      <c r="D860" s="143"/>
      <c r="E860" s="143"/>
      <c r="F860" s="143"/>
      <c r="G860" s="143"/>
      <c r="H860" s="84"/>
      <c r="I860" s="143"/>
    </row>
    <row r="861" spans="1:9" ht="15.75" customHeight="1">
      <c r="A861" s="142"/>
      <c r="B861" s="142"/>
      <c r="C861" s="142"/>
      <c r="D861" s="143"/>
      <c r="E861" s="143"/>
      <c r="F861" s="143"/>
      <c r="G861" s="143"/>
      <c r="H861" s="84"/>
      <c r="I861" s="143"/>
    </row>
    <row r="862" spans="1:9" ht="15.75" customHeight="1">
      <c r="A862" s="142"/>
      <c r="B862" s="142"/>
      <c r="C862" s="142"/>
      <c r="D862" s="143"/>
      <c r="E862" s="143"/>
      <c r="F862" s="143"/>
      <c r="G862" s="143"/>
      <c r="H862" s="84"/>
      <c r="I862" s="143"/>
    </row>
    <row r="863" spans="1:9" ht="15.75" customHeight="1">
      <c r="A863" s="142"/>
      <c r="B863" s="142"/>
      <c r="C863" s="142"/>
      <c r="D863" s="143"/>
      <c r="E863" s="143"/>
      <c r="F863" s="143"/>
      <c r="G863" s="143"/>
      <c r="H863" s="84"/>
      <c r="I863" s="143"/>
    </row>
    <row r="864" spans="1:9" ht="15.75" customHeight="1">
      <c r="A864" s="142"/>
      <c r="B864" s="142"/>
      <c r="C864" s="142"/>
      <c r="D864" s="143"/>
      <c r="E864" s="143"/>
      <c r="F864" s="143"/>
      <c r="G864" s="143"/>
      <c r="H864" s="84"/>
      <c r="I864" s="143"/>
    </row>
    <row r="865" spans="1:9" ht="15.75" customHeight="1">
      <c r="A865" s="142"/>
      <c r="B865" s="142"/>
      <c r="C865" s="142"/>
      <c r="D865" s="143"/>
      <c r="E865" s="143"/>
      <c r="F865" s="143"/>
      <c r="G865" s="143"/>
      <c r="H865" s="84"/>
      <c r="I865" s="143"/>
    </row>
    <row r="866" spans="1:9" ht="15.75" customHeight="1">
      <c r="A866" s="142"/>
      <c r="B866" s="142"/>
      <c r="C866" s="142"/>
      <c r="D866" s="143"/>
      <c r="E866" s="143"/>
      <c r="F866" s="143"/>
      <c r="G866" s="143"/>
      <c r="H866" s="84"/>
      <c r="I866" s="143"/>
    </row>
    <row r="867" spans="1:9" ht="15.75" customHeight="1">
      <c r="A867" s="142"/>
      <c r="B867" s="142"/>
      <c r="C867" s="142"/>
      <c r="D867" s="143"/>
      <c r="E867" s="143"/>
      <c r="F867" s="143"/>
      <c r="G867" s="143"/>
      <c r="H867" s="84"/>
      <c r="I867" s="143"/>
    </row>
    <row r="868" spans="1:9" ht="15.75" customHeight="1">
      <c r="A868" s="142"/>
      <c r="B868" s="142"/>
      <c r="C868" s="142"/>
      <c r="D868" s="143"/>
      <c r="E868" s="143"/>
      <c r="F868" s="143"/>
      <c r="G868" s="143"/>
      <c r="H868" s="84"/>
      <c r="I868" s="143"/>
    </row>
    <row r="869" spans="1:9" ht="15.75" customHeight="1">
      <c r="A869" s="142"/>
      <c r="B869" s="142"/>
      <c r="C869" s="142"/>
      <c r="D869" s="143"/>
      <c r="E869" s="143"/>
      <c r="F869" s="143"/>
      <c r="G869" s="143"/>
      <c r="H869" s="84"/>
      <c r="I869" s="143"/>
    </row>
    <row r="870" spans="1:9" ht="15.75" customHeight="1">
      <c r="A870" s="142"/>
      <c r="B870" s="142"/>
      <c r="C870" s="142"/>
      <c r="D870" s="143"/>
      <c r="E870" s="143"/>
      <c r="F870" s="143"/>
      <c r="G870" s="143"/>
      <c r="H870" s="84"/>
      <c r="I870" s="143"/>
    </row>
    <row r="871" spans="1:9" ht="15.75" customHeight="1">
      <c r="A871" s="142"/>
      <c r="B871" s="142"/>
      <c r="C871" s="142"/>
      <c r="D871" s="143"/>
      <c r="E871" s="143"/>
      <c r="F871" s="143"/>
      <c r="G871" s="143"/>
      <c r="H871" s="84"/>
      <c r="I871" s="143"/>
    </row>
    <row r="872" spans="1:9" ht="15.75" customHeight="1">
      <c r="A872" s="142"/>
      <c r="B872" s="142"/>
      <c r="C872" s="142"/>
      <c r="D872" s="143"/>
      <c r="E872" s="143"/>
      <c r="F872" s="143"/>
      <c r="G872" s="143"/>
      <c r="H872" s="84"/>
      <c r="I872" s="143"/>
    </row>
    <row r="873" spans="1:9" ht="15.75" customHeight="1">
      <c r="A873" s="142"/>
      <c r="B873" s="142"/>
      <c r="C873" s="142"/>
      <c r="D873" s="143"/>
      <c r="E873" s="143"/>
      <c r="F873" s="143"/>
      <c r="G873" s="143"/>
      <c r="H873" s="84"/>
      <c r="I873" s="143"/>
    </row>
    <row r="874" spans="1:9" ht="15.75" customHeight="1">
      <c r="A874" s="142"/>
      <c r="B874" s="142"/>
      <c r="C874" s="142"/>
      <c r="D874" s="143"/>
      <c r="E874" s="143"/>
      <c r="F874" s="143"/>
      <c r="G874" s="143"/>
      <c r="H874" s="84"/>
      <c r="I874" s="143"/>
    </row>
    <row r="875" spans="1:9" ht="15.75" customHeight="1">
      <c r="A875" s="142"/>
      <c r="B875" s="142"/>
      <c r="C875" s="142"/>
      <c r="D875" s="143"/>
      <c r="E875" s="143"/>
      <c r="F875" s="143"/>
      <c r="G875" s="143"/>
      <c r="H875" s="84"/>
      <c r="I875" s="143"/>
    </row>
    <row r="876" spans="1:9" ht="15.75" customHeight="1">
      <c r="A876" s="142"/>
      <c r="B876" s="142"/>
      <c r="C876" s="142"/>
      <c r="D876" s="143"/>
      <c r="E876" s="143"/>
      <c r="F876" s="143"/>
      <c r="G876" s="143"/>
      <c r="H876" s="84"/>
      <c r="I876" s="143"/>
    </row>
    <row r="877" spans="1:9" ht="15.75" customHeight="1">
      <c r="A877" s="142"/>
      <c r="B877" s="142"/>
      <c r="C877" s="142"/>
      <c r="D877" s="143"/>
      <c r="E877" s="143"/>
      <c r="F877" s="143"/>
      <c r="G877" s="143"/>
      <c r="H877" s="84"/>
      <c r="I877" s="143"/>
    </row>
    <row r="878" spans="1:9" ht="15.75" customHeight="1">
      <c r="A878" s="142"/>
      <c r="B878" s="142"/>
      <c r="C878" s="142"/>
      <c r="D878" s="143"/>
      <c r="E878" s="143"/>
      <c r="F878" s="143"/>
      <c r="G878" s="143"/>
      <c r="H878" s="84"/>
      <c r="I878" s="143"/>
    </row>
    <row r="879" spans="1:9" ht="15.75" customHeight="1">
      <c r="A879" s="142"/>
      <c r="B879" s="142"/>
      <c r="C879" s="142"/>
      <c r="D879" s="143"/>
      <c r="E879" s="143"/>
      <c r="F879" s="143"/>
      <c r="G879" s="143"/>
      <c r="H879" s="84"/>
      <c r="I879" s="143"/>
    </row>
    <row r="880" spans="1:9" ht="15.75" customHeight="1">
      <c r="A880" s="142"/>
      <c r="B880" s="142"/>
      <c r="C880" s="142"/>
      <c r="D880" s="143"/>
      <c r="E880" s="143"/>
      <c r="F880" s="143"/>
      <c r="G880" s="143"/>
      <c r="H880" s="84"/>
      <c r="I880" s="143"/>
    </row>
    <row r="881" spans="1:9" ht="15.75" customHeight="1">
      <c r="A881" s="142"/>
      <c r="B881" s="142"/>
      <c r="C881" s="142"/>
      <c r="D881" s="143"/>
      <c r="E881" s="143"/>
      <c r="F881" s="143"/>
      <c r="G881" s="143"/>
      <c r="H881" s="84"/>
      <c r="I881" s="143"/>
    </row>
    <row r="882" spans="1:9" ht="15.75" customHeight="1">
      <c r="A882" s="142"/>
      <c r="B882" s="142"/>
      <c r="C882" s="142"/>
      <c r="D882" s="143"/>
      <c r="E882" s="143"/>
      <c r="F882" s="143"/>
      <c r="G882" s="143"/>
      <c r="H882" s="84"/>
      <c r="I882" s="143"/>
    </row>
    <row r="883" spans="1:9" ht="15.75" customHeight="1">
      <c r="A883" s="142"/>
      <c r="B883" s="142"/>
      <c r="C883" s="142"/>
      <c r="D883" s="143"/>
      <c r="E883" s="143"/>
      <c r="F883" s="143"/>
      <c r="G883" s="143"/>
      <c r="H883" s="84"/>
      <c r="I883" s="143"/>
    </row>
    <row r="884" spans="1:9" ht="15.75" customHeight="1">
      <c r="A884" s="142"/>
      <c r="B884" s="142"/>
      <c r="C884" s="142"/>
      <c r="D884" s="143"/>
      <c r="E884" s="143"/>
      <c r="F884" s="143"/>
      <c r="G884" s="143"/>
      <c r="H884" s="84"/>
      <c r="I884" s="143"/>
    </row>
    <row r="885" spans="1:9" ht="15.75" customHeight="1">
      <c r="A885" s="142"/>
      <c r="B885" s="142"/>
      <c r="C885" s="142"/>
      <c r="D885" s="143"/>
      <c r="E885" s="143"/>
      <c r="F885" s="143"/>
      <c r="G885" s="143"/>
      <c r="H885" s="84"/>
      <c r="I885" s="143"/>
    </row>
    <row r="886" spans="1:9" ht="15.75" customHeight="1">
      <c r="A886" s="142"/>
      <c r="B886" s="142"/>
      <c r="C886" s="142"/>
      <c r="D886" s="143"/>
      <c r="E886" s="143"/>
      <c r="F886" s="143"/>
      <c r="G886" s="143"/>
      <c r="H886" s="84"/>
      <c r="I886" s="143"/>
    </row>
    <row r="887" spans="1:9" ht="15.75" customHeight="1">
      <c r="A887" s="142"/>
      <c r="B887" s="142"/>
      <c r="C887" s="142"/>
      <c r="D887" s="143"/>
      <c r="E887" s="143"/>
      <c r="F887" s="143"/>
      <c r="G887" s="143"/>
      <c r="H887" s="84"/>
      <c r="I887" s="143"/>
    </row>
    <row r="888" spans="1:9" ht="15.75" customHeight="1">
      <c r="A888" s="142"/>
      <c r="B888" s="142"/>
      <c r="C888" s="142"/>
      <c r="D888" s="143"/>
      <c r="E888" s="143"/>
      <c r="F888" s="143"/>
      <c r="G888" s="143"/>
      <c r="H888" s="84"/>
      <c r="I888" s="143"/>
    </row>
    <row r="889" spans="1:9" ht="15.75" customHeight="1">
      <c r="A889" s="142"/>
      <c r="B889" s="142"/>
      <c r="C889" s="142"/>
      <c r="D889" s="143"/>
      <c r="E889" s="143"/>
      <c r="F889" s="143"/>
      <c r="G889" s="143"/>
      <c r="H889" s="84"/>
      <c r="I889" s="143"/>
    </row>
    <row r="890" spans="1:9" ht="15.75" customHeight="1">
      <c r="A890" s="142"/>
      <c r="B890" s="142"/>
      <c r="C890" s="142"/>
      <c r="D890" s="143"/>
      <c r="E890" s="143"/>
      <c r="F890" s="143"/>
      <c r="G890" s="143"/>
      <c r="H890" s="84"/>
      <c r="I890" s="143"/>
    </row>
    <row r="891" spans="1:9" ht="15.75" customHeight="1">
      <c r="A891" s="142"/>
      <c r="B891" s="142"/>
      <c r="C891" s="142"/>
      <c r="D891" s="143"/>
      <c r="E891" s="143"/>
      <c r="F891" s="143"/>
      <c r="G891" s="143"/>
      <c r="H891" s="84"/>
      <c r="I891" s="143"/>
    </row>
    <row r="892" spans="1:9" ht="15.75" customHeight="1">
      <c r="A892" s="142"/>
      <c r="B892" s="142"/>
      <c r="C892" s="142"/>
      <c r="D892" s="143"/>
      <c r="E892" s="143"/>
      <c r="F892" s="143"/>
      <c r="G892" s="143"/>
      <c r="H892" s="84"/>
      <c r="I892" s="143"/>
    </row>
    <row r="893" spans="1:9" ht="15.75" customHeight="1">
      <c r="A893" s="142"/>
      <c r="B893" s="142"/>
      <c r="C893" s="142"/>
      <c r="D893" s="143"/>
      <c r="E893" s="143"/>
      <c r="F893" s="143"/>
      <c r="G893" s="143"/>
      <c r="H893" s="84"/>
      <c r="I893" s="143"/>
    </row>
  </sheetData>
  <mergeCells count="8">
    <mergeCell ref="A47:J47"/>
    <mergeCell ref="A55:J55"/>
    <mergeCell ref="A64:J64"/>
    <mergeCell ref="A2:J2"/>
    <mergeCell ref="A10:J10"/>
    <mergeCell ref="A17:J17"/>
    <mergeCell ref="A30:J30"/>
    <mergeCell ref="A38:J3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1008"/>
  <sheetViews>
    <sheetView showGridLines="0" workbookViewId="0"/>
  </sheetViews>
  <sheetFormatPr defaultColWidth="14.453125" defaultRowHeight="15.75" customHeight="1"/>
  <cols>
    <col min="1" max="1" width="3.08984375" customWidth="1"/>
    <col min="2" max="2" width="8.453125" customWidth="1"/>
    <col min="3" max="3" width="38.81640625" customWidth="1"/>
    <col min="4" max="4" width="12.54296875" customWidth="1"/>
    <col min="5" max="5" width="24.453125" customWidth="1"/>
    <col min="6" max="6" width="25.54296875" customWidth="1"/>
    <col min="7" max="7" width="17.26953125" customWidth="1"/>
    <col min="8" max="8" width="24.26953125" customWidth="1"/>
    <col min="10" max="10" width="19.81640625" customWidth="1"/>
    <col min="11" max="11" width="24.26953125" customWidth="1"/>
  </cols>
  <sheetData>
    <row r="1" spans="1:32" ht="39">
      <c r="A1" s="153"/>
      <c r="B1" s="153" t="s">
        <v>316</v>
      </c>
      <c r="C1" s="154" t="s">
        <v>17</v>
      </c>
      <c r="D1" s="155" t="s">
        <v>319</v>
      </c>
      <c r="E1" s="156" t="s">
        <v>320</v>
      </c>
      <c r="F1" s="157" t="s">
        <v>322</v>
      </c>
      <c r="G1" s="153" t="s">
        <v>323</v>
      </c>
      <c r="H1" s="158" t="s">
        <v>325</v>
      </c>
      <c r="I1" s="159" t="s">
        <v>326</v>
      </c>
      <c r="J1" s="160" t="s">
        <v>327</v>
      </c>
      <c r="K1" s="160" t="s">
        <v>328</v>
      </c>
      <c r="L1" s="160" t="s">
        <v>329</v>
      </c>
      <c r="M1" s="160" t="s">
        <v>330</v>
      </c>
      <c r="N1" s="162" t="s">
        <v>331</v>
      </c>
      <c r="Q1" s="163"/>
      <c r="R1" s="163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ht="13">
      <c r="A2" s="165"/>
      <c r="B2" s="165"/>
      <c r="C2" s="166" t="s">
        <v>335</v>
      </c>
      <c r="D2" s="168"/>
      <c r="E2" s="169"/>
      <c r="F2" s="170"/>
      <c r="G2" s="171"/>
      <c r="H2" s="172"/>
      <c r="J2" s="173" t="s">
        <v>335</v>
      </c>
      <c r="K2" s="108">
        <v>5</v>
      </c>
      <c r="L2" s="85">
        <v>3</v>
      </c>
      <c r="M2" s="85">
        <v>2</v>
      </c>
      <c r="N2" s="176">
        <f t="shared" ref="N2:N33" si="0">L2/K2</f>
        <v>0.6</v>
      </c>
    </row>
    <row r="3" spans="1:32" ht="13">
      <c r="A3" s="165"/>
      <c r="B3" s="165"/>
      <c r="C3" s="166" t="s">
        <v>342</v>
      </c>
      <c r="D3" s="168"/>
      <c r="E3" s="169"/>
      <c r="F3" s="170"/>
      <c r="G3" s="171"/>
      <c r="H3" s="172"/>
      <c r="J3" s="173" t="s">
        <v>342</v>
      </c>
      <c r="K3" s="108">
        <v>4</v>
      </c>
      <c r="L3" s="85">
        <v>2</v>
      </c>
      <c r="M3" s="85">
        <v>2</v>
      </c>
      <c r="N3" s="176">
        <f t="shared" si="0"/>
        <v>0.5</v>
      </c>
    </row>
    <row r="4" spans="1:32" ht="13">
      <c r="A4" s="165"/>
      <c r="B4" s="165"/>
      <c r="C4" s="166" t="s">
        <v>344</v>
      </c>
      <c r="D4" s="168"/>
      <c r="E4" s="169"/>
      <c r="F4" s="170"/>
      <c r="G4" s="171"/>
      <c r="H4" s="172"/>
      <c r="J4" s="173" t="s">
        <v>344</v>
      </c>
      <c r="K4" s="108">
        <v>1</v>
      </c>
      <c r="L4" s="85">
        <v>0</v>
      </c>
      <c r="M4" s="85">
        <v>1</v>
      </c>
      <c r="N4" s="176">
        <f t="shared" si="0"/>
        <v>0</v>
      </c>
    </row>
    <row r="5" spans="1:32" ht="13">
      <c r="A5" s="165"/>
      <c r="B5" s="165"/>
      <c r="C5" s="166" t="s">
        <v>347</v>
      </c>
      <c r="D5" s="168"/>
      <c r="E5" s="169"/>
      <c r="F5" s="170"/>
      <c r="G5" s="171"/>
      <c r="H5" s="172"/>
      <c r="J5" s="173" t="s">
        <v>347</v>
      </c>
      <c r="K5" s="108">
        <v>5</v>
      </c>
      <c r="L5" s="85">
        <v>3</v>
      </c>
      <c r="M5" s="85">
        <v>2</v>
      </c>
      <c r="N5" s="176">
        <f t="shared" si="0"/>
        <v>0.6</v>
      </c>
    </row>
    <row r="6" spans="1:32" ht="13">
      <c r="A6" s="165"/>
      <c r="B6" s="165"/>
      <c r="C6" s="166" t="s">
        <v>348</v>
      </c>
      <c r="D6" s="168"/>
      <c r="E6" s="169"/>
      <c r="F6" s="170"/>
      <c r="G6" s="171"/>
      <c r="H6" s="172"/>
      <c r="J6" s="173" t="s">
        <v>348</v>
      </c>
      <c r="K6" s="108">
        <v>8</v>
      </c>
      <c r="L6" s="85">
        <v>8</v>
      </c>
      <c r="M6" s="85">
        <v>0</v>
      </c>
      <c r="N6" s="176">
        <f t="shared" si="0"/>
        <v>1</v>
      </c>
    </row>
    <row r="7" spans="1:32" ht="13">
      <c r="A7" s="165"/>
      <c r="B7" s="165"/>
      <c r="C7" s="166" t="s">
        <v>351</v>
      </c>
      <c r="D7" s="168"/>
      <c r="E7" s="169"/>
      <c r="F7" s="170"/>
      <c r="G7" s="171"/>
      <c r="H7" s="172"/>
      <c r="J7" s="173" t="s">
        <v>351</v>
      </c>
      <c r="K7" s="108">
        <v>4</v>
      </c>
      <c r="L7" s="85">
        <v>2</v>
      </c>
      <c r="M7" s="85">
        <v>2</v>
      </c>
      <c r="N7" s="176">
        <f t="shared" si="0"/>
        <v>0.5</v>
      </c>
    </row>
    <row r="8" spans="1:32" ht="13">
      <c r="A8" s="165"/>
      <c r="B8" s="165"/>
      <c r="C8" s="166" t="s">
        <v>353</v>
      </c>
      <c r="D8" s="168"/>
      <c r="E8" s="169"/>
      <c r="F8" s="170"/>
      <c r="G8" s="171"/>
      <c r="H8" s="172"/>
      <c r="J8" s="173" t="s">
        <v>353</v>
      </c>
      <c r="K8" s="108">
        <v>4</v>
      </c>
      <c r="L8" s="85">
        <v>1</v>
      </c>
      <c r="M8" s="85">
        <v>3</v>
      </c>
      <c r="N8" s="176">
        <f t="shared" si="0"/>
        <v>0.25</v>
      </c>
    </row>
    <row r="9" spans="1:32" ht="13">
      <c r="A9" s="165"/>
      <c r="B9" s="165"/>
      <c r="C9" s="173" t="s">
        <v>354</v>
      </c>
      <c r="D9" s="178"/>
      <c r="E9" s="179"/>
      <c r="F9" s="181"/>
      <c r="G9" s="183"/>
      <c r="H9" s="184"/>
      <c r="J9" s="173" t="s">
        <v>354</v>
      </c>
      <c r="K9" s="108">
        <v>10</v>
      </c>
      <c r="L9" s="85">
        <v>7</v>
      </c>
      <c r="M9" s="85">
        <v>3</v>
      </c>
      <c r="N9" s="176">
        <f t="shared" si="0"/>
        <v>0.7</v>
      </c>
    </row>
    <row r="10" spans="1:32" ht="13">
      <c r="A10" s="165"/>
      <c r="B10" s="165"/>
      <c r="C10" s="173" t="s">
        <v>357</v>
      </c>
      <c r="D10" s="178"/>
      <c r="E10" s="179"/>
      <c r="F10" s="181"/>
      <c r="G10" s="183"/>
      <c r="H10" s="184"/>
      <c r="J10" s="173" t="s">
        <v>357</v>
      </c>
      <c r="K10" s="108">
        <v>8</v>
      </c>
      <c r="L10" s="85">
        <v>6</v>
      </c>
      <c r="M10" s="85">
        <v>2</v>
      </c>
      <c r="N10" s="176">
        <f t="shared" si="0"/>
        <v>0.75</v>
      </c>
    </row>
    <row r="11" spans="1:32" ht="13">
      <c r="A11" s="165"/>
      <c r="B11" s="165"/>
      <c r="C11" s="187"/>
      <c r="D11" s="188"/>
      <c r="E11" s="189"/>
      <c r="F11" s="190"/>
      <c r="G11" s="191"/>
      <c r="H11" s="192"/>
      <c r="J11" s="111" t="s">
        <v>362</v>
      </c>
      <c r="K11" s="193">
        <f t="shared" ref="K11:K29" si="1">SUM(L11,M11)</f>
        <v>12</v>
      </c>
      <c r="L11" s="75">
        <f>COUNTIF(G13:G24, "Compareceu")</f>
        <v>6</v>
      </c>
      <c r="M11" s="75">
        <f>COUNTIF(G14:G25, "Não Compareceu")</f>
        <v>6</v>
      </c>
      <c r="N11" s="176">
        <f t="shared" si="0"/>
        <v>0.5</v>
      </c>
    </row>
    <row r="12" spans="1:32" ht="13">
      <c r="A12" s="165"/>
      <c r="B12" s="194"/>
      <c r="C12" s="464" t="s">
        <v>362</v>
      </c>
      <c r="D12" s="465"/>
      <c r="E12" s="465"/>
      <c r="F12" s="465"/>
      <c r="G12" s="465"/>
      <c r="H12" s="465"/>
      <c r="J12" s="111" t="s">
        <v>369</v>
      </c>
      <c r="K12" s="193">
        <f t="shared" si="1"/>
        <v>13</v>
      </c>
      <c r="L12" s="75">
        <f>COUNTIF(G27:G40, "Compareceu")</f>
        <v>10</v>
      </c>
      <c r="M12" s="75">
        <f>COUNTIF(G27:G40, "Não Compareceu")</f>
        <v>3</v>
      </c>
      <c r="N12" s="198">
        <f t="shared" si="0"/>
        <v>0.76923076923076927</v>
      </c>
    </row>
    <row r="13" spans="1:32" ht="13">
      <c r="A13" s="158"/>
      <c r="B13" s="199">
        <v>1</v>
      </c>
      <c r="C13" s="200" t="s">
        <v>373</v>
      </c>
      <c r="D13" s="202">
        <v>42158</v>
      </c>
      <c r="E13" s="204"/>
      <c r="F13" s="206" t="s">
        <v>201</v>
      </c>
      <c r="G13" s="207" t="s">
        <v>329</v>
      </c>
      <c r="H13" s="209" t="s">
        <v>243</v>
      </c>
      <c r="J13" s="210">
        <v>42217</v>
      </c>
      <c r="K13" s="193">
        <f t="shared" si="1"/>
        <v>12</v>
      </c>
      <c r="L13" s="75">
        <f>COUNTIF(G43:G54, "Compareceu")</f>
        <v>8</v>
      </c>
      <c r="M13" s="75">
        <f>COUNTIF(G43:G54, "Não Compareceu")</f>
        <v>4</v>
      </c>
      <c r="N13" s="198">
        <f t="shared" si="0"/>
        <v>0.66666666666666663</v>
      </c>
    </row>
    <row r="14" spans="1:32" ht="13">
      <c r="A14" s="158"/>
      <c r="B14" s="199">
        <v>2</v>
      </c>
      <c r="C14" s="211" t="s">
        <v>379</v>
      </c>
      <c r="D14" s="212">
        <v>42158</v>
      </c>
      <c r="E14" s="213"/>
      <c r="F14" s="215" t="s">
        <v>382</v>
      </c>
      <c r="G14" s="216" t="s">
        <v>329</v>
      </c>
      <c r="H14" s="217" t="s">
        <v>384</v>
      </c>
      <c r="J14" s="111" t="s">
        <v>386</v>
      </c>
      <c r="K14" s="193">
        <f t="shared" si="1"/>
        <v>14</v>
      </c>
      <c r="L14" s="75">
        <f>COUNTIF(G57:G70, "Compareceu")</f>
        <v>12</v>
      </c>
      <c r="M14" s="75">
        <f>COUNTIF(G57:G70, "Não Compareceu")</f>
        <v>2</v>
      </c>
      <c r="N14" s="198">
        <f t="shared" si="0"/>
        <v>0.8571428571428571</v>
      </c>
    </row>
    <row r="15" spans="1:32" ht="13">
      <c r="A15" s="158"/>
      <c r="B15" s="199">
        <v>3</v>
      </c>
      <c r="C15" s="211" t="s">
        <v>389</v>
      </c>
      <c r="D15" s="212">
        <v>42158</v>
      </c>
      <c r="E15" s="213"/>
      <c r="F15" s="219" t="s">
        <v>390</v>
      </c>
      <c r="G15" s="220" t="s">
        <v>330</v>
      </c>
      <c r="H15" s="217"/>
      <c r="I15" s="70" t="s">
        <v>392</v>
      </c>
      <c r="J15" s="111" t="s">
        <v>393</v>
      </c>
      <c r="K15" s="193">
        <f t="shared" si="1"/>
        <v>12</v>
      </c>
      <c r="L15" s="75">
        <f>COUNTIF(G73:G84, "Compareceu")</f>
        <v>8</v>
      </c>
      <c r="M15" s="75">
        <f>COUNTIF(G73:G84, "Não compareceu")</f>
        <v>4</v>
      </c>
      <c r="N15" s="198">
        <f t="shared" si="0"/>
        <v>0.66666666666666663</v>
      </c>
    </row>
    <row r="16" spans="1:32" ht="13">
      <c r="A16" s="158"/>
      <c r="B16" s="199">
        <v>4</v>
      </c>
      <c r="C16" s="211" t="s">
        <v>395</v>
      </c>
      <c r="D16" s="212">
        <v>42158</v>
      </c>
      <c r="E16" s="213"/>
      <c r="F16" s="222" t="s">
        <v>32</v>
      </c>
      <c r="G16" s="216" t="s">
        <v>330</v>
      </c>
      <c r="H16" s="217"/>
      <c r="I16" s="70" t="s">
        <v>392</v>
      </c>
      <c r="J16" s="210">
        <v>42309</v>
      </c>
      <c r="K16" s="193">
        <f t="shared" si="1"/>
        <v>8</v>
      </c>
      <c r="L16" s="75">
        <f>COUNTIF(G87:G94, "Compareceu")</f>
        <v>6</v>
      </c>
      <c r="M16" s="75">
        <f>COUNTIF(G87:G94, "Não compareceu")</f>
        <v>2</v>
      </c>
      <c r="N16" s="198">
        <f t="shared" si="0"/>
        <v>0.75</v>
      </c>
    </row>
    <row r="17" spans="1:14" ht="13">
      <c r="A17" s="158"/>
      <c r="B17" s="199">
        <v>5</v>
      </c>
      <c r="C17" s="211" t="s">
        <v>398</v>
      </c>
      <c r="D17" s="212">
        <v>42165</v>
      </c>
      <c r="E17" s="223" t="s">
        <v>103</v>
      </c>
      <c r="F17" s="222" t="s">
        <v>32</v>
      </c>
      <c r="G17" s="220" t="s">
        <v>330</v>
      </c>
      <c r="H17" s="217"/>
      <c r="I17" s="70" t="s">
        <v>392</v>
      </c>
      <c r="J17" s="210">
        <v>42339</v>
      </c>
      <c r="K17" s="193">
        <f t="shared" si="1"/>
        <v>5</v>
      </c>
      <c r="L17" s="75">
        <f>COUNTIF(G97:G102, "Compareceu")</f>
        <v>4</v>
      </c>
      <c r="M17" s="75">
        <f t="shared" ref="M17:M18" si="2">COUNTIF(G104:G107, "Não compareceu")</f>
        <v>1</v>
      </c>
      <c r="N17" s="176">
        <f t="shared" si="0"/>
        <v>0.8</v>
      </c>
    </row>
    <row r="18" spans="1:14" ht="13">
      <c r="A18" s="158"/>
      <c r="B18" s="199">
        <v>6</v>
      </c>
      <c r="C18" s="211" t="s">
        <v>399</v>
      </c>
      <c r="D18" s="212">
        <v>42165</v>
      </c>
      <c r="E18" s="223" t="s">
        <v>60</v>
      </c>
      <c r="F18" s="222" t="s">
        <v>32</v>
      </c>
      <c r="G18" s="220" t="s">
        <v>330</v>
      </c>
      <c r="H18" s="217"/>
      <c r="I18" s="70" t="s">
        <v>392</v>
      </c>
      <c r="J18" s="210">
        <v>42370</v>
      </c>
      <c r="K18" s="193">
        <f t="shared" si="1"/>
        <v>4</v>
      </c>
      <c r="L18" s="75">
        <f>COUNTIF(G105:G108, "Compareceu")</f>
        <v>3</v>
      </c>
      <c r="M18" s="75">
        <f t="shared" si="2"/>
        <v>1</v>
      </c>
      <c r="N18" s="176">
        <f t="shared" si="0"/>
        <v>0.75</v>
      </c>
    </row>
    <row r="19" spans="1:14" ht="13">
      <c r="A19" s="158"/>
      <c r="B19" s="199">
        <v>7</v>
      </c>
      <c r="C19" s="211" t="s">
        <v>404</v>
      </c>
      <c r="D19" s="212">
        <v>42172</v>
      </c>
      <c r="E19" s="223" t="s">
        <v>405</v>
      </c>
      <c r="F19" s="215" t="s">
        <v>35</v>
      </c>
      <c r="G19" s="216" t="s">
        <v>329</v>
      </c>
      <c r="H19" s="217" t="s">
        <v>406</v>
      </c>
      <c r="I19" s="70" t="s">
        <v>407</v>
      </c>
      <c r="J19" s="210">
        <v>42401</v>
      </c>
      <c r="K19" s="193">
        <f t="shared" si="1"/>
        <v>5</v>
      </c>
      <c r="L19" s="75">
        <f>COUNTIF(G111:G115, "Compareceu")</f>
        <v>4</v>
      </c>
      <c r="M19" s="75">
        <f>COUNTIF(G111:G115, "Não compareceu")</f>
        <v>1</v>
      </c>
      <c r="N19" s="176">
        <f t="shared" si="0"/>
        <v>0.8</v>
      </c>
    </row>
    <row r="20" spans="1:14" ht="13">
      <c r="A20" s="158"/>
      <c r="B20" s="199">
        <v>8</v>
      </c>
      <c r="C20" s="211" t="s">
        <v>299</v>
      </c>
      <c r="D20" s="212">
        <v>42172</v>
      </c>
      <c r="E20" s="223" t="s">
        <v>409</v>
      </c>
      <c r="F20" s="219" t="s">
        <v>35</v>
      </c>
      <c r="G20" s="216" t="s">
        <v>329</v>
      </c>
      <c r="H20" s="217" t="s">
        <v>243</v>
      </c>
      <c r="J20" s="210">
        <v>42430</v>
      </c>
      <c r="K20" s="193">
        <f t="shared" si="1"/>
        <v>7</v>
      </c>
      <c r="L20" s="75">
        <f>COUNTIF(G118:G124, "Compareceu")</f>
        <v>4</v>
      </c>
      <c r="M20" s="75">
        <f>COUNTIF(G118:G124, "Não compareceu")</f>
        <v>3</v>
      </c>
      <c r="N20" s="198">
        <f t="shared" si="0"/>
        <v>0.5714285714285714</v>
      </c>
    </row>
    <row r="21" spans="1:14" ht="13">
      <c r="A21" s="158"/>
      <c r="B21" s="199">
        <v>9</v>
      </c>
      <c r="C21" s="211" t="s">
        <v>410</v>
      </c>
      <c r="D21" s="212">
        <v>42172</v>
      </c>
      <c r="E21" s="233" t="s">
        <v>124</v>
      </c>
      <c r="F21" s="234"/>
      <c r="G21" s="220" t="s">
        <v>330</v>
      </c>
      <c r="H21" s="235"/>
      <c r="J21" s="210">
        <v>42461</v>
      </c>
      <c r="K21" s="193">
        <f t="shared" si="1"/>
        <v>6</v>
      </c>
      <c r="L21" s="75">
        <f>COUNTIF(G127:G132, "Compareceu")</f>
        <v>3</v>
      </c>
      <c r="M21" s="75">
        <f>COUNTIF(G127:G132, "Não compareceu")</f>
        <v>3</v>
      </c>
      <c r="N21" s="176">
        <f t="shared" si="0"/>
        <v>0.5</v>
      </c>
    </row>
    <row r="22" spans="1:14" ht="13">
      <c r="A22" s="158"/>
      <c r="B22" s="199">
        <v>10</v>
      </c>
      <c r="C22" s="211" t="s">
        <v>413</v>
      </c>
      <c r="D22" s="212">
        <v>42179</v>
      </c>
      <c r="E22" s="233" t="s">
        <v>98</v>
      </c>
      <c r="F22" s="219" t="s">
        <v>390</v>
      </c>
      <c r="G22" s="216" t="s">
        <v>329</v>
      </c>
      <c r="H22" s="217" t="s">
        <v>384</v>
      </c>
      <c r="J22" s="210">
        <v>42491</v>
      </c>
      <c r="K22" s="193">
        <f t="shared" si="1"/>
        <v>6</v>
      </c>
      <c r="L22" s="75">
        <f>COUNTIF(G135:G140, "Compareceu")</f>
        <v>6</v>
      </c>
      <c r="M22" s="75">
        <f>COUNTIF(G135:G140, "Não compareceu")</f>
        <v>0</v>
      </c>
      <c r="N22" s="176">
        <f t="shared" si="0"/>
        <v>1</v>
      </c>
    </row>
    <row r="23" spans="1:14" ht="13">
      <c r="A23" s="158"/>
      <c r="B23" s="199">
        <v>11</v>
      </c>
      <c r="C23" s="211" t="s">
        <v>395</v>
      </c>
      <c r="D23" s="212">
        <v>42185</v>
      </c>
      <c r="E23" s="213"/>
      <c r="F23" s="222" t="s">
        <v>32</v>
      </c>
      <c r="G23" s="220" t="s">
        <v>330</v>
      </c>
      <c r="H23" s="235"/>
      <c r="J23" s="210">
        <v>42522</v>
      </c>
      <c r="K23" s="193">
        <f t="shared" si="1"/>
        <v>2</v>
      </c>
      <c r="L23" s="75">
        <f>COUNTIF(G143:G144, "Compareceu")</f>
        <v>1</v>
      </c>
      <c r="M23" s="75">
        <f>COUNTIF(G143:G144, "Não compareceu")</f>
        <v>1</v>
      </c>
      <c r="N23" s="176">
        <f t="shared" si="0"/>
        <v>0.5</v>
      </c>
    </row>
    <row r="24" spans="1:14" ht="13">
      <c r="A24" s="158"/>
      <c r="B24" s="199">
        <v>12</v>
      </c>
      <c r="C24" s="239" t="s">
        <v>418</v>
      </c>
      <c r="D24" s="241">
        <v>42185</v>
      </c>
      <c r="E24" s="243" t="s">
        <v>409</v>
      </c>
      <c r="F24" s="244" t="s">
        <v>35</v>
      </c>
      <c r="G24" s="245" t="s">
        <v>329</v>
      </c>
      <c r="H24" s="247" t="s">
        <v>384</v>
      </c>
      <c r="J24" s="248">
        <v>42567</v>
      </c>
      <c r="K24" s="193">
        <f t="shared" si="1"/>
        <v>8</v>
      </c>
      <c r="L24" s="75">
        <f>COUNTIF(G147:G155, "Compareceu")</f>
        <v>6</v>
      </c>
      <c r="M24" s="75">
        <f>COUNTIF(G147:G155, "Não compareceu")</f>
        <v>2</v>
      </c>
      <c r="N24" s="176">
        <f t="shared" si="0"/>
        <v>0.75</v>
      </c>
    </row>
    <row r="25" spans="1:14" ht="9" customHeight="1">
      <c r="A25" s="249"/>
      <c r="B25" s="249"/>
      <c r="C25" s="154"/>
      <c r="D25" s="251"/>
      <c r="E25" s="252"/>
      <c r="F25" s="253"/>
      <c r="G25" s="254"/>
      <c r="J25" s="248">
        <v>42598</v>
      </c>
      <c r="K25" s="193">
        <f t="shared" si="1"/>
        <v>8</v>
      </c>
      <c r="L25" s="75">
        <f>COUNTIF(G158:G165, "Compareceu")</f>
        <v>7</v>
      </c>
      <c r="M25" s="75">
        <f>COUNTIF(G158:G165, "Não compareceu")</f>
        <v>1</v>
      </c>
      <c r="N25" s="198">
        <f t="shared" si="0"/>
        <v>0.875</v>
      </c>
    </row>
    <row r="26" spans="1:14" ht="13">
      <c r="A26" s="249"/>
      <c r="B26" s="255"/>
      <c r="C26" s="466" t="s">
        <v>369</v>
      </c>
      <c r="D26" s="465"/>
      <c r="E26" s="465"/>
      <c r="F26" s="465"/>
      <c r="G26" s="465"/>
      <c r="H26" s="465"/>
      <c r="J26" s="111" t="s">
        <v>430</v>
      </c>
      <c r="K26" s="193">
        <f t="shared" si="1"/>
        <v>12</v>
      </c>
      <c r="L26" s="75">
        <f>COUNTIF(G168:G179, "Compareceu")</f>
        <v>11</v>
      </c>
      <c r="M26" s="75">
        <f>COUNTIF(G168:G179, "Não compareceu")</f>
        <v>1</v>
      </c>
      <c r="N26" s="198">
        <f t="shared" si="0"/>
        <v>0.91666666666666663</v>
      </c>
    </row>
    <row r="27" spans="1:14" ht="13">
      <c r="A27" s="158"/>
      <c r="B27" s="199">
        <v>1</v>
      </c>
      <c r="C27" s="200" t="s">
        <v>434</v>
      </c>
      <c r="D27" s="202">
        <v>42186</v>
      </c>
      <c r="E27" s="263" t="s">
        <v>140</v>
      </c>
      <c r="F27" s="206" t="s">
        <v>201</v>
      </c>
      <c r="G27" s="207" t="s">
        <v>330</v>
      </c>
      <c r="H27" s="209"/>
      <c r="I27" s="70" t="s">
        <v>392</v>
      </c>
      <c r="J27" s="248">
        <v>42659</v>
      </c>
      <c r="K27" s="193">
        <f t="shared" si="1"/>
        <v>11</v>
      </c>
      <c r="L27" s="75">
        <f>COUNTIF(G182:G192, "Compareceu")</f>
        <v>8</v>
      </c>
      <c r="M27" s="75">
        <f>COUNTIF(G182:G192, "Não compareceu")</f>
        <v>3</v>
      </c>
      <c r="N27" s="198">
        <f t="shared" si="0"/>
        <v>0.72727272727272729</v>
      </c>
    </row>
    <row r="28" spans="1:14" ht="13">
      <c r="A28" s="158"/>
      <c r="B28" s="199">
        <v>2</v>
      </c>
      <c r="C28" s="211" t="s">
        <v>440</v>
      </c>
      <c r="D28" s="212">
        <v>42192</v>
      </c>
      <c r="E28" s="213"/>
      <c r="F28" s="219" t="s">
        <v>32</v>
      </c>
      <c r="G28" s="220" t="s">
        <v>329</v>
      </c>
      <c r="H28" s="217" t="s">
        <v>384</v>
      </c>
      <c r="J28" s="248">
        <v>42690</v>
      </c>
      <c r="K28" s="193">
        <f t="shared" si="1"/>
        <v>9</v>
      </c>
      <c r="L28" s="75">
        <f>COUNTIF(G196:G204, "Compareceu")</f>
        <v>2</v>
      </c>
      <c r="M28" s="75">
        <f>COUNTIF(G196:G204, "Não compareceu")</f>
        <v>7</v>
      </c>
      <c r="N28" s="198">
        <f t="shared" si="0"/>
        <v>0.22222222222222221</v>
      </c>
    </row>
    <row r="29" spans="1:14" ht="13">
      <c r="A29" s="158"/>
      <c r="B29" s="199">
        <v>3</v>
      </c>
      <c r="C29" s="211" t="s">
        <v>442</v>
      </c>
      <c r="D29" s="212">
        <v>42192</v>
      </c>
      <c r="E29" s="213"/>
      <c r="F29" s="234"/>
      <c r="G29" s="220" t="s">
        <v>443</v>
      </c>
      <c r="H29" s="266"/>
      <c r="J29" s="248">
        <v>42720</v>
      </c>
      <c r="K29" s="193">
        <f t="shared" si="1"/>
        <v>4</v>
      </c>
      <c r="L29" s="75">
        <f>COUNTIF(G207:G210, "Compareceu")</f>
        <v>4</v>
      </c>
      <c r="M29" s="75">
        <f t="shared" ref="M29:M33" si="3">COUNTIF(G207:G210, "Não compareceu")</f>
        <v>0</v>
      </c>
      <c r="N29" s="198">
        <f t="shared" si="0"/>
        <v>1</v>
      </c>
    </row>
    <row r="30" spans="1:14" ht="13">
      <c r="A30" s="158"/>
      <c r="B30" s="199">
        <v>4</v>
      </c>
      <c r="C30" s="211" t="s">
        <v>448</v>
      </c>
      <c r="D30" s="212">
        <v>42192</v>
      </c>
      <c r="E30" s="213"/>
      <c r="F30" s="219" t="s">
        <v>32</v>
      </c>
      <c r="G30" s="220" t="s">
        <v>329</v>
      </c>
      <c r="H30" s="217" t="s">
        <v>243</v>
      </c>
      <c r="J30" s="268">
        <v>42752</v>
      </c>
      <c r="K30" s="85">
        <v>6</v>
      </c>
      <c r="L30" s="85">
        <v>2</v>
      </c>
      <c r="M30" s="75">
        <f t="shared" si="3"/>
        <v>0</v>
      </c>
      <c r="N30" s="198">
        <f t="shared" si="0"/>
        <v>0.33333333333333331</v>
      </c>
    </row>
    <row r="31" spans="1:14" ht="13">
      <c r="A31" s="158"/>
      <c r="B31" s="199">
        <v>5</v>
      </c>
      <c r="C31" s="211" t="s">
        <v>343</v>
      </c>
      <c r="D31" s="212">
        <v>42199</v>
      </c>
      <c r="E31" s="213"/>
      <c r="F31" s="219" t="s">
        <v>32</v>
      </c>
      <c r="G31" s="220" t="s">
        <v>330</v>
      </c>
      <c r="H31" s="269"/>
      <c r="I31" s="70" t="s">
        <v>392</v>
      </c>
      <c r="J31" s="268">
        <v>42783</v>
      </c>
      <c r="K31" s="85">
        <v>4</v>
      </c>
      <c r="L31" s="85">
        <v>3</v>
      </c>
      <c r="M31" s="75">
        <f t="shared" si="3"/>
        <v>0</v>
      </c>
      <c r="N31" s="198">
        <f t="shared" si="0"/>
        <v>0.75</v>
      </c>
    </row>
    <row r="32" spans="1:14" ht="13">
      <c r="A32" s="158"/>
      <c r="B32" s="199">
        <v>6</v>
      </c>
      <c r="C32" s="211" t="s">
        <v>315</v>
      </c>
      <c r="D32" s="212">
        <v>42199</v>
      </c>
      <c r="E32" s="223" t="s">
        <v>103</v>
      </c>
      <c r="F32" s="222" t="s">
        <v>32</v>
      </c>
      <c r="G32" s="220" t="s">
        <v>329</v>
      </c>
      <c r="H32" s="217" t="s">
        <v>235</v>
      </c>
      <c r="J32" s="272">
        <v>42811</v>
      </c>
      <c r="K32" s="85">
        <v>4</v>
      </c>
      <c r="L32" s="85">
        <v>3</v>
      </c>
      <c r="M32" s="75">
        <f t="shared" si="3"/>
        <v>0</v>
      </c>
      <c r="N32" s="198">
        <f t="shared" si="0"/>
        <v>0.75</v>
      </c>
    </row>
    <row r="33" spans="1:14" ht="13">
      <c r="A33" s="158"/>
      <c r="B33" s="199">
        <v>7</v>
      </c>
      <c r="C33" s="211" t="s">
        <v>378</v>
      </c>
      <c r="D33" s="212">
        <v>42199</v>
      </c>
      <c r="E33" s="213"/>
      <c r="F33" s="219" t="s">
        <v>35</v>
      </c>
      <c r="G33" s="220" t="s">
        <v>329</v>
      </c>
      <c r="H33" s="217" t="s">
        <v>384</v>
      </c>
      <c r="J33" s="272">
        <v>42842</v>
      </c>
      <c r="K33" s="85">
        <v>5</v>
      </c>
      <c r="L33" s="85">
        <v>5</v>
      </c>
      <c r="M33" s="75">
        <f t="shared" si="3"/>
        <v>0</v>
      </c>
      <c r="N33" s="198">
        <f t="shared" si="0"/>
        <v>1</v>
      </c>
    </row>
    <row r="34" spans="1:14" ht="13">
      <c r="A34" s="158"/>
      <c r="B34" s="199">
        <v>8</v>
      </c>
      <c r="C34" s="211" t="s">
        <v>453</v>
      </c>
      <c r="D34" s="212">
        <v>42199</v>
      </c>
      <c r="E34" s="223" t="s">
        <v>454</v>
      </c>
      <c r="F34" s="215" t="s">
        <v>455</v>
      </c>
      <c r="G34" s="220" t="s">
        <v>329</v>
      </c>
      <c r="H34" s="217" t="s">
        <v>384</v>
      </c>
    </row>
    <row r="35" spans="1:14" ht="13">
      <c r="A35" s="158"/>
      <c r="B35" s="199">
        <v>9</v>
      </c>
      <c r="C35" s="211" t="s">
        <v>300</v>
      </c>
      <c r="D35" s="212">
        <v>42206</v>
      </c>
      <c r="E35" s="213"/>
      <c r="F35" s="219" t="s">
        <v>35</v>
      </c>
      <c r="G35" s="220" t="s">
        <v>329</v>
      </c>
      <c r="H35" s="217" t="s">
        <v>406</v>
      </c>
    </row>
    <row r="36" spans="1:14" ht="13">
      <c r="A36" s="158"/>
      <c r="B36" s="199">
        <v>10</v>
      </c>
      <c r="C36" s="211" t="s">
        <v>412</v>
      </c>
      <c r="D36" s="212">
        <v>42206</v>
      </c>
      <c r="E36" s="213"/>
      <c r="F36" s="219" t="s">
        <v>32</v>
      </c>
      <c r="G36" s="220" t="s">
        <v>329</v>
      </c>
      <c r="H36" s="217" t="s">
        <v>384</v>
      </c>
    </row>
    <row r="37" spans="1:14" ht="13">
      <c r="A37" s="158"/>
      <c r="B37" s="199">
        <v>11</v>
      </c>
      <c r="C37" s="211" t="s">
        <v>397</v>
      </c>
      <c r="D37" s="212">
        <v>42206</v>
      </c>
      <c r="E37" s="213"/>
      <c r="F37" s="219" t="s">
        <v>390</v>
      </c>
      <c r="G37" s="220" t="s">
        <v>329</v>
      </c>
      <c r="H37" s="217" t="s">
        <v>384</v>
      </c>
    </row>
    <row r="38" spans="1:14" ht="13">
      <c r="A38" s="158"/>
      <c r="B38" s="199">
        <v>12</v>
      </c>
      <c r="C38" s="211" t="s">
        <v>456</v>
      </c>
      <c r="D38" s="212">
        <v>42213</v>
      </c>
      <c r="E38" s="213"/>
      <c r="F38" s="219" t="s">
        <v>32</v>
      </c>
      <c r="G38" s="220" t="s">
        <v>329</v>
      </c>
      <c r="H38" s="217" t="s">
        <v>406</v>
      </c>
    </row>
    <row r="39" spans="1:14" ht="13">
      <c r="A39" s="158"/>
      <c r="B39" s="199">
        <v>13</v>
      </c>
      <c r="C39" s="211" t="s">
        <v>457</v>
      </c>
      <c r="D39" s="212">
        <v>42213</v>
      </c>
      <c r="E39" s="213"/>
      <c r="F39" s="219" t="s">
        <v>458</v>
      </c>
      <c r="G39" s="220" t="s">
        <v>329</v>
      </c>
      <c r="H39" s="217" t="s">
        <v>384</v>
      </c>
    </row>
    <row r="40" spans="1:14" ht="13">
      <c r="A40" s="158"/>
      <c r="B40" s="199">
        <v>14</v>
      </c>
      <c r="C40" s="239" t="s">
        <v>459</v>
      </c>
      <c r="D40" s="241">
        <v>42213</v>
      </c>
      <c r="E40" s="277"/>
      <c r="F40" s="244" t="s">
        <v>458</v>
      </c>
      <c r="G40" s="245" t="s">
        <v>330</v>
      </c>
      <c r="H40" s="278"/>
    </row>
    <row r="41" spans="1:14" ht="9" customHeight="1">
      <c r="A41" s="164"/>
      <c r="B41" s="164"/>
      <c r="C41" s="279"/>
      <c r="D41" s="280"/>
      <c r="E41" s="281"/>
      <c r="F41" s="282"/>
      <c r="G41" s="164"/>
    </row>
    <row r="42" spans="1:14" ht="13">
      <c r="A42" s="249"/>
      <c r="B42" s="255"/>
      <c r="C42" s="467" t="s">
        <v>464</v>
      </c>
      <c r="D42" s="435"/>
      <c r="E42" s="435"/>
      <c r="F42" s="435"/>
      <c r="G42" s="435"/>
      <c r="H42" s="436"/>
    </row>
    <row r="43" spans="1:14" ht="13">
      <c r="A43" s="158"/>
      <c r="B43" s="199">
        <v>1</v>
      </c>
      <c r="C43" s="284" t="s">
        <v>468</v>
      </c>
      <c r="D43" s="285">
        <v>42220</v>
      </c>
      <c r="E43" s="286" t="s">
        <v>239</v>
      </c>
      <c r="F43" s="288" t="s">
        <v>239</v>
      </c>
      <c r="G43" s="290" t="s">
        <v>330</v>
      </c>
      <c r="H43" s="75"/>
    </row>
    <row r="44" spans="1:14" ht="13">
      <c r="A44" s="158"/>
      <c r="B44" s="199">
        <v>2</v>
      </c>
      <c r="C44" s="284" t="s">
        <v>471</v>
      </c>
      <c r="D44" s="285">
        <v>42220</v>
      </c>
      <c r="E44" s="286" t="s">
        <v>87</v>
      </c>
      <c r="F44" s="291" t="s">
        <v>390</v>
      </c>
      <c r="G44" s="290" t="s">
        <v>330</v>
      </c>
      <c r="H44" s="75"/>
      <c r="I44" s="70" t="s">
        <v>392</v>
      </c>
    </row>
    <row r="45" spans="1:14" ht="13">
      <c r="A45" s="158"/>
      <c r="B45" s="199">
        <v>3</v>
      </c>
      <c r="C45" s="284" t="s">
        <v>473</v>
      </c>
      <c r="D45" s="285">
        <v>42220</v>
      </c>
      <c r="E45" s="286" t="s">
        <v>312</v>
      </c>
      <c r="F45" s="291" t="s">
        <v>390</v>
      </c>
      <c r="G45" s="290" t="s">
        <v>330</v>
      </c>
      <c r="H45" s="75"/>
    </row>
    <row r="46" spans="1:14" ht="13">
      <c r="A46" s="158"/>
      <c r="B46" s="199">
        <v>4</v>
      </c>
      <c r="C46" s="110" t="s">
        <v>389</v>
      </c>
      <c r="D46" s="292">
        <v>42227</v>
      </c>
      <c r="E46" s="71" t="s">
        <v>158</v>
      </c>
      <c r="F46" s="291" t="s">
        <v>390</v>
      </c>
      <c r="G46" s="85" t="s">
        <v>329</v>
      </c>
      <c r="H46" s="85" t="s">
        <v>235</v>
      </c>
    </row>
    <row r="47" spans="1:14" ht="13">
      <c r="A47" s="158"/>
      <c r="B47" s="199">
        <v>5</v>
      </c>
      <c r="C47" s="110" t="s">
        <v>381</v>
      </c>
      <c r="D47" s="292">
        <v>42227</v>
      </c>
      <c r="E47" s="71" t="s">
        <v>140</v>
      </c>
      <c r="F47" s="73" t="s">
        <v>201</v>
      </c>
      <c r="G47" s="85" t="s">
        <v>329</v>
      </c>
      <c r="H47" s="209" t="s">
        <v>475</v>
      </c>
    </row>
    <row r="48" spans="1:14" ht="13">
      <c r="A48" s="158"/>
      <c r="B48" s="199">
        <v>6</v>
      </c>
      <c r="C48" s="110" t="s">
        <v>476</v>
      </c>
      <c r="D48" s="292">
        <v>42227</v>
      </c>
      <c r="E48" s="71" t="s">
        <v>69</v>
      </c>
      <c r="F48" s="73" t="s">
        <v>32</v>
      </c>
      <c r="G48" s="85" t="s">
        <v>329</v>
      </c>
      <c r="H48" s="85" t="s">
        <v>384</v>
      </c>
    </row>
    <row r="49" spans="1:9" ht="13">
      <c r="A49" s="158"/>
      <c r="B49" s="199">
        <v>7</v>
      </c>
      <c r="C49" s="110" t="s">
        <v>477</v>
      </c>
      <c r="D49" s="292">
        <v>42234</v>
      </c>
      <c r="E49" s="71" t="s">
        <v>60</v>
      </c>
      <c r="F49" s="73" t="s">
        <v>35</v>
      </c>
      <c r="G49" s="290" t="s">
        <v>330</v>
      </c>
      <c r="H49" s="75"/>
    </row>
    <row r="50" spans="1:9" ht="13">
      <c r="A50" s="158"/>
      <c r="B50" s="199">
        <v>8</v>
      </c>
      <c r="C50" s="110" t="s">
        <v>478</v>
      </c>
      <c r="D50" s="292">
        <v>42234</v>
      </c>
      <c r="E50" s="71" t="s">
        <v>60</v>
      </c>
      <c r="F50" s="73" t="s">
        <v>35</v>
      </c>
      <c r="G50" s="85" t="s">
        <v>329</v>
      </c>
      <c r="H50" s="85" t="s">
        <v>384</v>
      </c>
    </row>
    <row r="51" spans="1:9" ht="13">
      <c r="A51" s="158"/>
      <c r="B51" s="199">
        <v>9</v>
      </c>
      <c r="C51" s="110" t="s">
        <v>479</v>
      </c>
      <c r="D51" s="292">
        <v>42234</v>
      </c>
      <c r="E51" s="71" t="s">
        <v>60</v>
      </c>
      <c r="F51" s="73" t="s">
        <v>35</v>
      </c>
      <c r="G51" s="85" t="s">
        <v>329</v>
      </c>
      <c r="H51" s="85" t="s">
        <v>406</v>
      </c>
      <c r="I51" s="70" t="s">
        <v>407</v>
      </c>
    </row>
    <row r="52" spans="1:9" ht="13">
      <c r="A52" s="158"/>
      <c r="B52" s="199">
        <v>10</v>
      </c>
      <c r="C52" s="110" t="s">
        <v>481</v>
      </c>
      <c r="D52" s="292">
        <v>42241</v>
      </c>
      <c r="E52" s="71" t="s">
        <v>135</v>
      </c>
      <c r="F52" s="73" t="s">
        <v>32</v>
      </c>
      <c r="G52" s="85" t="s">
        <v>329</v>
      </c>
      <c r="H52" s="85" t="s">
        <v>384</v>
      </c>
    </row>
    <row r="53" spans="1:9" ht="13">
      <c r="A53" s="158"/>
      <c r="B53" s="199">
        <v>11</v>
      </c>
      <c r="C53" s="110" t="s">
        <v>482</v>
      </c>
      <c r="D53" s="292">
        <v>42241</v>
      </c>
      <c r="E53" s="71" t="s">
        <v>93</v>
      </c>
      <c r="F53" s="73" t="s">
        <v>32</v>
      </c>
      <c r="G53" s="85" t="s">
        <v>329</v>
      </c>
      <c r="H53" s="85" t="s">
        <v>338</v>
      </c>
    </row>
    <row r="54" spans="1:9" ht="13">
      <c r="A54" s="158"/>
      <c r="B54" s="199">
        <v>12</v>
      </c>
      <c r="C54" s="110" t="s">
        <v>484</v>
      </c>
      <c r="D54" s="292">
        <v>42241</v>
      </c>
      <c r="E54" s="71" t="s">
        <v>51</v>
      </c>
      <c r="F54" s="73" t="s">
        <v>32</v>
      </c>
      <c r="G54" s="85" t="s">
        <v>329</v>
      </c>
      <c r="H54" s="85" t="s">
        <v>243</v>
      </c>
    </row>
    <row r="55" spans="1:9" ht="13">
      <c r="C55" s="296"/>
      <c r="D55" s="280"/>
      <c r="E55" s="143"/>
      <c r="F55" s="297"/>
    </row>
    <row r="56" spans="1:9" ht="13">
      <c r="B56" s="75"/>
      <c r="C56" s="298" t="s">
        <v>485</v>
      </c>
      <c r="D56" s="299"/>
      <c r="E56" s="300"/>
      <c r="F56" s="301"/>
      <c r="G56" s="302"/>
      <c r="H56" s="302"/>
    </row>
    <row r="57" spans="1:9" ht="13">
      <c r="B57" s="85">
        <v>1</v>
      </c>
      <c r="C57" s="110" t="s">
        <v>395</v>
      </c>
      <c r="D57" s="292">
        <v>42248</v>
      </c>
      <c r="E57" s="71" t="s">
        <v>135</v>
      </c>
      <c r="F57" s="73" t="s">
        <v>32</v>
      </c>
      <c r="G57" s="85" t="s">
        <v>329</v>
      </c>
      <c r="H57" s="85" t="s">
        <v>384</v>
      </c>
    </row>
    <row r="58" spans="1:9" ht="13">
      <c r="B58" s="85">
        <v>2</v>
      </c>
      <c r="C58" s="110" t="s">
        <v>489</v>
      </c>
      <c r="D58" s="292">
        <v>42248</v>
      </c>
      <c r="E58" s="71" t="s">
        <v>122</v>
      </c>
      <c r="F58" s="73" t="s">
        <v>490</v>
      </c>
      <c r="G58" s="85" t="s">
        <v>329</v>
      </c>
      <c r="H58" s="85" t="s">
        <v>384</v>
      </c>
    </row>
    <row r="59" spans="1:9" ht="13">
      <c r="B59" s="85">
        <v>3</v>
      </c>
      <c r="C59" s="110" t="s">
        <v>343</v>
      </c>
      <c r="D59" s="292">
        <v>42255</v>
      </c>
      <c r="E59" s="71" t="s">
        <v>33</v>
      </c>
      <c r="F59" s="73" t="s">
        <v>35</v>
      </c>
      <c r="G59" s="85" t="s">
        <v>329</v>
      </c>
      <c r="H59" s="85" t="s">
        <v>235</v>
      </c>
    </row>
    <row r="60" spans="1:9" ht="13">
      <c r="B60" s="85">
        <v>4</v>
      </c>
      <c r="C60" s="110" t="s">
        <v>459</v>
      </c>
      <c r="D60" s="292">
        <v>42255</v>
      </c>
      <c r="E60" s="71" t="s">
        <v>282</v>
      </c>
      <c r="F60" s="73" t="s">
        <v>458</v>
      </c>
      <c r="G60" s="85" t="s">
        <v>329</v>
      </c>
      <c r="H60" s="85" t="s">
        <v>384</v>
      </c>
    </row>
    <row r="61" spans="1:9" ht="13">
      <c r="B61" s="85">
        <v>5</v>
      </c>
      <c r="C61" s="110" t="s">
        <v>352</v>
      </c>
      <c r="D61" s="292">
        <v>42255</v>
      </c>
      <c r="E61" s="71" t="s">
        <v>53</v>
      </c>
      <c r="F61" s="73" t="s">
        <v>201</v>
      </c>
      <c r="G61" s="85" t="s">
        <v>329</v>
      </c>
      <c r="H61" s="85" t="s">
        <v>243</v>
      </c>
    </row>
    <row r="62" spans="1:9" ht="13">
      <c r="B62" s="85">
        <v>6</v>
      </c>
      <c r="C62" s="110" t="s">
        <v>306</v>
      </c>
      <c r="D62" s="292">
        <v>42262</v>
      </c>
      <c r="E62" s="71" t="s">
        <v>195</v>
      </c>
      <c r="F62" s="73" t="s">
        <v>13</v>
      </c>
      <c r="G62" s="85" t="s">
        <v>329</v>
      </c>
      <c r="H62" s="85" t="s">
        <v>273</v>
      </c>
    </row>
    <row r="63" spans="1:9" ht="13">
      <c r="B63" s="85">
        <v>7</v>
      </c>
      <c r="C63" s="110" t="s">
        <v>492</v>
      </c>
      <c r="D63" s="292">
        <v>42262</v>
      </c>
      <c r="E63" s="71" t="s">
        <v>122</v>
      </c>
      <c r="F63" s="73" t="s">
        <v>390</v>
      </c>
      <c r="G63" s="85" t="s">
        <v>329</v>
      </c>
      <c r="H63" s="85" t="s">
        <v>384</v>
      </c>
    </row>
    <row r="64" spans="1:9" ht="13">
      <c r="B64" s="85">
        <v>8</v>
      </c>
      <c r="C64" s="110" t="s">
        <v>471</v>
      </c>
      <c r="D64" s="292">
        <v>42262</v>
      </c>
      <c r="E64" s="71" t="s">
        <v>87</v>
      </c>
      <c r="F64" s="73" t="s">
        <v>390</v>
      </c>
      <c r="G64" s="85" t="s">
        <v>329</v>
      </c>
      <c r="H64" s="85" t="s">
        <v>235</v>
      </c>
    </row>
    <row r="65" spans="2:16" ht="13">
      <c r="B65" s="85">
        <v>9</v>
      </c>
      <c r="C65" s="110" t="s">
        <v>494</v>
      </c>
      <c r="D65" s="292">
        <v>42269</v>
      </c>
      <c r="E65" s="71" t="s">
        <v>158</v>
      </c>
      <c r="F65" s="73" t="s">
        <v>32</v>
      </c>
      <c r="G65" s="85" t="s">
        <v>329</v>
      </c>
      <c r="H65" s="85" t="s">
        <v>384</v>
      </c>
    </row>
    <row r="66" spans="2:16" ht="13">
      <c r="B66" s="85">
        <v>10</v>
      </c>
      <c r="C66" s="110" t="s">
        <v>496</v>
      </c>
      <c r="D66" s="292">
        <v>42269</v>
      </c>
      <c r="E66" s="84"/>
      <c r="F66" s="73" t="s">
        <v>201</v>
      </c>
      <c r="G66" s="85" t="s">
        <v>330</v>
      </c>
    </row>
    <row r="67" spans="2:16" ht="13">
      <c r="B67" s="85">
        <v>11</v>
      </c>
      <c r="C67" s="110" t="s">
        <v>498</v>
      </c>
      <c r="D67" s="292">
        <v>42269</v>
      </c>
      <c r="E67" s="71" t="s">
        <v>93</v>
      </c>
      <c r="F67" s="73" t="s">
        <v>32</v>
      </c>
      <c r="G67" s="85" t="s">
        <v>329</v>
      </c>
      <c r="H67" s="85" t="s">
        <v>384</v>
      </c>
    </row>
    <row r="68" spans="2:16" ht="13">
      <c r="B68" s="85">
        <v>12</v>
      </c>
      <c r="C68" s="110" t="s">
        <v>499</v>
      </c>
      <c r="D68" s="292">
        <v>42276</v>
      </c>
      <c r="E68" s="71" t="s">
        <v>33</v>
      </c>
      <c r="F68" s="73" t="s">
        <v>35</v>
      </c>
      <c r="G68" s="85" t="s">
        <v>329</v>
      </c>
      <c r="H68" s="85" t="s">
        <v>384</v>
      </c>
    </row>
    <row r="69" spans="2:16" ht="13">
      <c r="B69" s="85">
        <v>13</v>
      </c>
      <c r="C69" s="110" t="s">
        <v>446</v>
      </c>
      <c r="D69" s="292">
        <v>42276</v>
      </c>
      <c r="E69" s="84"/>
      <c r="F69" s="73" t="s">
        <v>35</v>
      </c>
      <c r="G69" s="85" t="s">
        <v>329</v>
      </c>
      <c r="H69" s="85" t="s">
        <v>384</v>
      </c>
    </row>
    <row r="70" spans="2:16" ht="13">
      <c r="B70" s="85">
        <v>14</v>
      </c>
      <c r="C70" s="110" t="s">
        <v>321</v>
      </c>
      <c r="D70" s="292">
        <v>42276</v>
      </c>
      <c r="E70" s="84"/>
      <c r="F70" s="73" t="s">
        <v>13</v>
      </c>
      <c r="G70" s="85" t="s">
        <v>330</v>
      </c>
      <c r="H70" s="85" t="s">
        <v>273</v>
      </c>
    </row>
    <row r="71" spans="2:16" ht="13">
      <c r="C71" s="279"/>
      <c r="D71" s="280"/>
      <c r="E71" s="143"/>
      <c r="F71" s="297"/>
    </row>
    <row r="72" spans="2:16" ht="13">
      <c r="B72" s="75"/>
      <c r="C72" s="468" t="s">
        <v>501</v>
      </c>
      <c r="D72" s="427"/>
      <c r="E72" s="427"/>
      <c r="F72" s="427"/>
      <c r="G72" s="427"/>
      <c r="H72" s="427"/>
    </row>
    <row r="73" spans="2:16" ht="13">
      <c r="B73" s="85">
        <v>1</v>
      </c>
      <c r="C73" s="110" t="s">
        <v>396</v>
      </c>
      <c r="D73" s="292">
        <v>42283</v>
      </c>
      <c r="E73" s="71"/>
      <c r="F73" s="73" t="s">
        <v>201</v>
      </c>
      <c r="G73" s="85" t="s">
        <v>330</v>
      </c>
      <c r="H73" s="85"/>
      <c r="M73" s="70" t="s">
        <v>503</v>
      </c>
      <c r="N73" s="70" t="s">
        <v>243</v>
      </c>
      <c r="O73" s="70" t="s">
        <v>338</v>
      </c>
      <c r="P73" s="70" t="s">
        <v>273</v>
      </c>
    </row>
    <row r="74" spans="2:16" ht="13">
      <c r="B74" s="85">
        <v>2</v>
      </c>
      <c r="C74" s="110" t="s">
        <v>506</v>
      </c>
      <c r="D74" s="292">
        <v>42283</v>
      </c>
      <c r="E74" s="71" t="s">
        <v>80</v>
      </c>
      <c r="F74" s="73" t="s">
        <v>32</v>
      </c>
      <c r="G74" s="70" t="s">
        <v>329</v>
      </c>
      <c r="H74" s="85" t="s">
        <v>243</v>
      </c>
      <c r="J74" s="70" t="s">
        <v>508</v>
      </c>
      <c r="K74" s="193">
        <f t="shared" ref="K74:L74" si="4">SUM(K11:K22)</f>
        <v>104</v>
      </c>
      <c r="L74" s="193">
        <f t="shared" si="4"/>
        <v>74</v>
      </c>
      <c r="M74" s="75">
        <f>COUNTIF(H13:H140, "Em acompanhamento")</f>
        <v>48</v>
      </c>
      <c r="N74" s="75">
        <f>COUNTIF(H13:H140, "Abandono")</f>
        <v>10</v>
      </c>
      <c r="O74" s="75">
        <f>COUNTIF(H13:H140, "Alta médica")</f>
        <v>7</v>
      </c>
      <c r="P74" s="75">
        <f>COUNTIF(H13:H140, "Alta por falta de Indicação")</f>
        <v>6</v>
      </c>
    </row>
    <row r="75" spans="2:16" ht="13">
      <c r="B75" s="85">
        <v>3</v>
      </c>
      <c r="C75" s="110" t="s">
        <v>339</v>
      </c>
      <c r="D75" s="292">
        <v>42283</v>
      </c>
      <c r="E75" s="307" t="s">
        <v>195</v>
      </c>
      <c r="F75" s="73" t="s">
        <v>13</v>
      </c>
      <c r="G75" s="85" t="s">
        <v>330</v>
      </c>
      <c r="H75" s="75"/>
      <c r="J75" s="70" t="s">
        <v>201</v>
      </c>
      <c r="K75" s="75">
        <f>COUNTIF(F13:F146, "Internação")</f>
        <v>13</v>
      </c>
      <c r="L75" s="75"/>
      <c r="M75" s="309"/>
      <c r="N75" s="309"/>
      <c r="O75" s="75"/>
    </row>
    <row r="76" spans="2:16" ht="13">
      <c r="B76" s="85">
        <v>4</v>
      </c>
      <c r="C76" s="110" t="s">
        <v>396</v>
      </c>
      <c r="D76" s="292">
        <v>42290</v>
      </c>
      <c r="E76" s="71" t="s">
        <v>51</v>
      </c>
      <c r="F76" s="73" t="s">
        <v>201</v>
      </c>
      <c r="G76" s="70" t="s">
        <v>329</v>
      </c>
      <c r="H76" s="85" t="s">
        <v>384</v>
      </c>
      <c r="J76" s="70" t="s">
        <v>35</v>
      </c>
      <c r="K76" s="75">
        <f>COUNTIF(F13:F147, "LENO")</f>
        <v>23</v>
      </c>
      <c r="L76" s="75"/>
      <c r="M76" s="309"/>
      <c r="N76" s="309"/>
      <c r="O76" s="75"/>
    </row>
    <row r="77" spans="2:16" ht="13">
      <c r="B77" s="85">
        <v>5</v>
      </c>
      <c r="C77" s="110" t="s">
        <v>71</v>
      </c>
      <c r="D77" s="292">
        <v>42290</v>
      </c>
      <c r="E77" s="71" t="s">
        <v>158</v>
      </c>
      <c r="F77" s="73" t="s">
        <v>390</v>
      </c>
      <c r="G77" s="85" t="s">
        <v>330</v>
      </c>
      <c r="H77" s="75"/>
      <c r="J77" s="70" t="s">
        <v>519</v>
      </c>
      <c r="K77" s="75">
        <f>COUNTIF(F13:F148, "PLP")</f>
        <v>38</v>
      </c>
      <c r="L77" s="75"/>
      <c r="M77" s="309"/>
      <c r="N77" s="309"/>
      <c r="O77" s="75"/>
    </row>
    <row r="78" spans="2:16" ht="13">
      <c r="B78" s="85">
        <v>6</v>
      </c>
      <c r="C78" s="110" t="s">
        <v>496</v>
      </c>
      <c r="D78" s="292">
        <v>42290</v>
      </c>
      <c r="E78" s="71" t="s">
        <v>53</v>
      </c>
      <c r="F78" s="73" t="s">
        <v>32</v>
      </c>
      <c r="G78" s="70" t="s">
        <v>329</v>
      </c>
      <c r="H78" s="85" t="s">
        <v>384</v>
      </c>
      <c r="J78" s="70" t="s">
        <v>390</v>
      </c>
      <c r="K78" s="75">
        <f>COUNTIF(F13:F149, "NASF")</f>
        <v>20</v>
      </c>
      <c r="L78" s="75"/>
      <c r="M78" s="309"/>
      <c r="N78" s="309"/>
      <c r="O78" s="75"/>
    </row>
    <row r="79" spans="2:16" ht="13">
      <c r="B79" s="85">
        <v>7</v>
      </c>
      <c r="C79" s="229" t="s">
        <v>339</v>
      </c>
      <c r="D79" s="314">
        <v>42297</v>
      </c>
      <c r="E79" s="307" t="s">
        <v>195</v>
      </c>
      <c r="F79" s="307" t="s">
        <v>13</v>
      </c>
      <c r="G79" s="70" t="s">
        <v>329</v>
      </c>
      <c r="H79" s="85" t="s">
        <v>273</v>
      </c>
      <c r="J79" s="70" t="s">
        <v>382</v>
      </c>
      <c r="K79" s="75">
        <f>COUNTIF(F13:F150, "IPF")</f>
        <v>1</v>
      </c>
      <c r="L79" s="75"/>
      <c r="M79" s="309"/>
      <c r="N79" s="309"/>
      <c r="O79" s="75"/>
    </row>
    <row r="80" spans="2:16" ht="13">
      <c r="B80" s="85">
        <v>8</v>
      </c>
      <c r="C80" s="229" t="s">
        <v>363</v>
      </c>
      <c r="D80" s="314">
        <v>42297</v>
      </c>
      <c r="E80" s="307" t="s">
        <v>140</v>
      </c>
      <c r="F80" s="307" t="s">
        <v>32</v>
      </c>
      <c r="G80" s="70" t="s">
        <v>329</v>
      </c>
      <c r="H80" s="85" t="s">
        <v>235</v>
      </c>
      <c r="J80" s="70" t="s">
        <v>120</v>
      </c>
      <c r="K80" s="193"/>
      <c r="L80" s="75"/>
      <c r="M80" s="309"/>
      <c r="N80" s="309"/>
      <c r="O80" s="75"/>
    </row>
    <row r="81" spans="2:15" ht="13">
      <c r="B81" s="85">
        <v>9</v>
      </c>
      <c r="C81" s="229" t="s">
        <v>500</v>
      </c>
      <c r="D81" s="314">
        <v>42297</v>
      </c>
      <c r="E81" s="307" t="s">
        <v>282</v>
      </c>
      <c r="F81" s="307" t="s">
        <v>35</v>
      </c>
      <c r="G81" s="70" t="s">
        <v>329</v>
      </c>
      <c r="H81" s="85" t="s">
        <v>384</v>
      </c>
      <c r="J81" s="70" t="s">
        <v>13</v>
      </c>
      <c r="K81" s="75">
        <f>COUNTIF(F13:F152, "Equipe")</f>
        <v>6</v>
      </c>
      <c r="L81" s="75"/>
      <c r="M81" s="309"/>
      <c r="N81" s="309"/>
      <c r="O81" s="75"/>
    </row>
    <row r="82" spans="2:15" ht="13">
      <c r="B82" s="85">
        <v>10</v>
      </c>
      <c r="C82" s="110" t="s">
        <v>517</v>
      </c>
      <c r="D82" s="292">
        <v>42304</v>
      </c>
      <c r="E82" s="71" t="s">
        <v>60</v>
      </c>
      <c r="F82" s="73" t="s">
        <v>35</v>
      </c>
      <c r="G82" s="70" t="s">
        <v>329</v>
      </c>
      <c r="H82" s="85" t="s">
        <v>384</v>
      </c>
      <c r="J82" s="70" t="s">
        <v>10</v>
      </c>
      <c r="K82" s="193">
        <f>SUM(K75:K81)</f>
        <v>101</v>
      </c>
      <c r="L82" s="75"/>
      <c r="M82" s="309"/>
      <c r="N82" s="309"/>
      <c r="O82" s="75"/>
    </row>
    <row r="83" spans="2:15" ht="13">
      <c r="B83" s="85">
        <v>11</v>
      </c>
      <c r="C83" s="110" t="s">
        <v>529</v>
      </c>
      <c r="D83" s="292">
        <v>42304</v>
      </c>
      <c r="E83" s="71" t="s">
        <v>60</v>
      </c>
      <c r="F83" s="73" t="s">
        <v>35</v>
      </c>
      <c r="G83" s="85" t="s">
        <v>330</v>
      </c>
      <c r="H83" s="75"/>
      <c r="K83" s="193"/>
      <c r="L83" s="75"/>
      <c r="M83" s="309"/>
      <c r="N83" s="309"/>
      <c r="O83" s="75"/>
    </row>
    <row r="84" spans="2:15" ht="13">
      <c r="B84" s="85">
        <v>12</v>
      </c>
      <c r="C84" s="110" t="s">
        <v>294</v>
      </c>
      <c r="D84" s="292">
        <v>42304</v>
      </c>
      <c r="E84" s="71" t="s">
        <v>93</v>
      </c>
      <c r="F84" s="73" t="s">
        <v>201</v>
      </c>
      <c r="G84" s="70" t="s">
        <v>329</v>
      </c>
      <c r="H84" s="85" t="s">
        <v>384</v>
      </c>
      <c r="K84" s="193"/>
      <c r="L84" s="75"/>
      <c r="M84" s="309"/>
      <c r="N84" s="309"/>
      <c r="O84" s="75"/>
    </row>
    <row r="85" spans="2:15" ht="13">
      <c r="C85" s="279"/>
      <c r="D85" s="280"/>
      <c r="E85" s="143"/>
      <c r="F85" s="297"/>
      <c r="K85" s="193"/>
      <c r="L85" s="75"/>
      <c r="M85" s="309"/>
      <c r="N85" s="309"/>
      <c r="O85" s="75"/>
    </row>
    <row r="86" spans="2:15" ht="13">
      <c r="B86" s="75"/>
      <c r="C86" s="469" t="s">
        <v>531</v>
      </c>
      <c r="D86" s="435"/>
      <c r="E86" s="435"/>
      <c r="F86" s="435"/>
      <c r="G86" s="435"/>
      <c r="H86" s="436"/>
      <c r="K86" s="193"/>
      <c r="L86" s="75"/>
      <c r="M86" s="309"/>
      <c r="N86" s="309"/>
      <c r="O86" s="75"/>
    </row>
    <row r="87" spans="2:15" ht="13">
      <c r="B87" s="85">
        <v>1</v>
      </c>
      <c r="C87" s="110" t="s">
        <v>533</v>
      </c>
      <c r="D87" s="292">
        <v>42311</v>
      </c>
      <c r="E87" s="71" t="s">
        <v>103</v>
      </c>
      <c r="F87" s="73" t="s">
        <v>201</v>
      </c>
      <c r="G87" s="70" t="s">
        <v>329</v>
      </c>
      <c r="H87" s="85" t="s">
        <v>384</v>
      </c>
      <c r="K87" s="193"/>
      <c r="L87" s="75"/>
      <c r="M87" s="309"/>
      <c r="N87" s="309"/>
      <c r="O87" s="75"/>
    </row>
    <row r="88" spans="2:15" ht="13">
      <c r="B88" s="85">
        <v>2</v>
      </c>
      <c r="C88" s="110" t="s">
        <v>377</v>
      </c>
      <c r="D88" s="292">
        <v>42311</v>
      </c>
      <c r="E88" s="71" t="s">
        <v>87</v>
      </c>
      <c r="F88" s="73" t="s">
        <v>390</v>
      </c>
      <c r="G88" s="70" t="s">
        <v>329</v>
      </c>
      <c r="H88" s="85" t="s">
        <v>384</v>
      </c>
      <c r="K88" s="193"/>
      <c r="L88" s="75"/>
      <c r="M88" s="309"/>
      <c r="N88" s="309"/>
      <c r="O88" s="75"/>
    </row>
    <row r="89" spans="2:15" ht="13">
      <c r="B89" s="85">
        <v>3</v>
      </c>
      <c r="C89" s="229" t="s">
        <v>356</v>
      </c>
      <c r="D89" s="292">
        <v>42311</v>
      </c>
      <c r="E89" s="307" t="s">
        <v>60</v>
      </c>
      <c r="F89" s="307" t="s">
        <v>35</v>
      </c>
      <c r="G89" s="85" t="s">
        <v>330</v>
      </c>
      <c r="H89" s="85"/>
      <c r="I89" s="70" t="s">
        <v>392</v>
      </c>
    </row>
    <row r="90" spans="2:15" ht="13">
      <c r="B90" s="85">
        <v>4</v>
      </c>
      <c r="C90" s="229" t="s">
        <v>399</v>
      </c>
      <c r="D90" s="314">
        <v>42318</v>
      </c>
      <c r="E90" s="307" t="s">
        <v>69</v>
      </c>
      <c r="F90" s="307" t="s">
        <v>32</v>
      </c>
      <c r="G90" s="70" t="s">
        <v>329</v>
      </c>
      <c r="H90" s="85" t="s">
        <v>243</v>
      </c>
      <c r="K90" s="193"/>
      <c r="L90" s="75"/>
      <c r="M90" s="309"/>
      <c r="N90" s="309"/>
      <c r="O90" s="75"/>
    </row>
    <row r="91" spans="2:15" ht="13">
      <c r="B91" s="85">
        <v>5</v>
      </c>
      <c r="C91" s="229" t="s">
        <v>460</v>
      </c>
      <c r="D91" s="314">
        <v>42318</v>
      </c>
      <c r="E91" s="307" t="s">
        <v>463</v>
      </c>
      <c r="F91" s="307" t="s">
        <v>35</v>
      </c>
      <c r="G91" s="70" t="s">
        <v>329</v>
      </c>
      <c r="H91" s="85" t="s">
        <v>384</v>
      </c>
      <c r="K91" s="193"/>
      <c r="L91" s="75"/>
      <c r="M91" s="309"/>
      <c r="N91" s="309"/>
      <c r="O91" s="75"/>
    </row>
    <row r="92" spans="2:15" ht="13">
      <c r="B92" s="85">
        <v>6</v>
      </c>
      <c r="C92" s="110" t="s">
        <v>356</v>
      </c>
      <c r="D92" s="292">
        <v>42325</v>
      </c>
      <c r="E92" s="71" t="s">
        <v>60</v>
      </c>
      <c r="F92" s="73" t="s">
        <v>35</v>
      </c>
      <c r="G92" s="70" t="s">
        <v>329</v>
      </c>
      <c r="H92" s="85" t="s">
        <v>243</v>
      </c>
      <c r="K92" s="193"/>
      <c r="L92" s="75"/>
      <c r="M92" s="309"/>
      <c r="N92" s="309"/>
      <c r="O92" s="75"/>
    </row>
    <row r="93" spans="2:15" ht="13">
      <c r="B93" s="85">
        <v>7</v>
      </c>
      <c r="C93" s="110" t="s">
        <v>387</v>
      </c>
      <c r="D93" s="292">
        <v>42325</v>
      </c>
      <c r="E93" s="71" t="s">
        <v>80</v>
      </c>
      <c r="F93" s="73" t="s">
        <v>32</v>
      </c>
      <c r="G93" s="70" t="s">
        <v>329</v>
      </c>
      <c r="H93" s="85" t="s">
        <v>235</v>
      </c>
      <c r="K93" s="193"/>
      <c r="L93" s="75"/>
      <c r="M93" s="309"/>
      <c r="N93" s="309"/>
      <c r="O93" s="75"/>
    </row>
    <row r="94" spans="2:15" ht="13">
      <c r="B94" s="85">
        <v>8</v>
      </c>
      <c r="C94" s="110" t="s">
        <v>537</v>
      </c>
      <c r="D94" s="292">
        <v>42332</v>
      </c>
      <c r="E94" s="84"/>
      <c r="F94" s="73" t="s">
        <v>32</v>
      </c>
      <c r="G94" s="85" t="s">
        <v>330</v>
      </c>
      <c r="H94" s="75"/>
      <c r="K94" s="193"/>
      <c r="L94" s="75"/>
      <c r="M94" s="309"/>
      <c r="N94" s="309"/>
      <c r="O94" s="75"/>
    </row>
    <row r="95" spans="2:15" ht="13">
      <c r="C95" s="279"/>
      <c r="D95" s="280"/>
      <c r="E95" s="143"/>
      <c r="F95" s="297"/>
      <c r="K95" s="193"/>
      <c r="L95" s="75"/>
      <c r="M95" s="309"/>
      <c r="N95" s="309"/>
      <c r="O95" s="75"/>
    </row>
    <row r="96" spans="2:15" ht="13">
      <c r="B96" s="75"/>
      <c r="C96" s="461" t="s">
        <v>540</v>
      </c>
      <c r="D96" s="435"/>
      <c r="E96" s="435"/>
      <c r="F96" s="435"/>
      <c r="G96" s="435"/>
      <c r="H96" s="436"/>
      <c r="K96" s="193"/>
      <c r="L96" s="75"/>
      <c r="M96" s="309"/>
      <c r="N96" s="309"/>
      <c r="O96" s="75"/>
    </row>
    <row r="97" spans="2:15" ht="13">
      <c r="B97" s="85">
        <v>1</v>
      </c>
      <c r="C97" s="110" t="s">
        <v>340</v>
      </c>
      <c r="D97" s="292">
        <v>42339</v>
      </c>
      <c r="E97" s="71" t="s">
        <v>60</v>
      </c>
      <c r="F97" s="73" t="s">
        <v>35</v>
      </c>
      <c r="G97" s="70" t="s">
        <v>329</v>
      </c>
      <c r="H97" s="85" t="s">
        <v>406</v>
      </c>
      <c r="K97" s="193"/>
      <c r="L97" s="75"/>
      <c r="M97" s="309"/>
      <c r="N97" s="309"/>
      <c r="O97" s="75"/>
    </row>
    <row r="98" spans="2:15" ht="13">
      <c r="B98" s="85">
        <v>2</v>
      </c>
      <c r="C98" s="110" t="s">
        <v>492</v>
      </c>
      <c r="D98" s="292">
        <v>42346</v>
      </c>
      <c r="E98" s="71" t="s">
        <v>122</v>
      </c>
      <c r="F98" s="73" t="s">
        <v>390</v>
      </c>
      <c r="G98" s="70" t="s">
        <v>329</v>
      </c>
      <c r="H98" s="85" t="s">
        <v>384</v>
      </c>
      <c r="K98" s="193"/>
      <c r="L98" s="75"/>
      <c r="M98" s="309"/>
      <c r="N98" s="309"/>
      <c r="O98" s="75"/>
    </row>
    <row r="99" spans="2:15" ht="13">
      <c r="B99" s="85">
        <v>3</v>
      </c>
      <c r="C99" s="110" t="s">
        <v>493</v>
      </c>
      <c r="D99" s="292">
        <v>42346</v>
      </c>
      <c r="E99" s="71" t="s">
        <v>239</v>
      </c>
      <c r="F99" s="73" t="s">
        <v>13</v>
      </c>
      <c r="G99" s="85" t="s">
        <v>330</v>
      </c>
      <c r="H99" s="85" t="s">
        <v>384</v>
      </c>
      <c r="I99" s="70" t="s">
        <v>392</v>
      </c>
      <c r="K99" s="193"/>
      <c r="L99" s="75"/>
      <c r="M99" s="309"/>
      <c r="N99" s="309"/>
      <c r="O99" s="75"/>
    </row>
    <row r="100" spans="2:15" ht="13">
      <c r="B100" s="85">
        <v>4</v>
      </c>
      <c r="C100" s="110" t="s">
        <v>491</v>
      </c>
      <c r="D100" s="292">
        <v>42353</v>
      </c>
      <c r="E100" s="71" t="s">
        <v>137</v>
      </c>
      <c r="F100" s="73" t="s">
        <v>32</v>
      </c>
      <c r="G100" s="70" t="s">
        <v>329</v>
      </c>
      <c r="H100" s="85" t="s">
        <v>384</v>
      </c>
      <c r="K100" s="193"/>
      <c r="L100" s="75"/>
      <c r="M100" s="309"/>
      <c r="N100" s="309"/>
      <c r="O100" s="75"/>
    </row>
    <row r="101" spans="2:15" ht="13">
      <c r="B101" s="85">
        <v>5</v>
      </c>
      <c r="C101" s="110" t="s">
        <v>547</v>
      </c>
      <c r="D101" s="292">
        <v>42360</v>
      </c>
      <c r="E101" s="71" t="s">
        <v>80</v>
      </c>
      <c r="F101" s="73" t="s">
        <v>32</v>
      </c>
      <c r="G101" s="70" t="s">
        <v>329</v>
      </c>
      <c r="H101" s="85" t="s">
        <v>384</v>
      </c>
      <c r="K101" s="193"/>
      <c r="L101" s="75"/>
      <c r="M101" s="309"/>
      <c r="N101" s="309"/>
      <c r="O101" s="75"/>
    </row>
    <row r="102" spans="2:15" ht="13">
      <c r="B102" s="85">
        <v>6</v>
      </c>
      <c r="C102" s="110" t="s">
        <v>549</v>
      </c>
      <c r="D102" s="292">
        <v>42367</v>
      </c>
      <c r="E102" s="71" t="s">
        <v>87</v>
      </c>
      <c r="F102" s="73" t="s">
        <v>390</v>
      </c>
      <c r="G102" s="85" t="s">
        <v>330</v>
      </c>
      <c r="H102" s="75"/>
      <c r="K102" s="193"/>
      <c r="L102" s="75"/>
      <c r="M102" s="309"/>
      <c r="N102" s="309"/>
      <c r="O102" s="75"/>
    </row>
    <row r="103" spans="2:15" ht="13">
      <c r="C103" s="279"/>
      <c r="D103" s="280"/>
      <c r="E103" s="143"/>
      <c r="F103" s="297"/>
    </row>
    <row r="104" spans="2:15" ht="13">
      <c r="B104" s="75"/>
      <c r="C104" s="461" t="s">
        <v>552</v>
      </c>
      <c r="D104" s="435"/>
      <c r="E104" s="435"/>
      <c r="F104" s="435"/>
      <c r="G104" s="435"/>
      <c r="H104" s="436"/>
      <c r="K104" s="193"/>
      <c r="L104" s="75"/>
      <c r="M104" s="309"/>
      <c r="N104" s="309"/>
      <c r="O104" s="75"/>
    </row>
    <row r="105" spans="2:15" ht="13">
      <c r="B105" s="85">
        <v>1</v>
      </c>
      <c r="C105" s="110" t="s">
        <v>473</v>
      </c>
      <c r="D105" s="292">
        <v>42374</v>
      </c>
      <c r="E105" s="71" t="s">
        <v>312</v>
      </c>
      <c r="F105" s="73" t="s">
        <v>390</v>
      </c>
      <c r="G105" s="85" t="s">
        <v>330</v>
      </c>
      <c r="H105" s="75"/>
      <c r="K105" s="193"/>
      <c r="L105" s="75"/>
      <c r="M105" s="309"/>
      <c r="N105" s="309"/>
      <c r="O105" s="75"/>
    </row>
    <row r="106" spans="2:15" ht="13">
      <c r="B106" s="85">
        <v>2</v>
      </c>
      <c r="C106" s="110" t="s">
        <v>555</v>
      </c>
      <c r="D106" s="292">
        <v>42374</v>
      </c>
      <c r="E106" s="71" t="s">
        <v>189</v>
      </c>
      <c r="F106" s="73" t="s">
        <v>32</v>
      </c>
      <c r="G106" s="70" t="s">
        <v>329</v>
      </c>
      <c r="H106" s="85" t="s">
        <v>243</v>
      </c>
      <c r="K106" s="193"/>
      <c r="L106" s="75"/>
      <c r="M106" s="309"/>
      <c r="N106" s="309"/>
      <c r="O106" s="75"/>
    </row>
    <row r="107" spans="2:15" ht="13">
      <c r="B107" s="85">
        <v>3</v>
      </c>
      <c r="C107" s="174" t="s">
        <v>493</v>
      </c>
      <c r="D107" s="292">
        <v>42381</v>
      </c>
      <c r="E107" s="71" t="s">
        <v>239</v>
      </c>
      <c r="F107" s="73" t="s">
        <v>13</v>
      </c>
      <c r="G107" s="70" t="s">
        <v>329</v>
      </c>
      <c r="H107" s="85" t="s">
        <v>384</v>
      </c>
      <c r="K107" s="193"/>
      <c r="L107" s="75"/>
      <c r="M107" s="309"/>
      <c r="N107" s="309"/>
      <c r="O107" s="75"/>
    </row>
    <row r="108" spans="2:15" ht="13">
      <c r="B108" s="85">
        <v>4</v>
      </c>
      <c r="C108" s="174" t="s">
        <v>422</v>
      </c>
      <c r="D108" s="321"/>
      <c r="E108" s="84"/>
      <c r="F108" s="73" t="s">
        <v>35</v>
      </c>
      <c r="G108" s="70" t="s">
        <v>329</v>
      </c>
      <c r="H108" s="85" t="s">
        <v>384</v>
      </c>
      <c r="K108" s="193"/>
      <c r="L108" s="75"/>
      <c r="M108" s="309"/>
      <c r="N108" s="309"/>
      <c r="O108" s="75"/>
    </row>
    <row r="109" spans="2:15" ht="13">
      <c r="C109" s="279"/>
      <c r="D109" s="280"/>
      <c r="E109" s="143"/>
      <c r="F109" s="297"/>
      <c r="K109" s="193"/>
      <c r="L109" s="75"/>
      <c r="M109" s="309"/>
      <c r="N109" s="309"/>
      <c r="O109" s="75"/>
    </row>
    <row r="110" spans="2:15" ht="13">
      <c r="B110" s="75"/>
      <c r="C110" s="461" t="s">
        <v>556</v>
      </c>
      <c r="D110" s="435"/>
      <c r="E110" s="435"/>
      <c r="F110" s="435"/>
      <c r="G110" s="435"/>
      <c r="H110" s="436"/>
      <c r="K110" s="193"/>
      <c r="L110" s="75"/>
      <c r="M110" s="309"/>
      <c r="N110" s="309"/>
      <c r="O110" s="75"/>
    </row>
    <row r="111" spans="2:15" ht="13">
      <c r="B111" s="85">
        <v>1</v>
      </c>
      <c r="C111" s="110" t="s">
        <v>557</v>
      </c>
      <c r="D111" s="292">
        <v>42416</v>
      </c>
      <c r="E111" s="71" t="s">
        <v>365</v>
      </c>
      <c r="F111" s="73" t="s">
        <v>35</v>
      </c>
      <c r="G111" s="85" t="s">
        <v>329</v>
      </c>
      <c r="H111" s="85" t="s">
        <v>384</v>
      </c>
      <c r="K111" s="193"/>
      <c r="L111" s="75"/>
      <c r="M111" s="309"/>
      <c r="N111" s="309"/>
      <c r="O111" s="75"/>
    </row>
    <row r="112" spans="2:15" ht="13">
      <c r="B112" s="85">
        <v>2</v>
      </c>
      <c r="C112" s="174" t="s">
        <v>439</v>
      </c>
      <c r="D112" s="323">
        <v>42416</v>
      </c>
      <c r="E112" s="71" t="s">
        <v>559</v>
      </c>
      <c r="F112" s="73" t="s">
        <v>32</v>
      </c>
      <c r="G112" s="85" t="s">
        <v>329</v>
      </c>
      <c r="H112" s="85" t="s">
        <v>384</v>
      </c>
      <c r="K112" s="193"/>
      <c r="L112" s="75"/>
      <c r="M112" s="309"/>
      <c r="N112" s="309"/>
      <c r="O112" s="75"/>
    </row>
    <row r="113" spans="2:15" ht="13">
      <c r="B113" s="85">
        <v>3</v>
      </c>
      <c r="C113" s="110" t="s">
        <v>561</v>
      </c>
      <c r="D113" s="292">
        <v>42423</v>
      </c>
      <c r="E113" s="71" t="s">
        <v>103</v>
      </c>
      <c r="F113" s="73" t="s">
        <v>32</v>
      </c>
      <c r="G113" s="85" t="s">
        <v>330</v>
      </c>
      <c r="H113" s="75"/>
      <c r="K113" s="193"/>
      <c r="L113" s="75"/>
      <c r="M113" s="309"/>
      <c r="N113" s="309"/>
      <c r="O113" s="75"/>
    </row>
    <row r="114" spans="2:15" ht="13">
      <c r="B114" s="85">
        <v>4</v>
      </c>
      <c r="C114" s="110" t="s">
        <v>562</v>
      </c>
      <c r="D114" s="292">
        <v>42423</v>
      </c>
      <c r="E114" s="71" t="s">
        <v>103</v>
      </c>
      <c r="F114" s="73" t="s">
        <v>32</v>
      </c>
      <c r="G114" s="85" t="s">
        <v>329</v>
      </c>
      <c r="H114" s="85" t="s">
        <v>384</v>
      </c>
      <c r="K114" s="193"/>
      <c r="L114" s="75"/>
      <c r="M114" s="309"/>
      <c r="N114" s="309"/>
      <c r="O114" s="75"/>
    </row>
    <row r="115" spans="2:15" ht="13">
      <c r="B115" s="85">
        <v>5</v>
      </c>
      <c r="C115" s="110" t="s">
        <v>374</v>
      </c>
      <c r="D115" s="292">
        <v>42423</v>
      </c>
      <c r="E115" s="71" t="s">
        <v>140</v>
      </c>
      <c r="F115" s="73" t="s">
        <v>201</v>
      </c>
      <c r="G115" s="85" t="s">
        <v>329</v>
      </c>
      <c r="H115" s="85" t="s">
        <v>406</v>
      </c>
      <c r="K115" s="193"/>
      <c r="L115" s="75"/>
      <c r="M115" s="309"/>
      <c r="N115" s="309"/>
      <c r="O115" s="75"/>
    </row>
    <row r="116" spans="2:15" ht="13">
      <c r="C116" s="279"/>
      <c r="D116" s="280"/>
      <c r="E116" s="143"/>
      <c r="F116" s="297"/>
      <c r="K116" s="193"/>
      <c r="L116" s="75"/>
      <c r="M116" s="309"/>
      <c r="N116" s="309"/>
      <c r="O116" s="75"/>
    </row>
    <row r="117" spans="2:15" ht="13">
      <c r="B117" s="462" t="s">
        <v>564</v>
      </c>
      <c r="C117" s="435"/>
      <c r="D117" s="435"/>
      <c r="E117" s="435"/>
      <c r="F117" s="435"/>
      <c r="G117" s="435"/>
      <c r="H117" s="436"/>
      <c r="K117" s="193"/>
      <c r="L117" s="75"/>
      <c r="M117" s="309"/>
      <c r="N117" s="309"/>
      <c r="O117" s="75"/>
    </row>
    <row r="118" spans="2:15" ht="13">
      <c r="B118" s="85">
        <v>1</v>
      </c>
      <c r="C118" s="110" t="s">
        <v>567</v>
      </c>
      <c r="D118" s="292">
        <v>42437</v>
      </c>
      <c r="E118" s="71" t="s">
        <v>35</v>
      </c>
      <c r="F118" s="73" t="s">
        <v>201</v>
      </c>
      <c r="G118" s="70" t="s">
        <v>329</v>
      </c>
      <c r="H118" s="85" t="s">
        <v>384</v>
      </c>
      <c r="K118" s="104"/>
      <c r="M118" s="105"/>
      <c r="N118" s="105"/>
    </row>
    <row r="119" spans="2:15" ht="13">
      <c r="B119" s="85">
        <v>2</v>
      </c>
      <c r="C119" s="110" t="s">
        <v>569</v>
      </c>
      <c r="D119" s="292">
        <v>42444</v>
      </c>
      <c r="E119" s="71" t="s">
        <v>87</v>
      </c>
      <c r="F119" s="73" t="s">
        <v>390</v>
      </c>
      <c r="G119" s="85" t="s">
        <v>330</v>
      </c>
      <c r="H119" s="75"/>
      <c r="I119" s="70" t="s">
        <v>392</v>
      </c>
      <c r="K119" s="104"/>
      <c r="M119" s="105"/>
      <c r="N119" s="105"/>
    </row>
    <row r="120" spans="2:15" ht="13">
      <c r="B120" s="85">
        <v>3</v>
      </c>
      <c r="C120" s="110" t="s">
        <v>570</v>
      </c>
      <c r="D120" s="292">
        <v>42444</v>
      </c>
      <c r="E120" s="71" t="s">
        <v>87</v>
      </c>
      <c r="F120" s="73" t="s">
        <v>390</v>
      </c>
      <c r="G120" s="85" t="s">
        <v>330</v>
      </c>
      <c r="H120" s="75"/>
      <c r="I120" s="70" t="s">
        <v>392</v>
      </c>
      <c r="K120" s="104"/>
      <c r="M120" s="105"/>
      <c r="N120" s="105"/>
    </row>
    <row r="121" spans="2:15" ht="13">
      <c r="B121" s="85">
        <v>4</v>
      </c>
      <c r="C121" s="110" t="s">
        <v>571</v>
      </c>
      <c r="D121" s="292">
        <v>42451</v>
      </c>
      <c r="E121" s="71" t="s">
        <v>98</v>
      </c>
      <c r="F121" s="73" t="s">
        <v>390</v>
      </c>
      <c r="G121" s="85" t="s">
        <v>330</v>
      </c>
      <c r="H121" s="75"/>
      <c r="I121" s="70" t="s">
        <v>392</v>
      </c>
      <c r="K121" s="104"/>
      <c r="M121" s="105"/>
      <c r="N121" s="105"/>
    </row>
    <row r="122" spans="2:15" ht="13">
      <c r="B122" s="85">
        <v>5</v>
      </c>
      <c r="C122" s="110" t="s">
        <v>574</v>
      </c>
      <c r="D122" s="292">
        <v>42451</v>
      </c>
      <c r="E122" s="71" t="s">
        <v>80</v>
      </c>
      <c r="F122" s="73" t="s">
        <v>32</v>
      </c>
      <c r="G122" s="85" t="s">
        <v>329</v>
      </c>
      <c r="H122" s="85" t="s">
        <v>273</v>
      </c>
      <c r="K122" s="104"/>
      <c r="M122" s="105"/>
      <c r="N122" s="105"/>
    </row>
    <row r="123" spans="2:15" ht="13">
      <c r="B123" s="85">
        <v>6</v>
      </c>
      <c r="C123" s="110" t="s">
        <v>576</v>
      </c>
      <c r="D123" s="292">
        <v>42458</v>
      </c>
      <c r="E123" s="84"/>
      <c r="F123" s="73" t="s">
        <v>201</v>
      </c>
      <c r="G123" s="85" t="s">
        <v>329</v>
      </c>
      <c r="H123" s="85" t="s">
        <v>243</v>
      </c>
      <c r="K123" s="104"/>
      <c r="M123" s="105"/>
      <c r="N123" s="105"/>
    </row>
    <row r="124" spans="2:15" ht="13">
      <c r="B124" s="85">
        <v>7</v>
      </c>
      <c r="C124" s="110" t="s">
        <v>411</v>
      </c>
      <c r="D124" s="292">
        <v>42458</v>
      </c>
      <c r="E124" s="71" t="s">
        <v>103</v>
      </c>
      <c r="F124" s="73" t="s">
        <v>32</v>
      </c>
      <c r="G124" s="85" t="s">
        <v>329</v>
      </c>
      <c r="H124" s="85" t="s">
        <v>384</v>
      </c>
      <c r="K124" s="104"/>
      <c r="M124" s="105"/>
      <c r="N124" s="105"/>
    </row>
    <row r="125" spans="2:15" ht="13">
      <c r="C125" s="279"/>
      <c r="D125" s="280"/>
      <c r="E125" s="143"/>
      <c r="F125" s="297"/>
      <c r="K125" s="104"/>
      <c r="M125" s="105"/>
      <c r="N125" s="105"/>
    </row>
    <row r="126" spans="2:15" ht="13">
      <c r="B126" s="463" t="s">
        <v>578</v>
      </c>
      <c r="C126" s="435"/>
      <c r="D126" s="435"/>
      <c r="E126" s="435"/>
      <c r="F126" s="435"/>
      <c r="G126" s="435"/>
      <c r="H126" s="436"/>
      <c r="K126" s="104"/>
      <c r="M126" s="105"/>
      <c r="N126" s="105"/>
    </row>
    <row r="127" spans="2:15" ht="13">
      <c r="B127" s="85">
        <v>1</v>
      </c>
      <c r="C127" s="110" t="s">
        <v>403</v>
      </c>
      <c r="D127" s="292">
        <v>42465</v>
      </c>
      <c r="E127" s="71" t="s">
        <v>189</v>
      </c>
      <c r="F127" s="73" t="s">
        <v>32</v>
      </c>
      <c r="G127" s="85" t="s">
        <v>330</v>
      </c>
      <c r="H127" s="75"/>
      <c r="I127" s="70" t="s">
        <v>392</v>
      </c>
      <c r="K127" s="104"/>
      <c r="M127" s="105"/>
      <c r="N127" s="105"/>
    </row>
    <row r="128" spans="2:15" ht="13">
      <c r="B128" s="85">
        <v>2</v>
      </c>
      <c r="C128" s="110" t="s">
        <v>419</v>
      </c>
      <c r="D128" s="292">
        <v>42471</v>
      </c>
      <c r="E128" s="71" t="s">
        <v>122</v>
      </c>
      <c r="F128" s="73" t="s">
        <v>390</v>
      </c>
      <c r="G128" s="85" t="s">
        <v>330</v>
      </c>
      <c r="H128" s="75"/>
      <c r="K128" s="104"/>
      <c r="M128" s="105"/>
      <c r="N128" s="105"/>
    </row>
    <row r="129" spans="2:14" ht="13">
      <c r="B129" s="85">
        <v>3</v>
      </c>
      <c r="C129" s="110" t="s">
        <v>429</v>
      </c>
      <c r="D129" s="292">
        <v>42486</v>
      </c>
      <c r="E129" s="71" t="s">
        <v>583</v>
      </c>
      <c r="F129" s="73" t="s">
        <v>35</v>
      </c>
      <c r="G129" s="70" t="s">
        <v>329</v>
      </c>
      <c r="H129" s="85" t="s">
        <v>384</v>
      </c>
      <c r="K129" s="104"/>
      <c r="M129" s="105"/>
      <c r="N129" s="105"/>
    </row>
    <row r="130" spans="2:14" ht="13">
      <c r="B130" s="85">
        <v>4</v>
      </c>
      <c r="C130" s="110" t="s">
        <v>584</v>
      </c>
      <c r="D130" s="292">
        <v>42479</v>
      </c>
      <c r="E130" s="71" t="s">
        <v>29</v>
      </c>
      <c r="F130" s="73" t="s">
        <v>35</v>
      </c>
      <c r="G130" s="85" t="s">
        <v>330</v>
      </c>
      <c r="H130" s="75"/>
      <c r="K130" s="104"/>
      <c r="M130" s="105"/>
      <c r="N130" s="105"/>
    </row>
    <row r="131" spans="2:14" ht="13">
      <c r="B131" s="85">
        <v>5</v>
      </c>
      <c r="C131" s="110" t="s">
        <v>419</v>
      </c>
      <c r="D131" s="292">
        <v>42479</v>
      </c>
      <c r="E131" s="71" t="s">
        <v>122</v>
      </c>
      <c r="F131" s="73" t="s">
        <v>32</v>
      </c>
      <c r="G131" s="85" t="s">
        <v>329</v>
      </c>
      <c r="H131" s="85" t="s">
        <v>384</v>
      </c>
      <c r="I131" s="70" t="s">
        <v>392</v>
      </c>
      <c r="K131" s="104"/>
      <c r="M131" s="105"/>
      <c r="N131" s="105"/>
    </row>
    <row r="132" spans="2:14" ht="13">
      <c r="B132" s="85">
        <v>6</v>
      </c>
      <c r="C132" s="110" t="s">
        <v>403</v>
      </c>
      <c r="D132" s="292">
        <v>42486</v>
      </c>
      <c r="E132" s="71" t="s">
        <v>189</v>
      </c>
      <c r="F132" s="73" t="s">
        <v>32</v>
      </c>
      <c r="G132" s="85" t="s">
        <v>329</v>
      </c>
      <c r="H132" s="85" t="s">
        <v>384</v>
      </c>
      <c r="K132" s="104"/>
      <c r="M132" s="105"/>
      <c r="N132" s="105"/>
    </row>
    <row r="133" spans="2:14" ht="13">
      <c r="C133" s="279"/>
      <c r="D133" s="280"/>
      <c r="E133" s="143"/>
      <c r="F133" s="297"/>
      <c r="K133" s="104"/>
      <c r="M133" s="105"/>
      <c r="N133" s="105"/>
    </row>
    <row r="134" spans="2:14" ht="13">
      <c r="B134" s="457" t="s">
        <v>585</v>
      </c>
      <c r="C134" s="435"/>
      <c r="D134" s="435"/>
      <c r="E134" s="435"/>
      <c r="F134" s="435"/>
      <c r="G134" s="435"/>
      <c r="H134" s="436"/>
      <c r="K134" s="104"/>
      <c r="M134" s="105"/>
      <c r="N134" s="105"/>
    </row>
    <row r="135" spans="2:14" ht="13">
      <c r="B135" s="85">
        <v>1</v>
      </c>
      <c r="C135" s="229" t="s">
        <v>587</v>
      </c>
      <c r="D135" s="314">
        <v>42493</v>
      </c>
      <c r="E135" s="327" t="s">
        <v>140</v>
      </c>
      <c r="F135" s="307" t="s">
        <v>32</v>
      </c>
      <c r="G135" s="85" t="s">
        <v>329</v>
      </c>
      <c r="H135" s="85" t="s">
        <v>384</v>
      </c>
      <c r="K135" s="104"/>
      <c r="M135" s="105"/>
      <c r="N135" s="105"/>
    </row>
    <row r="136" spans="2:14" ht="13">
      <c r="B136" s="85">
        <v>2</v>
      </c>
      <c r="C136" s="229" t="s">
        <v>569</v>
      </c>
      <c r="D136" s="314">
        <v>42500</v>
      </c>
      <c r="E136" s="327" t="s">
        <v>87</v>
      </c>
      <c r="F136" s="307" t="s">
        <v>390</v>
      </c>
      <c r="G136" s="85" t="s">
        <v>329</v>
      </c>
      <c r="H136" s="85" t="s">
        <v>384</v>
      </c>
      <c r="K136" s="104"/>
      <c r="M136" s="105"/>
      <c r="N136" s="105"/>
    </row>
    <row r="137" spans="2:14" ht="13">
      <c r="B137" s="85">
        <v>3</v>
      </c>
      <c r="C137" s="229" t="s">
        <v>570</v>
      </c>
      <c r="D137" s="314">
        <v>42500</v>
      </c>
      <c r="E137" s="327" t="s">
        <v>87</v>
      </c>
      <c r="F137" s="307" t="s">
        <v>390</v>
      </c>
      <c r="G137" s="85" t="s">
        <v>329</v>
      </c>
      <c r="H137" s="85" t="s">
        <v>384</v>
      </c>
      <c r="K137" s="104"/>
      <c r="M137" s="105"/>
      <c r="N137" s="105"/>
    </row>
    <row r="138" spans="2:14" ht="13">
      <c r="B138" s="85">
        <v>4</v>
      </c>
      <c r="C138" s="229" t="s">
        <v>408</v>
      </c>
      <c r="D138" s="292">
        <v>42514</v>
      </c>
      <c r="E138" s="327" t="s">
        <v>124</v>
      </c>
      <c r="F138" s="307" t="s">
        <v>32</v>
      </c>
      <c r="G138" s="85" t="s">
        <v>329</v>
      </c>
      <c r="H138" s="85" t="s">
        <v>384</v>
      </c>
      <c r="K138" s="104"/>
      <c r="M138" s="105"/>
      <c r="N138" s="105"/>
    </row>
    <row r="139" spans="2:14" ht="13">
      <c r="B139" s="85">
        <v>5</v>
      </c>
      <c r="C139" s="110" t="s">
        <v>590</v>
      </c>
      <c r="D139" s="292">
        <v>42514</v>
      </c>
      <c r="E139" s="84"/>
      <c r="F139" s="73" t="s">
        <v>32</v>
      </c>
      <c r="G139" s="85" t="s">
        <v>329</v>
      </c>
      <c r="H139" s="85" t="s">
        <v>384</v>
      </c>
      <c r="K139" s="104"/>
      <c r="M139" s="105"/>
      <c r="N139" s="105"/>
    </row>
    <row r="140" spans="2:14" ht="13">
      <c r="B140" s="85">
        <v>6</v>
      </c>
      <c r="C140" s="110" t="s">
        <v>591</v>
      </c>
      <c r="D140" s="292">
        <v>42521</v>
      </c>
      <c r="E140" s="71" t="s">
        <v>463</v>
      </c>
      <c r="F140" s="73" t="s">
        <v>35</v>
      </c>
      <c r="G140" s="85" t="s">
        <v>329</v>
      </c>
      <c r="H140" s="85" t="s">
        <v>384</v>
      </c>
      <c r="K140" s="104"/>
      <c r="M140" s="105"/>
      <c r="N140" s="105"/>
    </row>
    <row r="141" spans="2:14" ht="13">
      <c r="C141" s="279"/>
      <c r="D141" s="280"/>
      <c r="E141" s="143"/>
      <c r="F141" s="297"/>
      <c r="K141" s="104"/>
      <c r="M141" s="105"/>
      <c r="N141" s="105"/>
    </row>
    <row r="142" spans="2:14" ht="13">
      <c r="B142" s="458" t="s">
        <v>593</v>
      </c>
      <c r="C142" s="435"/>
      <c r="D142" s="435"/>
      <c r="E142" s="435"/>
      <c r="F142" s="435"/>
      <c r="G142" s="435"/>
      <c r="H142" s="436"/>
      <c r="K142" s="104"/>
      <c r="M142" s="105"/>
      <c r="N142" s="105"/>
    </row>
    <row r="143" spans="2:14" ht="13">
      <c r="B143" s="85">
        <v>1</v>
      </c>
      <c r="C143" s="229" t="s">
        <v>594</v>
      </c>
      <c r="D143" s="109">
        <v>42531</v>
      </c>
      <c r="E143" s="84"/>
      <c r="F143" s="73" t="s">
        <v>201</v>
      </c>
      <c r="G143" s="85" t="s">
        <v>329</v>
      </c>
      <c r="H143" s="75"/>
      <c r="K143" s="104"/>
      <c r="M143" s="105"/>
      <c r="N143" s="105"/>
    </row>
    <row r="144" spans="2:14" ht="13">
      <c r="B144" s="85">
        <v>2</v>
      </c>
      <c r="C144" s="110" t="s">
        <v>595</v>
      </c>
      <c r="D144" s="109">
        <v>42542</v>
      </c>
      <c r="E144" s="84"/>
      <c r="F144" s="73" t="s">
        <v>168</v>
      </c>
      <c r="G144" s="85" t="s">
        <v>330</v>
      </c>
      <c r="H144" s="75"/>
      <c r="K144" s="104"/>
      <c r="M144" s="105"/>
      <c r="N144" s="105"/>
    </row>
    <row r="145" spans="2:14" ht="13">
      <c r="B145" s="70"/>
      <c r="C145" s="279"/>
      <c r="D145" s="280"/>
      <c r="E145" s="143"/>
      <c r="F145" s="297"/>
      <c r="K145" s="104"/>
      <c r="M145" s="105"/>
      <c r="N145" s="105"/>
    </row>
    <row r="146" spans="2:14" ht="13">
      <c r="B146" s="459" t="s">
        <v>597</v>
      </c>
      <c r="C146" s="435"/>
      <c r="D146" s="435"/>
      <c r="E146" s="435"/>
      <c r="F146" s="435"/>
      <c r="G146" s="435"/>
      <c r="H146" s="436"/>
      <c r="K146" s="104"/>
      <c r="M146" s="105"/>
      <c r="N146" s="105"/>
    </row>
    <row r="147" spans="2:14" ht="13">
      <c r="B147" s="85">
        <v>1</v>
      </c>
      <c r="C147" s="110" t="s">
        <v>441</v>
      </c>
      <c r="D147" s="109">
        <v>42556</v>
      </c>
      <c r="E147" s="71" t="s">
        <v>37</v>
      </c>
      <c r="F147" s="73" t="s">
        <v>390</v>
      </c>
      <c r="G147" s="85" t="s">
        <v>329</v>
      </c>
      <c r="H147" s="75"/>
      <c r="K147" s="104"/>
      <c r="M147" s="105"/>
      <c r="N147" s="105"/>
    </row>
    <row r="148" spans="2:14" ht="13">
      <c r="B148" s="85">
        <v>2</v>
      </c>
      <c r="C148" s="110" t="s">
        <v>600</v>
      </c>
      <c r="D148" s="109">
        <v>42563</v>
      </c>
      <c r="E148" s="71" t="s">
        <v>135</v>
      </c>
      <c r="F148" s="73" t="s">
        <v>32</v>
      </c>
      <c r="G148" s="85" t="s">
        <v>330</v>
      </c>
      <c r="H148" s="75"/>
      <c r="K148" s="104"/>
      <c r="M148" s="105"/>
      <c r="N148" s="105"/>
    </row>
    <row r="149" spans="2:14" ht="13">
      <c r="B149" s="85">
        <v>3</v>
      </c>
      <c r="C149" s="110" t="s">
        <v>558</v>
      </c>
      <c r="D149" s="109">
        <v>42563</v>
      </c>
      <c r="E149" s="71" t="s">
        <v>60</v>
      </c>
      <c r="F149" s="73" t="s">
        <v>35</v>
      </c>
      <c r="G149" s="85" t="s">
        <v>329</v>
      </c>
      <c r="H149" s="75"/>
      <c r="K149" s="104"/>
      <c r="M149" s="105"/>
      <c r="N149" s="105"/>
    </row>
    <row r="150" spans="2:14" ht="13">
      <c r="B150" s="85">
        <v>4</v>
      </c>
      <c r="C150" s="110" t="s">
        <v>601</v>
      </c>
      <c r="D150" s="109">
        <v>42570</v>
      </c>
      <c r="E150" s="71" t="s">
        <v>60</v>
      </c>
      <c r="F150" s="73" t="s">
        <v>35</v>
      </c>
      <c r="G150" s="85" t="s">
        <v>602</v>
      </c>
      <c r="H150" s="75"/>
      <c r="K150" s="104"/>
      <c r="M150" s="105"/>
      <c r="N150" s="105"/>
    </row>
    <row r="151" spans="2:14" ht="13">
      <c r="B151" s="85">
        <v>5</v>
      </c>
      <c r="C151" s="110" t="s">
        <v>603</v>
      </c>
      <c r="D151" s="109">
        <v>42570</v>
      </c>
      <c r="E151" s="71" t="s">
        <v>33</v>
      </c>
      <c r="F151" s="73" t="s">
        <v>35</v>
      </c>
      <c r="G151" s="85" t="s">
        <v>329</v>
      </c>
      <c r="H151" s="75"/>
      <c r="K151" s="104"/>
      <c r="M151" s="105"/>
      <c r="N151" s="105"/>
    </row>
    <row r="152" spans="2:14" ht="13">
      <c r="B152" s="85">
        <v>6</v>
      </c>
      <c r="C152" s="110" t="s">
        <v>561</v>
      </c>
      <c r="D152" s="109">
        <v>42577</v>
      </c>
      <c r="E152" s="71" t="s">
        <v>93</v>
      </c>
      <c r="F152" s="73" t="s">
        <v>32</v>
      </c>
      <c r="G152" s="85" t="s">
        <v>329</v>
      </c>
      <c r="H152" s="75"/>
      <c r="K152" s="104"/>
      <c r="M152" s="105"/>
      <c r="N152" s="105"/>
    </row>
    <row r="153" spans="2:14" ht="13">
      <c r="B153" s="85">
        <v>7</v>
      </c>
      <c r="C153" s="110" t="s">
        <v>604</v>
      </c>
      <c r="D153" s="109">
        <v>42577</v>
      </c>
      <c r="E153" s="71" t="s">
        <v>60</v>
      </c>
      <c r="F153" s="73" t="s">
        <v>35</v>
      </c>
      <c r="G153" s="85" t="s">
        <v>329</v>
      </c>
      <c r="H153" s="75"/>
      <c r="K153" s="104"/>
      <c r="M153" s="105"/>
      <c r="N153" s="105"/>
    </row>
    <row r="154" spans="2:14" ht="13">
      <c r="B154" s="85">
        <v>8</v>
      </c>
      <c r="C154" s="110" t="s">
        <v>605</v>
      </c>
      <c r="D154" s="109">
        <v>42577</v>
      </c>
      <c r="E154" s="71" t="s">
        <v>103</v>
      </c>
      <c r="F154" s="73" t="s">
        <v>32</v>
      </c>
      <c r="G154" s="85" t="s">
        <v>330</v>
      </c>
      <c r="H154" s="75"/>
      <c r="K154" s="104"/>
      <c r="M154" s="105"/>
      <c r="N154" s="105"/>
    </row>
    <row r="155" spans="2:14" ht="13">
      <c r="B155" s="85">
        <v>9</v>
      </c>
      <c r="C155" s="110" t="s">
        <v>426</v>
      </c>
      <c r="D155" s="109">
        <v>42577</v>
      </c>
      <c r="E155" s="71" t="s">
        <v>118</v>
      </c>
      <c r="F155" s="73" t="s">
        <v>606</v>
      </c>
      <c r="G155" s="85" t="s">
        <v>329</v>
      </c>
      <c r="H155" s="75"/>
      <c r="K155" s="104"/>
      <c r="M155" s="105"/>
      <c r="N155" s="105"/>
    </row>
    <row r="156" spans="2:14" ht="13">
      <c r="C156" s="279"/>
      <c r="D156" s="280"/>
      <c r="E156" s="143"/>
      <c r="F156" s="297"/>
      <c r="K156" s="104"/>
      <c r="M156" s="105"/>
      <c r="N156" s="105"/>
    </row>
    <row r="157" spans="2:14" ht="13">
      <c r="B157" s="460" t="s">
        <v>607</v>
      </c>
      <c r="C157" s="435"/>
      <c r="D157" s="435"/>
      <c r="E157" s="435"/>
      <c r="F157" s="435"/>
      <c r="G157" s="435"/>
      <c r="H157" s="436"/>
      <c r="K157" s="104"/>
      <c r="M157" s="105"/>
      <c r="N157" s="105"/>
    </row>
    <row r="158" spans="2:14" ht="13">
      <c r="B158" s="85">
        <v>1</v>
      </c>
      <c r="C158" s="110" t="s">
        <v>610</v>
      </c>
      <c r="D158" s="109">
        <v>42584</v>
      </c>
      <c r="E158" s="71" t="s">
        <v>80</v>
      </c>
      <c r="F158" s="73" t="s">
        <v>32</v>
      </c>
      <c r="G158" s="85" t="s">
        <v>329</v>
      </c>
      <c r="H158" s="75"/>
      <c r="K158" s="104"/>
      <c r="M158" s="105"/>
      <c r="N158" s="105"/>
    </row>
    <row r="159" spans="2:14" ht="13">
      <c r="B159" s="85">
        <v>2</v>
      </c>
      <c r="C159" s="110" t="s">
        <v>611</v>
      </c>
      <c r="D159" s="109">
        <v>42584</v>
      </c>
      <c r="E159" s="71" t="s">
        <v>135</v>
      </c>
      <c r="F159" s="73" t="s">
        <v>32</v>
      </c>
      <c r="G159" s="85" t="s">
        <v>329</v>
      </c>
      <c r="H159" s="75"/>
      <c r="K159" s="104"/>
      <c r="M159" s="105"/>
      <c r="N159" s="105"/>
    </row>
    <row r="160" spans="2:14" ht="13">
      <c r="B160" s="85">
        <v>3</v>
      </c>
      <c r="C160" s="110" t="s">
        <v>613</v>
      </c>
      <c r="D160" s="109">
        <v>42591</v>
      </c>
      <c r="E160" s="71" t="s">
        <v>314</v>
      </c>
      <c r="F160" s="73" t="s">
        <v>32</v>
      </c>
      <c r="G160" s="85" t="s">
        <v>330</v>
      </c>
      <c r="H160" s="75"/>
      <c r="K160" s="104"/>
      <c r="M160" s="105"/>
      <c r="N160" s="105"/>
    </row>
    <row r="161" spans="2:14" ht="13">
      <c r="B161" s="85">
        <v>4</v>
      </c>
      <c r="C161" s="110" t="s">
        <v>615</v>
      </c>
      <c r="D161" s="109">
        <v>42591</v>
      </c>
      <c r="E161" s="71" t="s">
        <v>189</v>
      </c>
      <c r="F161" s="73" t="s">
        <v>32</v>
      </c>
      <c r="G161" s="85" t="s">
        <v>329</v>
      </c>
      <c r="H161" s="75"/>
      <c r="K161" s="104"/>
      <c r="M161" s="105"/>
      <c r="N161" s="105"/>
    </row>
    <row r="162" spans="2:14" ht="13">
      <c r="B162" s="85">
        <v>5</v>
      </c>
      <c r="C162" s="110" t="s">
        <v>616</v>
      </c>
      <c r="D162" s="109">
        <v>42591</v>
      </c>
      <c r="E162" s="71" t="s">
        <v>69</v>
      </c>
      <c r="F162" s="73" t="s">
        <v>32</v>
      </c>
      <c r="G162" s="85" t="s">
        <v>329</v>
      </c>
      <c r="H162" s="75"/>
      <c r="K162" s="104"/>
      <c r="M162" s="105"/>
      <c r="N162" s="105"/>
    </row>
    <row r="163" spans="2:14" ht="13">
      <c r="B163" s="85">
        <v>6</v>
      </c>
      <c r="C163" s="110" t="s">
        <v>355</v>
      </c>
      <c r="D163" s="109">
        <v>42605</v>
      </c>
      <c r="E163" s="71" t="s">
        <v>33</v>
      </c>
      <c r="F163" s="73" t="s">
        <v>35</v>
      </c>
      <c r="G163" s="85" t="s">
        <v>329</v>
      </c>
      <c r="H163" s="75"/>
      <c r="K163" s="104"/>
      <c r="M163" s="105"/>
      <c r="N163" s="105"/>
    </row>
    <row r="164" spans="2:14" ht="13">
      <c r="B164" s="85">
        <v>7</v>
      </c>
      <c r="C164" s="110" t="s">
        <v>618</v>
      </c>
      <c r="D164" s="109">
        <v>42612</v>
      </c>
      <c r="E164" s="71" t="s">
        <v>619</v>
      </c>
      <c r="F164" s="73" t="s">
        <v>120</v>
      </c>
      <c r="G164" s="85" t="s">
        <v>329</v>
      </c>
      <c r="H164" s="75"/>
      <c r="K164" s="104"/>
      <c r="M164" s="105"/>
      <c r="N164" s="105"/>
    </row>
    <row r="165" spans="2:14" ht="13">
      <c r="B165" s="85">
        <v>8</v>
      </c>
      <c r="C165" s="110" t="s">
        <v>480</v>
      </c>
      <c r="D165" s="109">
        <v>42606</v>
      </c>
      <c r="E165" s="71" t="s">
        <v>483</v>
      </c>
      <c r="F165" s="73" t="s">
        <v>13</v>
      </c>
      <c r="G165" s="85" t="s">
        <v>329</v>
      </c>
      <c r="H165" s="75"/>
      <c r="K165" s="104"/>
      <c r="M165" s="105"/>
      <c r="N165" s="105"/>
    </row>
    <row r="166" spans="2:14" ht="13">
      <c r="C166" s="279"/>
      <c r="D166" s="280"/>
      <c r="E166" s="143"/>
      <c r="F166" s="297"/>
      <c r="K166" s="104"/>
      <c r="M166" s="105"/>
      <c r="N166" s="105"/>
    </row>
    <row r="167" spans="2:14" ht="13">
      <c r="B167" s="445" t="s">
        <v>621</v>
      </c>
      <c r="C167" s="435"/>
      <c r="D167" s="435"/>
      <c r="E167" s="435"/>
      <c r="F167" s="435"/>
      <c r="G167" s="435"/>
      <c r="H167" s="436"/>
      <c r="K167" s="104"/>
      <c r="M167" s="105"/>
      <c r="N167" s="105"/>
    </row>
    <row r="168" spans="2:14" ht="13">
      <c r="B168" s="85">
        <v>1</v>
      </c>
      <c r="C168" s="111" t="s">
        <v>623</v>
      </c>
      <c r="D168" s="113">
        <v>42619</v>
      </c>
      <c r="E168" s="265" t="s">
        <v>625</v>
      </c>
      <c r="F168" s="232" t="s">
        <v>35</v>
      </c>
      <c r="G168" s="232" t="s">
        <v>329</v>
      </c>
      <c r="H168" s="265"/>
      <c r="K168" s="104"/>
      <c r="M168" s="105"/>
      <c r="N168" s="105"/>
    </row>
    <row r="169" spans="2:14" ht="13">
      <c r="B169" s="85">
        <v>2</v>
      </c>
      <c r="C169" s="111" t="s">
        <v>626</v>
      </c>
      <c r="D169" s="113">
        <v>42619</v>
      </c>
      <c r="E169" s="265" t="s">
        <v>87</v>
      </c>
      <c r="F169" s="232" t="s">
        <v>390</v>
      </c>
      <c r="G169" s="232" t="s">
        <v>329</v>
      </c>
      <c r="H169" s="265"/>
      <c r="K169" s="104"/>
      <c r="M169" s="105"/>
      <c r="N169" s="105"/>
    </row>
    <row r="170" spans="2:14" ht="13">
      <c r="B170" s="85">
        <v>3</v>
      </c>
      <c r="C170" s="111" t="s">
        <v>469</v>
      </c>
      <c r="D170" s="113">
        <v>42619</v>
      </c>
      <c r="E170" s="265" t="s">
        <v>80</v>
      </c>
      <c r="F170" s="232" t="s">
        <v>32</v>
      </c>
      <c r="G170" s="232" t="s">
        <v>329</v>
      </c>
      <c r="H170" s="265"/>
      <c r="K170" s="104"/>
      <c r="M170" s="105"/>
      <c r="N170" s="105"/>
    </row>
    <row r="171" spans="2:14" ht="13">
      <c r="B171" s="85">
        <v>4</v>
      </c>
      <c r="C171" s="110" t="s">
        <v>563</v>
      </c>
      <c r="D171" s="109">
        <v>42626</v>
      </c>
      <c r="E171" s="71" t="s">
        <v>103</v>
      </c>
      <c r="F171" s="73" t="s">
        <v>32</v>
      </c>
      <c r="G171" s="71" t="s">
        <v>329</v>
      </c>
      <c r="H171" s="75"/>
      <c r="K171" s="104"/>
      <c r="M171" s="105"/>
      <c r="N171" s="105"/>
    </row>
    <row r="172" spans="2:14" ht="13">
      <c r="B172" s="85">
        <v>5</v>
      </c>
      <c r="C172" s="229" t="s">
        <v>600</v>
      </c>
      <c r="D172" s="109">
        <v>42626</v>
      </c>
      <c r="E172" s="71" t="s">
        <v>135</v>
      </c>
      <c r="F172" s="73" t="s">
        <v>32</v>
      </c>
      <c r="G172" s="71" t="s">
        <v>329</v>
      </c>
      <c r="H172" s="75"/>
      <c r="K172" s="104"/>
      <c r="M172" s="105"/>
      <c r="N172" s="105"/>
    </row>
    <row r="173" spans="2:14" ht="13">
      <c r="B173" s="85">
        <v>6</v>
      </c>
      <c r="C173" s="229" t="s">
        <v>629</v>
      </c>
      <c r="D173" s="109">
        <v>42626</v>
      </c>
      <c r="E173" s="71" t="s">
        <v>103</v>
      </c>
      <c r="F173" s="73" t="s">
        <v>32</v>
      </c>
      <c r="G173" s="71" t="s">
        <v>329</v>
      </c>
      <c r="H173" s="75"/>
      <c r="K173" s="104"/>
      <c r="M173" s="105"/>
      <c r="N173" s="105"/>
    </row>
    <row r="174" spans="2:14" ht="13">
      <c r="B174" s="85">
        <v>7</v>
      </c>
      <c r="C174" s="111" t="s">
        <v>630</v>
      </c>
      <c r="D174" s="109">
        <v>42640</v>
      </c>
      <c r="E174" s="265" t="s">
        <v>463</v>
      </c>
      <c r="F174" s="73" t="s">
        <v>35</v>
      </c>
      <c r="G174" s="71" t="s">
        <v>329</v>
      </c>
      <c r="H174" s="75"/>
      <c r="K174" s="104"/>
      <c r="M174" s="105"/>
      <c r="N174" s="105"/>
    </row>
    <row r="175" spans="2:14" ht="13">
      <c r="B175" s="85">
        <v>8</v>
      </c>
      <c r="C175" s="111" t="s">
        <v>632</v>
      </c>
      <c r="D175" s="109">
        <v>42640</v>
      </c>
      <c r="E175" s="265" t="s">
        <v>69</v>
      </c>
      <c r="F175" s="73" t="s">
        <v>32</v>
      </c>
      <c r="G175" s="71" t="s">
        <v>329</v>
      </c>
      <c r="H175" s="75"/>
      <c r="K175" s="104"/>
      <c r="M175" s="105"/>
      <c r="N175" s="105"/>
    </row>
    <row r="176" spans="2:14" ht="13">
      <c r="B176" s="85">
        <v>9</v>
      </c>
      <c r="C176" s="111" t="s">
        <v>633</v>
      </c>
      <c r="D176" s="109">
        <v>42640</v>
      </c>
      <c r="E176" s="265" t="s">
        <v>51</v>
      </c>
      <c r="F176" s="73" t="s">
        <v>32</v>
      </c>
      <c r="G176" s="71" t="s">
        <v>329</v>
      </c>
      <c r="H176" s="75"/>
      <c r="K176" s="104"/>
      <c r="M176" s="105"/>
      <c r="N176" s="105"/>
    </row>
    <row r="177" spans="2:14" ht="13">
      <c r="B177" s="85">
        <v>10</v>
      </c>
      <c r="C177" s="110" t="s">
        <v>634</v>
      </c>
      <c r="D177" s="321"/>
      <c r="E177" s="84"/>
      <c r="F177" s="73" t="s">
        <v>13</v>
      </c>
      <c r="G177" s="85" t="s">
        <v>329</v>
      </c>
      <c r="H177" s="75"/>
      <c r="K177" s="104"/>
      <c r="M177" s="105"/>
      <c r="N177" s="105"/>
    </row>
    <row r="178" spans="2:14" ht="13">
      <c r="B178" s="75"/>
      <c r="C178" s="110" t="s">
        <v>636</v>
      </c>
      <c r="D178" s="321"/>
      <c r="E178" s="84"/>
      <c r="F178" s="133"/>
      <c r="G178" s="85" t="s">
        <v>329</v>
      </c>
      <c r="H178" s="75"/>
      <c r="K178" s="104"/>
      <c r="M178" s="105"/>
      <c r="N178" s="105"/>
    </row>
    <row r="179" spans="2:14" ht="13">
      <c r="B179" s="75"/>
      <c r="C179" s="110" t="s">
        <v>637</v>
      </c>
      <c r="D179" s="321"/>
      <c r="E179" s="84"/>
      <c r="F179" s="133"/>
      <c r="G179" s="85" t="s">
        <v>330</v>
      </c>
      <c r="H179" s="75"/>
      <c r="K179" s="104"/>
      <c r="M179" s="105"/>
      <c r="N179" s="105"/>
    </row>
    <row r="180" spans="2:14" ht="13">
      <c r="C180" s="279"/>
      <c r="D180" s="280"/>
      <c r="E180" s="143"/>
      <c r="F180" s="297"/>
      <c r="K180" s="104"/>
      <c r="M180" s="105"/>
      <c r="N180" s="105"/>
    </row>
    <row r="181" spans="2:14" ht="13">
      <c r="B181" s="446" t="s">
        <v>638</v>
      </c>
      <c r="C181" s="435"/>
      <c r="D181" s="435"/>
      <c r="E181" s="435"/>
      <c r="F181" s="435"/>
      <c r="G181" s="435"/>
      <c r="H181" s="436"/>
      <c r="I181" s="70"/>
      <c r="J181" s="70"/>
    </row>
    <row r="182" spans="2:14" ht="13">
      <c r="B182" s="329">
        <v>1</v>
      </c>
      <c r="C182" s="108" t="s">
        <v>588</v>
      </c>
      <c r="D182" s="113">
        <v>42647</v>
      </c>
      <c r="E182" s="71" t="s">
        <v>124</v>
      </c>
      <c r="F182" s="71" t="s">
        <v>32</v>
      </c>
      <c r="G182" s="85" t="s">
        <v>329</v>
      </c>
      <c r="H182" s="85"/>
      <c r="I182" s="70"/>
      <c r="J182" s="70"/>
      <c r="K182" s="330"/>
    </row>
    <row r="183" spans="2:14" ht="13">
      <c r="B183" s="329">
        <v>2</v>
      </c>
      <c r="C183" s="108" t="s">
        <v>403</v>
      </c>
      <c r="D183" s="113">
        <v>42654</v>
      </c>
      <c r="E183" s="71" t="s">
        <v>189</v>
      </c>
      <c r="F183" s="71" t="s">
        <v>32</v>
      </c>
      <c r="G183" s="85" t="s">
        <v>329</v>
      </c>
      <c r="H183" s="75"/>
      <c r="I183" s="70"/>
      <c r="J183" s="70"/>
      <c r="K183" s="70">
        <v>9</v>
      </c>
      <c r="L183" s="330"/>
    </row>
    <row r="184" spans="2:14" ht="13">
      <c r="B184" s="329">
        <v>3</v>
      </c>
      <c r="C184" s="108" t="s">
        <v>451</v>
      </c>
      <c r="D184" s="113">
        <v>42647</v>
      </c>
      <c r="E184" s="71" t="s">
        <v>341</v>
      </c>
      <c r="F184" s="71" t="s">
        <v>35</v>
      </c>
      <c r="G184" s="85" t="s">
        <v>329</v>
      </c>
      <c r="H184" s="75"/>
      <c r="I184" s="70"/>
      <c r="J184" s="70"/>
      <c r="K184" s="104"/>
      <c r="M184" s="105"/>
      <c r="N184" s="105"/>
    </row>
    <row r="185" spans="2:14" ht="13">
      <c r="B185" s="329">
        <v>4</v>
      </c>
      <c r="C185" s="108" t="s">
        <v>644</v>
      </c>
      <c r="D185" s="331">
        <v>42654</v>
      </c>
      <c r="E185" s="71" t="s">
        <v>341</v>
      </c>
      <c r="F185" s="71" t="s">
        <v>35</v>
      </c>
      <c r="G185" s="85" t="s">
        <v>330</v>
      </c>
      <c r="H185" s="85"/>
      <c r="I185" s="70"/>
      <c r="J185" s="70"/>
      <c r="K185" s="330"/>
    </row>
    <row r="186" spans="2:14" ht="13">
      <c r="B186" s="329">
        <v>5</v>
      </c>
      <c r="C186" s="108" t="s">
        <v>647</v>
      </c>
      <c r="D186" s="331">
        <v>42654</v>
      </c>
      <c r="E186" s="71" t="s">
        <v>158</v>
      </c>
      <c r="F186" s="73" t="s">
        <v>390</v>
      </c>
      <c r="G186" s="85" t="s">
        <v>329</v>
      </c>
      <c r="H186" s="75"/>
      <c r="K186" s="104"/>
      <c r="M186" s="105"/>
      <c r="N186" s="105"/>
    </row>
    <row r="187" spans="2:14" ht="13">
      <c r="B187" s="329">
        <v>6</v>
      </c>
      <c r="C187" s="108" t="s">
        <v>648</v>
      </c>
      <c r="D187" s="331">
        <v>42661</v>
      </c>
      <c r="E187" s="71" t="s">
        <v>53</v>
      </c>
      <c r="F187" s="71" t="s">
        <v>32</v>
      </c>
      <c r="G187" s="85" t="s">
        <v>329</v>
      </c>
      <c r="H187" s="75"/>
      <c r="I187" s="70"/>
      <c r="J187" s="70"/>
      <c r="K187" s="70">
        <v>9</v>
      </c>
      <c r="L187" s="330"/>
    </row>
    <row r="188" spans="2:14" ht="13">
      <c r="B188" s="329">
        <v>7</v>
      </c>
      <c r="C188" s="108" t="s">
        <v>649</v>
      </c>
      <c r="D188" s="331">
        <v>42661</v>
      </c>
      <c r="E188" s="71" t="s">
        <v>60</v>
      </c>
      <c r="F188" s="71" t="s">
        <v>35</v>
      </c>
      <c r="G188" s="85" t="s">
        <v>329</v>
      </c>
      <c r="H188" s="75"/>
      <c r="I188" s="70"/>
      <c r="J188" s="70"/>
      <c r="K188" s="70">
        <v>9</v>
      </c>
      <c r="L188" s="330"/>
    </row>
    <row r="189" spans="2:14" ht="13">
      <c r="B189" s="329">
        <v>8</v>
      </c>
      <c r="C189" s="108" t="s">
        <v>400</v>
      </c>
      <c r="D189" s="331">
        <v>42661</v>
      </c>
      <c r="E189" s="71" t="s">
        <v>51</v>
      </c>
      <c r="F189" s="73" t="s">
        <v>32</v>
      </c>
      <c r="G189" s="85" t="s">
        <v>330</v>
      </c>
      <c r="H189" s="75"/>
      <c r="K189" s="104"/>
      <c r="M189" s="105"/>
      <c r="N189" s="105"/>
    </row>
    <row r="190" spans="2:14" ht="13">
      <c r="B190" s="329">
        <v>9</v>
      </c>
      <c r="C190" s="108" t="s">
        <v>654</v>
      </c>
      <c r="D190" s="331">
        <v>42668</v>
      </c>
      <c r="E190" s="71" t="s">
        <v>60</v>
      </c>
      <c r="F190" s="71" t="s">
        <v>35</v>
      </c>
      <c r="G190" s="85" t="s">
        <v>329</v>
      </c>
      <c r="H190" s="75"/>
      <c r="I190" s="70"/>
      <c r="J190" s="70"/>
      <c r="K190" s="70">
        <v>9</v>
      </c>
      <c r="L190" s="330"/>
    </row>
    <row r="191" spans="2:14" ht="13">
      <c r="B191" s="329">
        <v>10</v>
      </c>
      <c r="C191" s="108" t="s">
        <v>656</v>
      </c>
      <c r="D191" s="331">
        <v>42668</v>
      </c>
      <c r="E191" s="71" t="s">
        <v>83</v>
      </c>
      <c r="F191" s="73" t="s">
        <v>35</v>
      </c>
      <c r="G191" s="85" t="s">
        <v>330</v>
      </c>
      <c r="H191" s="75"/>
      <c r="K191" s="104"/>
      <c r="M191" s="105"/>
      <c r="N191" s="105"/>
    </row>
    <row r="192" spans="2:14" ht="13">
      <c r="B192" s="85">
        <v>11</v>
      </c>
      <c r="C192" s="110" t="s">
        <v>657</v>
      </c>
      <c r="D192" s="331">
        <v>42668</v>
      </c>
      <c r="E192" s="71" t="s">
        <v>658</v>
      </c>
      <c r="F192" s="73" t="s">
        <v>13</v>
      </c>
      <c r="G192" s="85" t="s">
        <v>329</v>
      </c>
      <c r="H192" s="75"/>
      <c r="K192" s="104"/>
      <c r="M192" s="105"/>
      <c r="N192" s="105"/>
    </row>
    <row r="193" spans="2:14" ht="13">
      <c r="C193" s="279"/>
      <c r="D193" s="280"/>
      <c r="E193" s="143"/>
      <c r="F193" s="297"/>
      <c r="K193" s="104"/>
      <c r="M193" s="105"/>
      <c r="N193" s="105"/>
    </row>
    <row r="194" spans="2:14" ht="13">
      <c r="C194" s="279"/>
      <c r="D194" s="280"/>
      <c r="E194" s="143"/>
      <c r="F194" s="297"/>
      <c r="K194" s="104"/>
      <c r="M194" s="105"/>
      <c r="N194" s="105"/>
    </row>
    <row r="195" spans="2:14" ht="13">
      <c r="B195" s="447" t="s">
        <v>659</v>
      </c>
      <c r="C195" s="427"/>
      <c r="D195" s="427"/>
      <c r="E195" s="427"/>
      <c r="F195" s="427"/>
      <c r="G195" s="427"/>
      <c r="H195" s="427"/>
      <c r="K195" s="104"/>
      <c r="M195" s="105"/>
      <c r="N195" s="105"/>
    </row>
    <row r="196" spans="2:14" ht="13">
      <c r="B196" s="85">
        <v>1</v>
      </c>
      <c r="C196" s="108" t="s">
        <v>661</v>
      </c>
      <c r="D196" s="113">
        <v>42675</v>
      </c>
      <c r="E196" s="71" t="s">
        <v>51</v>
      </c>
      <c r="F196" s="73" t="s">
        <v>32</v>
      </c>
      <c r="G196" s="85" t="s">
        <v>330</v>
      </c>
      <c r="H196" s="75"/>
      <c r="K196" s="104"/>
      <c r="M196" s="105"/>
      <c r="N196" s="105"/>
    </row>
    <row r="197" spans="2:14" ht="13">
      <c r="B197" s="85">
        <v>2</v>
      </c>
      <c r="C197" s="108" t="s">
        <v>662</v>
      </c>
      <c r="D197" s="113">
        <v>42675</v>
      </c>
      <c r="E197" s="71" t="s">
        <v>65</v>
      </c>
      <c r="F197" s="73" t="s">
        <v>32</v>
      </c>
      <c r="G197" s="85" t="s">
        <v>330</v>
      </c>
      <c r="H197" s="85" t="s">
        <v>663</v>
      </c>
      <c r="K197" s="104"/>
      <c r="M197" s="105"/>
      <c r="N197" s="105"/>
    </row>
    <row r="198" spans="2:14" ht="13">
      <c r="B198" s="85">
        <v>3</v>
      </c>
      <c r="C198" s="108" t="s">
        <v>644</v>
      </c>
      <c r="D198" s="109">
        <v>42682</v>
      </c>
      <c r="E198" s="71" t="s">
        <v>341</v>
      </c>
      <c r="F198" s="73" t="s">
        <v>35</v>
      </c>
      <c r="G198" s="85" t="s">
        <v>330</v>
      </c>
      <c r="H198" s="75"/>
      <c r="K198" s="104"/>
      <c r="M198" s="105"/>
      <c r="N198" s="105"/>
    </row>
    <row r="199" spans="2:14" ht="13">
      <c r="B199" s="85">
        <v>4</v>
      </c>
      <c r="C199" s="85" t="s">
        <v>171</v>
      </c>
      <c r="D199" s="109">
        <v>42682</v>
      </c>
      <c r="E199" s="71" t="s">
        <v>53</v>
      </c>
      <c r="F199" s="73" t="s">
        <v>32</v>
      </c>
      <c r="G199" s="85" t="s">
        <v>330</v>
      </c>
      <c r="H199" s="75"/>
      <c r="J199" s="70" t="s">
        <v>665</v>
      </c>
      <c r="K199" s="140" t="s">
        <v>666</v>
      </c>
      <c r="L199" s="70" t="s">
        <v>329</v>
      </c>
      <c r="M199" s="105"/>
      <c r="N199" s="105"/>
    </row>
    <row r="200" spans="2:14" ht="13">
      <c r="B200" s="85">
        <v>5</v>
      </c>
      <c r="C200" s="108" t="s">
        <v>170</v>
      </c>
      <c r="D200" s="137">
        <v>42696</v>
      </c>
      <c r="E200" s="71" t="s">
        <v>80</v>
      </c>
      <c r="F200" s="73" t="s">
        <v>32</v>
      </c>
      <c r="G200" s="85" t="s">
        <v>330</v>
      </c>
      <c r="H200" s="75"/>
      <c r="J200" s="70" t="s">
        <v>32</v>
      </c>
      <c r="K200" s="140">
        <v>10</v>
      </c>
      <c r="L200" s="70">
        <v>1</v>
      </c>
      <c r="M200" s="105"/>
      <c r="N200" s="105"/>
    </row>
    <row r="201" spans="2:14" ht="13">
      <c r="B201" s="85">
        <v>6</v>
      </c>
      <c r="C201" s="108" t="s">
        <v>667</v>
      </c>
      <c r="D201" s="331">
        <v>42696</v>
      </c>
      <c r="E201" s="71" t="s">
        <v>60</v>
      </c>
      <c r="F201" s="73" t="s">
        <v>35</v>
      </c>
      <c r="G201" s="85" t="s">
        <v>329</v>
      </c>
      <c r="H201" s="75"/>
      <c r="J201" s="70" t="s">
        <v>35</v>
      </c>
      <c r="K201" s="140">
        <v>1</v>
      </c>
      <c r="L201" s="70">
        <v>1</v>
      </c>
      <c r="M201" s="105"/>
      <c r="N201" s="105"/>
    </row>
    <row r="202" spans="2:14" ht="13">
      <c r="B202" s="85">
        <v>7</v>
      </c>
      <c r="C202" s="85" t="s">
        <v>166</v>
      </c>
      <c r="D202" s="331">
        <v>42703</v>
      </c>
      <c r="E202" s="71" t="s">
        <v>158</v>
      </c>
      <c r="F202" s="73" t="s">
        <v>201</v>
      </c>
      <c r="G202" s="85" t="s">
        <v>330</v>
      </c>
      <c r="H202" s="75"/>
      <c r="J202" s="70" t="s">
        <v>668</v>
      </c>
      <c r="K202" s="140">
        <v>2</v>
      </c>
      <c r="L202" s="70">
        <v>2</v>
      </c>
      <c r="M202" s="105"/>
      <c r="N202" s="105"/>
    </row>
    <row r="203" spans="2:14" ht="13">
      <c r="B203" s="85">
        <v>8</v>
      </c>
      <c r="C203" s="85" t="s">
        <v>553</v>
      </c>
      <c r="D203" s="331">
        <v>42696</v>
      </c>
      <c r="E203" s="71" t="s">
        <v>463</v>
      </c>
      <c r="F203" s="73" t="s">
        <v>201</v>
      </c>
      <c r="G203" s="85" t="s">
        <v>329</v>
      </c>
      <c r="H203" s="75"/>
      <c r="J203" s="70" t="s">
        <v>201</v>
      </c>
      <c r="K203" s="140">
        <v>5</v>
      </c>
      <c r="L203" s="70">
        <v>3</v>
      </c>
      <c r="M203" s="105"/>
      <c r="N203" s="105"/>
    </row>
    <row r="204" spans="2:14" ht="13">
      <c r="B204" s="85">
        <v>9</v>
      </c>
      <c r="C204" s="85" t="s">
        <v>669</v>
      </c>
      <c r="D204" s="137">
        <v>42703</v>
      </c>
      <c r="E204" s="71" t="s">
        <v>87</v>
      </c>
      <c r="F204" s="73" t="s">
        <v>201</v>
      </c>
      <c r="G204" s="85" t="s">
        <v>330</v>
      </c>
      <c r="H204" s="75"/>
      <c r="K204" s="104"/>
      <c r="M204" s="105"/>
      <c r="N204" s="105"/>
    </row>
    <row r="205" spans="2:14" ht="13">
      <c r="C205" s="279"/>
      <c r="D205" s="280"/>
      <c r="E205" s="143"/>
      <c r="F205" s="297"/>
      <c r="K205" s="104"/>
      <c r="M205" s="105"/>
      <c r="N205" s="105"/>
    </row>
    <row r="206" spans="2:14" ht="13">
      <c r="B206" s="448" t="s">
        <v>670</v>
      </c>
      <c r="C206" s="435"/>
      <c r="D206" s="435"/>
      <c r="E206" s="435"/>
      <c r="F206" s="435"/>
      <c r="G206" s="435"/>
      <c r="H206" s="436"/>
      <c r="K206" s="104"/>
      <c r="M206" s="105"/>
      <c r="N206" s="105"/>
    </row>
    <row r="207" spans="2:14" ht="13">
      <c r="B207" s="100">
        <v>1</v>
      </c>
      <c r="C207" s="103" t="s">
        <v>164</v>
      </c>
      <c r="D207" s="101">
        <v>42731</v>
      </c>
      <c r="E207" s="102" t="s">
        <v>69</v>
      </c>
      <c r="F207" s="102" t="s">
        <v>32</v>
      </c>
      <c r="G207" s="102" t="s">
        <v>329</v>
      </c>
      <c r="H207" s="130"/>
      <c r="K207" s="104"/>
      <c r="M207" s="105"/>
      <c r="N207" s="105"/>
    </row>
    <row r="208" spans="2:14" ht="13">
      <c r="B208" s="100">
        <v>2</v>
      </c>
      <c r="C208" s="103" t="s">
        <v>165</v>
      </c>
      <c r="D208" s="101">
        <v>42703</v>
      </c>
      <c r="E208" s="102" t="s">
        <v>103</v>
      </c>
      <c r="F208" s="102" t="s">
        <v>201</v>
      </c>
      <c r="G208" s="102" t="s">
        <v>329</v>
      </c>
      <c r="H208" s="130"/>
      <c r="K208" s="104"/>
      <c r="M208" s="105"/>
      <c r="N208" s="105"/>
    </row>
    <row r="209" spans="2:14" ht="25">
      <c r="B209" s="100">
        <v>3</v>
      </c>
      <c r="C209" s="103" t="s">
        <v>166</v>
      </c>
      <c r="D209" s="101">
        <v>42717</v>
      </c>
      <c r="E209" s="102" t="s">
        <v>158</v>
      </c>
      <c r="F209" s="102" t="s">
        <v>201</v>
      </c>
      <c r="G209" s="102" t="s">
        <v>329</v>
      </c>
      <c r="H209" s="102" t="s">
        <v>672</v>
      </c>
      <c r="K209" s="104"/>
      <c r="M209" s="105"/>
      <c r="N209" s="105"/>
    </row>
    <row r="210" spans="2:14" ht="13">
      <c r="B210" s="100">
        <v>4</v>
      </c>
      <c r="C210" s="103" t="s">
        <v>167</v>
      </c>
      <c r="D210" s="106">
        <v>42710</v>
      </c>
      <c r="E210" s="102" t="s">
        <v>75</v>
      </c>
      <c r="F210" s="102" t="s">
        <v>668</v>
      </c>
      <c r="G210" s="102" t="s">
        <v>329</v>
      </c>
      <c r="H210" s="130"/>
      <c r="K210" s="104"/>
      <c r="M210" s="105"/>
      <c r="N210" s="105"/>
    </row>
    <row r="211" spans="2:14" ht="13">
      <c r="C211" s="279"/>
      <c r="D211" s="280"/>
      <c r="E211" s="143"/>
      <c r="F211" s="297"/>
      <c r="K211" s="104"/>
      <c r="M211" s="105"/>
      <c r="N211" s="105"/>
    </row>
    <row r="212" spans="2:14" ht="13">
      <c r="C212" s="279"/>
      <c r="D212" s="280"/>
      <c r="E212" s="143"/>
      <c r="F212" s="297"/>
      <c r="K212" s="104"/>
      <c r="M212" s="105"/>
      <c r="N212" s="105"/>
    </row>
    <row r="213" spans="2:14" ht="13">
      <c r="B213" s="449" t="s">
        <v>674</v>
      </c>
      <c r="C213" s="435"/>
      <c r="D213" s="435"/>
      <c r="E213" s="435"/>
      <c r="F213" s="435"/>
      <c r="G213" s="435"/>
      <c r="H213" s="436"/>
      <c r="K213" s="104"/>
      <c r="M213" s="105"/>
      <c r="N213" s="105"/>
    </row>
    <row r="214" spans="2:14" ht="13">
      <c r="B214" s="108">
        <v>1</v>
      </c>
      <c r="C214" s="110" t="s">
        <v>169</v>
      </c>
      <c r="D214" s="109">
        <v>42766</v>
      </c>
      <c r="E214" s="71" t="s">
        <v>93</v>
      </c>
      <c r="F214" s="73" t="s">
        <v>32</v>
      </c>
      <c r="G214" s="85" t="s">
        <v>675</v>
      </c>
      <c r="H214" s="85" t="s">
        <v>676</v>
      </c>
      <c r="K214" s="104"/>
      <c r="M214" s="105"/>
      <c r="N214" s="105"/>
    </row>
    <row r="215" spans="2:14" ht="13">
      <c r="B215" s="108">
        <v>2</v>
      </c>
      <c r="C215" s="111" t="s">
        <v>170</v>
      </c>
      <c r="D215" s="109">
        <v>42745</v>
      </c>
      <c r="E215" s="71" t="s">
        <v>80</v>
      </c>
      <c r="F215" s="73" t="s">
        <v>32</v>
      </c>
      <c r="G215" s="85" t="s">
        <v>330</v>
      </c>
      <c r="H215" s="75"/>
      <c r="K215" s="104"/>
      <c r="M215" s="105"/>
      <c r="N215" s="105"/>
    </row>
    <row r="216" spans="2:14" ht="13">
      <c r="B216" s="108">
        <v>3</v>
      </c>
      <c r="C216" s="111" t="s">
        <v>171</v>
      </c>
      <c r="D216" s="109">
        <v>42752</v>
      </c>
      <c r="E216" s="71" t="s">
        <v>53</v>
      </c>
      <c r="F216" s="73" t="s">
        <v>32</v>
      </c>
      <c r="G216" s="85" t="s">
        <v>330</v>
      </c>
      <c r="H216" s="75"/>
      <c r="K216" s="104"/>
      <c r="M216" s="105"/>
      <c r="N216" s="105"/>
    </row>
    <row r="217" spans="2:14" ht="13">
      <c r="B217" s="108">
        <v>4</v>
      </c>
      <c r="C217" s="110" t="s">
        <v>172</v>
      </c>
      <c r="D217" s="109">
        <v>42752</v>
      </c>
      <c r="E217" s="71" t="s">
        <v>53</v>
      </c>
      <c r="F217" s="73" t="s">
        <v>32</v>
      </c>
      <c r="G217" s="85" t="s">
        <v>330</v>
      </c>
      <c r="H217" s="75"/>
      <c r="K217" s="104"/>
      <c r="M217" s="105"/>
      <c r="N217" s="105"/>
    </row>
    <row r="218" spans="2:14" ht="13">
      <c r="B218" s="108">
        <v>5</v>
      </c>
      <c r="C218" s="110" t="s">
        <v>175</v>
      </c>
      <c r="D218" s="109">
        <v>42759</v>
      </c>
      <c r="E218" s="71" t="s">
        <v>174</v>
      </c>
      <c r="F218" s="73" t="s">
        <v>32</v>
      </c>
      <c r="G218" s="85" t="s">
        <v>330</v>
      </c>
      <c r="H218" s="85" t="s">
        <v>677</v>
      </c>
      <c r="K218" s="104"/>
      <c r="M218" s="105"/>
      <c r="N218" s="105"/>
    </row>
    <row r="219" spans="2:14" ht="15.5">
      <c r="B219" s="108">
        <v>6</v>
      </c>
      <c r="C219" s="112" t="s">
        <v>176</v>
      </c>
      <c r="D219" s="109">
        <v>42759</v>
      </c>
      <c r="E219" s="71" t="s">
        <v>87</v>
      </c>
      <c r="F219" s="73" t="s">
        <v>668</v>
      </c>
      <c r="G219" s="85" t="s">
        <v>675</v>
      </c>
      <c r="H219" s="75"/>
      <c r="K219" s="104"/>
      <c r="M219" s="105"/>
      <c r="N219" s="105"/>
    </row>
    <row r="220" spans="2:14" ht="13">
      <c r="K220" s="104"/>
      <c r="M220" s="105"/>
      <c r="N220" s="105"/>
    </row>
    <row r="221" spans="2:14" ht="13">
      <c r="K221" s="104"/>
      <c r="M221" s="105"/>
      <c r="N221" s="105"/>
    </row>
    <row r="222" spans="2:14" ht="13">
      <c r="B222" s="450" t="s">
        <v>679</v>
      </c>
      <c r="C222" s="435"/>
      <c r="D222" s="435"/>
      <c r="E222" s="435"/>
      <c r="F222" s="435"/>
      <c r="G222" s="435"/>
      <c r="H222" s="436"/>
      <c r="K222" s="104"/>
      <c r="M222" s="105"/>
      <c r="N222" s="105"/>
    </row>
    <row r="223" spans="2:14" ht="13">
      <c r="B223" s="108">
        <v>1</v>
      </c>
      <c r="C223" s="108" t="s">
        <v>178</v>
      </c>
      <c r="D223" s="113">
        <v>42773</v>
      </c>
      <c r="E223" s="71" t="s">
        <v>177</v>
      </c>
      <c r="F223" s="73" t="s">
        <v>35</v>
      </c>
      <c r="G223" s="85" t="s">
        <v>330</v>
      </c>
      <c r="H223" s="75"/>
      <c r="K223" s="104"/>
      <c r="M223" s="105"/>
      <c r="N223" s="105"/>
    </row>
    <row r="224" spans="2:14" ht="13">
      <c r="B224" s="108">
        <v>2</v>
      </c>
      <c r="C224" s="108" t="s">
        <v>179</v>
      </c>
      <c r="D224" s="113">
        <v>42773</v>
      </c>
      <c r="E224" s="71" t="s">
        <v>60</v>
      </c>
      <c r="F224" s="73" t="s">
        <v>35</v>
      </c>
      <c r="G224" s="85" t="s">
        <v>329</v>
      </c>
      <c r="H224" s="75"/>
      <c r="K224" s="104"/>
      <c r="M224" s="105"/>
      <c r="N224" s="105"/>
    </row>
    <row r="225" spans="2:14" ht="13">
      <c r="B225" s="108">
        <v>3</v>
      </c>
      <c r="C225" s="108" t="s">
        <v>180</v>
      </c>
      <c r="D225" s="113">
        <v>42780</v>
      </c>
      <c r="E225" s="84"/>
      <c r="F225" s="73" t="s">
        <v>668</v>
      </c>
      <c r="G225" s="85" t="s">
        <v>329</v>
      </c>
      <c r="H225" s="75"/>
      <c r="K225" s="104"/>
      <c r="M225" s="105"/>
      <c r="N225" s="105"/>
    </row>
    <row r="226" spans="2:14" ht="13">
      <c r="B226" s="108">
        <v>4</v>
      </c>
      <c r="C226" s="108" t="s">
        <v>181</v>
      </c>
      <c r="D226" s="113">
        <v>42780</v>
      </c>
      <c r="E226" s="84"/>
      <c r="F226" s="73" t="s">
        <v>201</v>
      </c>
      <c r="G226" s="85" t="s">
        <v>329</v>
      </c>
      <c r="H226" s="75"/>
      <c r="K226" s="104"/>
      <c r="M226" s="105"/>
      <c r="N226" s="105"/>
    </row>
    <row r="227" spans="2:14" ht="13">
      <c r="C227" s="279"/>
      <c r="D227" s="280"/>
      <c r="E227" s="143"/>
      <c r="F227" s="297"/>
      <c r="K227" s="104"/>
      <c r="M227" s="105"/>
      <c r="N227" s="105"/>
    </row>
    <row r="228" spans="2:14" ht="13">
      <c r="B228" s="451" t="s">
        <v>682</v>
      </c>
      <c r="C228" s="435"/>
      <c r="D228" s="435"/>
      <c r="E228" s="435"/>
      <c r="F228" s="435"/>
      <c r="G228" s="435"/>
      <c r="H228" s="436"/>
      <c r="K228" s="104"/>
      <c r="M228" s="105"/>
      <c r="N228" s="105"/>
    </row>
    <row r="229" spans="2:14" ht="13">
      <c r="B229" s="85">
        <v>1</v>
      </c>
      <c r="C229" s="110" t="s">
        <v>182</v>
      </c>
      <c r="D229" s="109">
        <v>42815</v>
      </c>
      <c r="E229" s="73" t="s">
        <v>87</v>
      </c>
      <c r="F229" s="85" t="s">
        <v>390</v>
      </c>
      <c r="G229" s="85" t="s">
        <v>329</v>
      </c>
      <c r="H229" s="75"/>
      <c r="K229" s="104"/>
      <c r="M229" s="105"/>
      <c r="N229" s="105"/>
    </row>
    <row r="230" spans="2:14" ht="13">
      <c r="B230" s="85">
        <v>2</v>
      </c>
      <c r="C230" s="110" t="s">
        <v>183</v>
      </c>
      <c r="D230" s="109">
        <v>42822</v>
      </c>
      <c r="E230" s="71" t="s">
        <v>80</v>
      </c>
      <c r="F230" s="73" t="s">
        <v>32</v>
      </c>
      <c r="G230" s="85" t="s">
        <v>330</v>
      </c>
      <c r="H230" s="75"/>
      <c r="K230" s="104"/>
      <c r="M230" s="105"/>
      <c r="N230" s="105"/>
    </row>
    <row r="231" spans="2:14" ht="13">
      <c r="B231" s="85">
        <v>3</v>
      </c>
      <c r="C231" s="110" t="s">
        <v>184</v>
      </c>
      <c r="D231" s="109">
        <v>42801</v>
      </c>
      <c r="E231" s="71" t="s">
        <v>75</v>
      </c>
      <c r="F231" s="73" t="s">
        <v>32</v>
      </c>
      <c r="G231" s="85" t="s">
        <v>329</v>
      </c>
      <c r="H231" s="75"/>
      <c r="K231" s="104"/>
      <c r="M231" s="105"/>
      <c r="N231" s="105"/>
    </row>
    <row r="232" spans="2:14" ht="13">
      <c r="B232" s="85">
        <v>4</v>
      </c>
      <c r="C232" s="110" t="s">
        <v>186</v>
      </c>
      <c r="D232" s="109">
        <v>42801</v>
      </c>
      <c r="E232" s="71" t="s">
        <v>185</v>
      </c>
      <c r="F232" s="73" t="s">
        <v>32</v>
      </c>
      <c r="G232" s="85" t="s">
        <v>329</v>
      </c>
      <c r="H232" s="75"/>
      <c r="K232" s="104"/>
      <c r="M232" s="105"/>
      <c r="N232" s="105"/>
    </row>
    <row r="233" spans="2:14" ht="13">
      <c r="C233" s="279"/>
      <c r="D233" s="280"/>
      <c r="E233" s="143"/>
      <c r="F233" s="297"/>
      <c r="K233" s="104"/>
      <c r="M233" s="105"/>
      <c r="N233" s="105"/>
    </row>
    <row r="234" spans="2:14" ht="13">
      <c r="D234" s="280"/>
      <c r="E234" s="143"/>
      <c r="F234" s="297"/>
      <c r="K234" s="104"/>
      <c r="M234" s="105"/>
      <c r="N234" s="105"/>
    </row>
    <row r="235" spans="2:14" ht="13">
      <c r="B235" s="448" t="s">
        <v>685</v>
      </c>
      <c r="C235" s="435"/>
      <c r="D235" s="435"/>
      <c r="E235" s="435"/>
      <c r="F235" s="435"/>
      <c r="G235" s="435"/>
      <c r="H235" s="436"/>
      <c r="K235" s="104"/>
      <c r="M235" s="105"/>
      <c r="N235" s="105"/>
    </row>
    <row r="236" spans="2:14" ht="13">
      <c r="B236" s="108">
        <v>1</v>
      </c>
      <c r="C236" s="110" t="s">
        <v>187</v>
      </c>
      <c r="D236" s="109">
        <v>42850</v>
      </c>
      <c r="E236" s="71" t="s">
        <v>83</v>
      </c>
      <c r="F236" s="133"/>
      <c r="G236" s="85" t="s">
        <v>329</v>
      </c>
      <c r="H236" s="75"/>
      <c r="K236" s="104"/>
      <c r="M236" s="105"/>
      <c r="N236" s="105"/>
    </row>
    <row r="237" spans="2:14" ht="13">
      <c r="B237" s="108">
        <v>2</v>
      </c>
      <c r="C237" s="108" t="s">
        <v>188</v>
      </c>
      <c r="D237" s="109">
        <v>42850</v>
      </c>
      <c r="E237" s="71" t="s">
        <v>33</v>
      </c>
      <c r="F237" s="73" t="s">
        <v>35</v>
      </c>
      <c r="G237" s="85" t="s">
        <v>329</v>
      </c>
      <c r="H237" s="75"/>
      <c r="K237" s="104"/>
      <c r="M237" s="105"/>
      <c r="N237" s="105"/>
    </row>
    <row r="238" spans="2:14" ht="13">
      <c r="B238" s="108">
        <v>3</v>
      </c>
      <c r="C238" s="108" t="s">
        <v>190</v>
      </c>
      <c r="D238" s="109">
        <v>42843</v>
      </c>
      <c r="E238" s="71" t="s">
        <v>189</v>
      </c>
      <c r="F238" s="73" t="s">
        <v>32</v>
      </c>
      <c r="G238" s="85" t="s">
        <v>329</v>
      </c>
      <c r="H238" s="75"/>
      <c r="K238" s="104"/>
      <c r="M238" s="105"/>
      <c r="N238" s="105"/>
    </row>
    <row r="239" spans="2:14" ht="13">
      <c r="B239" s="108">
        <v>4</v>
      </c>
      <c r="C239" s="108" t="s">
        <v>191</v>
      </c>
      <c r="D239" s="113">
        <v>42829</v>
      </c>
      <c r="E239" s="71" t="s">
        <v>155</v>
      </c>
      <c r="F239" s="73" t="s">
        <v>192</v>
      </c>
      <c r="G239" s="85" t="s">
        <v>329</v>
      </c>
      <c r="H239" s="75"/>
      <c r="K239" s="104"/>
      <c r="M239" s="105"/>
      <c r="N239" s="105"/>
    </row>
    <row r="240" spans="2:14" ht="13">
      <c r="B240" s="108">
        <v>5</v>
      </c>
      <c r="C240" s="108" t="s">
        <v>582</v>
      </c>
      <c r="D240" s="113">
        <v>42829</v>
      </c>
      <c r="E240" s="71" t="s">
        <v>239</v>
      </c>
      <c r="F240" s="73" t="s">
        <v>296</v>
      </c>
      <c r="G240" s="85" t="s">
        <v>329</v>
      </c>
      <c r="H240" s="75"/>
      <c r="K240" s="104"/>
      <c r="M240" s="105"/>
      <c r="N240" s="105"/>
    </row>
    <row r="241" spans="2:14" ht="13">
      <c r="C241" s="279"/>
      <c r="D241" s="280"/>
      <c r="E241" s="143"/>
      <c r="F241" s="297"/>
      <c r="K241" s="104"/>
      <c r="M241" s="105"/>
      <c r="N241" s="105"/>
    </row>
    <row r="242" spans="2:14" ht="13">
      <c r="B242" s="452" t="s">
        <v>687</v>
      </c>
      <c r="C242" s="435"/>
      <c r="D242" s="435"/>
      <c r="E242" s="435"/>
      <c r="F242" s="435"/>
      <c r="G242" s="435"/>
      <c r="H242" s="436"/>
      <c r="K242" s="104"/>
      <c r="M242" s="105"/>
      <c r="N242" s="105"/>
    </row>
    <row r="243" spans="2:14" ht="13">
      <c r="B243" s="108">
        <v>1</v>
      </c>
      <c r="C243" s="110" t="s">
        <v>194</v>
      </c>
      <c r="D243" s="109">
        <v>42864</v>
      </c>
      <c r="E243" s="71" t="s">
        <v>193</v>
      </c>
      <c r="F243" s="73" t="s">
        <v>32</v>
      </c>
      <c r="G243" s="85" t="s">
        <v>329</v>
      </c>
      <c r="H243" s="75"/>
      <c r="K243" s="104"/>
      <c r="M243" s="105"/>
      <c r="N243" s="105"/>
    </row>
    <row r="244" spans="2:14" ht="13">
      <c r="B244" s="108">
        <v>2</v>
      </c>
      <c r="C244" s="108" t="s">
        <v>196</v>
      </c>
      <c r="D244" s="109">
        <v>42871</v>
      </c>
      <c r="E244" s="71" t="s">
        <v>195</v>
      </c>
      <c r="F244" s="73" t="s">
        <v>197</v>
      </c>
      <c r="G244" s="85" t="s">
        <v>689</v>
      </c>
      <c r="H244" s="75"/>
      <c r="K244" s="104"/>
      <c r="M244" s="105"/>
      <c r="N244" s="105"/>
    </row>
    <row r="245" spans="2:14" ht="13">
      <c r="B245" s="108">
        <v>3</v>
      </c>
      <c r="C245" s="108" t="s">
        <v>198</v>
      </c>
      <c r="D245" s="109">
        <v>42871</v>
      </c>
      <c r="E245" s="84"/>
      <c r="F245" s="73" t="s">
        <v>35</v>
      </c>
      <c r="G245" s="85" t="s">
        <v>330</v>
      </c>
      <c r="H245" s="75"/>
      <c r="K245" s="104"/>
      <c r="M245" s="105"/>
      <c r="N245" s="105"/>
    </row>
    <row r="246" spans="2:14" ht="13">
      <c r="B246" s="108">
        <v>4</v>
      </c>
      <c r="C246" s="110" t="s">
        <v>200</v>
      </c>
      <c r="D246" s="109">
        <v>42878</v>
      </c>
      <c r="E246" s="71" t="s">
        <v>199</v>
      </c>
      <c r="F246" s="73" t="s">
        <v>201</v>
      </c>
      <c r="G246" s="85" t="s">
        <v>329</v>
      </c>
      <c r="H246" s="75"/>
      <c r="K246" s="104"/>
      <c r="M246" s="105"/>
      <c r="N246" s="105"/>
    </row>
    <row r="247" spans="2:14" ht="13">
      <c r="B247" s="108">
        <v>5</v>
      </c>
      <c r="C247" s="108" t="s">
        <v>202</v>
      </c>
      <c r="D247" s="109">
        <v>42885</v>
      </c>
      <c r="E247" s="71" t="s">
        <v>51</v>
      </c>
      <c r="F247" s="73" t="s">
        <v>32</v>
      </c>
      <c r="G247" s="85" t="s">
        <v>329</v>
      </c>
      <c r="H247" s="75"/>
      <c r="K247" s="104"/>
      <c r="M247" s="105"/>
      <c r="N247" s="105"/>
    </row>
    <row r="248" spans="2:14" ht="13">
      <c r="B248" s="108">
        <v>6</v>
      </c>
      <c r="C248" s="108" t="s">
        <v>203</v>
      </c>
      <c r="D248" s="109">
        <v>42885</v>
      </c>
      <c r="E248" s="71" t="s">
        <v>135</v>
      </c>
      <c r="F248" s="73" t="s">
        <v>690</v>
      </c>
      <c r="G248" s="85" t="s">
        <v>329</v>
      </c>
      <c r="H248" s="75"/>
      <c r="K248" s="104"/>
      <c r="M248" s="105"/>
      <c r="N248" s="105"/>
    </row>
    <row r="249" spans="2:14" ht="13">
      <c r="C249" s="279"/>
      <c r="D249" s="280"/>
      <c r="E249" s="143"/>
      <c r="F249" s="297"/>
      <c r="K249" s="104"/>
      <c r="M249" s="105"/>
      <c r="N249" s="105"/>
    </row>
    <row r="250" spans="2:14" ht="13">
      <c r="B250" s="453" t="s">
        <v>691</v>
      </c>
      <c r="C250" s="435"/>
      <c r="D250" s="435"/>
      <c r="E250" s="435"/>
      <c r="F250" s="435"/>
      <c r="G250" s="435"/>
      <c r="H250" s="436"/>
      <c r="K250" s="104"/>
      <c r="M250" s="105"/>
      <c r="N250" s="105"/>
    </row>
    <row r="251" spans="2:14" ht="13">
      <c r="B251" s="108">
        <v>1</v>
      </c>
      <c r="C251" s="108" t="s">
        <v>204</v>
      </c>
      <c r="D251" s="113">
        <v>42899</v>
      </c>
      <c r="E251" s="71" t="s">
        <v>158</v>
      </c>
      <c r="F251" s="73" t="s">
        <v>32</v>
      </c>
      <c r="G251" s="85" t="s">
        <v>329</v>
      </c>
      <c r="H251" s="75"/>
      <c r="K251" s="104"/>
      <c r="M251" s="105"/>
      <c r="N251" s="105"/>
    </row>
    <row r="252" spans="2:14" ht="13">
      <c r="B252" s="108">
        <v>2</v>
      </c>
      <c r="C252" s="108" t="s">
        <v>205</v>
      </c>
      <c r="D252" s="109">
        <v>42899</v>
      </c>
      <c r="E252" s="71" t="s">
        <v>87</v>
      </c>
      <c r="F252" s="73" t="s">
        <v>32</v>
      </c>
      <c r="G252" s="85" t="s">
        <v>329</v>
      </c>
      <c r="H252" s="75"/>
      <c r="K252" s="104"/>
      <c r="M252" s="105"/>
      <c r="N252" s="105"/>
    </row>
    <row r="253" spans="2:14" ht="13">
      <c r="B253" s="108">
        <v>3</v>
      </c>
      <c r="C253" s="108" t="s">
        <v>206</v>
      </c>
      <c r="D253" s="109">
        <v>42906</v>
      </c>
      <c r="E253" s="71" t="s">
        <v>189</v>
      </c>
      <c r="F253" s="73" t="s">
        <v>32</v>
      </c>
      <c r="G253" s="85" t="s">
        <v>329</v>
      </c>
      <c r="H253" s="75"/>
      <c r="K253" s="104"/>
      <c r="M253" s="105"/>
      <c r="N253" s="105"/>
    </row>
    <row r="254" spans="2:14" ht="13">
      <c r="B254" s="108">
        <v>4</v>
      </c>
      <c r="C254" s="108" t="s">
        <v>208</v>
      </c>
      <c r="D254" s="109">
        <v>42892</v>
      </c>
      <c r="E254" s="71" t="s">
        <v>207</v>
      </c>
      <c r="F254" s="73" t="s">
        <v>695</v>
      </c>
      <c r="G254" s="85" t="s">
        <v>330</v>
      </c>
      <c r="H254" s="75"/>
      <c r="K254" s="104"/>
      <c r="M254" s="105"/>
      <c r="N254" s="105"/>
    </row>
    <row r="255" spans="2:14" ht="13">
      <c r="B255" s="117">
        <v>5</v>
      </c>
      <c r="C255" s="120" t="s">
        <v>214</v>
      </c>
      <c r="D255" s="119">
        <v>42913</v>
      </c>
      <c r="E255" s="117" t="s">
        <v>124</v>
      </c>
      <c r="F255" s="117" t="s">
        <v>32</v>
      </c>
      <c r="G255" s="85" t="s">
        <v>329</v>
      </c>
      <c r="H255" s="117"/>
      <c r="K255" s="104"/>
      <c r="M255" s="105"/>
      <c r="N255" s="105"/>
    </row>
    <row r="256" spans="2:14" ht="13">
      <c r="B256" s="85">
        <v>6</v>
      </c>
      <c r="C256" s="120" t="s">
        <v>225</v>
      </c>
      <c r="D256" s="113">
        <v>42913</v>
      </c>
      <c r="E256" s="85" t="s">
        <v>124</v>
      </c>
      <c r="F256" s="85" t="s">
        <v>32</v>
      </c>
      <c r="G256" s="85" t="s">
        <v>329</v>
      </c>
      <c r="H256" s="75"/>
      <c r="K256" s="104"/>
      <c r="M256" s="105"/>
      <c r="N256" s="105"/>
    </row>
    <row r="257" spans="2:14" ht="13">
      <c r="B257" s="85">
        <v>7</v>
      </c>
      <c r="C257" s="120" t="s">
        <v>226</v>
      </c>
      <c r="D257" s="109">
        <v>42892</v>
      </c>
      <c r="E257" s="71" t="s">
        <v>93</v>
      </c>
      <c r="F257" s="73" t="s">
        <v>32</v>
      </c>
      <c r="G257" s="85" t="s">
        <v>329</v>
      </c>
      <c r="H257" s="75"/>
      <c r="K257" s="104"/>
      <c r="M257" s="105"/>
      <c r="N257" s="105"/>
    </row>
    <row r="258" spans="2:14" ht="13">
      <c r="C258" s="279"/>
      <c r="D258" s="280"/>
      <c r="E258" s="143"/>
      <c r="F258" s="297"/>
      <c r="K258" s="104"/>
      <c r="M258" s="105"/>
      <c r="N258" s="105"/>
    </row>
    <row r="259" spans="2:14" ht="13">
      <c r="B259" s="454" t="s">
        <v>696</v>
      </c>
      <c r="C259" s="427"/>
      <c r="D259" s="427"/>
      <c r="E259" s="427"/>
      <c r="F259" s="427"/>
      <c r="G259" s="427"/>
      <c r="H259" s="427"/>
      <c r="K259" s="104"/>
      <c r="M259" s="105"/>
      <c r="N259" s="105"/>
    </row>
    <row r="260" spans="2:14" ht="13">
      <c r="F260" s="297"/>
      <c r="K260" s="104"/>
      <c r="M260" s="105"/>
      <c r="N260" s="105"/>
    </row>
    <row r="261" spans="2:14" ht="13">
      <c r="B261" s="455" t="s">
        <v>697</v>
      </c>
      <c r="C261" s="435"/>
      <c r="D261" s="435"/>
      <c r="E261" s="435"/>
      <c r="F261" s="435"/>
      <c r="G261" s="435"/>
      <c r="H261" s="436"/>
      <c r="K261" s="104"/>
      <c r="M261" s="105"/>
      <c r="N261" s="105"/>
    </row>
    <row r="262" spans="2:14" ht="13">
      <c r="B262" s="85">
        <v>1</v>
      </c>
      <c r="C262" s="110" t="s">
        <v>228</v>
      </c>
      <c r="D262" s="109">
        <v>42927</v>
      </c>
      <c r="E262" s="71" t="s">
        <v>69</v>
      </c>
      <c r="F262" s="73" t="s">
        <v>32</v>
      </c>
      <c r="G262" s="85" t="s">
        <v>330</v>
      </c>
      <c r="H262" s="75"/>
      <c r="K262" s="104"/>
      <c r="M262" s="105"/>
      <c r="N262" s="105"/>
    </row>
    <row r="263" spans="2:14" ht="13">
      <c r="B263" s="85">
        <v>2</v>
      </c>
      <c r="C263" s="110" t="s">
        <v>229</v>
      </c>
      <c r="D263" s="109">
        <v>42927</v>
      </c>
      <c r="E263" s="71" t="s">
        <v>135</v>
      </c>
      <c r="F263" s="73" t="s">
        <v>32</v>
      </c>
      <c r="G263" s="85" t="s">
        <v>330</v>
      </c>
      <c r="H263" s="85" t="s">
        <v>699</v>
      </c>
      <c r="K263" s="104"/>
      <c r="M263" s="105"/>
      <c r="N263" s="105"/>
    </row>
    <row r="264" spans="2:14" ht="13">
      <c r="B264" s="85">
        <v>3</v>
      </c>
      <c r="C264" s="110" t="s">
        <v>230</v>
      </c>
      <c r="D264" s="109">
        <v>42934</v>
      </c>
      <c r="E264" s="71" t="s">
        <v>29</v>
      </c>
      <c r="F264" s="73" t="s">
        <v>35</v>
      </c>
      <c r="G264" s="85" t="s">
        <v>330</v>
      </c>
      <c r="H264" s="75"/>
      <c r="K264" s="104"/>
      <c r="M264" s="105"/>
      <c r="N264" s="105"/>
    </row>
    <row r="265" spans="2:14" ht="13">
      <c r="B265" s="85">
        <v>4</v>
      </c>
      <c r="C265" s="110" t="s">
        <v>232</v>
      </c>
      <c r="D265" s="109">
        <v>42934</v>
      </c>
      <c r="E265" s="71" t="s">
        <v>231</v>
      </c>
      <c r="F265" s="73" t="s">
        <v>35</v>
      </c>
      <c r="G265" s="85" t="s">
        <v>329</v>
      </c>
      <c r="H265" s="75"/>
      <c r="K265" s="104"/>
      <c r="M265" s="105"/>
      <c r="N265" s="105"/>
    </row>
    <row r="266" spans="2:14" ht="13">
      <c r="B266" s="85">
        <v>5</v>
      </c>
      <c r="C266" s="108" t="s">
        <v>233</v>
      </c>
      <c r="D266" s="109">
        <v>42934</v>
      </c>
      <c r="E266" s="71" t="s">
        <v>60</v>
      </c>
      <c r="F266" s="73" t="s">
        <v>209</v>
      </c>
      <c r="G266" s="85" t="s">
        <v>329</v>
      </c>
      <c r="H266" s="75"/>
      <c r="K266" s="104"/>
      <c r="M266" s="105"/>
      <c r="N266" s="105"/>
    </row>
    <row r="267" spans="2:14" ht="13">
      <c r="B267" s="85">
        <v>6</v>
      </c>
      <c r="C267" s="108" t="s">
        <v>234</v>
      </c>
      <c r="D267" s="109">
        <v>42934</v>
      </c>
      <c r="E267" s="71" t="s">
        <v>60</v>
      </c>
      <c r="F267" s="73" t="s">
        <v>209</v>
      </c>
      <c r="G267" s="85" t="s">
        <v>330</v>
      </c>
      <c r="H267" s="85" t="s">
        <v>701</v>
      </c>
      <c r="K267" s="104"/>
      <c r="M267" s="105"/>
      <c r="N267" s="105"/>
    </row>
    <row r="268" spans="2:14" ht="13">
      <c r="B268" s="85">
        <v>7</v>
      </c>
      <c r="C268" s="108" t="s">
        <v>236</v>
      </c>
      <c r="D268" s="109">
        <v>42934</v>
      </c>
      <c r="E268" s="71" t="s">
        <v>60</v>
      </c>
      <c r="F268" s="73" t="s">
        <v>63</v>
      </c>
      <c r="G268" s="85" t="s">
        <v>329</v>
      </c>
      <c r="H268" s="75"/>
      <c r="K268" s="104"/>
      <c r="M268" s="105"/>
      <c r="N268" s="105"/>
    </row>
    <row r="269" spans="2:14" ht="13">
      <c r="B269" s="85">
        <v>8</v>
      </c>
      <c r="C269" s="110" t="s">
        <v>238</v>
      </c>
      <c r="D269" s="109">
        <v>42941</v>
      </c>
      <c r="E269" s="71" t="s">
        <v>158</v>
      </c>
      <c r="F269" s="73" t="s">
        <v>32</v>
      </c>
      <c r="G269" s="85" t="s">
        <v>329</v>
      </c>
      <c r="H269" s="75"/>
      <c r="K269" s="104"/>
      <c r="M269" s="105"/>
      <c r="N269" s="105"/>
    </row>
    <row r="270" spans="2:14" ht="13">
      <c r="B270" s="85">
        <v>9</v>
      </c>
      <c r="C270" s="110" t="s">
        <v>240</v>
      </c>
      <c r="D270" s="109">
        <v>42941</v>
      </c>
      <c r="E270" s="71" t="s">
        <v>158</v>
      </c>
      <c r="F270" s="73" t="s">
        <v>32</v>
      </c>
      <c r="G270" s="85" t="s">
        <v>329</v>
      </c>
      <c r="H270" s="75"/>
      <c r="K270" s="104"/>
      <c r="M270" s="105"/>
      <c r="N270" s="105"/>
    </row>
    <row r="271" spans="2:14" ht="13">
      <c r="B271" s="85">
        <v>10</v>
      </c>
      <c r="C271" s="110" t="s">
        <v>242</v>
      </c>
      <c r="D271" s="109">
        <v>42941</v>
      </c>
      <c r="E271" s="71" t="s">
        <v>241</v>
      </c>
      <c r="F271" s="73" t="s">
        <v>32</v>
      </c>
      <c r="G271" s="85" t="s">
        <v>329</v>
      </c>
      <c r="H271" s="75"/>
      <c r="K271" s="104"/>
      <c r="M271" s="105"/>
      <c r="N271" s="105"/>
    </row>
    <row r="272" spans="2:14" ht="13">
      <c r="B272" s="70"/>
      <c r="C272" s="279"/>
      <c r="D272" s="280"/>
      <c r="E272" s="143"/>
      <c r="F272" s="297"/>
      <c r="K272" s="104"/>
      <c r="M272" s="105"/>
      <c r="N272" s="105"/>
    </row>
    <row r="273" spans="2:14" ht="13">
      <c r="C273" s="279"/>
      <c r="D273" s="280"/>
      <c r="F273" s="297"/>
      <c r="K273" s="104"/>
      <c r="M273" s="105"/>
      <c r="N273" s="105"/>
    </row>
    <row r="274" spans="2:14" ht="13">
      <c r="B274" s="456" t="s">
        <v>703</v>
      </c>
      <c r="C274" s="435"/>
      <c r="D274" s="435"/>
      <c r="E274" s="435"/>
      <c r="F274" s="435"/>
      <c r="G274" s="435"/>
      <c r="H274" s="436"/>
      <c r="K274" s="104"/>
      <c r="M274" s="105"/>
      <c r="N274" s="105"/>
    </row>
    <row r="275" spans="2:14" ht="13">
      <c r="B275" s="85">
        <v>1</v>
      </c>
      <c r="C275" s="108" t="s">
        <v>244</v>
      </c>
      <c r="D275" s="113">
        <v>42948</v>
      </c>
      <c r="E275" s="71" t="s">
        <v>93</v>
      </c>
      <c r="F275" s="73" t="s">
        <v>32</v>
      </c>
      <c r="G275" s="85" t="s">
        <v>704</v>
      </c>
      <c r="H275" s="75"/>
      <c r="K275" s="104"/>
      <c r="M275" s="105"/>
      <c r="N275" s="105"/>
    </row>
    <row r="276" spans="2:14" ht="13">
      <c r="B276" s="85">
        <v>2</v>
      </c>
      <c r="C276" s="108" t="s">
        <v>246</v>
      </c>
      <c r="D276" s="109">
        <v>42948</v>
      </c>
      <c r="E276" s="71" t="s">
        <v>80</v>
      </c>
      <c r="F276" s="73" t="s">
        <v>32</v>
      </c>
      <c r="G276" s="85" t="s">
        <v>329</v>
      </c>
      <c r="H276" s="75"/>
      <c r="K276" s="104"/>
      <c r="M276" s="105"/>
      <c r="N276" s="105"/>
    </row>
    <row r="277" spans="2:14" ht="13">
      <c r="B277" s="85">
        <v>3</v>
      </c>
      <c r="C277" s="108" t="s">
        <v>248</v>
      </c>
      <c r="D277" s="109">
        <v>42955</v>
      </c>
      <c r="E277" s="71" t="s">
        <v>69</v>
      </c>
      <c r="F277" s="73" t="s">
        <v>32</v>
      </c>
      <c r="G277" s="85" t="s">
        <v>329</v>
      </c>
      <c r="H277" s="75"/>
      <c r="K277" s="104"/>
      <c r="M277" s="105"/>
      <c r="N277" s="105"/>
    </row>
    <row r="278" spans="2:14" ht="13">
      <c r="B278" s="85">
        <v>4</v>
      </c>
      <c r="C278" s="85" t="s">
        <v>249</v>
      </c>
      <c r="D278" s="109">
        <v>42955</v>
      </c>
      <c r="E278" s="71" t="s">
        <v>69</v>
      </c>
      <c r="F278" s="73" t="s">
        <v>32</v>
      </c>
      <c r="G278" s="85" t="s">
        <v>330</v>
      </c>
      <c r="H278" s="75"/>
      <c r="K278" s="104"/>
      <c r="M278" s="105"/>
      <c r="N278" s="105"/>
    </row>
    <row r="279" spans="2:14" ht="13">
      <c r="B279" s="85">
        <v>5</v>
      </c>
      <c r="C279" s="85" t="s">
        <v>250</v>
      </c>
      <c r="D279" s="109">
        <v>42962</v>
      </c>
      <c r="E279" s="71" t="s">
        <v>87</v>
      </c>
      <c r="F279" s="73" t="s">
        <v>32</v>
      </c>
      <c r="G279" s="85" t="s">
        <v>330</v>
      </c>
      <c r="H279" s="75"/>
      <c r="K279" s="104"/>
      <c r="M279" s="105"/>
      <c r="N279" s="105"/>
    </row>
    <row r="280" spans="2:14" ht="13">
      <c r="B280" s="85">
        <v>6</v>
      </c>
      <c r="C280" s="108" t="s">
        <v>251</v>
      </c>
      <c r="D280" s="109">
        <v>42969</v>
      </c>
      <c r="E280" s="71" t="s">
        <v>189</v>
      </c>
      <c r="F280" s="73" t="s">
        <v>32</v>
      </c>
      <c r="G280" s="85" t="s">
        <v>329</v>
      </c>
      <c r="H280" s="85" t="s">
        <v>707</v>
      </c>
      <c r="K280" s="104"/>
      <c r="M280" s="105"/>
      <c r="N280" s="105"/>
    </row>
    <row r="281" spans="2:14" ht="13">
      <c r="B281" s="85">
        <v>7</v>
      </c>
      <c r="C281" s="85" t="s">
        <v>254</v>
      </c>
      <c r="D281" s="109">
        <v>42976</v>
      </c>
      <c r="E281" s="71" t="s">
        <v>135</v>
      </c>
      <c r="F281" s="73" t="s">
        <v>32</v>
      </c>
      <c r="G281" s="85" t="s">
        <v>329</v>
      </c>
      <c r="H281" s="85" t="s">
        <v>144</v>
      </c>
      <c r="K281" s="104"/>
      <c r="M281" s="105"/>
      <c r="N281" s="105"/>
    </row>
    <row r="282" spans="2:14" ht="13">
      <c r="B282" s="85">
        <v>8</v>
      </c>
      <c r="C282" s="108" t="s">
        <v>179</v>
      </c>
      <c r="D282" s="113">
        <v>42976</v>
      </c>
      <c r="E282" s="71" t="s">
        <v>60</v>
      </c>
      <c r="F282" s="73" t="s">
        <v>144</v>
      </c>
      <c r="G282" s="85" t="s">
        <v>330</v>
      </c>
      <c r="H282" s="75"/>
      <c r="K282" s="104"/>
      <c r="M282" s="105"/>
      <c r="N282" s="105"/>
    </row>
    <row r="283" spans="2:14" ht="13">
      <c r="B283" s="85">
        <v>9</v>
      </c>
      <c r="C283" s="110" t="s">
        <v>255</v>
      </c>
      <c r="D283" s="109">
        <v>42962</v>
      </c>
      <c r="E283" s="71" t="s">
        <v>37</v>
      </c>
      <c r="F283" s="73" t="s">
        <v>256</v>
      </c>
      <c r="G283" s="85" t="s">
        <v>329</v>
      </c>
      <c r="H283" s="85" t="s">
        <v>708</v>
      </c>
      <c r="K283" s="104"/>
      <c r="M283" s="105"/>
      <c r="N283" s="105"/>
    </row>
    <row r="284" spans="2:14" ht="13">
      <c r="B284" s="85">
        <v>10</v>
      </c>
      <c r="C284" s="85" t="s">
        <v>258</v>
      </c>
      <c r="D284" s="109">
        <v>42955</v>
      </c>
      <c r="E284" s="84"/>
      <c r="F284" s="73" t="s">
        <v>201</v>
      </c>
      <c r="G284" s="85" t="s">
        <v>329</v>
      </c>
      <c r="H284" s="75"/>
      <c r="K284" s="104"/>
      <c r="M284" s="105"/>
      <c r="N284" s="105"/>
    </row>
    <row r="285" spans="2:14" ht="13">
      <c r="C285" s="279"/>
      <c r="D285" s="280"/>
      <c r="E285" s="143"/>
      <c r="F285" s="297"/>
      <c r="K285" s="104"/>
      <c r="M285" s="105"/>
      <c r="N285" s="105"/>
    </row>
    <row r="286" spans="2:14" ht="13">
      <c r="C286" s="279"/>
      <c r="D286" s="280"/>
      <c r="E286" s="143"/>
      <c r="F286" s="297"/>
      <c r="K286" s="104"/>
      <c r="M286" s="105"/>
      <c r="N286" s="105"/>
    </row>
    <row r="287" spans="2:14" ht="13">
      <c r="B287" s="444" t="s">
        <v>709</v>
      </c>
      <c r="C287" s="435"/>
      <c r="D287" s="435"/>
      <c r="E287" s="435"/>
      <c r="F287" s="435"/>
      <c r="G287" s="436"/>
      <c r="K287" s="104"/>
      <c r="M287" s="105"/>
      <c r="N287" s="105"/>
    </row>
    <row r="288" spans="2:14" ht="13">
      <c r="B288" s="85">
        <v>1</v>
      </c>
      <c r="C288" s="110" t="s">
        <v>262</v>
      </c>
      <c r="D288" s="132">
        <v>42983</v>
      </c>
      <c r="E288" s="84"/>
      <c r="F288" s="133"/>
      <c r="G288" s="85" t="s">
        <v>713</v>
      </c>
      <c r="K288" s="104"/>
      <c r="M288" s="105"/>
      <c r="N288" s="105"/>
    </row>
    <row r="289" spans="2:14" ht="13">
      <c r="B289" s="85">
        <v>2</v>
      </c>
      <c r="C289" s="110" t="s">
        <v>264</v>
      </c>
      <c r="D289" s="132">
        <v>42983</v>
      </c>
      <c r="E289" s="84"/>
      <c r="F289" s="133"/>
      <c r="G289" s="85" t="s">
        <v>713</v>
      </c>
      <c r="K289" s="104"/>
      <c r="M289" s="105"/>
      <c r="N289" s="105"/>
    </row>
    <row r="290" spans="2:14" ht="13">
      <c r="B290" s="85">
        <v>3</v>
      </c>
      <c r="C290" s="108" t="s">
        <v>228</v>
      </c>
      <c r="D290" s="132">
        <v>42983</v>
      </c>
      <c r="E290" s="73" t="s">
        <v>266</v>
      </c>
      <c r="F290" s="71" t="s">
        <v>32</v>
      </c>
      <c r="G290" s="85" t="s">
        <v>713</v>
      </c>
      <c r="K290" s="104"/>
      <c r="M290" s="105"/>
      <c r="N290" s="105"/>
    </row>
    <row r="291" spans="2:14" ht="13">
      <c r="B291" s="85">
        <v>4</v>
      </c>
      <c r="C291" s="110" t="s">
        <v>267</v>
      </c>
      <c r="D291" s="132">
        <v>42990</v>
      </c>
      <c r="E291" s="73" t="s">
        <v>207</v>
      </c>
      <c r="F291" s="71" t="s">
        <v>715</v>
      </c>
      <c r="G291" s="85" t="s">
        <v>330</v>
      </c>
      <c r="K291" s="104"/>
      <c r="M291" s="105"/>
      <c r="N291" s="105"/>
    </row>
    <row r="292" spans="2:14" ht="13">
      <c r="B292" s="85">
        <v>5</v>
      </c>
      <c r="C292" s="110" t="s">
        <v>269</v>
      </c>
      <c r="D292" s="132">
        <v>42990</v>
      </c>
      <c r="E292" s="133"/>
      <c r="F292" s="71" t="s">
        <v>32</v>
      </c>
      <c r="G292" s="85" t="s">
        <v>713</v>
      </c>
      <c r="K292" s="104"/>
      <c r="M292" s="105"/>
      <c r="N292" s="105"/>
    </row>
    <row r="293" spans="2:14" ht="13">
      <c r="B293" s="85">
        <v>7</v>
      </c>
      <c r="C293" s="110" t="s">
        <v>270</v>
      </c>
      <c r="D293" s="132">
        <v>42997</v>
      </c>
      <c r="E293" s="73" t="s">
        <v>93</v>
      </c>
      <c r="F293" s="71" t="s">
        <v>32</v>
      </c>
      <c r="G293" s="85" t="s">
        <v>713</v>
      </c>
      <c r="K293" s="104"/>
      <c r="M293" s="105"/>
      <c r="N293" s="105"/>
    </row>
    <row r="294" spans="2:14" ht="13">
      <c r="B294" s="85">
        <v>8</v>
      </c>
      <c r="C294" s="110" t="s">
        <v>272</v>
      </c>
      <c r="D294" s="132">
        <v>42997</v>
      </c>
      <c r="E294" s="73" t="s">
        <v>271</v>
      </c>
      <c r="F294" s="71" t="s">
        <v>32</v>
      </c>
      <c r="G294" s="85" t="s">
        <v>713</v>
      </c>
      <c r="K294" s="104"/>
      <c r="M294" s="105"/>
      <c r="N294" s="105"/>
    </row>
    <row r="295" spans="2:14" ht="13">
      <c r="B295" s="85">
        <v>9</v>
      </c>
      <c r="C295" s="110" t="s">
        <v>274</v>
      </c>
      <c r="D295" s="132">
        <v>42997</v>
      </c>
      <c r="E295" s="73" t="s">
        <v>189</v>
      </c>
      <c r="F295" s="71" t="s">
        <v>32</v>
      </c>
      <c r="G295" s="85" t="s">
        <v>330</v>
      </c>
      <c r="K295" s="104"/>
      <c r="M295" s="105"/>
      <c r="N295" s="105"/>
    </row>
    <row r="296" spans="2:14" ht="13">
      <c r="B296" s="85">
        <v>10</v>
      </c>
      <c r="C296" s="110" t="s">
        <v>276</v>
      </c>
      <c r="D296" s="132">
        <v>43004</v>
      </c>
      <c r="E296" s="73" t="s">
        <v>124</v>
      </c>
      <c r="F296" s="71" t="s">
        <v>32</v>
      </c>
      <c r="G296" s="85" t="s">
        <v>713</v>
      </c>
      <c r="K296" s="104"/>
      <c r="M296" s="105"/>
      <c r="N296" s="105"/>
    </row>
    <row r="297" spans="2:14" ht="13">
      <c r="B297" s="85">
        <v>11</v>
      </c>
      <c r="C297" s="110" t="s">
        <v>277</v>
      </c>
      <c r="D297" s="132">
        <v>43004</v>
      </c>
      <c r="E297" s="73" t="s">
        <v>124</v>
      </c>
      <c r="F297" s="71" t="s">
        <v>256</v>
      </c>
      <c r="G297" s="85" t="s">
        <v>330</v>
      </c>
      <c r="K297" s="104"/>
      <c r="M297" s="105"/>
      <c r="N297" s="105"/>
    </row>
    <row r="298" spans="2:14" ht="13">
      <c r="C298" s="279"/>
      <c r="D298" s="280"/>
      <c r="E298" s="143"/>
      <c r="F298" s="297"/>
      <c r="K298" s="104"/>
      <c r="M298" s="105"/>
      <c r="N298" s="105"/>
    </row>
    <row r="299" spans="2:14" ht="13">
      <c r="C299" s="279"/>
      <c r="D299" s="280"/>
      <c r="E299" s="143"/>
      <c r="F299" s="297"/>
      <c r="K299" s="104"/>
      <c r="M299" s="105"/>
      <c r="N299" s="105"/>
    </row>
    <row r="300" spans="2:14" ht="13">
      <c r="B300" s="442" t="s">
        <v>725</v>
      </c>
      <c r="C300" s="435"/>
      <c r="D300" s="435"/>
      <c r="E300" s="435"/>
      <c r="F300" s="435"/>
      <c r="G300" s="436"/>
      <c r="K300" s="104"/>
      <c r="M300" s="105"/>
      <c r="N300" s="105"/>
    </row>
    <row r="301" spans="2:14" ht="13">
      <c r="B301" s="85">
        <v>1</v>
      </c>
      <c r="C301" s="135" t="s">
        <v>279</v>
      </c>
      <c r="D301" s="109">
        <v>43011</v>
      </c>
      <c r="E301" s="73" t="s">
        <v>103</v>
      </c>
      <c r="F301" s="71" t="s">
        <v>32</v>
      </c>
      <c r="G301" s="85" t="s">
        <v>330</v>
      </c>
      <c r="K301" s="104"/>
      <c r="M301" s="105"/>
      <c r="N301" s="105"/>
    </row>
    <row r="302" spans="2:14" ht="13">
      <c r="B302" s="85">
        <v>2</v>
      </c>
      <c r="C302" s="108" t="s">
        <v>281</v>
      </c>
      <c r="D302" s="109">
        <v>43011</v>
      </c>
      <c r="E302" s="71" t="s">
        <v>53</v>
      </c>
      <c r="F302" s="73" t="s">
        <v>26</v>
      </c>
      <c r="G302" s="85" t="s">
        <v>329</v>
      </c>
      <c r="K302" s="104"/>
      <c r="M302" s="105"/>
      <c r="N302" s="105"/>
    </row>
    <row r="303" spans="2:14" ht="13">
      <c r="B303" s="85">
        <v>3</v>
      </c>
      <c r="C303" s="108" t="s">
        <v>283</v>
      </c>
      <c r="D303" s="137">
        <v>43018</v>
      </c>
      <c r="E303" s="71" t="s">
        <v>29</v>
      </c>
      <c r="F303" s="73" t="s">
        <v>35</v>
      </c>
      <c r="G303" s="85" t="s">
        <v>329</v>
      </c>
      <c r="K303" s="104"/>
      <c r="M303" s="105"/>
      <c r="N303" s="105"/>
    </row>
    <row r="304" spans="2:14" ht="13">
      <c r="B304" s="85">
        <v>4</v>
      </c>
      <c r="C304" s="108" t="s">
        <v>42</v>
      </c>
      <c r="D304" s="137">
        <v>43025</v>
      </c>
      <c r="E304" s="71" t="s">
        <v>37</v>
      </c>
      <c r="F304" s="73" t="s">
        <v>41</v>
      </c>
      <c r="G304" s="85" t="s">
        <v>330</v>
      </c>
      <c r="K304" s="104"/>
      <c r="M304" s="105"/>
      <c r="N304" s="105"/>
    </row>
    <row r="305" spans="2:14" ht="13">
      <c r="B305" s="85">
        <v>5</v>
      </c>
      <c r="C305" s="110" t="s">
        <v>285</v>
      </c>
      <c r="D305" s="137">
        <v>43025</v>
      </c>
      <c r="E305" s="71" t="s">
        <v>37</v>
      </c>
      <c r="F305" s="73" t="s">
        <v>41</v>
      </c>
      <c r="G305" s="85" t="s">
        <v>330</v>
      </c>
      <c r="K305" s="104"/>
      <c r="M305" s="105"/>
      <c r="N305" s="105"/>
    </row>
    <row r="306" spans="2:14" ht="13">
      <c r="B306" s="85">
        <v>6</v>
      </c>
      <c r="C306" s="110" t="s">
        <v>286</v>
      </c>
      <c r="D306" s="137">
        <v>43032</v>
      </c>
      <c r="E306" s="73" t="s">
        <v>559</v>
      </c>
      <c r="F306" s="73" t="s">
        <v>32</v>
      </c>
      <c r="G306" s="85" t="s">
        <v>330</v>
      </c>
      <c r="K306" s="104"/>
      <c r="M306" s="105"/>
      <c r="N306" s="105"/>
    </row>
    <row r="307" spans="2:14" ht="13">
      <c r="B307" s="85">
        <v>7</v>
      </c>
      <c r="C307" s="108" t="s">
        <v>287</v>
      </c>
      <c r="D307" s="137">
        <v>43032</v>
      </c>
      <c r="E307" s="71" t="s">
        <v>69</v>
      </c>
      <c r="F307" s="73" t="s">
        <v>32</v>
      </c>
      <c r="G307" s="85" t="s">
        <v>329</v>
      </c>
      <c r="K307" s="104"/>
      <c r="M307" s="105"/>
      <c r="N307" s="105"/>
    </row>
    <row r="308" spans="2:14" ht="13">
      <c r="B308" s="85">
        <v>8</v>
      </c>
      <c r="C308" s="140" t="s">
        <v>274</v>
      </c>
      <c r="D308" s="137">
        <v>43032</v>
      </c>
      <c r="E308" s="71" t="s">
        <v>189</v>
      </c>
      <c r="F308" s="73" t="s">
        <v>32</v>
      </c>
      <c r="G308" s="85" t="s">
        <v>329</v>
      </c>
      <c r="K308" s="104"/>
      <c r="M308" s="105"/>
      <c r="N308" s="105"/>
    </row>
    <row r="309" spans="2:14" ht="13">
      <c r="B309" s="85">
        <v>9</v>
      </c>
      <c r="C309" s="108" t="s">
        <v>198</v>
      </c>
      <c r="D309" s="137">
        <v>43039</v>
      </c>
      <c r="E309" s="71" t="s">
        <v>29</v>
      </c>
      <c r="F309" s="73" t="s">
        <v>35</v>
      </c>
      <c r="G309" s="85" t="s">
        <v>329</v>
      </c>
      <c r="K309" s="104"/>
      <c r="M309" s="105"/>
      <c r="N309" s="105"/>
    </row>
    <row r="310" spans="2:14" ht="13">
      <c r="B310" s="85">
        <v>10</v>
      </c>
      <c r="C310" s="108" t="s">
        <v>290</v>
      </c>
      <c r="D310" s="137">
        <v>43039</v>
      </c>
      <c r="E310" s="71" t="s">
        <v>33</v>
      </c>
      <c r="F310" s="73" t="s">
        <v>35</v>
      </c>
      <c r="G310" s="85" t="s">
        <v>330</v>
      </c>
      <c r="K310" s="104"/>
      <c r="M310" s="105"/>
      <c r="N310" s="105"/>
    </row>
    <row r="311" spans="2:14" ht="13">
      <c r="B311" s="85">
        <v>11</v>
      </c>
      <c r="C311" s="342" t="s">
        <v>729</v>
      </c>
      <c r="D311" s="343" t="s">
        <v>731</v>
      </c>
      <c r="E311" s="71" t="s">
        <v>80</v>
      </c>
      <c r="F311" s="73" t="s">
        <v>32</v>
      </c>
      <c r="G311" s="71" t="s">
        <v>732</v>
      </c>
      <c r="K311" s="104"/>
      <c r="M311" s="105"/>
      <c r="N311" s="105"/>
    </row>
    <row r="312" spans="2:14" ht="13">
      <c r="B312" s="85">
        <v>12</v>
      </c>
      <c r="C312" s="342" t="s">
        <v>733</v>
      </c>
      <c r="D312" s="343" t="s">
        <v>731</v>
      </c>
      <c r="E312" s="71" t="s">
        <v>122</v>
      </c>
      <c r="F312" s="73" t="s">
        <v>32</v>
      </c>
      <c r="G312" s="71" t="s">
        <v>732</v>
      </c>
      <c r="K312" s="104"/>
      <c r="M312" s="105"/>
      <c r="N312" s="105"/>
    </row>
    <row r="313" spans="2:14" ht="13">
      <c r="B313" s="85">
        <v>13</v>
      </c>
      <c r="C313" s="342" t="s">
        <v>734</v>
      </c>
      <c r="D313" s="343" t="s">
        <v>735</v>
      </c>
      <c r="E313" s="71" t="s">
        <v>29</v>
      </c>
      <c r="F313" s="73" t="s">
        <v>668</v>
      </c>
      <c r="G313" s="71" t="s">
        <v>732</v>
      </c>
      <c r="K313" s="104"/>
      <c r="M313" s="105"/>
      <c r="N313" s="105"/>
    </row>
    <row r="314" spans="2:14" ht="13">
      <c r="B314" s="85">
        <v>14</v>
      </c>
      <c r="C314" s="110" t="s">
        <v>292</v>
      </c>
      <c r="D314" s="137">
        <v>43025</v>
      </c>
      <c r="E314" s="71" t="s">
        <v>291</v>
      </c>
      <c r="F314" s="73" t="s">
        <v>291</v>
      </c>
      <c r="G314" s="85" t="s">
        <v>329</v>
      </c>
      <c r="K314" s="104"/>
      <c r="M314" s="105"/>
      <c r="N314" s="105"/>
    </row>
    <row r="315" spans="2:14" ht="13">
      <c r="B315" s="85">
        <v>15</v>
      </c>
      <c r="C315" s="110" t="s">
        <v>267</v>
      </c>
      <c r="D315" s="137">
        <v>43025</v>
      </c>
      <c r="E315" s="71" t="s">
        <v>207</v>
      </c>
      <c r="F315" s="73" t="s">
        <v>737</v>
      </c>
      <c r="G315" s="85" t="s">
        <v>329</v>
      </c>
      <c r="K315" s="104"/>
      <c r="M315" s="105"/>
      <c r="N315" s="105"/>
    </row>
    <row r="316" spans="2:14" ht="13">
      <c r="B316" s="75"/>
      <c r="C316" s="110" t="s">
        <v>738</v>
      </c>
      <c r="D316" s="137">
        <v>43039</v>
      </c>
      <c r="E316" s="71" t="s">
        <v>87</v>
      </c>
      <c r="F316" s="73" t="s">
        <v>739</v>
      </c>
      <c r="G316" s="85" t="s">
        <v>330</v>
      </c>
      <c r="K316" s="104"/>
      <c r="M316" s="105"/>
      <c r="N316" s="105"/>
    </row>
    <row r="317" spans="2:14" ht="13">
      <c r="K317" s="104"/>
      <c r="M317" s="105"/>
      <c r="N317" s="105"/>
    </row>
    <row r="318" spans="2:14" ht="13">
      <c r="K318" s="104"/>
      <c r="M318" s="105"/>
      <c r="N318" s="105"/>
    </row>
    <row r="319" spans="2:14" ht="13">
      <c r="K319" s="104"/>
      <c r="M319" s="105"/>
      <c r="N319" s="105"/>
    </row>
    <row r="320" spans="2:14" ht="13">
      <c r="K320" s="104"/>
      <c r="M320" s="105"/>
      <c r="N320" s="105"/>
    </row>
    <row r="321" spans="3:16" ht="13">
      <c r="K321" s="104"/>
      <c r="M321" s="105"/>
      <c r="N321" s="105"/>
    </row>
    <row r="322" spans="3:16" ht="12.5">
      <c r="I322" s="83"/>
      <c r="J322" s="83"/>
      <c r="K322" s="351"/>
      <c r="L322" s="143"/>
      <c r="M322" s="143"/>
      <c r="N322" s="143"/>
    </row>
    <row r="323" spans="3:16" ht="12.5">
      <c r="J323" s="83"/>
      <c r="K323" s="83">
        <v>5</v>
      </c>
      <c r="L323" s="83">
        <v>9</v>
      </c>
      <c r="M323" s="351"/>
      <c r="N323" s="143"/>
      <c r="O323" s="143"/>
      <c r="P323" s="143"/>
    </row>
    <row r="324" spans="3:16" ht="13">
      <c r="K324" s="104"/>
      <c r="M324" s="105"/>
      <c r="N324" s="105"/>
    </row>
    <row r="325" spans="3:16" ht="13">
      <c r="K325" s="104"/>
      <c r="M325" s="105"/>
      <c r="N325" s="105"/>
    </row>
    <row r="326" spans="3:16" ht="13">
      <c r="K326" s="104"/>
      <c r="M326" s="105"/>
      <c r="N326" s="105"/>
    </row>
    <row r="327" spans="3:16" ht="13">
      <c r="K327" s="104"/>
      <c r="M327" s="105"/>
      <c r="N327" s="105"/>
    </row>
    <row r="328" spans="3:16" ht="13">
      <c r="C328" s="279"/>
      <c r="D328" s="280"/>
      <c r="E328" s="143"/>
      <c r="F328" s="297"/>
      <c r="K328" s="104"/>
      <c r="M328" s="105"/>
      <c r="N328" s="105"/>
    </row>
    <row r="329" spans="3:16" ht="13">
      <c r="C329" s="279"/>
      <c r="D329" s="280"/>
      <c r="E329" s="143"/>
      <c r="F329" s="297"/>
      <c r="K329" s="104"/>
      <c r="M329" s="105"/>
      <c r="N329" s="105"/>
    </row>
    <row r="330" spans="3:16" ht="13">
      <c r="C330" s="279"/>
      <c r="D330" s="280"/>
      <c r="E330" s="143"/>
      <c r="F330" s="297"/>
      <c r="K330" s="104"/>
      <c r="M330" s="105"/>
      <c r="N330" s="105"/>
    </row>
    <row r="331" spans="3:16" ht="13">
      <c r="C331" s="279"/>
      <c r="D331" s="280"/>
      <c r="E331" s="143"/>
      <c r="F331" s="297"/>
      <c r="K331" s="104"/>
      <c r="M331" s="105"/>
      <c r="N331" s="105"/>
    </row>
    <row r="332" spans="3:16" ht="13">
      <c r="C332" s="279"/>
      <c r="D332" s="280"/>
      <c r="E332" s="143"/>
      <c r="F332" s="297"/>
      <c r="K332" s="104"/>
      <c r="M332" s="105"/>
      <c r="N332" s="105"/>
    </row>
    <row r="333" spans="3:16" ht="13">
      <c r="C333" s="279"/>
      <c r="D333" s="280"/>
      <c r="E333" s="143"/>
      <c r="F333" s="297"/>
      <c r="K333" s="104"/>
      <c r="M333" s="105"/>
      <c r="N333" s="105"/>
    </row>
    <row r="334" spans="3:16" ht="13">
      <c r="C334" s="279"/>
      <c r="D334" s="280"/>
      <c r="E334" s="143"/>
      <c r="F334" s="297"/>
      <c r="K334" s="104"/>
      <c r="M334" s="105"/>
      <c r="N334" s="105"/>
    </row>
    <row r="335" spans="3:16" ht="13">
      <c r="C335" s="279"/>
      <c r="D335" s="280"/>
      <c r="E335" s="143"/>
      <c r="F335" s="297"/>
      <c r="K335" s="104"/>
      <c r="M335" s="105"/>
      <c r="N335" s="105"/>
    </row>
    <row r="336" spans="3:16" ht="13">
      <c r="C336" s="279"/>
      <c r="D336" s="280"/>
      <c r="E336" s="143"/>
      <c r="F336" s="297"/>
      <c r="K336" s="104"/>
      <c r="M336" s="105"/>
      <c r="N336" s="105"/>
    </row>
    <row r="337" spans="3:14" ht="13">
      <c r="C337" s="279"/>
      <c r="D337" s="280"/>
      <c r="E337" s="143"/>
      <c r="F337" s="297"/>
      <c r="K337" s="104"/>
      <c r="M337" s="105"/>
      <c r="N337" s="105"/>
    </row>
    <row r="338" spans="3:14" ht="13">
      <c r="C338" s="279"/>
      <c r="D338" s="280"/>
      <c r="E338" s="143"/>
      <c r="F338" s="297"/>
      <c r="K338" s="104"/>
      <c r="M338" s="105"/>
      <c r="N338" s="105"/>
    </row>
    <row r="339" spans="3:14" ht="13">
      <c r="C339" s="279"/>
      <c r="D339" s="280"/>
      <c r="E339" s="143"/>
      <c r="F339" s="297"/>
      <c r="K339" s="104"/>
      <c r="M339" s="105"/>
      <c r="N339" s="105"/>
    </row>
    <row r="340" spans="3:14" ht="13">
      <c r="C340" s="279"/>
      <c r="D340" s="280"/>
      <c r="E340" s="143"/>
      <c r="F340" s="297"/>
      <c r="K340" s="104"/>
      <c r="M340" s="105"/>
      <c r="N340" s="105"/>
    </row>
    <row r="341" spans="3:14" ht="13">
      <c r="C341" s="279"/>
      <c r="D341" s="280"/>
      <c r="E341" s="143"/>
      <c r="F341" s="297"/>
      <c r="K341" s="104"/>
      <c r="M341" s="105"/>
      <c r="N341" s="105"/>
    </row>
    <row r="342" spans="3:14" ht="13">
      <c r="C342" s="279"/>
      <c r="D342" s="280"/>
      <c r="E342" s="143"/>
      <c r="F342" s="297"/>
      <c r="K342" s="104"/>
      <c r="M342" s="105"/>
      <c r="N342" s="105"/>
    </row>
    <row r="343" spans="3:14" ht="13">
      <c r="C343" s="279"/>
      <c r="D343" s="280"/>
      <c r="E343" s="143"/>
      <c r="F343" s="297"/>
      <c r="K343" s="104"/>
      <c r="M343" s="105"/>
      <c r="N343" s="105"/>
    </row>
    <row r="344" spans="3:14" ht="13">
      <c r="C344" s="279"/>
      <c r="D344" s="280"/>
      <c r="E344" s="143"/>
      <c r="F344" s="297"/>
      <c r="K344" s="104"/>
      <c r="M344" s="105"/>
      <c r="N344" s="105"/>
    </row>
    <row r="345" spans="3:14" ht="13">
      <c r="C345" s="279"/>
      <c r="D345" s="280"/>
      <c r="E345" s="143"/>
      <c r="F345" s="297"/>
      <c r="K345" s="104"/>
      <c r="M345" s="105"/>
      <c r="N345" s="105"/>
    </row>
    <row r="346" spans="3:14" ht="13">
      <c r="C346" s="279"/>
      <c r="D346" s="280"/>
      <c r="E346" s="143"/>
      <c r="F346" s="297"/>
      <c r="K346" s="104"/>
      <c r="M346" s="105"/>
      <c r="N346" s="105"/>
    </row>
    <row r="347" spans="3:14" ht="13">
      <c r="C347" s="279"/>
      <c r="D347" s="280"/>
      <c r="E347" s="143"/>
      <c r="F347" s="297"/>
      <c r="K347" s="104"/>
      <c r="M347" s="105"/>
      <c r="N347" s="105"/>
    </row>
    <row r="348" spans="3:14" ht="13">
      <c r="C348" s="279"/>
      <c r="D348" s="280"/>
      <c r="E348" s="143"/>
      <c r="F348" s="297"/>
      <c r="K348" s="104"/>
      <c r="M348" s="105"/>
      <c r="N348" s="105"/>
    </row>
    <row r="349" spans="3:14" ht="13">
      <c r="C349" s="279"/>
      <c r="D349" s="280"/>
      <c r="E349" s="143"/>
      <c r="F349" s="297"/>
      <c r="K349" s="104"/>
      <c r="M349" s="105"/>
      <c r="N349" s="105"/>
    </row>
    <row r="350" spans="3:14" ht="13">
      <c r="C350" s="279"/>
      <c r="D350" s="280"/>
      <c r="E350" s="143"/>
      <c r="F350" s="297"/>
      <c r="K350" s="104"/>
      <c r="M350" s="105"/>
      <c r="N350" s="105"/>
    </row>
    <row r="351" spans="3:14" ht="13">
      <c r="C351" s="279"/>
      <c r="D351" s="280"/>
      <c r="E351" s="143"/>
      <c r="F351" s="297"/>
      <c r="K351" s="104"/>
      <c r="M351" s="105"/>
      <c r="N351" s="105"/>
    </row>
    <row r="352" spans="3:14" ht="13">
      <c r="C352" s="279"/>
      <c r="D352" s="280"/>
      <c r="E352" s="143"/>
      <c r="F352" s="297"/>
      <c r="K352" s="104"/>
      <c r="M352" s="105"/>
      <c r="N352" s="105"/>
    </row>
    <row r="353" spans="3:14" ht="13">
      <c r="C353" s="279"/>
      <c r="D353" s="280"/>
      <c r="E353" s="143"/>
      <c r="F353" s="297"/>
      <c r="K353" s="104"/>
      <c r="M353" s="105"/>
      <c r="N353" s="105"/>
    </row>
    <row r="354" spans="3:14" ht="13">
      <c r="C354" s="279"/>
      <c r="D354" s="280"/>
      <c r="E354" s="143"/>
      <c r="F354" s="297"/>
      <c r="K354" s="104"/>
      <c r="M354" s="105"/>
      <c r="N354" s="105"/>
    </row>
    <row r="355" spans="3:14" ht="13">
      <c r="C355" s="279"/>
      <c r="D355" s="280"/>
      <c r="E355" s="143"/>
      <c r="F355" s="297"/>
      <c r="K355" s="104"/>
      <c r="M355" s="105"/>
      <c r="N355" s="105"/>
    </row>
    <row r="356" spans="3:14" ht="13">
      <c r="C356" s="279"/>
      <c r="D356" s="280"/>
      <c r="E356" s="143"/>
      <c r="F356" s="297"/>
      <c r="K356" s="104"/>
      <c r="M356" s="105"/>
      <c r="N356" s="105"/>
    </row>
    <row r="357" spans="3:14" ht="13">
      <c r="C357" s="279"/>
      <c r="D357" s="280"/>
      <c r="E357" s="143"/>
      <c r="F357" s="297"/>
      <c r="K357" s="104"/>
      <c r="M357" s="105"/>
      <c r="N357" s="105"/>
    </row>
    <row r="358" spans="3:14" ht="13">
      <c r="C358" s="279"/>
      <c r="D358" s="280"/>
      <c r="E358" s="143"/>
      <c r="F358" s="297"/>
      <c r="K358" s="104"/>
      <c r="M358" s="105"/>
      <c r="N358" s="105"/>
    </row>
    <row r="359" spans="3:14" ht="13">
      <c r="C359" s="279"/>
      <c r="D359" s="280"/>
      <c r="E359" s="143"/>
      <c r="F359" s="297"/>
      <c r="K359" s="104"/>
      <c r="M359" s="105"/>
      <c r="N359" s="105"/>
    </row>
    <row r="360" spans="3:14" ht="13">
      <c r="C360" s="279"/>
      <c r="D360" s="280"/>
      <c r="E360" s="143"/>
      <c r="F360" s="297"/>
      <c r="K360" s="104"/>
      <c r="M360" s="105"/>
      <c r="N360" s="105"/>
    </row>
    <row r="361" spans="3:14" ht="13">
      <c r="C361" s="279"/>
      <c r="D361" s="280"/>
      <c r="E361" s="143"/>
      <c r="F361" s="297"/>
      <c r="K361" s="104"/>
      <c r="M361" s="105"/>
      <c r="N361" s="105"/>
    </row>
    <row r="362" spans="3:14" ht="13">
      <c r="C362" s="279"/>
      <c r="D362" s="280"/>
      <c r="E362" s="143"/>
      <c r="F362" s="297"/>
      <c r="K362" s="104"/>
      <c r="M362" s="105"/>
      <c r="N362" s="105"/>
    </row>
    <row r="363" spans="3:14" ht="13">
      <c r="C363" s="279"/>
      <c r="D363" s="280"/>
      <c r="E363" s="143"/>
      <c r="F363" s="297"/>
      <c r="K363" s="104"/>
      <c r="M363" s="105"/>
      <c r="N363" s="105"/>
    </row>
    <row r="364" spans="3:14" ht="13">
      <c r="C364" s="279"/>
      <c r="D364" s="280"/>
      <c r="E364" s="143"/>
      <c r="F364" s="297"/>
      <c r="K364" s="104"/>
      <c r="M364" s="105"/>
      <c r="N364" s="105"/>
    </row>
    <row r="365" spans="3:14" ht="13">
      <c r="C365" s="279"/>
      <c r="D365" s="280"/>
      <c r="E365" s="143"/>
      <c r="F365" s="297"/>
      <c r="K365" s="104"/>
      <c r="M365" s="105"/>
      <c r="N365" s="105"/>
    </row>
    <row r="366" spans="3:14" ht="13">
      <c r="C366" s="279"/>
      <c r="D366" s="280"/>
      <c r="E366" s="143"/>
      <c r="F366" s="297"/>
      <c r="K366" s="104"/>
      <c r="M366" s="105"/>
      <c r="N366" s="105"/>
    </row>
    <row r="367" spans="3:14" ht="13">
      <c r="C367" s="279"/>
      <c r="D367" s="280"/>
      <c r="E367" s="143"/>
      <c r="F367" s="297"/>
      <c r="K367" s="104"/>
      <c r="M367" s="105"/>
      <c r="N367" s="105"/>
    </row>
    <row r="368" spans="3:14" ht="13">
      <c r="C368" s="279"/>
      <c r="D368" s="280"/>
      <c r="E368" s="143"/>
      <c r="F368" s="297"/>
      <c r="K368" s="104"/>
      <c r="M368" s="105"/>
      <c r="N368" s="105"/>
    </row>
    <row r="369" spans="3:14" ht="13">
      <c r="C369" s="279"/>
      <c r="D369" s="280"/>
      <c r="E369" s="143"/>
      <c r="F369" s="297"/>
      <c r="K369" s="104"/>
      <c r="M369" s="105"/>
      <c r="N369" s="105"/>
    </row>
    <row r="370" spans="3:14" ht="13">
      <c r="C370" s="279"/>
      <c r="D370" s="280"/>
      <c r="E370" s="143"/>
      <c r="F370" s="297"/>
      <c r="K370" s="104"/>
      <c r="M370" s="105"/>
      <c r="N370" s="105"/>
    </row>
    <row r="371" spans="3:14" ht="13">
      <c r="C371" s="279"/>
      <c r="D371" s="280"/>
      <c r="E371" s="143"/>
      <c r="F371" s="297"/>
      <c r="K371" s="104"/>
      <c r="M371" s="105"/>
      <c r="N371" s="105"/>
    </row>
    <row r="372" spans="3:14" ht="13">
      <c r="C372" s="279"/>
      <c r="D372" s="280"/>
      <c r="E372" s="143"/>
      <c r="F372" s="297"/>
      <c r="K372" s="104"/>
      <c r="M372" s="105"/>
      <c r="N372" s="105"/>
    </row>
    <row r="373" spans="3:14" ht="13">
      <c r="C373" s="279"/>
      <c r="D373" s="280"/>
      <c r="E373" s="143"/>
      <c r="F373" s="297"/>
      <c r="K373" s="104"/>
      <c r="M373" s="105"/>
      <c r="N373" s="105"/>
    </row>
    <row r="374" spans="3:14" ht="13">
      <c r="C374" s="279"/>
      <c r="D374" s="280"/>
      <c r="E374" s="143"/>
      <c r="F374" s="297"/>
      <c r="K374" s="104"/>
      <c r="M374" s="105"/>
      <c r="N374" s="105"/>
    </row>
    <row r="375" spans="3:14" ht="13">
      <c r="C375" s="279"/>
      <c r="D375" s="280"/>
      <c r="E375" s="143"/>
      <c r="F375" s="297"/>
      <c r="K375" s="104"/>
      <c r="M375" s="105"/>
      <c r="N375" s="105"/>
    </row>
    <row r="376" spans="3:14" ht="13">
      <c r="C376" s="279"/>
      <c r="D376" s="280"/>
      <c r="E376" s="143"/>
      <c r="F376" s="297"/>
      <c r="K376" s="104"/>
      <c r="M376" s="105"/>
      <c r="N376" s="105"/>
    </row>
    <row r="377" spans="3:14" ht="13">
      <c r="C377" s="279"/>
      <c r="D377" s="280"/>
      <c r="E377" s="143"/>
      <c r="F377" s="297"/>
      <c r="K377" s="104"/>
      <c r="M377" s="105"/>
      <c r="N377" s="105"/>
    </row>
    <row r="378" spans="3:14" ht="13">
      <c r="C378" s="279"/>
      <c r="D378" s="280"/>
      <c r="E378" s="143"/>
      <c r="F378" s="297"/>
      <c r="K378" s="104"/>
      <c r="M378" s="105"/>
      <c r="N378" s="105"/>
    </row>
    <row r="379" spans="3:14" ht="13">
      <c r="C379" s="279"/>
      <c r="D379" s="280"/>
      <c r="E379" s="143"/>
      <c r="F379" s="297"/>
      <c r="K379" s="104"/>
      <c r="M379" s="105"/>
      <c r="N379" s="105"/>
    </row>
    <row r="380" spans="3:14" ht="13">
      <c r="C380" s="279"/>
      <c r="D380" s="280"/>
      <c r="E380" s="143"/>
      <c r="F380" s="297"/>
      <c r="K380" s="104"/>
      <c r="M380" s="105"/>
      <c r="N380" s="105"/>
    </row>
    <row r="381" spans="3:14" ht="13">
      <c r="C381" s="279"/>
      <c r="D381" s="280"/>
      <c r="E381" s="143"/>
      <c r="F381" s="297"/>
      <c r="K381" s="104"/>
      <c r="M381" s="105"/>
      <c r="N381" s="105"/>
    </row>
    <row r="382" spans="3:14" ht="13">
      <c r="C382" s="279"/>
      <c r="D382" s="280"/>
      <c r="E382" s="143"/>
      <c r="F382" s="297"/>
      <c r="K382" s="104"/>
      <c r="M382" s="105"/>
      <c r="N382" s="105"/>
    </row>
    <row r="383" spans="3:14" ht="13">
      <c r="C383" s="279"/>
      <c r="D383" s="280"/>
      <c r="E383" s="143"/>
      <c r="F383" s="297"/>
      <c r="K383" s="104"/>
      <c r="M383" s="105"/>
      <c r="N383" s="105"/>
    </row>
    <row r="384" spans="3:14" ht="13">
      <c r="C384" s="279"/>
      <c r="D384" s="280"/>
      <c r="E384" s="143"/>
      <c r="F384" s="297"/>
      <c r="K384" s="104"/>
      <c r="M384" s="105"/>
      <c r="N384" s="105"/>
    </row>
    <row r="385" spans="3:14" ht="13">
      <c r="C385" s="279"/>
      <c r="D385" s="280"/>
      <c r="E385" s="143"/>
      <c r="F385" s="297"/>
      <c r="K385" s="104"/>
      <c r="M385" s="105"/>
      <c r="N385" s="105"/>
    </row>
    <row r="386" spans="3:14" ht="13">
      <c r="C386" s="279"/>
      <c r="D386" s="280"/>
      <c r="E386" s="143"/>
      <c r="F386" s="297"/>
      <c r="K386" s="104"/>
      <c r="M386" s="105"/>
      <c r="N386" s="105"/>
    </row>
    <row r="387" spans="3:14" ht="13">
      <c r="C387" s="279"/>
      <c r="D387" s="280"/>
      <c r="E387" s="143"/>
      <c r="F387" s="297"/>
      <c r="K387" s="104"/>
      <c r="M387" s="105"/>
      <c r="N387" s="105"/>
    </row>
    <row r="388" spans="3:14" ht="13">
      <c r="C388" s="279"/>
      <c r="D388" s="280"/>
      <c r="E388" s="143"/>
      <c r="F388" s="297"/>
      <c r="K388" s="104"/>
      <c r="M388" s="105"/>
      <c r="N388" s="105"/>
    </row>
    <row r="389" spans="3:14" ht="13">
      <c r="C389" s="279"/>
      <c r="D389" s="280"/>
      <c r="E389" s="143"/>
      <c r="F389" s="297"/>
      <c r="K389" s="104"/>
      <c r="M389" s="105"/>
      <c r="N389" s="105"/>
    </row>
    <row r="390" spans="3:14" ht="13">
      <c r="C390" s="279"/>
      <c r="D390" s="280"/>
      <c r="E390" s="143"/>
      <c r="F390" s="297"/>
      <c r="K390" s="104"/>
      <c r="M390" s="105"/>
      <c r="N390" s="105"/>
    </row>
    <row r="391" spans="3:14" ht="13">
      <c r="C391" s="279"/>
      <c r="D391" s="280"/>
      <c r="E391" s="143"/>
      <c r="F391" s="297"/>
      <c r="K391" s="104"/>
      <c r="M391" s="105"/>
      <c r="N391" s="105"/>
    </row>
    <row r="392" spans="3:14" ht="13">
      <c r="C392" s="279"/>
      <c r="D392" s="280"/>
      <c r="E392" s="143"/>
      <c r="F392" s="297"/>
      <c r="K392" s="104"/>
      <c r="M392" s="105"/>
      <c r="N392" s="105"/>
    </row>
    <row r="393" spans="3:14" ht="13">
      <c r="C393" s="279"/>
      <c r="D393" s="280"/>
      <c r="E393" s="143"/>
      <c r="F393" s="297"/>
      <c r="K393" s="104"/>
      <c r="M393" s="105"/>
      <c r="N393" s="105"/>
    </row>
    <row r="394" spans="3:14" ht="13">
      <c r="C394" s="279"/>
      <c r="D394" s="280"/>
      <c r="E394" s="143"/>
      <c r="F394" s="297"/>
      <c r="K394" s="104"/>
      <c r="M394" s="105"/>
      <c r="N394" s="105"/>
    </row>
    <row r="395" spans="3:14" ht="13">
      <c r="C395" s="279"/>
      <c r="D395" s="280"/>
      <c r="E395" s="143"/>
      <c r="F395" s="297"/>
      <c r="K395" s="104"/>
      <c r="M395" s="105"/>
      <c r="N395" s="105"/>
    </row>
    <row r="396" spans="3:14" ht="13">
      <c r="C396" s="279"/>
      <c r="D396" s="280"/>
      <c r="E396" s="143"/>
      <c r="F396" s="297"/>
      <c r="K396" s="104"/>
      <c r="M396" s="105"/>
      <c r="N396" s="105"/>
    </row>
    <row r="397" spans="3:14" ht="13">
      <c r="C397" s="279"/>
      <c r="D397" s="280"/>
      <c r="E397" s="143"/>
      <c r="F397" s="297"/>
      <c r="K397" s="104"/>
      <c r="M397" s="105"/>
      <c r="N397" s="105"/>
    </row>
    <row r="398" spans="3:14" ht="13">
      <c r="C398" s="279"/>
      <c r="D398" s="280"/>
      <c r="E398" s="143"/>
      <c r="F398" s="297"/>
      <c r="K398" s="104"/>
      <c r="M398" s="105"/>
      <c r="N398" s="105"/>
    </row>
    <row r="399" spans="3:14" ht="13">
      <c r="C399" s="279"/>
      <c r="D399" s="280"/>
      <c r="E399" s="143"/>
      <c r="F399" s="297"/>
      <c r="K399" s="104"/>
      <c r="M399" s="105"/>
      <c r="N399" s="105"/>
    </row>
    <row r="400" spans="3:14" ht="13">
      <c r="C400" s="279"/>
      <c r="D400" s="280"/>
      <c r="E400" s="143"/>
      <c r="F400" s="297"/>
      <c r="K400" s="104"/>
      <c r="M400" s="105"/>
      <c r="N400" s="105"/>
    </row>
    <row r="401" spans="3:14" ht="13">
      <c r="C401" s="279"/>
      <c r="D401" s="280"/>
      <c r="E401" s="143"/>
      <c r="F401" s="297"/>
      <c r="K401" s="104"/>
      <c r="M401" s="105"/>
      <c r="N401" s="105"/>
    </row>
    <row r="402" spans="3:14" ht="13">
      <c r="C402" s="279"/>
      <c r="D402" s="280"/>
      <c r="E402" s="143"/>
      <c r="F402" s="297"/>
      <c r="K402" s="104"/>
      <c r="M402" s="105"/>
      <c r="N402" s="105"/>
    </row>
    <row r="403" spans="3:14" ht="13">
      <c r="C403" s="279"/>
      <c r="D403" s="280"/>
      <c r="E403" s="143"/>
      <c r="F403" s="297"/>
      <c r="K403" s="104"/>
      <c r="M403" s="105"/>
      <c r="N403" s="105"/>
    </row>
    <row r="404" spans="3:14" ht="13">
      <c r="C404" s="279"/>
      <c r="D404" s="280"/>
      <c r="E404" s="143"/>
      <c r="F404" s="297"/>
      <c r="K404" s="104"/>
      <c r="M404" s="105"/>
      <c r="N404" s="105"/>
    </row>
    <row r="405" spans="3:14" ht="13">
      <c r="C405" s="279"/>
      <c r="D405" s="280"/>
      <c r="E405" s="143"/>
      <c r="F405" s="297"/>
      <c r="K405" s="104"/>
      <c r="M405" s="105"/>
      <c r="N405" s="105"/>
    </row>
    <row r="406" spans="3:14" ht="13">
      <c r="C406" s="279"/>
      <c r="D406" s="280"/>
      <c r="E406" s="143"/>
      <c r="F406" s="297"/>
      <c r="K406" s="104"/>
      <c r="M406" s="105"/>
      <c r="N406" s="105"/>
    </row>
    <row r="407" spans="3:14" ht="13">
      <c r="C407" s="279"/>
      <c r="D407" s="280"/>
      <c r="E407" s="143"/>
      <c r="F407" s="297"/>
      <c r="K407" s="104"/>
      <c r="M407" s="105"/>
      <c r="N407" s="105"/>
    </row>
    <row r="408" spans="3:14" ht="13">
      <c r="C408" s="279"/>
      <c r="D408" s="280"/>
      <c r="E408" s="143"/>
      <c r="F408" s="297"/>
      <c r="K408" s="104"/>
      <c r="M408" s="105"/>
      <c r="N408" s="105"/>
    </row>
    <row r="409" spans="3:14" ht="13">
      <c r="C409" s="279"/>
      <c r="D409" s="280"/>
      <c r="E409" s="143"/>
      <c r="F409" s="297"/>
      <c r="K409" s="104"/>
      <c r="M409" s="105"/>
      <c r="N409" s="105"/>
    </row>
    <row r="410" spans="3:14" ht="13">
      <c r="C410" s="279"/>
      <c r="D410" s="280"/>
      <c r="E410" s="143"/>
      <c r="F410" s="297"/>
      <c r="K410" s="104"/>
      <c r="M410" s="105"/>
      <c r="N410" s="105"/>
    </row>
    <row r="411" spans="3:14" ht="13">
      <c r="C411" s="279"/>
      <c r="D411" s="280"/>
      <c r="E411" s="143"/>
      <c r="F411" s="297"/>
      <c r="K411" s="104"/>
      <c r="M411" s="105"/>
      <c r="N411" s="105"/>
    </row>
    <row r="412" spans="3:14" ht="13">
      <c r="C412" s="279"/>
      <c r="D412" s="280"/>
      <c r="E412" s="143"/>
      <c r="F412" s="297"/>
      <c r="K412" s="104"/>
      <c r="M412" s="105"/>
      <c r="N412" s="105"/>
    </row>
    <row r="413" spans="3:14" ht="13">
      <c r="C413" s="279"/>
      <c r="D413" s="280"/>
      <c r="E413" s="143"/>
      <c r="F413" s="297"/>
      <c r="K413" s="104"/>
      <c r="M413" s="105"/>
      <c r="N413" s="105"/>
    </row>
    <row r="414" spans="3:14" ht="13">
      <c r="C414" s="279"/>
      <c r="D414" s="280"/>
      <c r="E414" s="143"/>
      <c r="F414" s="297"/>
      <c r="K414" s="104"/>
      <c r="M414" s="105"/>
      <c r="N414" s="105"/>
    </row>
    <row r="415" spans="3:14" ht="13">
      <c r="C415" s="279"/>
      <c r="D415" s="280"/>
      <c r="E415" s="143"/>
      <c r="F415" s="297"/>
      <c r="K415" s="104"/>
      <c r="M415" s="105"/>
      <c r="N415" s="105"/>
    </row>
    <row r="416" spans="3:14" ht="13">
      <c r="C416" s="279"/>
      <c r="D416" s="280"/>
      <c r="E416" s="143"/>
      <c r="F416" s="297"/>
      <c r="K416" s="104"/>
      <c r="M416" s="105"/>
      <c r="N416" s="105"/>
    </row>
    <row r="417" spans="3:14" ht="13">
      <c r="C417" s="279"/>
      <c r="D417" s="280"/>
      <c r="E417" s="143"/>
      <c r="F417" s="297"/>
      <c r="K417" s="104"/>
      <c r="M417" s="105"/>
      <c r="N417" s="105"/>
    </row>
    <row r="418" spans="3:14" ht="13">
      <c r="C418" s="279"/>
      <c r="D418" s="280"/>
      <c r="E418" s="143"/>
      <c r="F418" s="297"/>
      <c r="K418" s="104"/>
      <c r="M418" s="105"/>
      <c r="N418" s="105"/>
    </row>
    <row r="419" spans="3:14" ht="13">
      <c r="C419" s="279"/>
      <c r="D419" s="280"/>
      <c r="E419" s="143"/>
      <c r="F419" s="297"/>
      <c r="K419" s="104"/>
      <c r="M419" s="105"/>
      <c r="N419" s="105"/>
    </row>
    <row r="420" spans="3:14" ht="13">
      <c r="C420" s="279"/>
      <c r="D420" s="280"/>
      <c r="E420" s="143"/>
      <c r="F420" s="297"/>
      <c r="K420" s="104"/>
      <c r="M420" s="105"/>
      <c r="N420" s="105"/>
    </row>
    <row r="421" spans="3:14" ht="13">
      <c r="C421" s="279"/>
      <c r="D421" s="280"/>
      <c r="E421" s="143"/>
      <c r="F421" s="297"/>
      <c r="K421" s="104"/>
      <c r="M421" s="105"/>
      <c r="N421" s="105"/>
    </row>
    <row r="422" spans="3:14" ht="13">
      <c r="C422" s="279"/>
      <c r="D422" s="280"/>
      <c r="E422" s="143"/>
      <c r="F422" s="297"/>
      <c r="K422" s="104"/>
      <c r="M422" s="105"/>
      <c r="N422" s="105"/>
    </row>
    <row r="423" spans="3:14" ht="13">
      <c r="C423" s="279"/>
      <c r="D423" s="280"/>
      <c r="E423" s="143"/>
      <c r="F423" s="297"/>
      <c r="K423" s="104"/>
      <c r="M423" s="105"/>
      <c r="N423" s="105"/>
    </row>
    <row r="424" spans="3:14" ht="13">
      <c r="C424" s="279"/>
      <c r="D424" s="280"/>
      <c r="E424" s="143"/>
      <c r="F424" s="297"/>
      <c r="K424" s="104"/>
      <c r="M424" s="105"/>
      <c r="N424" s="105"/>
    </row>
    <row r="425" spans="3:14" ht="13">
      <c r="C425" s="279"/>
      <c r="D425" s="280"/>
      <c r="E425" s="143"/>
      <c r="F425" s="297"/>
      <c r="K425" s="104"/>
      <c r="M425" s="105"/>
      <c r="N425" s="105"/>
    </row>
    <row r="426" spans="3:14" ht="13">
      <c r="C426" s="279"/>
      <c r="D426" s="280"/>
      <c r="E426" s="143"/>
      <c r="F426" s="297"/>
      <c r="K426" s="104"/>
      <c r="M426" s="105"/>
      <c r="N426" s="105"/>
    </row>
    <row r="427" spans="3:14" ht="13">
      <c r="C427" s="279"/>
      <c r="D427" s="280"/>
      <c r="E427" s="143"/>
      <c r="F427" s="297"/>
      <c r="K427" s="104"/>
      <c r="M427" s="105"/>
      <c r="N427" s="105"/>
    </row>
    <row r="428" spans="3:14" ht="13">
      <c r="C428" s="279"/>
      <c r="D428" s="280"/>
      <c r="E428" s="143"/>
      <c r="F428" s="297"/>
      <c r="K428" s="104"/>
      <c r="M428" s="105"/>
      <c r="N428" s="105"/>
    </row>
    <row r="429" spans="3:14" ht="13">
      <c r="C429" s="279"/>
      <c r="D429" s="280"/>
      <c r="E429" s="143"/>
      <c r="F429" s="297"/>
      <c r="K429" s="104"/>
      <c r="M429" s="105"/>
      <c r="N429" s="105"/>
    </row>
    <row r="430" spans="3:14" ht="13">
      <c r="C430" s="279"/>
      <c r="D430" s="280"/>
      <c r="E430" s="143"/>
      <c r="F430" s="297"/>
      <c r="K430" s="104"/>
      <c r="M430" s="105"/>
      <c r="N430" s="105"/>
    </row>
    <row r="431" spans="3:14" ht="13">
      <c r="C431" s="279"/>
      <c r="D431" s="280"/>
      <c r="E431" s="143"/>
      <c r="F431" s="297"/>
      <c r="K431" s="104"/>
      <c r="M431" s="105"/>
      <c r="N431" s="105"/>
    </row>
    <row r="432" spans="3:14" ht="13">
      <c r="C432" s="279"/>
      <c r="D432" s="280"/>
      <c r="E432" s="143"/>
      <c r="F432" s="297"/>
      <c r="K432" s="104"/>
      <c r="M432" s="105"/>
      <c r="N432" s="105"/>
    </row>
    <row r="433" spans="3:14" ht="13">
      <c r="C433" s="279"/>
      <c r="D433" s="280"/>
      <c r="E433" s="143"/>
      <c r="F433" s="297"/>
      <c r="K433" s="104"/>
      <c r="M433" s="105"/>
      <c r="N433" s="105"/>
    </row>
    <row r="434" spans="3:14" ht="13">
      <c r="C434" s="279"/>
      <c r="D434" s="280"/>
      <c r="E434" s="143"/>
      <c r="F434" s="297"/>
      <c r="K434" s="104"/>
      <c r="M434" s="105"/>
      <c r="N434" s="105"/>
    </row>
    <row r="435" spans="3:14" ht="13">
      <c r="C435" s="279"/>
      <c r="D435" s="280"/>
      <c r="E435" s="143"/>
      <c r="F435" s="297"/>
      <c r="K435" s="104"/>
      <c r="M435" s="105"/>
      <c r="N435" s="105"/>
    </row>
    <row r="436" spans="3:14" ht="13">
      <c r="C436" s="279"/>
      <c r="D436" s="280"/>
      <c r="E436" s="143"/>
      <c r="F436" s="297"/>
      <c r="K436" s="104"/>
      <c r="M436" s="105"/>
      <c r="N436" s="105"/>
    </row>
    <row r="437" spans="3:14" ht="13">
      <c r="C437" s="279"/>
      <c r="D437" s="280"/>
      <c r="E437" s="143"/>
      <c r="F437" s="297"/>
      <c r="K437" s="104"/>
      <c r="M437" s="105"/>
      <c r="N437" s="105"/>
    </row>
    <row r="438" spans="3:14" ht="13">
      <c r="C438" s="279"/>
      <c r="D438" s="280"/>
      <c r="E438" s="143"/>
      <c r="F438" s="297"/>
      <c r="K438" s="104"/>
      <c r="M438" s="105"/>
      <c r="N438" s="105"/>
    </row>
    <row r="439" spans="3:14" ht="13">
      <c r="C439" s="279"/>
      <c r="D439" s="280"/>
      <c r="E439" s="143"/>
      <c r="F439" s="297"/>
      <c r="K439" s="104"/>
      <c r="M439" s="105"/>
      <c r="N439" s="105"/>
    </row>
    <row r="440" spans="3:14" ht="13">
      <c r="C440" s="279"/>
      <c r="D440" s="280"/>
      <c r="E440" s="143"/>
      <c r="F440" s="297"/>
      <c r="K440" s="104"/>
      <c r="M440" s="105"/>
      <c r="N440" s="105"/>
    </row>
    <row r="441" spans="3:14" ht="13">
      <c r="C441" s="279"/>
      <c r="D441" s="280"/>
      <c r="E441" s="143"/>
      <c r="F441" s="297"/>
      <c r="K441" s="104"/>
      <c r="M441" s="105"/>
      <c r="N441" s="105"/>
    </row>
    <row r="442" spans="3:14" ht="13">
      <c r="C442" s="279"/>
      <c r="D442" s="280"/>
      <c r="E442" s="143"/>
      <c r="F442" s="297"/>
      <c r="K442" s="104"/>
      <c r="M442" s="105"/>
      <c r="N442" s="105"/>
    </row>
    <row r="443" spans="3:14" ht="13">
      <c r="C443" s="279"/>
      <c r="D443" s="280"/>
      <c r="E443" s="143"/>
      <c r="F443" s="297"/>
      <c r="K443" s="104"/>
      <c r="M443" s="105"/>
      <c r="N443" s="105"/>
    </row>
    <row r="444" spans="3:14" ht="13">
      <c r="C444" s="279"/>
      <c r="D444" s="280"/>
      <c r="E444" s="143"/>
      <c r="F444" s="297"/>
      <c r="K444" s="104"/>
      <c r="M444" s="105"/>
      <c r="N444" s="105"/>
    </row>
    <row r="445" spans="3:14" ht="13">
      <c r="C445" s="279"/>
      <c r="D445" s="280"/>
      <c r="E445" s="143"/>
      <c r="F445" s="297"/>
      <c r="K445" s="104"/>
      <c r="M445" s="105"/>
      <c r="N445" s="105"/>
    </row>
    <row r="446" spans="3:14" ht="13">
      <c r="C446" s="279"/>
      <c r="D446" s="280"/>
      <c r="E446" s="143"/>
      <c r="F446" s="297"/>
      <c r="K446" s="104"/>
      <c r="M446" s="105"/>
      <c r="N446" s="105"/>
    </row>
    <row r="447" spans="3:14" ht="13">
      <c r="C447" s="279"/>
      <c r="D447" s="280"/>
      <c r="E447" s="143"/>
      <c r="F447" s="297"/>
      <c r="K447" s="104"/>
      <c r="M447" s="105"/>
      <c r="N447" s="105"/>
    </row>
    <row r="448" spans="3:14" ht="13">
      <c r="C448" s="279"/>
      <c r="D448" s="280"/>
      <c r="E448" s="143"/>
      <c r="F448" s="297"/>
      <c r="K448" s="104"/>
      <c r="M448" s="105"/>
      <c r="N448" s="105"/>
    </row>
    <row r="449" spans="3:14" ht="13">
      <c r="C449" s="279"/>
      <c r="D449" s="280"/>
      <c r="E449" s="143"/>
      <c r="F449" s="297"/>
      <c r="K449" s="104"/>
      <c r="M449" s="105"/>
      <c r="N449" s="105"/>
    </row>
    <row r="450" spans="3:14" ht="13">
      <c r="C450" s="279"/>
      <c r="D450" s="280"/>
      <c r="E450" s="143"/>
      <c r="F450" s="297"/>
      <c r="K450" s="104"/>
      <c r="M450" s="105"/>
      <c r="N450" s="105"/>
    </row>
    <row r="451" spans="3:14" ht="13">
      <c r="C451" s="279"/>
      <c r="D451" s="280"/>
      <c r="E451" s="143"/>
      <c r="F451" s="297"/>
      <c r="K451" s="104"/>
      <c r="M451" s="105"/>
      <c r="N451" s="105"/>
    </row>
    <row r="452" spans="3:14" ht="13">
      <c r="C452" s="279"/>
      <c r="D452" s="280"/>
      <c r="E452" s="143"/>
      <c r="F452" s="297"/>
      <c r="K452" s="104"/>
      <c r="M452" s="105"/>
      <c r="N452" s="105"/>
    </row>
    <row r="453" spans="3:14" ht="13">
      <c r="C453" s="279"/>
      <c r="D453" s="280"/>
      <c r="E453" s="143"/>
      <c r="F453" s="297"/>
      <c r="K453" s="104"/>
      <c r="M453" s="105"/>
      <c r="N453" s="105"/>
    </row>
    <row r="454" spans="3:14" ht="13">
      <c r="C454" s="279"/>
      <c r="D454" s="280"/>
      <c r="E454" s="143"/>
      <c r="F454" s="297"/>
      <c r="K454" s="104"/>
      <c r="M454" s="105"/>
      <c r="N454" s="105"/>
    </row>
    <row r="455" spans="3:14" ht="13">
      <c r="C455" s="279"/>
      <c r="D455" s="280"/>
      <c r="E455" s="143"/>
      <c r="F455" s="297"/>
      <c r="K455" s="104"/>
      <c r="M455" s="105"/>
      <c r="N455" s="105"/>
    </row>
    <row r="456" spans="3:14" ht="13">
      <c r="C456" s="279"/>
      <c r="D456" s="280"/>
      <c r="E456" s="143"/>
      <c r="F456" s="297"/>
      <c r="K456" s="104"/>
      <c r="M456" s="105"/>
      <c r="N456" s="105"/>
    </row>
    <row r="457" spans="3:14" ht="13">
      <c r="C457" s="279"/>
      <c r="D457" s="280"/>
      <c r="E457" s="143"/>
      <c r="F457" s="297"/>
      <c r="K457" s="104"/>
      <c r="M457" s="105"/>
      <c r="N457" s="105"/>
    </row>
    <row r="458" spans="3:14" ht="13">
      <c r="C458" s="279"/>
      <c r="D458" s="280"/>
      <c r="E458" s="143"/>
      <c r="F458" s="297"/>
      <c r="K458" s="104"/>
      <c r="M458" s="105"/>
      <c r="N458" s="105"/>
    </row>
    <row r="459" spans="3:14" ht="13">
      <c r="C459" s="279"/>
      <c r="D459" s="280"/>
      <c r="E459" s="143"/>
      <c r="F459" s="297"/>
      <c r="K459" s="104"/>
      <c r="M459" s="105"/>
      <c r="N459" s="105"/>
    </row>
    <row r="460" spans="3:14" ht="13">
      <c r="C460" s="279"/>
      <c r="D460" s="280"/>
      <c r="E460" s="143"/>
      <c r="F460" s="297"/>
      <c r="K460" s="104"/>
      <c r="M460" s="105"/>
      <c r="N460" s="105"/>
    </row>
    <row r="461" spans="3:14" ht="13">
      <c r="C461" s="279"/>
      <c r="D461" s="280"/>
      <c r="E461" s="143"/>
      <c r="F461" s="297"/>
      <c r="K461" s="104"/>
      <c r="M461" s="105"/>
      <c r="N461" s="105"/>
    </row>
    <row r="462" spans="3:14" ht="13">
      <c r="C462" s="279"/>
      <c r="D462" s="280"/>
      <c r="E462" s="143"/>
      <c r="F462" s="297"/>
      <c r="K462" s="104"/>
      <c r="M462" s="105"/>
      <c r="N462" s="105"/>
    </row>
    <row r="463" spans="3:14" ht="13">
      <c r="C463" s="279"/>
      <c r="D463" s="280"/>
      <c r="E463" s="143"/>
      <c r="F463" s="297"/>
      <c r="K463" s="104"/>
      <c r="M463" s="105"/>
      <c r="N463" s="105"/>
    </row>
    <row r="464" spans="3:14" ht="13">
      <c r="C464" s="279"/>
      <c r="D464" s="280"/>
      <c r="E464" s="143"/>
      <c r="F464" s="297"/>
      <c r="K464" s="104"/>
      <c r="M464" s="105"/>
      <c r="N464" s="105"/>
    </row>
    <row r="465" spans="3:14" ht="13">
      <c r="C465" s="279"/>
      <c r="D465" s="280"/>
      <c r="E465" s="143"/>
      <c r="F465" s="297"/>
      <c r="K465" s="104"/>
      <c r="M465" s="105"/>
      <c r="N465" s="105"/>
    </row>
    <row r="466" spans="3:14" ht="13">
      <c r="C466" s="279"/>
      <c r="D466" s="280"/>
      <c r="E466" s="143"/>
      <c r="F466" s="297"/>
      <c r="K466" s="104"/>
      <c r="M466" s="105"/>
      <c r="N466" s="105"/>
    </row>
    <row r="467" spans="3:14" ht="13">
      <c r="C467" s="279"/>
      <c r="D467" s="280"/>
      <c r="E467" s="143"/>
      <c r="F467" s="297"/>
      <c r="K467" s="104"/>
      <c r="M467" s="105"/>
      <c r="N467" s="105"/>
    </row>
    <row r="468" spans="3:14" ht="13">
      <c r="C468" s="279"/>
      <c r="D468" s="280"/>
      <c r="E468" s="143"/>
      <c r="F468" s="297"/>
      <c r="K468" s="104"/>
      <c r="M468" s="105"/>
      <c r="N468" s="105"/>
    </row>
    <row r="469" spans="3:14" ht="13">
      <c r="C469" s="279"/>
      <c r="D469" s="280"/>
      <c r="E469" s="143"/>
      <c r="F469" s="297"/>
      <c r="K469" s="104"/>
      <c r="M469" s="105"/>
      <c r="N469" s="105"/>
    </row>
    <row r="470" spans="3:14" ht="13">
      <c r="C470" s="279"/>
      <c r="D470" s="280"/>
      <c r="E470" s="143"/>
      <c r="F470" s="297"/>
      <c r="K470" s="104"/>
      <c r="M470" s="105"/>
      <c r="N470" s="105"/>
    </row>
    <row r="471" spans="3:14" ht="13">
      <c r="C471" s="279"/>
      <c r="D471" s="280"/>
      <c r="E471" s="143"/>
      <c r="F471" s="297"/>
      <c r="K471" s="104"/>
      <c r="M471" s="105"/>
      <c r="N471" s="105"/>
    </row>
    <row r="472" spans="3:14" ht="13">
      <c r="C472" s="279"/>
      <c r="D472" s="280"/>
      <c r="E472" s="143"/>
      <c r="F472" s="297"/>
      <c r="K472" s="104"/>
      <c r="M472" s="105"/>
      <c r="N472" s="105"/>
    </row>
    <row r="473" spans="3:14" ht="13">
      <c r="C473" s="279"/>
      <c r="D473" s="280"/>
      <c r="E473" s="143"/>
      <c r="F473" s="297"/>
      <c r="K473" s="104"/>
      <c r="M473" s="105"/>
      <c r="N473" s="105"/>
    </row>
    <row r="474" spans="3:14" ht="13">
      <c r="C474" s="279"/>
      <c r="D474" s="280"/>
      <c r="E474" s="143"/>
      <c r="F474" s="297"/>
      <c r="K474" s="104"/>
      <c r="M474" s="105"/>
      <c r="N474" s="105"/>
    </row>
    <row r="475" spans="3:14" ht="13">
      <c r="C475" s="279"/>
      <c r="D475" s="280"/>
      <c r="E475" s="143"/>
      <c r="F475" s="297"/>
      <c r="K475" s="104"/>
      <c r="M475" s="105"/>
      <c r="N475" s="105"/>
    </row>
    <row r="476" spans="3:14" ht="13">
      <c r="C476" s="279"/>
      <c r="D476" s="280"/>
      <c r="E476" s="143"/>
      <c r="F476" s="297"/>
      <c r="K476" s="104"/>
      <c r="M476" s="105"/>
      <c r="N476" s="105"/>
    </row>
    <row r="477" spans="3:14" ht="13">
      <c r="C477" s="279"/>
      <c r="D477" s="280"/>
      <c r="E477" s="143"/>
      <c r="F477" s="297"/>
      <c r="K477" s="104"/>
      <c r="M477" s="105"/>
      <c r="N477" s="105"/>
    </row>
    <row r="478" spans="3:14" ht="13">
      <c r="C478" s="279"/>
      <c r="D478" s="280"/>
      <c r="E478" s="143"/>
      <c r="F478" s="297"/>
      <c r="K478" s="104"/>
      <c r="M478" s="105"/>
      <c r="N478" s="105"/>
    </row>
    <row r="479" spans="3:14" ht="13">
      <c r="C479" s="279"/>
      <c r="D479" s="280"/>
      <c r="E479" s="143"/>
      <c r="F479" s="297"/>
      <c r="K479" s="104"/>
      <c r="M479" s="105"/>
      <c r="N479" s="105"/>
    </row>
    <row r="480" spans="3:14" ht="13">
      <c r="C480" s="279"/>
      <c r="D480" s="280"/>
      <c r="E480" s="143"/>
      <c r="F480" s="297"/>
      <c r="K480" s="104"/>
      <c r="M480" s="105"/>
      <c r="N480" s="105"/>
    </row>
    <row r="481" spans="3:14" ht="13">
      <c r="C481" s="279"/>
      <c r="D481" s="280"/>
      <c r="E481" s="143"/>
      <c r="F481" s="297"/>
      <c r="K481" s="104"/>
      <c r="M481" s="105"/>
      <c r="N481" s="105"/>
    </row>
    <row r="482" spans="3:14" ht="13">
      <c r="C482" s="279"/>
      <c r="D482" s="280"/>
      <c r="E482" s="143"/>
      <c r="F482" s="297"/>
      <c r="K482" s="104"/>
      <c r="M482" s="105"/>
      <c r="N482" s="105"/>
    </row>
    <row r="483" spans="3:14" ht="13">
      <c r="C483" s="279"/>
      <c r="D483" s="280"/>
      <c r="E483" s="143"/>
      <c r="F483" s="297"/>
      <c r="K483" s="104"/>
      <c r="M483" s="105"/>
      <c r="N483" s="105"/>
    </row>
    <row r="484" spans="3:14" ht="13">
      <c r="C484" s="279"/>
      <c r="D484" s="280"/>
      <c r="E484" s="143"/>
      <c r="F484" s="297"/>
      <c r="K484" s="104"/>
      <c r="M484" s="105"/>
      <c r="N484" s="105"/>
    </row>
    <row r="485" spans="3:14" ht="13">
      <c r="C485" s="279"/>
      <c r="D485" s="280"/>
      <c r="E485" s="143"/>
      <c r="F485" s="297"/>
      <c r="K485" s="104"/>
      <c r="M485" s="105"/>
      <c r="N485" s="105"/>
    </row>
    <row r="486" spans="3:14" ht="13">
      <c r="C486" s="279"/>
      <c r="D486" s="280"/>
      <c r="E486" s="143"/>
      <c r="F486" s="297"/>
      <c r="K486" s="104"/>
      <c r="M486" s="105"/>
      <c r="N486" s="105"/>
    </row>
    <row r="487" spans="3:14" ht="13">
      <c r="C487" s="279"/>
      <c r="D487" s="280"/>
      <c r="E487" s="143"/>
      <c r="F487" s="297"/>
      <c r="K487" s="104"/>
      <c r="M487" s="105"/>
      <c r="N487" s="105"/>
    </row>
    <row r="488" spans="3:14" ht="13">
      <c r="C488" s="279"/>
      <c r="D488" s="280"/>
      <c r="E488" s="143"/>
      <c r="F488" s="297"/>
      <c r="K488" s="104"/>
      <c r="M488" s="105"/>
      <c r="N488" s="105"/>
    </row>
    <row r="489" spans="3:14" ht="13">
      <c r="C489" s="279"/>
      <c r="D489" s="280"/>
      <c r="E489" s="143"/>
      <c r="F489" s="297"/>
      <c r="K489" s="104"/>
      <c r="M489" s="105"/>
      <c r="N489" s="105"/>
    </row>
    <row r="490" spans="3:14" ht="13">
      <c r="C490" s="279"/>
      <c r="D490" s="280"/>
      <c r="E490" s="143"/>
      <c r="F490" s="297"/>
      <c r="K490" s="104"/>
      <c r="M490" s="105"/>
      <c r="N490" s="105"/>
    </row>
    <row r="491" spans="3:14" ht="13">
      <c r="C491" s="279"/>
      <c r="D491" s="280"/>
      <c r="E491" s="143"/>
      <c r="F491" s="297"/>
      <c r="K491" s="104"/>
      <c r="M491" s="105"/>
      <c r="N491" s="105"/>
    </row>
    <row r="492" spans="3:14" ht="13">
      <c r="C492" s="279"/>
      <c r="D492" s="280"/>
      <c r="E492" s="143"/>
      <c r="F492" s="297"/>
      <c r="K492" s="104"/>
      <c r="M492" s="105"/>
      <c r="N492" s="105"/>
    </row>
    <row r="493" spans="3:14" ht="13">
      <c r="C493" s="279"/>
      <c r="D493" s="280"/>
      <c r="E493" s="143"/>
      <c r="F493" s="297"/>
      <c r="K493" s="104"/>
      <c r="M493" s="105"/>
      <c r="N493" s="105"/>
    </row>
    <row r="494" spans="3:14" ht="13">
      <c r="C494" s="279"/>
      <c r="D494" s="280"/>
      <c r="E494" s="143"/>
      <c r="F494" s="297"/>
      <c r="K494" s="104"/>
      <c r="M494" s="105"/>
      <c r="N494" s="105"/>
    </row>
    <row r="495" spans="3:14" ht="13">
      <c r="C495" s="279"/>
      <c r="D495" s="280"/>
      <c r="E495" s="143"/>
      <c r="F495" s="297"/>
      <c r="K495" s="104"/>
      <c r="M495" s="105"/>
      <c r="N495" s="105"/>
    </row>
    <row r="496" spans="3:14" ht="13">
      <c r="C496" s="279"/>
      <c r="D496" s="280"/>
      <c r="E496" s="143"/>
      <c r="F496" s="297"/>
      <c r="K496" s="104"/>
      <c r="M496" s="105"/>
      <c r="N496" s="105"/>
    </row>
    <row r="497" spans="3:14" ht="13">
      <c r="C497" s="279"/>
      <c r="D497" s="280"/>
      <c r="E497" s="143"/>
      <c r="F497" s="297"/>
      <c r="K497" s="104"/>
      <c r="M497" s="105"/>
      <c r="N497" s="105"/>
    </row>
    <row r="498" spans="3:14" ht="13">
      <c r="C498" s="279"/>
      <c r="D498" s="280"/>
      <c r="E498" s="143"/>
      <c r="F498" s="297"/>
      <c r="K498" s="104"/>
      <c r="M498" s="105"/>
      <c r="N498" s="105"/>
    </row>
    <row r="499" spans="3:14" ht="13">
      <c r="C499" s="279"/>
      <c r="D499" s="280"/>
      <c r="E499" s="143"/>
      <c r="F499" s="297"/>
      <c r="K499" s="104"/>
      <c r="M499" s="105"/>
      <c r="N499" s="105"/>
    </row>
    <row r="500" spans="3:14" ht="13">
      <c r="C500" s="279"/>
      <c r="D500" s="280"/>
      <c r="E500" s="143"/>
      <c r="F500" s="297"/>
      <c r="K500" s="104"/>
      <c r="M500" s="105"/>
      <c r="N500" s="105"/>
    </row>
    <row r="501" spans="3:14" ht="13">
      <c r="C501" s="279"/>
      <c r="D501" s="280"/>
      <c r="E501" s="143"/>
      <c r="F501" s="297"/>
      <c r="K501" s="104"/>
      <c r="M501" s="105"/>
      <c r="N501" s="105"/>
    </row>
    <row r="502" spans="3:14" ht="13">
      <c r="C502" s="279"/>
      <c r="D502" s="280"/>
      <c r="E502" s="143"/>
      <c r="F502" s="297"/>
      <c r="K502" s="104"/>
      <c r="M502" s="105"/>
      <c r="N502" s="105"/>
    </row>
    <row r="503" spans="3:14" ht="13">
      <c r="C503" s="279"/>
      <c r="D503" s="280"/>
      <c r="E503" s="143"/>
      <c r="F503" s="297"/>
      <c r="K503" s="104"/>
      <c r="M503" s="105"/>
      <c r="N503" s="105"/>
    </row>
    <row r="504" spans="3:14" ht="13">
      <c r="C504" s="279"/>
      <c r="D504" s="280"/>
      <c r="E504" s="143"/>
      <c r="F504" s="297"/>
      <c r="K504" s="104"/>
      <c r="M504" s="105"/>
      <c r="N504" s="105"/>
    </row>
    <row r="505" spans="3:14" ht="13">
      <c r="C505" s="279"/>
      <c r="D505" s="280"/>
      <c r="E505" s="143"/>
      <c r="F505" s="297"/>
      <c r="K505" s="104"/>
      <c r="M505" s="105"/>
      <c r="N505" s="105"/>
    </row>
    <row r="506" spans="3:14" ht="13">
      <c r="C506" s="279"/>
      <c r="D506" s="280"/>
      <c r="E506" s="143"/>
      <c r="F506" s="297"/>
      <c r="K506" s="104"/>
      <c r="M506" s="105"/>
      <c r="N506" s="105"/>
    </row>
    <row r="507" spans="3:14" ht="13">
      <c r="C507" s="279"/>
      <c r="D507" s="280"/>
      <c r="E507" s="143"/>
      <c r="F507" s="297"/>
      <c r="K507" s="104"/>
      <c r="M507" s="105"/>
      <c r="N507" s="105"/>
    </row>
    <row r="508" spans="3:14" ht="13">
      <c r="C508" s="279"/>
      <c r="D508" s="280"/>
      <c r="E508" s="143"/>
      <c r="F508" s="297"/>
      <c r="K508" s="104"/>
      <c r="M508" s="105"/>
      <c r="N508" s="105"/>
    </row>
    <row r="509" spans="3:14" ht="13">
      <c r="C509" s="279"/>
      <c r="D509" s="280"/>
      <c r="E509" s="143"/>
      <c r="F509" s="297"/>
      <c r="K509" s="104"/>
      <c r="M509" s="105"/>
      <c r="N509" s="105"/>
    </row>
    <row r="510" spans="3:14" ht="13">
      <c r="C510" s="279"/>
      <c r="D510" s="280"/>
      <c r="E510" s="143"/>
      <c r="F510" s="297"/>
      <c r="K510" s="104"/>
      <c r="M510" s="105"/>
      <c r="N510" s="105"/>
    </row>
    <row r="511" spans="3:14" ht="13">
      <c r="C511" s="279"/>
      <c r="D511" s="280"/>
      <c r="E511" s="143"/>
      <c r="F511" s="297"/>
      <c r="K511" s="104"/>
      <c r="M511" s="105"/>
      <c r="N511" s="105"/>
    </row>
    <row r="512" spans="3:14" ht="13">
      <c r="C512" s="279"/>
      <c r="D512" s="280"/>
      <c r="E512" s="143"/>
      <c r="F512" s="297"/>
      <c r="K512" s="104"/>
      <c r="M512" s="105"/>
      <c r="N512" s="105"/>
    </row>
    <row r="513" spans="3:14" ht="13">
      <c r="C513" s="279"/>
      <c r="D513" s="280"/>
      <c r="E513" s="143"/>
      <c r="F513" s="297"/>
      <c r="K513" s="104"/>
      <c r="M513" s="105"/>
      <c r="N513" s="105"/>
    </row>
    <row r="514" spans="3:14" ht="13">
      <c r="C514" s="279"/>
      <c r="D514" s="280"/>
      <c r="E514" s="143"/>
      <c r="F514" s="297"/>
      <c r="K514" s="104"/>
      <c r="M514" s="105"/>
      <c r="N514" s="105"/>
    </row>
    <row r="515" spans="3:14" ht="13">
      <c r="C515" s="279"/>
      <c r="D515" s="280"/>
      <c r="E515" s="143"/>
      <c r="F515" s="297"/>
      <c r="K515" s="104"/>
      <c r="M515" s="105"/>
      <c r="N515" s="105"/>
    </row>
    <row r="516" spans="3:14" ht="13">
      <c r="C516" s="279"/>
      <c r="D516" s="280"/>
      <c r="E516" s="143"/>
      <c r="F516" s="297"/>
      <c r="K516" s="104"/>
      <c r="M516" s="105"/>
      <c r="N516" s="105"/>
    </row>
    <row r="517" spans="3:14" ht="13">
      <c r="C517" s="279"/>
      <c r="D517" s="280"/>
      <c r="E517" s="143"/>
      <c r="F517" s="297"/>
      <c r="K517" s="104"/>
      <c r="M517" s="105"/>
      <c r="N517" s="105"/>
    </row>
    <row r="518" spans="3:14" ht="13">
      <c r="C518" s="279"/>
      <c r="D518" s="280"/>
      <c r="E518" s="143"/>
      <c r="F518" s="297"/>
      <c r="K518" s="104"/>
      <c r="M518" s="105"/>
      <c r="N518" s="105"/>
    </row>
    <row r="519" spans="3:14" ht="13">
      <c r="C519" s="279"/>
      <c r="D519" s="280"/>
      <c r="E519" s="143"/>
      <c r="F519" s="297"/>
      <c r="K519" s="104"/>
      <c r="M519" s="105"/>
      <c r="N519" s="105"/>
    </row>
    <row r="520" spans="3:14" ht="13">
      <c r="C520" s="279"/>
      <c r="D520" s="280"/>
      <c r="E520" s="143"/>
      <c r="F520" s="297"/>
      <c r="K520" s="104"/>
      <c r="M520" s="105"/>
      <c r="N520" s="105"/>
    </row>
    <row r="521" spans="3:14" ht="13">
      <c r="C521" s="279"/>
      <c r="D521" s="280"/>
      <c r="E521" s="143"/>
      <c r="F521" s="297"/>
      <c r="K521" s="104"/>
      <c r="M521" s="105"/>
      <c r="N521" s="105"/>
    </row>
    <row r="522" spans="3:14" ht="13">
      <c r="C522" s="279"/>
      <c r="D522" s="280"/>
      <c r="E522" s="143"/>
      <c r="F522" s="297"/>
      <c r="K522" s="104"/>
      <c r="M522" s="105"/>
      <c r="N522" s="105"/>
    </row>
    <row r="523" spans="3:14" ht="13">
      <c r="C523" s="279"/>
      <c r="D523" s="280"/>
      <c r="E523" s="143"/>
      <c r="F523" s="297"/>
      <c r="K523" s="104"/>
      <c r="M523" s="105"/>
      <c r="N523" s="105"/>
    </row>
    <row r="524" spans="3:14" ht="13">
      <c r="C524" s="279"/>
      <c r="D524" s="280"/>
      <c r="E524" s="143"/>
      <c r="F524" s="297"/>
      <c r="K524" s="104"/>
      <c r="M524" s="105"/>
      <c r="N524" s="105"/>
    </row>
    <row r="525" spans="3:14" ht="13">
      <c r="C525" s="279"/>
      <c r="D525" s="280"/>
      <c r="E525" s="143"/>
      <c r="F525" s="297"/>
      <c r="K525" s="104"/>
      <c r="M525" s="105"/>
      <c r="N525" s="105"/>
    </row>
    <row r="526" spans="3:14" ht="13">
      <c r="C526" s="279"/>
      <c r="D526" s="280"/>
      <c r="E526" s="143"/>
      <c r="F526" s="297"/>
      <c r="K526" s="104"/>
      <c r="M526" s="105"/>
      <c r="N526" s="105"/>
    </row>
    <row r="527" spans="3:14" ht="13">
      <c r="C527" s="279"/>
      <c r="D527" s="280"/>
      <c r="E527" s="143"/>
      <c r="F527" s="297"/>
      <c r="K527" s="104"/>
      <c r="M527" s="105"/>
      <c r="N527" s="105"/>
    </row>
    <row r="528" spans="3:14" ht="13">
      <c r="C528" s="279"/>
      <c r="D528" s="280"/>
      <c r="E528" s="143"/>
      <c r="F528" s="297"/>
      <c r="K528" s="104"/>
      <c r="M528" s="105"/>
      <c r="N528" s="105"/>
    </row>
    <row r="529" spans="3:14" ht="13">
      <c r="C529" s="279"/>
      <c r="D529" s="280"/>
      <c r="E529" s="143"/>
      <c r="F529" s="297"/>
      <c r="K529" s="104"/>
      <c r="M529" s="105"/>
      <c r="N529" s="105"/>
    </row>
    <row r="530" spans="3:14" ht="13">
      <c r="C530" s="279"/>
      <c r="D530" s="280"/>
      <c r="E530" s="143"/>
      <c r="F530" s="297"/>
      <c r="K530" s="104"/>
      <c r="M530" s="105"/>
      <c r="N530" s="105"/>
    </row>
    <row r="531" spans="3:14" ht="13">
      <c r="C531" s="279"/>
      <c r="D531" s="280"/>
      <c r="E531" s="143"/>
      <c r="F531" s="297"/>
      <c r="K531" s="104"/>
      <c r="M531" s="105"/>
      <c r="N531" s="105"/>
    </row>
    <row r="532" spans="3:14" ht="13">
      <c r="C532" s="279"/>
      <c r="D532" s="280"/>
      <c r="E532" s="143"/>
      <c r="F532" s="297"/>
      <c r="K532" s="104"/>
      <c r="M532" s="105"/>
      <c r="N532" s="105"/>
    </row>
    <row r="533" spans="3:14" ht="13">
      <c r="C533" s="279"/>
      <c r="D533" s="280"/>
      <c r="E533" s="143"/>
      <c r="F533" s="297"/>
      <c r="K533" s="104"/>
      <c r="M533" s="105"/>
      <c r="N533" s="105"/>
    </row>
    <row r="534" spans="3:14" ht="13">
      <c r="C534" s="279"/>
      <c r="D534" s="280"/>
      <c r="E534" s="143"/>
      <c r="F534" s="297"/>
      <c r="K534" s="104"/>
      <c r="M534" s="105"/>
      <c r="N534" s="105"/>
    </row>
    <row r="535" spans="3:14" ht="13">
      <c r="C535" s="279"/>
      <c r="D535" s="280"/>
      <c r="E535" s="143"/>
      <c r="F535" s="297"/>
      <c r="K535" s="104"/>
      <c r="M535" s="105"/>
      <c r="N535" s="105"/>
    </row>
    <row r="536" spans="3:14" ht="13">
      <c r="C536" s="279"/>
      <c r="D536" s="280"/>
      <c r="E536" s="143"/>
      <c r="F536" s="297"/>
      <c r="K536" s="104"/>
      <c r="M536" s="105"/>
      <c r="N536" s="105"/>
    </row>
    <row r="537" spans="3:14" ht="13">
      <c r="C537" s="279"/>
      <c r="D537" s="280"/>
      <c r="E537" s="143"/>
      <c r="F537" s="297"/>
      <c r="K537" s="104"/>
      <c r="M537" s="105"/>
      <c r="N537" s="105"/>
    </row>
    <row r="538" spans="3:14" ht="13">
      <c r="C538" s="279"/>
      <c r="D538" s="280"/>
      <c r="E538" s="143"/>
      <c r="F538" s="297"/>
      <c r="K538" s="104"/>
      <c r="M538" s="105"/>
      <c r="N538" s="105"/>
    </row>
    <row r="539" spans="3:14" ht="13">
      <c r="C539" s="279"/>
      <c r="D539" s="280"/>
      <c r="E539" s="143"/>
      <c r="F539" s="297"/>
      <c r="K539" s="104"/>
      <c r="M539" s="105"/>
      <c r="N539" s="105"/>
    </row>
    <row r="540" spans="3:14" ht="13">
      <c r="C540" s="279"/>
      <c r="D540" s="280"/>
      <c r="E540" s="143"/>
      <c r="F540" s="297"/>
      <c r="K540" s="104"/>
      <c r="M540" s="105"/>
      <c r="N540" s="105"/>
    </row>
    <row r="541" spans="3:14" ht="13">
      <c r="C541" s="279"/>
      <c r="D541" s="280"/>
      <c r="E541" s="143"/>
      <c r="F541" s="297"/>
      <c r="K541" s="104"/>
      <c r="M541" s="105"/>
      <c r="N541" s="105"/>
    </row>
    <row r="542" spans="3:14" ht="13">
      <c r="C542" s="279"/>
      <c r="D542" s="280"/>
      <c r="E542" s="143"/>
      <c r="F542" s="297"/>
      <c r="K542" s="104"/>
      <c r="M542" s="105"/>
      <c r="N542" s="105"/>
    </row>
    <row r="543" spans="3:14" ht="13">
      <c r="C543" s="279"/>
      <c r="D543" s="280"/>
      <c r="E543" s="143"/>
      <c r="F543" s="297"/>
      <c r="K543" s="104"/>
      <c r="M543" s="105"/>
      <c r="N543" s="105"/>
    </row>
    <row r="544" spans="3:14" ht="13">
      <c r="C544" s="279"/>
      <c r="D544" s="280"/>
      <c r="E544" s="143"/>
      <c r="F544" s="297"/>
      <c r="K544" s="104"/>
      <c r="M544" s="105"/>
      <c r="N544" s="105"/>
    </row>
    <row r="545" spans="3:14" ht="13">
      <c r="C545" s="279"/>
      <c r="D545" s="280"/>
      <c r="E545" s="143"/>
      <c r="F545" s="297"/>
      <c r="K545" s="104"/>
      <c r="M545" s="105"/>
      <c r="N545" s="105"/>
    </row>
    <row r="546" spans="3:14" ht="13">
      <c r="C546" s="279"/>
      <c r="D546" s="280"/>
      <c r="E546" s="143"/>
      <c r="F546" s="297"/>
      <c r="K546" s="104"/>
      <c r="M546" s="105"/>
      <c r="N546" s="105"/>
    </row>
    <row r="547" spans="3:14" ht="13">
      <c r="C547" s="279"/>
      <c r="D547" s="280"/>
      <c r="E547" s="143"/>
      <c r="F547" s="297"/>
      <c r="K547" s="104"/>
      <c r="M547" s="105"/>
      <c r="N547" s="105"/>
    </row>
    <row r="548" spans="3:14" ht="13">
      <c r="C548" s="279"/>
      <c r="D548" s="280"/>
      <c r="E548" s="143"/>
      <c r="F548" s="297"/>
      <c r="K548" s="104"/>
      <c r="M548" s="105"/>
      <c r="N548" s="105"/>
    </row>
    <row r="549" spans="3:14" ht="13">
      <c r="C549" s="279"/>
      <c r="D549" s="280"/>
      <c r="E549" s="143"/>
      <c r="F549" s="297"/>
      <c r="K549" s="104"/>
      <c r="M549" s="105"/>
      <c r="N549" s="105"/>
    </row>
    <row r="550" spans="3:14" ht="13">
      <c r="C550" s="279"/>
      <c r="D550" s="280"/>
      <c r="E550" s="143"/>
      <c r="F550" s="297"/>
      <c r="K550" s="104"/>
      <c r="M550" s="105"/>
      <c r="N550" s="105"/>
    </row>
    <row r="551" spans="3:14" ht="13">
      <c r="C551" s="279"/>
      <c r="D551" s="280"/>
      <c r="E551" s="143"/>
      <c r="F551" s="297"/>
      <c r="K551" s="104"/>
      <c r="M551" s="105"/>
      <c r="N551" s="105"/>
    </row>
    <row r="552" spans="3:14" ht="13">
      <c r="C552" s="279"/>
      <c r="D552" s="280"/>
      <c r="E552" s="143"/>
      <c r="F552" s="297"/>
      <c r="K552" s="104"/>
      <c r="M552" s="105"/>
      <c r="N552" s="105"/>
    </row>
    <row r="553" spans="3:14" ht="13">
      <c r="C553" s="279"/>
      <c r="D553" s="280"/>
      <c r="E553" s="143"/>
      <c r="F553" s="297"/>
      <c r="K553" s="104"/>
      <c r="M553" s="105"/>
      <c r="N553" s="105"/>
    </row>
    <row r="554" spans="3:14" ht="13">
      <c r="C554" s="279"/>
      <c r="D554" s="280"/>
      <c r="E554" s="143"/>
      <c r="F554" s="297"/>
      <c r="K554" s="104"/>
      <c r="M554" s="105"/>
      <c r="N554" s="105"/>
    </row>
    <row r="555" spans="3:14" ht="13">
      <c r="C555" s="279"/>
      <c r="D555" s="280"/>
      <c r="E555" s="143"/>
      <c r="F555" s="297"/>
      <c r="K555" s="104"/>
      <c r="M555" s="105"/>
      <c r="N555" s="105"/>
    </row>
    <row r="556" spans="3:14" ht="13">
      <c r="C556" s="279"/>
      <c r="D556" s="280"/>
      <c r="E556" s="143"/>
      <c r="F556" s="297"/>
      <c r="K556" s="104"/>
      <c r="M556" s="105"/>
      <c r="N556" s="105"/>
    </row>
    <row r="557" spans="3:14" ht="13">
      <c r="C557" s="279"/>
      <c r="D557" s="280"/>
      <c r="E557" s="143"/>
      <c r="F557" s="297"/>
      <c r="K557" s="104"/>
      <c r="M557" s="105"/>
      <c r="N557" s="105"/>
    </row>
    <row r="558" spans="3:14" ht="13">
      <c r="C558" s="279"/>
      <c r="D558" s="280"/>
      <c r="E558" s="143"/>
      <c r="F558" s="297"/>
      <c r="K558" s="104"/>
      <c r="M558" s="105"/>
      <c r="N558" s="105"/>
    </row>
    <row r="559" spans="3:14" ht="13">
      <c r="C559" s="279"/>
      <c r="D559" s="280"/>
      <c r="E559" s="143"/>
      <c r="F559" s="297"/>
      <c r="K559" s="104"/>
      <c r="M559" s="105"/>
      <c r="N559" s="105"/>
    </row>
    <row r="560" spans="3:14" ht="13">
      <c r="C560" s="279"/>
      <c r="D560" s="280"/>
      <c r="E560" s="143"/>
      <c r="F560" s="297"/>
      <c r="K560" s="104"/>
      <c r="M560" s="105"/>
      <c r="N560" s="105"/>
    </row>
    <row r="561" spans="3:14" ht="13">
      <c r="C561" s="279"/>
      <c r="D561" s="280"/>
      <c r="E561" s="143"/>
      <c r="F561" s="297"/>
      <c r="K561" s="104"/>
      <c r="M561" s="105"/>
      <c r="N561" s="105"/>
    </row>
    <row r="562" spans="3:14" ht="13">
      <c r="C562" s="279"/>
      <c r="D562" s="280"/>
      <c r="E562" s="143"/>
      <c r="F562" s="297"/>
      <c r="K562" s="104"/>
      <c r="M562" s="105"/>
      <c r="N562" s="105"/>
    </row>
    <row r="563" spans="3:14" ht="13">
      <c r="C563" s="279"/>
      <c r="D563" s="280"/>
      <c r="E563" s="143"/>
      <c r="F563" s="297"/>
      <c r="K563" s="104"/>
      <c r="M563" s="105"/>
      <c r="N563" s="105"/>
    </row>
    <row r="564" spans="3:14" ht="13">
      <c r="C564" s="279"/>
      <c r="D564" s="280"/>
      <c r="E564" s="143"/>
      <c r="F564" s="297"/>
      <c r="K564" s="104"/>
      <c r="M564" s="105"/>
      <c r="N564" s="105"/>
    </row>
    <row r="565" spans="3:14" ht="13">
      <c r="C565" s="279"/>
      <c r="D565" s="280"/>
      <c r="E565" s="143"/>
      <c r="F565" s="297"/>
      <c r="K565" s="104"/>
      <c r="M565" s="105"/>
      <c r="N565" s="105"/>
    </row>
    <row r="566" spans="3:14" ht="13">
      <c r="C566" s="279"/>
      <c r="D566" s="280"/>
      <c r="E566" s="143"/>
      <c r="F566" s="297"/>
      <c r="K566" s="104"/>
      <c r="M566" s="105"/>
      <c r="N566" s="105"/>
    </row>
    <row r="567" spans="3:14" ht="13">
      <c r="C567" s="279"/>
      <c r="D567" s="280"/>
      <c r="E567" s="143"/>
      <c r="F567" s="297"/>
      <c r="K567" s="104"/>
      <c r="M567" s="105"/>
      <c r="N567" s="105"/>
    </row>
    <row r="568" spans="3:14" ht="13">
      <c r="C568" s="279"/>
      <c r="D568" s="280"/>
      <c r="E568" s="143"/>
      <c r="F568" s="297"/>
      <c r="K568" s="104"/>
      <c r="M568" s="105"/>
      <c r="N568" s="105"/>
    </row>
    <row r="569" spans="3:14" ht="13">
      <c r="C569" s="279"/>
      <c r="D569" s="280"/>
      <c r="E569" s="143"/>
      <c r="F569" s="297"/>
      <c r="K569" s="104"/>
      <c r="M569" s="105"/>
      <c r="N569" s="105"/>
    </row>
    <row r="570" spans="3:14" ht="13">
      <c r="C570" s="279"/>
      <c r="D570" s="280"/>
      <c r="E570" s="143"/>
      <c r="F570" s="297"/>
      <c r="K570" s="104"/>
      <c r="M570" s="105"/>
      <c r="N570" s="105"/>
    </row>
    <row r="571" spans="3:14" ht="13">
      <c r="C571" s="279"/>
      <c r="D571" s="280"/>
      <c r="E571" s="143"/>
      <c r="F571" s="297"/>
      <c r="K571" s="104"/>
      <c r="M571" s="105"/>
      <c r="N571" s="105"/>
    </row>
    <row r="572" spans="3:14" ht="13">
      <c r="C572" s="279"/>
      <c r="D572" s="280"/>
      <c r="E572" s="143"/>
      <c r="F572" s="297"/>
      <c r="K572" s="104"/>
      <c r="M572" s="105"/>
      <c r="N572" s="105"/>
    </row>
    <row r="573" spans="3:14" ht="13">
      <c r="C573" s="279"/>
      <c r="D573" s="280"/>
      <c r="E573" s="143"/>
      <c r="F573" s="297"/>
      <c r="K573" s="104"/>
      <c r="M573" s="105"/>
      <c r="N573" s="105"/>
    </row>
    <row r="574" spans="3:14" ht="13">
      <c r="C574" s="279"/>
      <c r="D574" s="280"/>
      <c r="E574" s="143"/>
      <c r="F574" s="297"/>
      <c r="K574" s="104"/>
      <c r="M574" s="105"/>
      <c r="N574" s="105"/>
    </row>
    <row r="575" spans="3:14" ht="13">
      <c r="C575" s="279"/>
      <c r="D575" s="280"/>
      <c r="E575" s="143"/>
      <c r="F575" s="297"/>
      <c r="K575" s="104"/>
      <c r="M575" s="105"/>
      <c r="N575" s="105"/>
    </row>
    <row r="576" spans="3:14" ht="13">
      <c r="C576" s="279"/>
      <c r="D576" s="280"/>
      <c r="E576" s="143"/>
      <c r="F576" s="297"/>
      <c r="K576" s="104"/>
      <c r="M576" s="105"/>
      <c r="N576" s="105"/>
    </row>
    <row r="577" spans="3:14" ht="13">
      <c r="C577" s="279"/>
      <c r="D577" s="280"/>
      <c r="E577" s="143"/>
      <c r="F577" s="297"/>
      <c r="K577" s="104"/>
      <c r="M577" s="105"/>
      <c r="N577" s="105"/>
    </row>
    <row r="578" spans="3:14" ht="13">
      <c r="C578" s="279"/>
      <c r="D578" s="280"/>
      <c r="E578" s="143"/>
      <c r="F578" s="297"/>
      <c r="K578" s="104"/>
      <c r="M578" s="105"/>
      <c r="N578" s="105"/>
    </row>
    <row r="579" spans="3:14" ht="13">
      <c r="C579" s="279"/>
      <c r="D579" s="280"/>
      <c r="E579" s="143"/>
      <c r="F579" s="297"/>
      <c r="K579" s="104"/>
      <c r="M579" s="105"/>
      <c r="N579" s="105"/>
    </row>
    <row r="580" spans="3:14" ht="13">
      <c r="C580" s="279"/>
      <c r="D580" s="280"/>
      <c r="E580" s="143"/>
      <c r="F580" s="297"/>
      <c r="K580" s="104"/>
      <c r="M580" s="105"/>
      <c r="N580" s="105"/>
    </row>
    <row r="581" spans="3:14" ht="13">
      <c r="C581" s="279"/>
      <c r="D581" s="280"/>
      <c r="E581" s="143"/>
      <c r="F581" s="297"/>
      <c r="K581" s="104"/>
      <c r="M581" s="105"/>
      <c r="N581" s="105"/>
    </row>
    <row r="582" spans="3:14" ht="13">
      <c r="C582" s="279"/>
      <c r="D582" s="280"/>
      <c r="E582" s="143"/>
      <c r="F582" s="297"/>
      <c r="K582" s="104"/>
      <c r="M582" s="105"/>
      <c r="N582" s="105"/>
    </row>
    <row r="583" spans="3:14" ht="13">
      <c r="C583" s="279"/>
      <c r="D583" s="280"/>
      <c r="E583" s="143"/>
      <c r="F583" s="297"/>
      <c r="K583" s="104"/>
      <c r="M583" s="105"/>
      <c r="N583" s="105"/>
    </row>
    <row r="584" spans="3:14" ht="13">
      <c r="C584" s="279"/>
      <c r="D584" s="280"/>
      <c r="E584" s="143"/>
      <c r="F584" s="297"/>
      <c r="K584" s="104"/>
      <c r="M584" s="105"/>
      <c r="N584" s="105"/>
    </row>
    <row r="585" spans="3:14" ht="13">
      <c r="C585" s="279"/>
      <c r="D585" s="280"/>
      <c r="E585" s="143"/>
      <c r="F585" s="297"/>
      <c r="K585" s="104"/>
      <c r="M585" s="105"/>
      <c r="N585" s="105"/>
    </row>
    <row r="586" spans="3:14" ht="13">
      <c r="C586" s="279"/>
      <c r="D586" s="280"/>
      <c r="E586" s="143"/>
      <c r="F586" s="297"/>
      <c r="K586" s="104"/>
      <c r="M586" s="105"/>
      <c r="N586" s="105"/>
    </row>
    <row r="587" spans="3:14" ht="13">
      <c r="C587" s="279"/>
      <c r="D587" s="280"/>
      <c r="E587" s="143"/>
      <c r="F587" s="297"/>
      <c r="K587" s="104"/>
      <c r="M587" s="105"/>
      <c r="N587" s="105"/>
    </row>
    <row r="588" spans="3:14" ht="13">
      <c r="C588" s="279"/>
      <c r="D588" s="280"/>
      <c r="E588" s="143"/>
      <c r="F588" s="297"/>
      <c r="K588" s="104"/>
      <c r="M588" s="105"/>
      <c r="N588" s="105"/>
    </row>
    <row r="589" spans="3:14" ht="13">
      <c r="C589" s="279"/>
      <c r="D589" s="280"/>
      <c r="E589" s="143"/>
      <c r="F589" s="297"/>
      <c r="K589" s="104"/>
      <c r="M589" s="105"/>
      <c r="N589" s="105"/>
    </row>
    <row r="590" spans="3:14" ht="13">
      <c r="C590" s="279"/>
      <c r="D590" s="280"/>
      <c r="E590" s="143"/>
      <c r="F590" s="297"/>
      <c r="K590" s="104"/>
      <c r="M590" s="105"/>
      <c r="N590" s="105"/>
    </row>
    <row r="591" spans="3:14" ht="13">
      <c r="C591" s="279"/>
      <c r="D591" s="280"/>
      <c r="E591" s="143"/>
      <c r="F591" s="297"/>
      <c r="K591" s="104"/>
      <c r="M591" s="105"/>
      <c r="N591" s="105"/>
    </row>
    <row r="592" spans="3:14" ht="13">
      <c r="C592" s="279"/>
      <c r="D592" s="280"/>
      <c r="E592" s="143"/>
      <c r="F592" s="297"/>
      <c r="K592" s="104"/>
      <c r="M592" s="105"/>
      <c r="N592" s="105"/>
    </row>
    <row r="593" spans="3:14" ht="13">
      <c r="C593" s="279"/>
      <c r="D593" s="280"/>
      <c r="E593" s="143"/>
      <c r="F593" s="297"/>
      <c r="K593" s="104"/>
      <c r="M593" s="105"/>
      <c r="N593" s="105"/>
    </row>
    <row r="594" spans="3:14" ht="13">
      <c r="C594" s="279"/>
      <c r="D594" s="280"/>
      <c r="E594" s="143"/>
      <c r="F594" s="297"/>
      <c r="K594" s="104"/>
      <c r="M594" s="105"/>
      <c r="N594" s="105"/>
    </row>
    <row r="595" spans="3:14" ht="13">
      <c r="C595" s="279"/>
      <c r="D595" s="280"/>
      <c r="E595" s="143"/>
      <c r="F595" s="297"/>
      <c r="K595" s="104"/>
      <c r="M595" s="105"/>
      <c r="N595" s="105"/>
    </row>
    <row r="596" spans="3:14" ht="13">
      <c r="C596" s="279"/>
      <c r="D596" s="280"/>
      <c r="E596" s="143"/>
      <c r="F596" s="297"/>
      <c r="K596" s="104"/>
      <c r="M596" s="105"/>
      <c r="N596" s="105"/>
    </row>
    <row r="597" spans="3:14" ht="13">
      <c r="C597" s="279"/>
      <c r="D597" s="280"/>
      <c r="E597" s="143"/>
      <c r="F597" s="297"/>
      <c r="K597" s="104"/>
      <c r="M597" s="105"/>
      <c r="N597" s="105"/>
    </row>
    <row r="598" spans="3:14" ht="13">
      <c r="C598" s="279"/>
      <c r="D598" s="280"/>
      <c r="E598" s="143"/>
      <c r="F598" s="297"/>
      <c r="K598" s="104"/>
      <c r="M598" s="105"/>
      <c r="N598" s="105"/>
    </row>
    <row r="599" spans="3:14" ht="13">
      <c r="C599" s="279"/>
      <c r="D599" s="280"/>
      <c r="E599" s="143"/>
      <c r="F599" s="297"/>
      <c r="K599" s="104"/>
      <c r="M599" s="105"/>
      <c r="N599" s="105"/>
    </row>
    <row r="600" spans="3:14" ht="13">
      <c r="C600" s="279"/>
      <c r="D600" s="280"/>
      <c r="E600" s="143"/>
      <c r="F600" s="297"/>
      <c r="K600" s="104"/>
      <c r="M600" s="105"/>
      <c r="N600" s="105"/>
    </row>
    <row r="601" spans="3:14" ht="13">
      <c r="C601" s="279"/>
      <c r="D601" s="280"/>
      <c r="E601" s="143"/>
      <c r="F601" s="297"/>
      <c r="K601" s="104"/>
      <c r="M601" s="105"/>
      <c r="N601" s="105"/>
    </row>
    <row r="602" spans="3:14" ht="13">
      <c r="C602" s="279"/>
      <c r="D602" s="280"/>
      <c r="E602" s="143"/>
      <c r="F602" s="297"/>
      <c r="K602" s="104"/>
      <c r="M602" s="105"/>
      <c r="N602" s="105"/>
    </row>
    <row r="603" spans="3:14" ht="13">
      <c r="C603" s="279"/>
      <c r="D603" s="280"/>
      <c r="E603" s="143"/>
      <c r="F603" s="297"/>
      <c r="K603" s="104"/>
      <c r="M603" s="105"/>
      <c r="N603" s="105"/>
    </row>
    <row r="604" spans="3:14" ht="13">
      <c r="C604" s="279"/>
      <c r="D604" s="280"/>
      <c r="E604" s="143"/>
      <c r="F604" s="297"/>
      <c r="K604" s="104"/>
      <c r="M604" s="105"/>
      <c r="N604" s="105"/>
    </row>
    <row r="605" spans="3:14" ht="13">
      <c r="C605" s="279"/>
      <c r="D605" s="280"/>
      <c r="E605" s="143"/>
      <c r="F605" s="297"/>
      <c r="K605" s="104"/>
      <c r="M605" s="105"/>
      <c r="N605" s="105"/>
    </row>
    <row r="606" spans="3:14" ht="13">
      <c r="C606" s="279"/>
      <c r="D606" s="280"/>
      <c r="E606" s="143"/>
      <c r="F606" s="297"/>
      <c r="K606" s="104"/>
      <c r="M606" s="105"/>
      <c r="N606" s="105"/>
    </row>
    <row r="607" spans="3:14" ht="13">
      <c r="C607" s="279"/>
      <c r="D607" s="280"/>
      <c r="E607" s="143"/>
      <c r="F607" s="297"/>
      <c r="K607" s="104"/>
      <c r="M607" s="105"/>
      <c r="N607" s="105"/>
    </row>
    <row r="608" spans="3:14" ht="13">
      <c r="C608" s="279"/>
      <c r="D608" s="280"/>
      <c r="E608" s="143"/>
      <c r="F608" s="297"/>
      <c r="K608" s="104"/>
      <c r="M608" s="105"/>
      <c r="N608" s="105"/>
    </row>
    <row r="609" spans="3:14" ht="13">
      <c r="C609" s="279"/>
      <c r="D609" s="280"/>
      <c r="E609" s="143"/>
      <c r="F609" s="297"/>
      <c r="K609" s="104"/>
      <c r="M609" s="105"/>
      <c r="N609" s="105"/>
    </row>
    <row r="610" spans="3:14" ht="13">
      <c r="C610" s="279"/>
      <c r="D610" s="280"/>
      <c r="E610" s="143"/>
      <c r="F610" s="297"/>
      <c r="K610" s="104"/>
      <c r="M610" s="105"/>
      <c r="N610" s="105"/>
    </row>
    <row r="611" spans="3:14" ht="13">
      <c r="C611" s="279"/>
      <c r="D611" s="280"/>
      <c r="E611" s="143"/>
      <c r="F611" s="297"/>
      <c r="K611" s="104"/>
      <c r="M611" s="105"/>
      <c r="N611" s="105"/>
    </row>
    <row r="612" spans="3:14" ht="13">
      <c r="C612" s="279"/>
      <c r="D612" s="280"/>
      <c r="E612" s="143"/>
      <c r="F612" s="297"/>
      <c r="K612" s="104"/>
      <c r="M612" s="105"/>
      <c r="N612" s="105"/>
    </row>
    <row r="613" spans="3:14" ht="13">
      <c r="C613" s="279"/>
      <c r="D613" s="280"/>
      <c r="E613" s="143"/>
      <c r="F613" s="297"/>
      <c r="K613" s="104"/>
      <c r="M613" s="105"/>
      <c r="N613" s="105"/>
    </row>
    <row r="614" spans="3:14" ht="13">
      <c r="C614" s="279"/>
      <c r="D614" s="280"/>
      <c r="E614" s="143"/>
      <c r="F614" s="297"/>
      <c r="K614" s="104"/>
      <c r="M614" s="105"/>
      <c r="N614" s="105"/>
    </row>
    <row r="615" spans="3:14" ht="13">
      <c r="C615" s="279"/>
      <c r="D615" s="280"/>
      <c r="E615" s="143"/>
      <c r="F615" s="297"/>
      <c r="K615" s="104"/>
      <c r="M615" s="105"/>
      <c r="N615" s="105"/>
    </row>
    <row r="616" spans="3:14" ht="13">
      <c r="C616" s="279"/>
      <c r="D616" s="280"/>
      <c r="E616" s="143"/>
      <c r="F616" s="297"/>
      <c r="K616" s="104"/>
      <c r="M616" s="105"/>
      <c r="N616" s="105"/>
    </row>
    <row r="617" spans="3:14" ht="13">
      <c r="C617" s="279"/>
      <c r="D617" s="280"/>
      <c r="E617" s="143"/>
      <c r="F617" s="297"/>
      <c r="K617" s="104"/>
      <c r="M617" s="105"/>
      <c r="N617" s="105"/>
    </row>
    <row r="618" spans="3:14" ht="13">
      <c r="C618" s="279"/>
      <c r="D618" s="280"/>
      <c r="E618" s="143"/>
      <c r="F618" s="297"/>
      <c r="K618" s="104"/>
      <c r="M618" s="105"/>
      <c r="N618" s="105"/>
    </row>
    <row r="619" spans="3:14" ht="13">
      <c r="C619" s="279"/>
      <c r="D619" s="280"/>
      <c r="E619" s="143"/>
      <c r="F619" s="297"/>
      <c r="K619" s="104"/>
      <c r="M619" s="105"/>
      <c r="N619" s="105"/>
    </row>
    <row r="620" spans="3:14" ht="13">
      <c r="C620" s="279"/>
      <c r="D620" s="280"/>
      <c r="E620" s="143"/>
      <c r="F620" s="297"/>
      <c r="K620" s="104"/>
      <c r="M620" s="105"/>
      <c r="N620" s="105"/>
    </row>
    <row r="621" spans="3:14" ht="13">
      <c r="C621" s="279"/>
      <c r="D621" s="280"/>
      <c r="E621" s="143"/>
      <c r="F621" s="297"/>
      <c r="K621" s="104"/>
      <c r="M621" s="105"/>
      <c r="N621" s="105"/>
    </row>
    <row r="622" spans="3:14" ht="13">
      <c r="C622" s="279"/>
      <c r="D622" s="280"/>
      <c r="E622" s="143"/>
      <c r="F622" s="297"/>
      <c r="K622" s="104"/>
      <c r="M622" s="105"/>
      <c r="N622" s="105"/>
    </row>
    <row r="623" spans="3:14" ht="13">
      <c r="C623" s="279"/>
      <c r="D623" s="280"/>
      <c r="E623" s="143"/>
      <c r="F623" s="297"/>
      <c r="K623" s="104"/>
      <c r="M623" s="105"/>
      <c r="N623" s="105"/>
    </row>
    <row r="624" spans="3:14" ht="13">
      <c r="C624" s="279"/>
      <c r="D624" s="280"/>
      <c r="E624" s="143"/>
      <c r="F624" s="297"/>
      <c r="K624" s="104"/>
      <c r="M624" s="105"/>
      <c r="N624" s="105"/>
    </row>
    <row r="625" spans="3:14" ht="13">
      <c r="C625" s="279"/>
      <c r="D625" s="280"/>
      <c r="E625" s="143"/>
      <c r="F625" s="297"/>
      <c r="K625" s="104"/>
      <c r="M625" s="105"/>
      <c r="N625" s="105"/>
    </row>
    <row r="626" spans="3:14" ht="13">
      <c r="C626" s="279"/>
      <c r="D626" s="280"/>
      <c r="E626" s="143"/>
      <c r="F626" s="297"/>
      <c r="K626" s="104"/>
      <c r="M626" s="105"/>
      <c r="N626" s="105"/>
    </row>
    <row r="627" spans="3:14" ht="13">
      <c r="C627" s="279"/>
      <c r="D627" s="280"/>
      <c r="E627" s="143"/>
      <c r="F627" s="297"/>
      <c r="K627" s="104"/>
      <c r="M627" s="105"/>
      <c r="N627" s="105"/>
    </row>
    <row r="628" spans="3:14" ht="13">
      <c r="C628" s="279"/>
      <c r="D628" s="280"/>
      <c r="E628" s="143"/>
      <c r="F628" s="297"/>
      <c r="K628" s="104"/>
      <c r="M628" s="105"/>
      <c r="N628" s="105"/>
    </row>
    <row r="629" spans="3:14" ht="13">
      <c r="C629" s="279"/>
      <c r="D629" s="280"/>
      <c r="E629" s="143"/>
      <c r="F629" s="297"/>
      <c r="K629" s="104"/>
      <c r="M629" s="105"/>
      <c r="N629" s="105"/>
    </row>
    <row r="630" spans="3:14" ht="13">
      <c r="C630" s="279"/>
      <c r="D630" s="280"/>
      <c r="E630" s="143"/>
      <c r="F630" s="297"/>
      <c r="K630" s="104"/>
      <c r="M630" s="105"/>
      <c r="N630" s="105"/>
    </row>
    <row r="631" spans="3:14" ht="13">
      <c r="C631" s="279"/>
      <c r="D631" s="280"/>
      <c r="E631" s="143"/>
      <c r="F631" s="297"/>
      <c r="K631" s="104"/>
      <c r="M631" s="105"/>
      <c r="N631" s="105"/>
    </row>
    <row r="632" spans="3:14" ht="13">
      <c r="C632" s="279"/>
      <c r="D632" s="280"/>
      <c r="E632" s="143"/>
      <c r="F632" s="297"/>
      <c r="K632" s="104"/>
      <c r="M632" s="105"/>
      <c r="N632" s="105"/>
    </row>
    <row r="633" spans="3:14" ht="13">
      <c r="C633" s="279"/>
      <c r="D633" s="280"/>
      <c r="E633" s="143"/>
      <c r="F633" s="297"/>
      <c r="K633" s="104"/>
      <c r="M633" s="105"/>
      <c r="N633" s="105"/>
    </row>
    <row r="634" spans="3:14" ht="13">
      <c r="C634" s="279"/>
      <c r="D634" s="280"/>
      <c r="E634" s="143"/>
      <c r="F634" s="297"/>
      <c r="K634" s="104"/>
      <c r="M634" s="105"/>
      <c r="N634" s="105"/>
    </row>
    <row r="635" spans="3:14" ht="13">
      <c r="C635" s="279"/>
      <c r="D635" s="280"/>
      <c r="E635" s="143"/>
      <c r="F635" s="297"/>
      <c r="K635" s="104"/>
      <c r="M635" s="105"/>
      <c r="N635" s="105"/>
    </row>
    <row r="636" spans="3:14" ht="13">
      <c r="C636" s="279"/>
      <c r="D636" s="280"/>
      <c r="E636" s="143"/>
      <c r="F636" s="297"/>
      <c r="K636" s="104"/>
      <c r="M636" s="105"/>
      <c r="N636" s="105"/>
    </row>
    <row r="637" spans="3:14" ht="13">
      <c r="C637" s="279"/>
      <c r="D637" s="280"/>
      <c r="E637" s="143"/>
      <c r="F637" s="297"/>
      <c r="K637" s="104"/>
      <c r="M637" s="105"/>
      <c r="N637" s="105"/>
    </row>
    <row r="638" spans="3:14" ht="13">
      <c r="C638" s="279"/>
      <c r="D638" s="280"/>
      <c r="E638" s="143"/>
      <c r="F638" s="297"/>
      <c r="K638" s="104"/>
      <c r="M638" s="105"/>
      <c r="N638" s="105"/>
    </row>
    <row r="639" spans="3:14" ht="13">
      <c r="C639" s="279"/>
      <c r="D639" s="280"/>
      <c r="E639" s="143"/>
      <c r="F639" s="297"/>
      <c r="K639" s="104"/>
      <c r="M639" s="105"/>
      <c r="N639" s="105"/>
    </row>
    <row r="640" spans="3:14" ht="13">
      <c r="C640" s="279"/>
      <c r="D640" s="280"/>
      <c r="E640" s="143"/>
      <c r="F640" s="297"/>
      <c r="K640" s="104"/>
      <c r="M640" s="105"/>
      <c r="N640" s="105"/>
    </row>
    <row r="641" spans="3:14" ht="13">
      <c r="C641" s="279"/>
      <c r="D641" s="280"/>
      <c r="E641" s="143"/>
      <c r="F641" s="297"/>
      <c r="K641" s="104"/>
      <c r="M641" s="105"/>
      <c r="N641" s="105"/>
    </row>
    <row r="642" spans="3:14" ht="13">
      <c r="C642" s="279"/>
      <c r="D642" s="280"/>
      <c r="E642" s="143"/>
      <c r="F642" s="297"/>
      <c r="K642" s="104"/>
      <c r="M642" s="105"/>
      <c r="N642" s="105"/>
    </row>
    <row r="643" spans="3:14" ht="13">
      <c r="C643" s="279"/>
      <c r="D643" s="280"/>
      <c r="E643" s="143"/>
      <c r="F643" s="297"/>
      <c r="K643" s="104"/>
      <c r="M643" s="105"/>
      <c r="N643" s="105"/>
    </row>
    <row r="644" spans="3:14" ht="13">
      <c r="C644" s="279"/>
      <c r="D644" s="280"/>
      <c r="E644" s="143"/>
      <c r="F644" s="297"/>
      <c r="K644" s="104"/>
      <c r="M644" s="105"/>
      <c r="N644" s="105"/>
    </row>
    <row r="645" spans="3:14" ht="13">
      <c r="C645" s="279"/>
      <c r="D645" s="280"/>
      <c r="E645" s="143"/>
      <c r="F645" s="297"/>
      <c r="K645" s="104"/>
      <c r="M645" s="105"/>
      <c r="N645" s="105"/>
    </row>
    <row r="646" spans="3:14" ht="13">
      <c r="C646" s="279"/>
      <c r="D646" s="280"/>
      <c r="E646" s="143"/>
      <c r="F646" s="297"/>
      <c r="K646" s="104"/>
      <c r="M646" s="105"/>
      <c r="N646" s="105"/>
    </row>
    <row r="647" spans="3:14" ht="13">
      <c r="C647" s="279"/>
      <c r="D647" s="280"/>
      <c r="E647" s="143"/>
      <c r="F647" s="297"/>
      <c r="K647" s="104"/>
      <c r="M647" s="105"/>
      <c r="N647" s="105"/>
    </row>
    <row r="648" spans="3:14" ht="13">
      <c r="C648" s="279"/>
      <c r="D648" s="280"/>
      <c r="E648" s="143"/>
      <c r="F648" s="297"/>
      <c r="K648" s="104"/>
      <c r="M648" s="105"/>
      <c r="N648" s="105"/>
    </row>
    <row r="649" spans="3:14" ht="13">
      <c r="C649" s="279"/>
      <c r="D649" s="280"/>
      <c r="E649" s="143"/>
      <c r="F649" s="297"/>
      <c r="K649" s="104"/>
      <c r="M649" s="105"/>
      <c r="N649" s="105"/>
    </row>
    <row r="650" spans="3:14" ht="13">
      <c r="C650" s="279"/>
      <c r="D650" s="280"/>
      <c r="E650" s="143"/>
      <c r="F650" s="297"/>
      <c r="K650" s="104"/>
      <c r="M650" s="105"/>
      <c r="N650" s="105"/>
    </row>
    <row r="651" spans="3:14" ht="13">
      <c r="C651" s="279"/>
      <c r="D651" s="280"/>
      <c r="E651" s="143"/>
      <c r="F651" s="297"/>
      <c r="K651" s="104"/>
      <c r="M651" s="105"/>
      <c r="N651" s="105"/>
    </row>
    <row r="652" spans="3:14" ht="13">
      <c r="C652" s="279"/>
      <c r="D652" s="280"/>
      <c r="E652" s="143"/>
      <c r="F652" s="297"/>
      <c r="K652" s="104"/>
      <c r="M652" s="105"/>
      <c r="N652" s="105"/>
    </row>
    <row r="653" spans="3:14" ht="13">
      <c r="C653" s="279"/>
      <c r="D653" s="280"/>
      <c r="E653" s="143"/>
      <c r="F653" s="297"/>
      <c r="K653" s="104"/>
      <c r="M653" s="105"/>
      <c r="N653" s="105"/>
    </row>
    <row r="654" spans="3:14" ht="13">
      <c r="C654" s="279"/>
      <c r="D654" s="280"/>
      <c r="E654" s="143"/>
      <c r="F654" s="297"/>
      <c r="K654" s="104"/>
      <c r="M654" s="105"/>
      <c r="N654" s="105"/>
    </row>
    <row r="655" spans="3:14" ht="13">
      <c r="C655" s="279"/>
      <c r="D655" s="280"/>
      <c r="E655" s="143"/>
      <c r="F655" s="297"/>
      <c r="K655" s="104"/>
      <c r="M655" s="105"/>
      <c r="N655" s="105"/>
    </row>
    <row r="656" spans="3:14" ht="13">
      <c r="C656" s="279"/>
      <c r="D656" s="280"/>
      <c r="E656" s="143"/>
      <c r="F656" s="297"/>
      <c r="K656" s="104"/>
      <c r="M656" s="105"/>
      <c r="N656" s="105"/>
    </row>
    <row r="657" spans="3:14" ht="13">
      <c r="C657" s="279"/>
      <c r="D657" s="280"/>
      <c r="E657" s="143"/>
      <c r="F657" s="297"/>
      <c r="K657" s="104"/>
      <c r="M657" s="105"/>
      <c r="N657" s="105"/>
    </row>
    <row r="658" spans="3:14" ht="13">
      <c r="C658" s="279"/>
      <c r="D658" s="280"/>
      <c r="E658" s="143"/>
      <c r="F658" s="297"/>
      <c r="K658" s="104"/>
      <c r="M658" s="105"/>
      <c r="N658" s="105"/>
    </row>
    <row r="659" spans="3:14" ht="13">
      <c r="C659" s="279"/>
      <c r="D659" s="280"/>
      <c r="E659" s="143"/>
      <c r="F659" s="297"/>
      <c r="K659" s="104"/>
      <c r="M659" s="105"/>
      <c r="N659" s="105"/>
    </row>
    <row r="660" spans="3:14" ht="13">
      <c r="C660" s="279"/>
      <c r="D660" s="280"/>
      <c r="E660" s="143"/>
      <c r="F660" s="297"/>
      <c r="K660" s="104"/>
      <c r="M660" s="105"/>
      <c r="N660" s="105"/>
    </row>
    <row r="661" spans="3:14" ht="13">
      <c r="C661" s="279"/>
      <c r="D661" s="280"/>
      <c r="E661" s="143"/>
      <c r="F661" s="297"/>
      <c r="K661" s="104"/>
      <c r="M661" s="105"/>
      <c r="N661" s="105"/>
    </row>
    <row r="662" spans="3:14" ht="13">
      <c r="C662" s="279"/>
      <c r="D662" s="280"/>
      <c r="E662" s="143"/>
      <c r="F662" s="297"/>
      <c r="K662" s="104"/>
      <c r="M662" s="105"/>
      <c r="N662" s="105"/>
    </row>
    <row r="663" spans="3:14" ht="13">
      <c r="C663" s="279"/>
      <c r="D663" s="280"/>
      <c r="E663" s="143"/>
      <c r="F663" s="297"/>
      <c r="K663" s="104"/>
      <c r="M663" s="105"/>
      <c r="N663" s="105"/>
    </row>
    <row r="664" spans="3:14" ht="13">
      <c r="C664" s="279"/>
      <c r="D664" s="280"/>
      <c r="E664" s="143"/>
      <c r="F664" s="297"/>
      <c r="K664" s="104"/>
      <c r="M664" s="105"/>
      <c r="N664" s="105"/>
    </row>
    <row r="665" spans="3:14" ht="13">
      <c r="C665" s="279"/>
      <c r="D665" s="280"/>
      <c r="E665" s="143"/>
      <c r="F665" s="297"/>
      <c r="K665" s="104"/>
      <c r="M665" s="105"/>
      <c r="N665" s="105"/>
    </row>
    <row r="666" spans="3:14" ht="13">
      <c r="C666" s="279"/>
      <c r="D666" s="280"/>
      <c r="E666" s="143"/>
      <c r="F666" s="297"/>
      <c r="K666" s="104"/>
      <c r="M666" s="105"/>
      <c r="N666" s="105"/>
    </row>
    <row r="667" spans="3:14" ht="13">
      <c r="C667" s="279"/>
      <c r="D667" s="280"/>
      <c r="E667" s="143"/>
      <c r="F667" s="297"/>
      <c r="K667" s="104"/>
      <c r="M667" s="105"/>
      <c r="N667" s="105"/>
    </row>
    <row r="668" spans="3:14" ht="13">
      <c r="C668" s="279"/>
      <c r="D668" s="280"/>
      <c r="E668" s="143"/>
      <c r="F668" s="297"/>
      <c r="K668" s="104"/>
      <c r="M668" s="105"/>
      <c r="N668" s="105"/>
    </row>
    <row r="669" spans="3:14" ht="13">
      <c r="C669" s="279"/>
      <c r="D669" s="280"/>
      <c r="E669" s="143"/>
      <c r="F669" s="297"/>
      <c r="K669" s="104"/>
      <c r="M669" s="105"/>
      <c r="N669" s="105"/>
    </row>
    <row r="670" spans="3:14" ht="13">
      <c r="C670" s="279"/>
      <c r="D670" s="280"/>
      <c r="E670" s="143"/>
      <c r="F670" s="297"/>
      <c r="K670" s="104"/>
      <c r="M670" s="105"/>
      <c r="N670" s="105"/>
    </row>
    <row r="671" spans="3:14" ht="13">
      <c r="C671" s="279"/>
      <c r="D671" s="280"/>
      <c r="E671" s="143"/>
      <c r="F671" s="297"/>
      <c r="K671" s="104"/>
      <c r="M671" s="105"/>
      <c r="N671" s="105"/>
    </row>
    <row r="672" spans="3:14" ht="13">
      <c r="C672" s="279"/>
      <c r="D672" s="280"/>
      <c r="E672" s="143"/>
      <c r="F672" s="297"/>
      <c r="K672" s="104"/>
      <c r="M672" s="105"/>
      <c r="N672" s="105"/>
    </row>
    <row r="673" spans="3:14" ht="13">
      <c r="C673" s="279"/>
      <c r="D673" s="280"/>
      <c r="E673" s="143"/>
      <c r="F673" s="297"/>
      <c r="K673" s="104"/>
      <c r="M673" s="105"/>
      <c r="N673" s="105"/>
    </row>
    <row r="674" spans="3:14" ht="13">
      <c r="C674" s="279"/>
      <c r="D674" s="280"/>
      <c r="E674" s="143"/>
      <c r="F674" s="297"/>
      <c r="K674" s="104"/>
      <c r="M674" s="105"/>
      <c r="N674" s="105"/>
    </row>
    <row r="675" spans="3:14" ht="13">
      <c r="C675" s="279"/>
      <c r="D675" s="280"/>
      <c r="E675" s="143"/>
      <c r="F675" s="297"/>
      <c r="K675" s="104"/>
      <c r="M675" s="105"/>
      <c r="N675" s="105"/>
    </row>
    <row r="676" spans="3:14" ht="13">
      <c r="C676" s="279"/>
      <c r="D676" s="280"/>
      <c r="E676" s="143"/>
      <c r="F676" s="297"/>
      <c r="K676" s="104"/>
      <c r="M676" s="105"/>
      <c r="N676" s="105"/>
    </row>
    <row r="677" spans="3:14" ht="13">
      <c r="C677" s="279"/>
      <c r="D677" s="280"/>
      <c r="E677" s="143"/>
      <c r="F677" s="297"/>
      <c r="K677" s="104"/>
      <c r="M677" s="105"/>
      <c r="N677" s="105"/>
    </row>
    <row r="678" spans="3:14" ht="13">
      <c r="C678" s="279"/>
      <c r="D678" s="280"/>
      <c r="E678" s="143"/>
      <c r="F678" s="297"/>
      <c r="K678" s="104"/>
      <c r="M678" s="105"/>
      <c r="N678" s="105"/>
    </row>
    <row r="679" spans="3:14" ht="13">
      <c r="C679" s="279"/>
      <c r="D679" s="280"/>
      <c r="E679" s="143"/>
      <c r="F679" s="297"/>
      <c r="K679" s="104"/>
      <c r="M679" s="105"/>
      <c r="N679" s="105"/>
    </row>
    <row r="680" spans="3:14" ht="13">
      <c r="C680" s="279"/>
      <c r="D680" s="280"/>
      <c r="E680" s="143"/>
      <c r="F680" s="297"/>
      <c r="K680" s="104"/>
      <c r="M680" s="105"/>
      <c r="N680" s="105"/>
    </row>
    <row r="681" spans="3:14" ht="13">
      <c r="C681" s="279"/>
      <c r="D681" s="280"/>
      <c r="E681" s="143"/>
      <c r="F681" s="297"/>
      <c r="K681" s="104"/>
      <c r="M681" s="105"/>
      <c r="N681" s="105"/>
    </row>
    <row r="682" spans="3:14" ht="13">
      <c r="C682" s="279"/>
      <c r="D682" s="280"/>
      <c r="E682" s="143"/>
      <c r="F682" s="297"/>
      <c r="K682" s="104"/>
      <c r="M682" s="105"/>
      <c r="N682" s="105"/>
    </row>
    <row r="683" spans="3:14" ht="13">
      <c r="C683" s="279"/>
      <c r="D683" s="280"/>
      <c r="E683" s="143"/>
      <c r="F683" s="297"/>
      <c r="K683" s="104"/>
      <c r="M683" s="105"/>
      <c r="N683" s="105"/>
    </row>
    <row r="684" spans="3:14" ht="13">
      <c r="C684" s="279"/>
      <c r="D684" s="280"/>
      <c r="E684" s="143"/>
      <c r="F684" s="297"/>
      <c r="K684" s="104"/>
      <c r="M684" s="105"/>
      <c r="N684" s="105"/>
    </row>
    <row r="685" spans="3:14" ht="13">
      <c r="C685" s="279"/>
      <c r="D685" s="280"/>
      <c r="E685" s="143"/>
      <c r="F685" s="297"/>
      <c r="K685" s="104"/>
      <c r="M685" s="105"/>
      <c r="N685" s="105"/>
    </row>
    <row r="686" spans="3:14" ht="13">
      <c r="C686" s="279"/>
      <c r="D686" s="280"/>
      <c r="E686" s="143"/>
      <c r="F686" s="297"/>
      <c r="K686" s="104"/>
      <c r="M686" s="105"/>
      <c r="N686" s="105"/>
    </row>
    <row r="687" spans="3:14" ht="13">
      <c r="C687" s="279"/>
      <c r="D687" s="280"/>
      <c r="E687" s="143"/>
      <c r="F687" s="297"/>
      <c r="K687" s="104"/>
      <c r="M687" s="105"/>
      <c r="N687" s="105"/>
    </row>
    <row r="688" spans="3:14" ht="13">
      <c r="C688" s="279"/>
      <c r="D688" s="280"/>
      <c r="E688" s="143"/>
      <c r="F688" s="297"/>
      <c r="K688" s="104"/>
      <c r="M688" s="105"/>
      <c r="N688" s="105"/>
    </row>
    <row r="689" spans="3:14" ht="13">
      <c r="C689" s="279"/>
      <c r="D689" s="280"/>
      <c r="E689" s="143"/>
      <c r="F689" s="297"/>
      <c r="K689" s="104"/>
      <c r="M689" s="105"/>
      <c r="N689" s="105"/>
    </row>
    <row r="690" spans="3:14" ht="13">
      <c r="C690" s="279"/>
      <c r="D690" s="280"/>
      <c r="E690" s="143"/>
      <c r="F690" s="297"/>
      <c r="K690" s="104"/>
      <c r="M690" s="105"/>
      <c r="N690" s="105"/>
    </row>
    <row r="691" spans="3:14" ht="13">
      <c r="C691" s="279"/>
      <c r="D691" s="280"/>
      <c r="E691" s="143"/>
      <c r="F691" s="297"/>
      <c r="K691" s="104"/>
      <c r="M691" s="105"/>
      <c r="N691" s="105"/>
    </row>
    <row r="692" spans="3:14" ht="13">
      <c r="C692" s="279"/>
      <c r="D692" s="280"/>
      <c r="E692" s="143"/>
      <c r="F692" s="297"/>
      <c r="K692" s="104"/>
      <c r="M692" s="105"/>
      <c r="N692" s="105"/>
    </row>
    <row r="693" spans="3:14" ht="13">
      <c r="C693" s="279"/>
      <c r="D693" s="280"/>
      <c r="E693" s="143"/>
      <c r="F693" s="297"/>
      <c r="K693" s="104"/>
      <c r="M693" s="105"/>
      <c r="N693" s="105"/>
    </row>
    <row r="694" spans="3:14" ht="13">
      <c r="C694" s="279"/>
      <c r="D694" s="280"/>
      <c r="E694" s="143"/>
      <c r="F694" s="297"/>
      <c r="K694" s="104"/>
      <c r="M694" s="105"/>
      <c r="N694" s="105"/>
    </row>
    <row r="695" spans="3:14" ht="13">
      <c r="C695" s="279"/>
      <c r="D695" s="280"/>
      <c r="E695" s="143"/>
      <c r="F695" s="297"/>
      <c r="K695" s="104"/>
      <c r="M695" s="105"/>
      <c r="N695" s="105"/>
    </row>
    <row r="696" spans="3:14" ht="13">
      <c r="C696" s="279"/>
      <c r="D696" s="280"/>
      <c r="E696" s="143"/>
      <c r="F696" s="297"/>
      <c r="K696" s="104"/>
      <c r="M696" s="105"/>
      <c r="N696" s="105"/>
    </row>
    <row r="697" spans="3:14" ht="13">
      <c r="C697" s="279"/>
      <c r="D697" s="280"/>
      <c r="E697" s="143"/>
      <c r="F697" s="297"/>
      <c r="K697" s="104"/>
      <c r="M697" s="105"/>
      <c r="N697" s="105"/>
    </row>
    <row r="698" spans="3:14" ht="13">
      <c r="C698" s="279"/>
      <c r="D698" s="280"/>
      <c r="E698" s="143"/>
      <c r="F698" s="297"/>
      <c r="K698" s="104"/>
      <c r="M698" s="105"/>
      <c r="N698" s="105"/>
    </row>
    <row r="699" spans="3:14" ht="13">
      <c r="C699" s="279"/>
      <c r="D699" s="280"/>
      <c r="E699" s="143"/>
      <c r="F699" s="297"/>
      <c r="K699" s="104"/>
      <c r="M699" s="105"/>
      <c r="N699" s="105"/>
    </row>
    <row r="700" spans="3:14" ht="13">
      <c r="C700" s="279"/>
      <c r="D700" s="280"/>
      <c r="E700" s="143"/>
      <c r="F700" s="297"/>
      <c r="K700" s="104"/>
      <c r="M700" s="105"/>
      <c r="N700" s="105"/>
    </row>
    <row r="701" spans="3:14" ht="13">
      <c r="C701" s="279"/>
      <c r="D701" s="280"/>
      <c r="E701" s="143"/>
      <c r="F701" s="297"/>
      <c r="K701" s="104"/>
      <c r="M701" s="105"/>
      <c r="N701" s="105"/>
    </row>
    <row r="702" spans="3:14" ht="13">
      <c r="C702" s="279"/>
      <c r="D702" s="280"/>
      <c r="E702" s="143"/>
      <c r="F702" s="297"/>
      <c r="K702" s="104"/>
      <c r="M702" s="105"/>
      <c r="N702" s="105"/>
    </row>
    <row r="703" spans="3:14" ht="13">
      <c r="C703" s="279"/>
      <c r="D703" s="280"/>
      <c r="E703" s="143"/>
      <c r="F703" s="297"/>
      <c r="K703" s="104"/>
      <c r="M703" s="105"/>
      <c r="N703" s="105"/>
    </row>
    <row r="704" spans="3:14" ht="13">
      <c r="C704" s="279"/>
      <c r="D704" s="280"/>
      <c r="E704" s="143"/>
      <c r="F704" s="297"/>
      <c r="K704" s="104"/>
      <c r="M704" s="105"/>
      <c r="N704" s="105"/>
    </row>
    <row r="705" spans="3:14" ht="13">
      <c r="C705" s="279"/>
      <c r="D705" s="280"/>
      <c r="E705" s="143"/>
      <c r="F705" s="297"/>
      <c r="K705" s="104"/>
      <c r="M705" s="105"/>
      <c r="N705" s="105"/>
    </row>
    <row r="706" spans="3:14" ht="13">
      <c r="C706" s="279"/>
      <c r="D706" s="280"/>
      <c r="E706" s="143"/>
      <c r="F706" s="297"/>
      <c r="K706" s="104"/>
      <c r="M706" s="105"/>
      <c r="N706" s="105"/>
    </row>
    <row r="707" spans="3:14" ht="13">
      <c r="C707" s="279"/>
      <c r="D707" s="280"/>
      <c r="E707" s="143"/>
      <c r="F707" s="297"/>
      <c r="K707" s="104"/>
      <c r="M707" s="105"/>
      <c r="N707" s="105"/>
    </row>
    <row r="708" spans="3:14" ht="13">
      <c r="C708" s="279"/>
      <c r="D708" s="280"/>
      <c r="E708" s="143"/>
      <c r="F708" s="297"/>
      <c r="K708" s="104"/>
      <c r="M708" s="105"/>
      <c r="N708" s="105"/>
    </row>
    <row r="709" spans="3:14" ht="13">
      <c r="C709" s="279"/>
      <c r="D709" s="280"/>
      <c r="E709" s="143"/>
      <c r="F709" s="297"/>
      <c r="K709" s="104"/>
      <c r="M709" s="105"/>
      <c r="N709" s="105"/>
    </row>
    <row r="710" spans="3:14" ht="13">
      <c r="C710" s="279"/>
      <c r="D710" s="280"/>
      <c r="E710" s="143"/>
      <c r="F710" s="297"/>
      <c r="K710" s="104"/>
      <c r="M710" s="105"/>
      <c r="N710" s="105"/>
    </row>
    <row r="711" spans="3:14" ht="13">
      <c r="C711" s="279"/>
      <c r="D711" s="280"/>
      <c r="E711" s="143"/>
      <c r="F711" s="297"/>
      <c r="K711" s="104"/>
      <c r="M711" s="105"/>
      <c r="N711" s="105"/>
    </row>
    <row r="712" spans="3:14" ht="13">
      <c r="C712" s="279"/>
      <c r="D712" s="280"/>
      <c r="E712" s="143"/>
      <c r="F712" s="297"/>
      <c r="K712" s="104"/>
      <c r="M712" s="105"/>
      <c r="N712" s="105"/>
    </row>
    <row r="713" spans="3:14" ht="13">
      <c r="C713" s="279"/>
      <c r="D713" s="280"/>
      <c r="E713" s="143"/>
      <c r="F713" s="297"/>
      <c r="K713" s="104"/>
      <c r="M713" s="105"/>
      <c r="N713" s="105"/>
    </row>
    <row r="714" spans="3:14" ht="13">
      <c r="C714" s="279"/>
      <c r="D714" s="280"/>
      <c r="E714" s="143"/>
      <c r="F714" s="297"/>
      <c r="K714" s="104"/>
      <c r="M714" s="105"/>
      <c r="N714" s="105"/>
    </row>
    <row r="715" spans="3:14" ht="13">
      <c r="C715" s="279"/>
      <c r="D715" s="280"/>
      <c r="E715" s="143"/>
      <c r="F715" s="297"/>
      <c r="K715" s="104"/>
      <c r="M715" s="105"/>
      <c r="N715" s="105"/>
    </row>
    <row r="716" spans="3:14" ht="13">
      <c r="C716" s="279"/>
      <c r="D716" s="280"/>
      <c r="E716" s="143"/>
      <c r="F716" s="297"/>
      <c r="K716" s="104"/>
      <c r="M716" s="105"/>
      <c r="N716" s="105"/>
    </row>
    <row r="717" spans="3:14" ht="13">
      <c r="C717" s="279"/>
      <c r="D717" s="280"/>
      <c r="E717" s="143"/>
      <c r="F717" s="297"/>
      <c r="K717" s="104"/>
      <c r="M717" s="105"/>
      <c r="N717" s="105"/>
    </row>
    <row r="718" spans="3:14" ht="13">
      <c r="C718" s="279"/>
      <c r="D718" s="280"/>
      <c r="E718" s="143"/>
      <c r="F718" s="297"/>
      <c r="K718" s="104"/>
      <c r="M718" s="105"/>
      <c r="N718" s="105"/>
    </row>
    <row r="719" spans="3:14" ht="13">
      <c r="C719" s="279"/>
      <c r="D719" s="280"/>
      <c r="E719" s="143"/>
      <c r="F719" s="297"/>
      <c r="K719" s="104"/>
      <c r="M719" s="105"/>
      <c r="N719" s="105"/>
    </row>
    <row r="720" spans="3:14" ht="13">
      <c r="C720" s="279"/>
      <c r="D720" s="280"/>
      <c r="E720" s="143"/>
      <c r="F720" s="297"/>
      <c r="K720" s="104"/>
      <c r="M720" s="105"/>
      <c r="N720" s="105"/>
    </row>
    <row r="721" spans="3:14" ht="13">
      <c r="C721" s="279"/>
      <c r="D721" s="280"/>
      <c r="E721" s="143"/>
      <c r="F721" s="297"/>
      <c r="K721" s="104"/>
      <c r="M721" s="105"/>
      <c r="N721" s="105"/>
    </row>
    <row r="722" spans="3:14" ht="13">
      <c r="C722" s="279"/>
      <c r="D722" s="280"/>
      <c r="E722" s="143"/>
      <c r="F722" s="297"/>
      <c r="K722" s="104"/>
      <c r="M722" s="105"/>
      <c r="N722" s="105"/>
    </row>
    <row r="723" spans="3:14" ht="13">
      <c r="C723" s="279"/>
      <c r="D723" s="280"/>
      <c r="E723" s="143"/>
      <c r="F723" s="297"/>
      <c r="K723" s="104"/>
      <c r="M723" s="105"/>
      <c r="N723" s="105"/>
    </row>
    <row r="724" spans="3:14" ht="13">
      <c r="C724" s="279"/>
      <c r="D724" s="280"/>
      <c r="E724" s="143"/>
      <c r="F724" s="297"/>
      <c r="K724" s="104"/>
      <c r="M724" s="105"/>
      <c r="N724" s="105"/>
    </row>
    <row r="725" spans="3:14" ht="13">
      <c r="C725" s="279"/>
      <c r="D725" s="280"/>
      <c r="E725" s="143"/>
      <c r="F725" s="297"/>
      <c r="K725" s="104"/>
      <c r="M725" s="105"/>
      <c r="N725" s="105"/>
    </row>
    <row r="726" spans="3:14" ht="13">
      <c r="C726" s="279"/>
      <c r="D726" s="280"/>
      <c r="E726" s="143"/>
      <c r="F726" s="297"/>
      <c r="K726" s="104"/>
      <c r="M726" s="105"/>
      <c r="N726" s="105"/>
    </row>
    <row r="727" spans="3:14" ht="13">
      <c r="C727" s="279"/>
      <c r="D727" s="280"/>
      <c r="E727" s="143"/>
      <c r="F727" s="297"/>
      <c r="K727" s="104"/>
      <c r="M727" s="105"/>
      <c r="N727" s="105"/>
    </row>
    <row r="728" spans="3:14" ht="13">
      <c r="C728" s="279"/>
      <c r="D728" s="280"/>
      <c r="E728" s="143"/>
      <c r="F728" s="297"/>
      <c r="K728" s="104"/>
      <c r="M728" s="105"/>
      <c r="N728" s="105"/>
    </row>
    <row r="729" spans="3:14" ht="13">
      <c r="C729" s="279"/>
      <c r="D729" s="280"/>
      <c r="E729" s="143"/>
      <c r="F729" s="297"/>
      <c r="K729" s="104"/>
      <c r="M729" s="105"/>
      <c r="N729" s="105"/>
    </row>
    <row r="730" spans="3:14" ht="13">
      <c r="C730" s="279"/>
      <c r="D730" s="280"/>
      <c r="E730" s="143"/>
      <c r="F730" s="297"/>
      <c r="K730" s="104"/>
      <c r="M730" s="105"/>
      <c r="N730" s="105"/>
    </row>
    <row r="731" spans="3:14" ht="13">
      <c r="C731" s="279"/>
      <c r="D731" s="280"/>
      <c r="E731" s="143"/>
      <c r="F731" s="297"/>
      <c r="K731" s="104"/>
      <c r="M731" s="105"/>
      <c r="N731" s="105"/>
    </row>
    <row r="732" spans="3:14" ht="13">
      <c r="C732" s="279"/>
      <c r="D732" s="280"/>
      <c r="E732" s="143"/>
      <c r="F732" s="297"/>
      <c r="K732" s="104"/>
      <c r="M732" s="105"/>
      <c r="N732" s="105"/>
    </row>
    <row r="733" spans="3:14" ht="13">
      <c r="C733" s="279"/>
      <c r="D733" s="280"/>
      <c r="E733" s="143"/>
      <c r="F733" s="297"/>
      <c r="K733" s="104"/>
      <c r="M733" s="105"/>
      <c r="N733" s="105"/>
    </row>
    <row r="734" spans="3:14" ht="13">
      <c r="C734" s="279"/>
      <c r="D734" s="280"/>
      <c r="E734" s="143"/>
      <c r="F734" s="297"/>
      <c r="K734" s="104"/>
      <c r="M734" s="105"/>
      <c r="N734" s="105"/>
    </row>
    <row r="735" spans="3:14" ht="13">
      <c r="C735" s="279"/>
      <c r="D735" s="280"/>
      <c r="E735" s="143"/>
      <c r="F735" s="297"/>
      <c r="K735" s="104"/>
      <c r="M735" s="105"/>
      <c r="N735" s="105"/>
    </row>
    <row r="736" spans="3:14" ht="13">
      <c r="C736" s="279"/>
      <c r="D736" s="280"/>
      <c r="E736" s="143"/>
      <c r="F736" s="297"/>
      <c r="K736" s="104"/>
      <c r="M736" s="105"/>
      <c r="N736" s="105"/>
    </row>
    <row r="737" spans="3:14" ht="13">
      <c r="C737" s="279"/>
      <c r="D737" s="280"/>
      <c r="E737" s="143"/>
      <c r="F737" s="297"/>
      <c r="K737" s="104"/>
      <c r="M737" s="105"/>
      <c r="N737" s="105"/>
    </row>
    <row r="738" spans="3:14" ht="13">
      <c r="C738" s="279"/>
      <c r="D738" s="280"/>
      <c r="E738" s="143"/>
      <c r="F738" s="297"/>
      <c r="K738" s="104"/>
      <c r="M738" s="105"/>
      <c r="N738" s="105"/>
    </row>
    <row r="739" spans="3:14" ht="13">
      <c r="C739" s="279"/>
      <c r="D739" s="280"/>
      <c r="E739" s="143"/>
      <c r="F739" s="297"/>
      <c r="K739" s="104"/>
      <c r="M739" s="105"/>
      <c r="N739" s="105"/>
    </row>
    <row r="740" spans="3:14" ht="13">
      <c r="C740" s="279"/>
      <c r="D740" s="280"/>
      <c r="E740" s="143"/>
      <c r="F740" s="297"/>
      <c r="K740" s="104"/>
      <c r="M740" s="105"/>
      <c r="N740" s="105"/>
    </row>
    <row r="741" spans="3:14" ht="13">
      <c r="C741" s="279"/>
      <c r="D741" s="280"/>
      <c r="E741" s="143"/>
      <c r="F741" s="297"/>
      <c r="K741" s="104"/>
      <c r="M741" s="105"/>
      <c r="N741" s="105"/>
    </row>
    <row r="742" spans="3:14" ht="13">
      <c r="C742" s="279"/>
      <c r="D742" s="280"/>
      <c r="E742" s="143"/>
      <c r="F742" s="297"/>
      <c r="K742" s="104"/>
      <c r="M742" s="105"/>
      <c r="N742" s="105"/>
    </row>
    <row r="743" spans="3:14" ht="13">
      <c r="C743" s="279"/>
      <c r="D743" s="280"/>
      <c r="E743" s="143"/>
      <c r="F743" s="297"/>
      <c r="K743" s="104"/>
      <c r="M743" s="105"/>
      <c r="N743" s="105"/>
    </row>
    <row r="744" spans="3:14" ht="13">
      <c r="C744" s="279"/>
      <c r="D744" s="280"/>
      <c r="E744" s="143"/>
      <c r="F744" s="297"/>
      <c r="K744" s="104"/>
      <c r="M744" s="105"/>
      <c r="N744" s="105"/>
    </row>
    <row r="745" spans="3:14" ht="13">
      <c r="C745" s="279"/>
      <c r="D745" s="280"/>
      <c r="E745" s="143"/>
      <c r="F745" s="297"/>
      <c r="K745" s="104"/>
      <c r="M745" s="105"/>
      <c r="N745" s="105"/>
    </row>
    <row r="746" spans="3:14" ht="13">
      <c r="C746" s="279"/>
      <c r="D746" s="280"/>
      <c r="E746" s="143"/>
      <c r="F746" s="297"/>
      <c r="K746" s="104"/>
      <c r="M746" s="105"/>
      <c r="N746" s="105"/>
    </row>
    <row r="747" spans="3:14" ht="13">
      <c r="C747" s="279"/>
      <c r="D747" s="280"/>
      <c r="E747" s="143"/>
      <c r="F747" s="297"/>
      <c r="K747" s="104"/>
      <c r="M747" s="105"/>
      <c r="N747" s="105"/>
    </row>
    <row r="748" spans="3:14" ht="13">
      <c r="C748" s="279"/>
      <c r="D748" s="280"/>
      <c r="E748" s="143"/>
      <c r="F748" s="297"/>
      <c r="K748" s="104"/>
      <c r="M748" s="105"/>
      <c r="N748" s="105"/>
    </row>
    <row r="749" spans="3:14" ht="13">
      <c r="C749" s="279"/>
      <c r="D749" s="280"/>
      <c r="E749" s="143"/>
      <c r="F749" s="297"/>
      <c r="K749" s="104"/>
      <c r="M749" s="105"/>
      <c r="N749" s="105"/>
    </row>
    <row r="750" spans="3:14" ht="13">
      <c r="C750" s="279"/>
      <c r="D750" s="280"/>
      <c r="E750" s="143"/>
      <c r="F750" s="297"/>
      <c r="K750" s="104"/>
      <c r="M750" s="105"/>
      <c r="N750" s="105"/>
    </row>
    <row r="751" spans="3:14" ht="13">
      <c r="C751" s="279"/>
      <c r="D751" s="280"/>
      <c r="E751" s="143"/>
      <c r="F751" s="297"/>
      <c r="K751" s="104"/>
      <c r="M751" s="105"/>
      <c r="N751" s="105"/>
    </row>
    <row r="752" spans="3:14" ht="13">
      <c r="C752" s="279"/>
      <c r="D752" s="280"/>
      <c r="E752" s="143"/>
      <c r="F752" s="297"/>
      <c r="K752" s="104"/>
      <c r="M752" s="105"/>
      <c r="N752" s="105"/>
    </row>
    <row r="753" spans="3:14" ht="13">
      <c r="C753" s="279"/>
      <c r="D753" s="280"/>
      <c r="E753" s="143"/>
      <c r="F753" s="297"/>
      <c r="K753" s="104"/>
      <c r="M753" s="105"/>
      <c r="N753" s="105"/>
    </row>
    <row r="754" spans="3:14" ht="13">
      <c r="C754" s="279"/>
      <c r="D754" s="280"/>
      <c r="E754" s="143"/>
      <c r="F754" s="297"/>
      <c r="K754" s="104"/>
      <c r="M754" s="105"/>
      <c r="N754" s="105"/>
    </row>
    <row r="755" spans="3:14" ht="13">
      <c r="C755" s="279"/>
      <c r="D755" s="280"/>
      <c r="E755" s="143"/>
      <c r="F755" s="297"/>
      <c r="K755" s="104"/>
      <c r="M755" s="105"/>
      <c r="N755" s="105"/>
    </row>
    <row r="756" spans="3:14" ht="13">
      <c r="C756" s="279"/>
      <c r="D756" s="280"/>
      <c r="E756" s="143"/>
      <c r="F756" s="297"/>
      <c r="K756" s="104"/>
      <c r="M756" s="105"/>
      <c r="N756" s="105"/>
    </row>
    <row r="757" spans="3:14" ht="13">
      <c r="C757" s="279"/>
      <c r="D757" s="280"/>
      <c r="E757" s="143"/>
      <c r="F757" s="297"/>
      <c r="K757" s="104"/>
      <c r="M757" s="105"/>
      <c r="N757" s="105"/>
    </row>
    <row r="758" spans="3:14" ht="13">
      <c r="C758" s="279"/>
      <c r="D758" s="280"/>
      <c r="E758" s="143"/>
      <c r="F758" s="297"/>
      <c r="K758" s="104"/>
      <c r="M758" s="105"/>
      <c r="N758" s="105"/>
    </row>
    <row r="759" spans="3:14" ht="13">
      <c r="C759" s="279"/>
      <c r="D759" s="280"/>
      <c r="E759" s="143"/>
      <c r="F759" s="297"/>
      <c r="K759" s="104"/>
      <c r="M759" s="105"/>
      <c r="N759" s="105"/>
    </row>
    <row r="760" spans="3:14" ht="13">
      <c r="C760" s="279"/>
      <c r="D760" s="280"/>
      <c r="E760" s="143"/>
      <c r="F760" s="297"/>
      <c r="K760" s="104"/>
      <c r="M760" s="105"/>
      <c r="N760" s="105"/>
    </row>
    <row r="761" spans="3:14" ht="13">
      <c r="C761" s="279"/>
      <c r="D761" s="280"/>
      <c r="E761" s="143"/>
      <c r="F761" s="297"/>
      <c r="K761" s="104"/>
      <c r="M761" s="105"/>
      <c r="N761" s="105"/>
    </row>
    <row r="762" spans="3:14" ht="13">
      <c r="C762" s="279"/>
      <c r="D762" s="280"/>
      <c r="E762" s="143"/>
      <c r="F762" s="297"/>
      <c r="K762" s="104"/>
      <c r="M762" s="105"/>
      <c r="N762" s="105"/>
    </row>
    <row r="763" spans="3:14" ht="13">
      <c r="C763" s="279"/>
      <c r="D763" s="280"/>
      <c r="E763" s="143"/>
      <c r="F763" s="297"/>
      <c r="K763" s="104"/>
      <c r="M763" s="105"/>
      <c r="N763" s="105"/>
    </row>
    <row r="764" spans="3:14" ht="13">
      <c r="C764" s="279"/>
      <c r="D764" s="280"/>
      <c r="E764" s="143"/>
      <c r="F764" s="297"/>
      <c r="K764" s="104"/>
      <c r="M764" s="105"/>
      <c r="N764" s="105"/>
    </row>
    <row r="765" spans="3:14" ht="13">
      <c r="C765" s="279"/>
      <c r="D765" s="280"/>
      <c r="E765" s="143"/>
      <c r="F765" s="297"/>
      <c r="K765" s="104"/>
      <c r="M765" s="105"/>
      <c r="N765" s="105"/>
    </row>
    <row r="766" spans="3:14" ht="13">
      <c r="C766" s="279"/>
      <c r="D766" s="280"/>
      <c r="E766" s="143"/>
      <c r="F766" s="297"/>
      <c r="K766" s="104"/>
      <c r="M766" s="105"/>
      <c r="N766" s="105"/>
    </row>
    <row r="767" spans="3:14" ht="13">
      <c r="C767" s="279"/>
      <c r="D767" s="280"/>
      <c r="E767" s="143"/>
      <c r="F767" s="297"/>
      <c r="K767" s="104"/>
      <c r="M767" s="105"/>
      <c r="N767" s="105"/>
    </row>
    <row r="768" spans="3:14" ht="13">
      <c r="C768" s="279"/>
      <c r="D768" s="280"/>
      <c r="E768" s="143"/>
      <c r="F768" s="297"/>
      <c r="K768" s="104"/>
      <c r="M768" s="105"/>
      <c r="N768" s="105"/>
    </row>
    <row r="769" spans="3:14" ht="13">
      <c r="C769" s="279"/>
      <c r="D769" s="280"/>
      <c r="E769" s="143"/>
      <c r="F769" s="297"/>
      <c r="K769" s="104"/>
      <c r="M769" s="105"/>
      <c r="N769" s="105"/>
    </row>
    <row r="770" spans="3:14" ht="13">
      <c r="C770" s="279"/>
      <c r="D770" s="280"/>
      <c r="E770" s="143"/>
      <c r="F770" s="297"/>
      <c r="K770" s="104"/>
      <c r="M770" s="105"/>
      <c r="N770" s="105"/>
    </row>
    <row r="771" spans="3:14" ht="13">
      <c r="C771" s="279"/>
      <c r="D771" s="280"/>
      <c r="E771" s="143"/>
      <c r="F771" s="297"/>
      <c r="K771" s="104"/>
      <c r="M771" s="105"/>
      <c r="N771" s="105"/>
    </row>
    <row r="772" spans="3:14" ht="13">
      <c r="C772" s="279"/>
      <c r="D772" s="280"/>
      <c r="E772" s="143"/>
      <c r="F772" s="297"/>
      <c r="K772" s="104"/>
      <c r="M772" s="105"/>
      <c r="N772" s="105"/>
    </row>
    <row r="773" spans="3:14" ht="13">
      <c r="C773" s="279"/>
      <c r="D773" s="280"/>
      <c r="E773" s="143"/>
      <c r="F773" s="297"/>
      <c r="K773" s="104"/>
      <c r="M773" s="105"/>
      <c r="N773" s="105"/>
    </row>
    <row r="774" spans="3:14" ht="13">
      <c r="C774" s="279"/>
      <c r="D774" s="280"/>
      <c r="E774" s="143"/>
      <c r="F774" s="297"/>
      <c r="K774" s="104"/>
      <c r="M774" s="105"/>
      <c r="N774" s="105"/>
    </row>
    <row r="775" spans="3:14" ht="13">
      <c r="C775" s="279"/>
      <c r="D775" s="280"/>
      <c r="E775" s="143"/>
      <c r="F775" s="297"/>
      <c r="K775" s="104"/>
      <c r="M775" s="105"/>
      <c r="N775" s="105"/>
    </row>
    <row r="776" spans="3:14" ht="13">
      <c r="C776" s="279"/>
      <c r="D776" s="280"/>
      <c r="E776" s="143"/>
      <c r="F776" s="297"/>
      <c r="K776" s="104"/>
      <c r="M776" s="105"/>
      <c r="N776" s="105"/>
    </row>
    <row r="777" spans="3:14" ht="13">
      <c r="C777" s="279"/>
      <c r="D777" s="280"/>
      <c r="E777" s="143"/>
      <c r="F777" s="297"/>
      <c r="K777" s="104"/>
      <c r="M777" s="105"/>
      <c r="N777" s="105"/>
    </row>
    <row r="778" spans="3:14" ht="13">
      <c r="C778" s="279"/>
      <c r="D778" s="280"/>
      <c r="E778" s="143"/>
      <c r="F778" s="297"/>
      <c r="K778" s="104"/>
      <c r="M778" s="105"/>
      <c r="N778" s="105"/>
    </row>
    <row r="779" spans="3:14" ht="13">
      <c r="C779" s="279"/>
      <c r="D779" s="280"/>
      <c r="E779" s="143"/>
      <c r="F779" s="297"/>
      <c r="K779" s="104"/>
      <c r="M779" s="105"/>
      <c r="N779" s="105"/>
    </row>
    <row r="780" spans="3:14" ht="13">
      <c r="C780" s="279"/>
      <c r="D780" s="280"/>
      <c r="E780" s="143"/>
      <c r="F780" s="297"/>
      <c r="K780" s="104"/>
      <c r="M780" s="105"/>
      <c r="N780" s="105"/>
    </row>
    <row r="781" spans="3:14" ht="13">
      <c r="C781" s="279"/>
      <c r="D781" s="280"/>
      <c r="E781" s="143"/>
      <c r="F781" s="297"/>
      <c r="K781" s="104"/>
      <c r="M781" s="105"/>
      <c r="N781" s="105"/>
    </row>
    <row r="782" spans="3:14" ht="13">
      <c r="C782" s="279"/>
      <c r="D782" s="280"/>
      <c r="E782" s="143"/>
      <c r="F782" s="297"/>
      <c r="K782" s="104"/>
      <c r="M782" s="105"/>
      <c r="N782" s="105"/>
    </row>
    <row r="783" spans="3:14" ht="13">
      <c r="C783" s="279"/>
      <c r="D783" s="280"/>
      <c r="E783" s="143"/>
      <c r="F783" s="297"/>
      <c r="K783" s="104"/>
      <c r="M783" s="105"/>
      <c r="N783" s="105"/>
    </row>
    <row r="784" spans="3:14" ht="13">
      <c r="C784" s="279"/>
      <c r="D784" s="280"/>
      <c r="E784" s="143"/>
      <c r="F784" s="297"/>
      <c r="K784" s="104"/>
      <c r="M784" s="105"/>
      <c r="N784" s="105"/>
    </row>
    <row r="785" spans="3:14" ht="13">
      <c r="C785" s="279"/>
      <c r="D785" s="280"/>
      <c r="E785" s="143"/>
      <c r="F785" s="297"/>
      <c r="K785" s="104"/>
      <c r="M785" s="105"/>
      <c r="N785" s="105"/>
    </row>
    <row r="786" spans="3:14" ht="13">
      <c r="C786" s="279"/>
      <c r="D786" s="280"/>
      <c r="E786" s="143"/>
      <c r="F786" s="297"/>
      <c r="K786" s="104"/>
      <c r="M786" s="105"/>
      <c r="N786" s="105"/>
    </row>
    <row r="787" spans="3:14" ht="13">
      <c r="C787" s="279"/>
      <c r="D787" s="280"/>
      <c r="E787" s="143"/>
      <c r="F787" s="297"/>
      <c r="K787" s="104"/>
      <c r="M787" s="105"/>
      <c r="N787" s="105"/>
    </row>
    <row r="788" spans="3:14" ht="13">
      <c r="C788" s="279"/>
      <c r="D788" s="280"/>
      <c r="E788" s="143"/>
      <c r="F788" s="297"/>
      <c r="K788" s="104"/>
      <c r="M788" s="105"/>
      <c r="N788" s="105"/>
    </row>
    <row r="789" spans="3:14" ht="13">
      <c r="C789" s="279"/>
      <c r="D789" s="280"/>
      <c r="E789" s="143"/>
      <c r="F789" s="297"/>
      <c r="K789" s="104"/>
      <c r="M789" s="105"/>
      <c r="N789" s="105"/>
    </row>
    <row r="790" spans="3:14" ht="13">
      <c r="C790" s="279"/>
      <c r="D790" s="280"/>
      <c r="E790" s="143"/>
      <c r="F790" s="297"/>
      <c r="K790" s="104"/>
      <c r="M790" s="105"/>
      <c r="N790" s="105"/>
    </row>
    <row r="791" spans="3:14" ht="13">
      <c r="C791" s="279"/>
      <c r="D791" s="280"/>
      <c r="E791" s="143"/>
      <c r="F791" s="297"/>
      <c r="K791" s="104"/>
      <c r="M791" s="105"/>
      <c r="N791" s="105"/>
    </row>
    <row r="792" spans="3:14" ht="13">
      <c r="C792" s="279"/>
      <c r="D792" s="280"/>
      <c r="E792" s="143"/>
      <c r="F792" s="297"/>
      <c r="K792" s="104"/>
      <c r="M792" s="105"/>
      <c r="N792" s="105"/>
    </row>
    <row r="793" spans="3:14" ht="13">
      <c r="C793" s="279"/>
      <c r="D793" s="280"/>
      <c r="E793" s="143"/>
      <c r="F793" s="297"/>
      <c r="K793" s="104"/>
      <c r="M793" s="105"/>
      <c r="N793" s="105"/>
    </row>
    <row r="794" spans="3:14" ht="13">
      <c r="C794" s="279"/>
      <c r="D794" s="280"/>
      <c r="E794" s="143"/>
      <c r="F794" s="297"/>
      <c r="K794" s="104"/>
      <c r="M794" s="105"/>
      <c r="N794" s="105"/>
    </row>
    <row r="795" spans="3:14" ht="13">
      <c r="C795" s="279"/>
      <c r="D795" s="280"/>
      <c r="E795" s="143"/>
      <c r="F795" s="297"/>
      <c r="K795" s="104"/>
      <c r="M795" s="105"/>
      <c r="N795" s="105"/>
    </row>
    <row r="796" spans="3:14" ht="13">
      <c r="C796" s="279"/>
      <c r="D796" s="280"/>
      <c r="E796" s="143"/>
      <c r="F796" s="297"/>
      <c r="K796" s="104"/>
      <c r="M796" s="105"/>
      <c r="N796" s="105"/>
    </row>
    <row r="797" spans="3:14" ht="13">
      <c r="C797" s="279"/>
      <c r="D797" s="280"/>
      <c r="E797" s="143"/>
      <c r="F797" s="297"/>
      <c r="K797" s="104"/>
      <c r="M797" s="105"/>
      <c r="N797" s="105"/>
    </row>
    <row r="798" spans="3:14" ht="13">
      <c r="C798" s="279"/>
      <c r="D798" s="280"/>
      <c r="E798" s="143"/>
      <c r="F798" s="297"/>
      <c r="K798" s="104"/>
      <c r="M798" s="105"/>
      <c r="N798" s="105"/>
    </row>
    <row r="799" spans="3:14" ht="13">
      <c r="C799" s="279"/>
      <c r="D799" s="280"/>
      <c r="E799" s="143"/>
      <c r="F799" s="297"/>
      <c r="K799" s="104"/>
      <c r="M799" s="105"/>
      <c r="N799" s="105"/>
    </row>
    <row r="800" spans="3:14" ht="13">
      <c r="C800" s="279"/>
      <c r="D800" s="280"/>
      <c r="E800" s="143"/>
      <c r="F800" s="297"/>
      <c r="K800" s="104"/>
      <c r="M800" s="105"/>
      <c r="N800" s="105"/>
    </row>
    <row r="801" spans="3:14" ht="13">
      <c r="C801" s="279"/>
      <c r="D801" s="280"/>
      <c r="E801" s="143"/>
      <c r="F801" s="297"/>
      <c r="K801" s="104"/>
      <c r="M801" s="105"/>
      <c r="N801" s="105"/>
    </row>
    <row r="802" spans="3:14" ht="13">
      <c r="C802" s="279"/>
      <c r="D802" s="280"/>
      <c r="E802" s="143"/>
      <c r="F802" s="297"/>
      <c r="K802" s="104"/>
      <c r="M802" s="105"/>
      <c r="N802" s="105"/>
    </row>
    <row r="803" spans="3:14" ht="13">
      <c r="C803" s="279"/>
      <c r="D803" s="280"/>
      <c r="E803" s="143"/>
      <c r="F803" s="297"/>
      <c r="K803" s="104"/>
      <c r="M803" s="105"/>
      <c r="N803" s="105"/>
    </row>
    <row r="804" spans="3:14" ht="13">
      <c r="C804" s="279"/>
      <c r="D804" s="280"/>
      <c r="E804" s="143"/>
      <c r="F804" s="297"/>
      <c r="K804" s="104"/>
      <c r="M804" s="105"/>
      <c r="N804" s="105"/>
    </row>
    <row r="805" spans="3:14" ht="13">
      <c r="C805" s="279"/>
      <c r="D805" s="280"/>
      <c r="E805" s="143"/>
      <c r="F805" s="297"/>
      <c r="K805" s="104"/>
      <c r="M805" s="105"/>
      <c r="N805" s="105"/>
    </row>
    <row r="806" spans="3:14" ht="13">
      <c r="C806" s="279"/>
      <c r="D806" s="280"/>
      <c r="E806" s="143"/>
      <c r="F806" s="297"/>
      <c r="K806" s="104"/>
      <c r="M806" s="105"/>
      <c r="N806" s="105"/>
    </row>
    <row r="807" spans="3:14" ht="13">
      <c r="C807" s="279"/>
      <c r="D807" s="280"/>
      <c r="E807" s="143"/>
      <c r="F807" s="297"/>
      <c r="K807" s="104"/>
      <c r="M807" s="105"/>
      <c r="N807" s="105"/>
    </row>
    <row r="808" spans="3:14" ht="13">
      <c r="C808" s="279"/>
      <c r="D808" s="280"/>
      <c r="E808" s="143"/>
      <c r="F808" s="297"/>
      <c r="K808" s="104"/>
      <c r="M808" s="105"/>
      <c r="N808" s="105"/>
    </row>
    <row r="809" spans="3:14" ht="13">
      <c r="C809" s="279"/>
      <c r="D809" s="280"/>
      <c r="E809" s="143"/>
      <c r="F809" s="297"/>
      <c r="K809" s="104"/>
      <c r="M809" s="105"/>
      <c r="N809" s="105"/>
    </row>
    <row r="810" spans="3:14" ht="13">
      <c r="C810" s="279"/>
      <c r="D810" s="280"/>
      <c r="E810" s="143"/>
      <c r="F810" s="297"/>
      <c r="K810" s="104"/>
      <c r="M810" s="105"/>
      <c r="N810" s="105"/>
    </row>
    <row r="811" spans="3:14" ht="13">
      <c r="C811" s="279"/>
      <c r="D811" s="280"/>
      <c r="E811" s="143"/>
      <c r="F811" s="297"/>
      <c r="K811" s="104"/>
      <c r="M811" s="105"/>
      <c r="N811" s="105"/>
    </row>
    <row r="812" spans="3:14" ht="13">
      <c r="C812" s="279"/>
      <c r="D812" s="280"/>
      <c r="E812" s="143"/>
      <c r="F812" s="297"/>
      <c r="K812" s="104"/>
      <c r="M812" s="105"/>
      <c r="N812" s="105"/>
    </row>
    <row r="813" spans="3:14" ht="13">
      <c r="C813" s="279"/>
      <c r="D813" s="280"/>
      <c r="E813" s="143"/>
      <c r="F813" s="297"/>
      <c r="K813" s="104"/>
      <c r="M813" s="105"/>
      <c r="N813" s="105"/>
    </row>
    <row r="814" spans="3:14" ht="13">
      <c r="C814" s="279"/>
      <c r="D814" s="280"/>
      <c r="E814" s="143"/>
      <c r="F814" s="297"/>
      <c r="K814" s="104"/>
      <c r="M814" s="105"/>
      <c r="N814" s="105"/>
    </row>
    <row r="815" spans="3:14" ht="13">
      <c r="C815" s="279"/>
      <c r="D815" s="280"/>
      <c r="E815" s="143"/>
      <c r="F815" s="297"/>
      <c r="K815" s="104"/>
      <c r="M815" s="105"/>
      <c r="N815" s="105"/>
    </row>
    <row r="816" spans="3:14" ht="13">
      <c r="C816" s="279"/>
      <c r="D816" s="280"/>
      <c r="E816" s="143"/>
      <c r="F816" s="297"/>
      <c r="K816" s="104"/>
      <c r="M816" s="105"/>
      <c r="N816" s="105"/>
    </row>
    <row r="817" spans="3:14" ht="13">
      <c r="C817" s="279"/>
      <c r="D817" s="280"/>
      <c r="E817" s="143"/>
      <c r="F817" s="297"/>
      <c r="K817" s="104"/>
      <c r="M817" s="105"/>
      <c r="N817" s="105"/>
    </row>
    <row r="818" spans="3:14" ht="13">
      <c r="C818" s="279"/>
      <c r="D818" s="280"/>
      <c r="E818" s="143"/>
      <c r="F818" s="297"/>
      <c r="K818" s="104"/>
      <c r="M818" s="105"/>
      <c r="N818" s="105"/>
    </row>
    <row r="819" spans="3:14" ht="13">
      <c r="C819" s="279"/>
      <c r="D819" s="280"/>
      <c r="E819" s="143"/>
      <c r="F819" s="297"/>
      <c r="K819" s="104"/>
      <c r="M819" s="105"/>
      <c r="N819" s="105"/>
    </row>
    <row r="820" spans="3:14" ht="13">
      <c r="C820" s="279"/>
      <c r="D820" s="280"/>
      <c r="E820" s="143"/>
      <c r="F820" s="297"/>
      <c r="K820" s="104"/>
      <c r="M820" s="105"/>
      <c r="N820" s="105"/>
    </row>
    <row r="821" spans="3:14" ht="13">
      <c r="C821" s="279"/>
      <c r="D821" s="280"/>
      <c r="E821" s="143"/>
      <c r="F821" s="297"/>
      <c r="K821" s="104"/>
      <c r="M821" s="105"/>
      <c r="N821" s="105"/>
    </row>
    <row r="822" spans="3:14" ht="13">
      <c r="C822" s="279"/>
      <c r="D822" s="280"/>
      <c r="E822" s="143"/>
      <c r="F822" s="297"/>
      <c r="K822" s="104"/>
      <c r="M822" s="105"/>
      <c r="N822" s="105"/>
    </row>
    <row r="823" spans="3:14" ht="13">
      <c r="C823" s="279"/>
      <c r="D823" s="280"/>
      <c r="E823" s="143"/>
      <c r="F823" s="297"/>
      <c r="K823" s="104"/>
      <c r="M823" s="105"/>
      <c r="N823" s="105"/>
    </row>
    <row r="824" spans="3:14" ht="13">
      <c r="C824" s="279"/>
      <c r="D824" s="280"/>
      <c r="E824" s="143"/>
      <c r="F824" s="297"/>
      <c r="K824" s="104"/>
      <c r="M824" s="105"/>
      <c r="N824" s="105"/>
    </row>
    <row r="825" spans="3:14" ht="13">
      <c r="C825" s="279"/>
      <c r="D825" s="280"/>
      <c r="E825" s="143"/>
      <c r="F825" s="297"/>
      <c r="K825" s="104"/>
      <c r="M825" s="105"/>
      <c r="N825" s="105"/>
    </row>
    <row r="826" spans="3:14" ht="13">
      <c r="C826" s="279"/>
      <c r="D826" s="280"/>
      <c r="E826" s="143"/>
      <c r="F826" s="297"/>
      <c r="K826" s="104"/>
      <c r="M826" s="105"/>
      <c r="N826" s="105"/>
    </row>
    <row r="827" spans="3:14" ht="13">
      <c r="C827" s="279"/>
      <c r="D827" s="280"/>
      <c r="E827" s="143"/>
      <c r="F827" s="297"/>
      <c r="K827" s="104"/>
      <c r="M827" s="105"/>
      <c r="N827" s="105"/>
    </row>
    <row r="828" spans="3:14" ht="13">
      <c r="C828" s="279"/>
      <c r="D828" s="280"/>
      <c r="E828" s="143"/>
      <c r="F828" s="297"/>
      <c r="K828" s="104"/>
      <c r="M828" s="105"/>
      <c r="N828" s="105"/>
    </row>
    <row r="829" spans="3:14" ht="13">
      <c r="C829" s="279"/>
      <c r="D829" s="280"/>
      <c r="E829" s="143"/>
      <c r="F829" s="297"/>
      <c r="K829" s="104"/>
      <c r="M829" s="105"/>
      <c r="N829" s="105"/>
    </row>
    <row r="830" spans="3:14" ht="13">
      <c r="C830" s="279"/>
      <c r="D830" s="280"/>
      <c r="E830" s="143"/>
      <c r="F830" s="297"/>
      <c r="K830" s="104"/>
      <c r="M830" s="105"/>
      <c r="N830" s="105"/>
    </row>
    <row r="831" spans="3:14" ht="13">
      <c r="C831" s="279"/>
      <c r="D831" s="280"/>
      <c r="E831" s="143"/>
      <c r="F831" s="297"/>
      <c r="K831" s="104"/>
      <c r="M831" s="105"/>
      <c r="N831" s="105"/>
    </row>
    <row r="832" spans="3:14" ht="13">
      <c r="C832" s="279"/>
      <c r="D832" s="280"/>
      <c r="E832" s="143"/>
      <c r="F832" s="297"/>
      <c r="K832" s="104"/>
      <c r="M832" s="105"/>
      <c r="N832" s="105"/>
    </row>
    <row r="833" spans="3:14" ht="13">
      <c r="C833" s="279"/>
      <c r="D833" s="280"/>
      <c r="E833" s="143"/>
      <c r="F833" s="297"/>
      <c r="K833" s="104"/>
      <c r="M833" s="105"/>
      <c r="N833" s="105"/>
    </row>
    <row r="834" spans="3:14" ht="13">
      <c r="C834" s="279"/>
      <c r="D834" s="280"/>
      <c r="E834" s="143"/>
      <c r="F834" s="297"/>
      <c r="K834" s="104"/>
      <c r="M834" s="105"/>
      <c r="N834" s="105"/>
    </row>
    <row r="835" spans="3:14" ht="13">
      <c r="C835" s="279"/>
      <c r="D835" s="280"/>
      <c r="E835" s="143"/>
      <c r="F835" s="297"/>
      <c r="K835" s="104"/>
      <c r="M835" s="105"/>
      <c r="N835" s="105"/>
    </row>
    <row r="836" spans="3:14" ht="13">
      <c r="C836" s="279"/>
      <c r="D836" s="280"/>
      <c r="E836" s="143"/>
      <c r="F836" s="297"/>
      <c r="K836" s="104"/>
      <c r="M836" s="105"/>
      <c r="N836" s="105"/>
    </row>
    <row r="837" spans="3:14" ht="13">
      <c r="C837" s="279"/>
      <c r="D837" s="280"/>
      <c r="E837" s="143"/>
      <c r="F837" s="297"/>
      <c r="K837" s="104"/>
      <c r="M837" s="105"/>
      <c r="N837" s="105"/>
    </row>
    <row r="838" spans="3:14" ht="13">
      <c r="C838" s="279"/>
      <c r="D838" s="280"/>
      <c r="E838" s="143"/>
      <c r="F838" s="297"/>
      <c r="K838" s="104"/>
      <c r="M838" s="105"/>
      <c r="N838" s="105"/>
    </row>
    <row r="839" spans="3:14" ht="13">
      <c r="C839" s="279"/>
      <c r="D839" s="280"/>
      <c r="E839" s="143"/>
      <c r="F839" s="297"/>
      <c r="K839" s="104"/>
      <c r="M839" s="105"/>
      <c r="N839" s="105"/>
    </row>
    <row r="840" spans="3:14" ht="13">
      <c r="C840" s="279"/>
      <c r="D840" s="280"/>
      <c r="E840" s="143"/>
      <c r="F840" s="297"/>
      <c r="K840" s="104"/>
      <c r="M840" s="105"/>
      <c r="N840" s="105"/>
    </row>
    <row r="841" spans="3:14" ht="13">
      <c r="C841" s="279"/>
      <c r="D841" s="280"/>
      <c r="E841" s="143"/>
      <c r="F841" s="297"/>
      <c r="K841" s="104"/>
      <c r="M841" s="105"/>
      <c r="N841" s="105"/>
    </row>
    <row r="842" spans="3:14" ht="13">
      <c r="C842" s="279"/>
      <c r="D842" s="280"/>
      <c r="E842" s="143"/>
      <c r="F842" s="297"/>
      <c r="K842" s="104"/>
      <c r="M842" s="105"/>
      <c r="N842" s="105"/>
    </row>
    <row r="843" spans="3:14" ht="13">
      <c r="C843" s="279"/>
      <c r="D843" s="280"/>
      <c r="E843" s="143"/>
      <c r="F843" s="297"/>
      <c r="K843" s="104"/>
      <c r="M843" s="105"/>
      <c r="N843" s="105"/>
    </row>
    <row r="844" spans="3:14" ht="13">
      <c r="C844" s="279"/>
      <c r="D844" s="280"/>
      <c r="E844" s="143"/>
      <c r="F844" s="297"/>
      <c r="K844" s="104"/>
      <c r="M844" s="105"/>
      <c r="N844" s="105"/>
    </row>
    <row r="845" spans="3:14" ht="13">
      <c r="C845" s="279"/>
      <c r="D845" s="280"/>
      <c r="E845" s="143"/>
      <c r="F845" s="297"/>
      <c r="K845" s="104"/>
      <c r="M845" s="105"/>
      <c r="N845" s="105"/>
    </row>
    <row r="846" spans="3:14" ht="13">
      <c r="C846" s="279"/>
      <c r="D846" s="280"/>
      <c r="E846" s="143"/>
      <c r="F846" s="297"/>
      <c r="K846" s="104"/>
      <c r="M846" s="105"/>
      <c r="N846" s="105"/>
    </row>
    <row r="847" spans="3:14" ht="13">
      <c r="C847" s="279"/>
      <c r="D847" s="280"/>
      <c r="E847" s="143"/>
      <c r="F847" s="297"/>
      <c r="K847" s="104"/>
      <c r="M847" s="105"/>
      <c r="N847" s="105"/>
    </row>
    <row r="848" spans="3:14" ht="13">
      <c r="C848" s="279"/>
      <c r="D848" s="280"/>
      <c r="E848" s="143"/>
      <c r="F848" s="297"/>
      <c r="K848" s="104"/>
      <c r="M848" s="105"/>
      <c r="N848" s="105"/>
    </row>
    <row r="849" spans="3:14" ht="13">
      <c r="C849" s="279"/>
      <c r="D849" s="280"/>
      <c r="E849" s="143"/>
      <c r="F849" s="297"/>
      <c r="K849" s="104"/>
      <c r="M849" s="105"/>
      <c r="N849" s="105"/>
    </row>
    <row r="850" spans="3:14" ht="13">
      <c r="C850" s="279"/>
      <c r="D850" s="280"/>
      <c r="E850" s="143"/>
      <c r="F850" s="297"/>
      <c r="K850" s="104"/>
      <c r="M850" s="105"/>
      <c r="N850" s="105"/>
    </row>
    <row r="851" spans="3:14" ht="13">
      <c r="C851" s="279"/>
      <c r="D851" s="280"/>
      <c r="E851" s="143"/>
      <c r="F851" s="297"/>
      <c r="K851" s="104"/>
      <c r="M851" s="105"/>
      <c r="N851" s="105"/>
    </row>
    <row r="852" spans="3:14" ht="13">
      <c r="C852" s="279"/>
      <c r="D852" s="280"/>
      <c r="E852" s="143"/>
      <c r="F852" s="297"/>
      <c r="K852" s="104"/>
      <c r="M852" s="105"/>
      <c r="N852" s="105"/>
    </row>
    <row r="853" spans="3:14" ht="13">
      <c r="C853" s="279"/>
      <c r="D853" s="280"/>
      <c r="E853" s="143"/>
      <c r="F853" s="297"/>
      <c r="K853" s="104"/>
      <c r="M853" s="105"/>
      <c r="N853" s="105"/>
    </row>
    <row r="854" spans="3:14" ht="13">
      <c r="C854" s="279"/>
      <c r="D854" s="280"/>
      <c r="E854" s="143"/>
      <c r="F854" s="297"/>
      <c r="K854" s="104"/>
      <c r="M854" s="105"/>
      <c r="N854" s="105"/>
    </row>
    <row r="855" spans="3:14" ht="13">
      <c r="C855" s="279"/>
      <c r="D855" s="280"/>
      <c r="E855" s="143"/>
      <c r="F855" s="297"/>
      <c r="K855" s="104"/>
      <c r="M855" s="105"/>
      <c r="N855" s="105"/>
    </row>
    <row r="856" spans="3:14" ht="13">
      <c r="C856" s="279"/>
      <c r="D856" s="280"/>
      <c r="E856" s="143"/>
      <c r="F856" s="297"/>
      <c r="K856" s="104"/>
      <c r="M856" s="105"/>
      <c r="N856" s="105"/>
    </row>
    <row r="857" spans="3:14" ht="13">
      <c r="C857" s="279"/>
      <c r="D857" s="280"/>
      <c r="E857" s="143"/>
      <c r="F857" s="297"/>
      <c r="K857" s="104"/>
      <c r="M857" s="105"/>
      <c r="N857" s="105"/>
    </row>
    <row r="858" spans="3:14" ht="13">
      <c r="C858" s="279"/>
      <c r="D858" s="280"/>
      <c r="E858" s="143"/>
      <c r="F858" s="297"/>
      <c r="K858" s="104"/>
      <c r="M858" s="105"/>
      <c r="N858" s="105"/>
    </row>
    <row r="859" spans="3:14" ht="13">
      <c r="C859" s="279"/>
      <c r="D859" s="280"/>
      <c r="E859" s="143"/>
      <c r="F859" s="297"/>
      <c r="K859" s="104"/>
      <c r="M859" s="105"/>
      <c r="N859" s="105"/>
    </row>
    <row r="860" spans="3:14" ht="13">
      <c r="C860" s="279"/>
      <c r="D860" s="280"/>
      <c r="E860" s="143"/>
      <c r="F860" s="297"/>
      <c r="K860" s="104"/>
      <c r="M860" s="105"/>
      <c r="N860" s="105"/>
    </row>
    <row r="861" spans="3:14" ht="13">
      <c r="C861" s="279"/>
      <c r="D861" s="280"/>
      <c r="E861" s="143"/>
      <c r="F861" s="297"/>
      <c r="K861" s="104"/>
      <c r="M861" s="105"/>
      <c r="N861" s="105"/>
    </row>
    <row r="862" spans="3:14" ht="13">
      <c r="C862" s="279"/>
      <c r="D862" s="280"/>
      <c r="E862" s="143"/>
      <c r="F862" s="297"/>
      <c r="K862" s="104"/>
      <c r="M862" s="105"/>
      <c r="N862" s="105"/>
    </row>
    <row r="863" spans="3:14" ht="13">
      <c r="C863" s="279"/>
      <c r="D863" s="280"/>
      <c r="E863" s="143"/>
      <c r="F863" s="297"/>
      <c r="K863" s="104"/>
      <c r="M863" s="105"/>
      <c r="N863" s="105"/>
    </row>
    <row r="864" spans="3:14" ht="13">
      <c r="C864" s="279"/>
      <c r="D864" s="280"/>
      <c r="E864" s="143"/>
      <c r="F864" s="297"/>
      <c r="K864" s="104"/>
      <c r="M864" s="105"/>
      <c r="N864" s="105"/>
    </row>
    <row r="865" spans="3:14" ht="13">
      <c r="C865" s="279"/>
      <c r="D865" s="280"/>
      <c r="E865" s="143"/>
      <c r="F865" s="297"/>
      <c r="K865" s="104"/>
      <c r="M865" s="105"/>
      <c r="N865" s="105"/>
    </row>
    <row r="866" spans="3:14" ht="13">
      <c r="C866" s="279"/>
      <c r="D866" s="280"/>
      <c r="E866" s="143"/>
      <c r="F866" s="297"/>
      <c r="K866" s="104"/>
      <c r="M866" s="105"/>
      <c r="N866" s="105"/>
    </row>
    <row r="867" spans="3:14" ht="13">
      <c r="C867" s="279"/>
      <c r="D867" s="280"/>
      <c r="E867" s="143"/>
      <c r="F867" s="297"/>
      <c r="K867" s="104"/>
      <c r="M867" s="105"/>
      <c r="N867" s="105"/>
    </row>
    <row r="868" spans="3:14" ht="13">
      <c r="C868" s="279"/>
      <c r="D868" s="280"/>
      <c r="E868" s="143"/>
      <c r="F868" s="297"/>
      <c r="K868" s="104"/>
      <c r="M868" s="105"/>
      <c r="N868" s="105"/>
    </row>
    <row r="869" spans="3:14" ht="13">
      <c r="C869" s="279"/>
      <c r="D869" s="280"/>
      <c r="E869" s="143"/>
      <c r="F869" s="297"/>
      <c r="K869" s="104"/>
      <c r="M869" s="105"/>
      <c r="N869" s="105"/>
    </row>
    <row r="870" spans="3:14" ht="13">
      <c r="C870" s="279"/>
      <c r="D870" s="280"/>
      <c r="E870" s="143"/>
      <c r="F870" s="297"/>
      <c r="K870" s="104"/>
      <c r="M870" s="105"/>
      <c r="N870" s="105"/>
    </row>
    <row r="871" spans="3:14" ht="13">
      <c r="C871" s="279"/>
      <c r="D871" s="280"/>
      <c r="E871" s="143"/>
      <c r="F871" s="297"/>
      <c r="K871" s="104"/>
      <c r="M871" s="105"/>
      <c r="N871" s="105"/>
    </row>
    <row r="872" spans="3:14" ht="13">
      <c r="C872" s="279"/>
      <c r="D872" s="280"/>
      <c r="E872" s="143"/>
      <c r="F872" s="297"/>
      <c r="K872" s="104"/>
      <c r="M872" s="105"/>
      <c r="N872" s="105"/>
    </row>
    <row r="873" spans="3:14" ht="13">
      <c r="C873" s="279"/>
      <c r="D873" s="280"/>
      <c r="E873" s="143"/>
      <c r="F873" s="297"/>
      <c r="K873" s="104"/>
      <c r="M873" s="105"/>
      <c r="N873" s="105"/>
    </row>
    <row r="874" spans="3:14" ht="13">
      <c r="C874" s="279"/>
      <c r="D874" s="280"/>
      <c r="E874" s="143"/>
      <c r="F874" s="297"/>
      <c r="K874" s="104"/>
      <c r="M874" s="105"/>
      <c r="N874" s="105"/>
    </row>
    <row r="875" spans="3:14" ht="13">
      <c r="C875" s="279"/>
      <c r="D875" s="280"/>
      <c r="E875" s="143"/>
      <c r="F875" s="297"/>
      <c r="K875" s="104"/>
      <c r="M875" s="105"/>
      <c r="N875" s="105"/>
    </row>
    <row r="876" spans="3:14" ht="13">
      <c r="C876" s="279"/>
      <c r="D876" s="280"/>
      <c r="E876" s="143"/>
      <c r="F876" s="297"/>
      <c r="K876" s="104"/>
      <c r="M876" s="105"/>
      <c r="N876" s="105"/>
    </row>
    <row r="877" spans="3:14" ht="13">
      <c r="C877" s="279"/>
      <c r="D877" s="280"/>
      <c r="E877" s="143"/>
      <c r="F877" s="297"/>
      <c r="K877" s="104"/>
      <c r="M877" s="105"/>
      <c r="N877" s="105"/>
    </row>
    <row r="878" spans="3:14" ht="13">
      <c r="C878" s="279"/>
      <c r="D878" s="280"/>
      <c r="E878" s="143"/>
      <c r="F878" s="297"/>
      <c r="K878" s="104"/>
      <c r="M878" s="105"/>
      <c r="N878" s="105"/>
    </row>
    <row r="879" spans="3:14" ht="13">
      <c r="C879" s="279"/>
      <c r="D879" s="280"/>
      <c r="E879" s="143"/>
      <c r="F879" s="297"/>
      <c r="K879" s="104"/>
      <c r="M879" s="105"/>
      <c r="N879" s="105"/>
    </row>
    <row r="880" spans="3:14" ht="13">
      <c r="C880" s="279"/>
      <c r="D880" s="280"/>
      <c r="E880" s="143"/>
      <c r="F880" s="297"/>
      <c r="K880" s="104"/>
      <c r="M880" s="105"/>
      <c r="N880" s="105"/>
    </row>
    <row r="881" spans="3:14" ht="13">
      <c r="C881" s="279"/>
      <c r="D881" s="280"/>
      <c r="E881" s="143"/>
      <c r="F881" s="297"/>
      <c r="K881" s="104"/>
      <c r="M881" s="105"/>
      <c r="N881" s="105"/>
    </row>
    <row r="882" spans="3:14" ht="13">
      <c r="C882" s="279"/>
      <c r="D882" s="280"/>
      <c r="E882" s="143"/>
      <c r="F882" s="297"/>
      <c r="K882" s="104"/>
      <c r="M882" s="105"/>
      <c r="N882" s="105"/>
    </row>
    <row r="883" spans="3:14" ht="13">
      <c r="C883" s="279"/>
      <c r="D883" s="280"/>
      <c r="E883" s="143"/>
      <c r="F883" s="297"/>
      <c r="K883" s="104"/>
      <c r="M883" s="105"/>
      <c r="N883" s="105"/>
    </row>
    <row r="884" spans="3:14" ht="13">
      <c r="C884" s="279"/>
      <c r="D884" s="280"/>
      <c r="E884" s="143"/>
      <c r="F884" s="297"/>
      <c r="K884" s="104"/>
      <c r="M884" s="105"/>
      <c r="N884" s="105"/>
    </row>
    <row r="885" spans="3:14" ht="13">
      <c r="C885" s="279"/>
      <c r="D885" s="280"/>
      <c r="E885" s="143"/>
      <c r="F885" s="297"/>
      <c r="K885" s="104"/>
      <c r="M885" s="105"/>
      <c r="N885" s="105"/>
    </row>
    <row r="886" spans="3:14" ht="13">
      <c r="C886" s="279"/>
      <c r="D886" s="280"/>
      <c r="E886" s="143"/>
      <c r="F886" s="297"/>
      <c r="K886" s="104"/>
      <c r="M886" s="105"/>
      <c r="N886" s="105"/>
    </row>
    <row r="887" spans="3:14" ht="13">
      <c r="C887" s="279"/>
      <c r="D887" s="280"/>
      <c r="E887" s="143"/>
      <c r="F887" s="297"/>
      <c r="K887" s="104"/>
      <c r="M887" s="105"/>
      <c r="N887" s="105"/>
    </row>
    <row r="888" spans="3:14" ht="13">
      <c r="C888" s="279"/>
      <c r="D888" s="280"/>
      <c r="E888" s="143"/>
      <c r="F888" s="297"/>
      <c r="K888" s="104"/>
      <c r="M888" s="105"/>
      <c r="N888" s="105"/>
    </row>
    <row r="889" spans="3:14" ht="13">
      <c r="C889" s="279"/>
      <c r="D889" s="280"/>
      <c r="E889" s="143"/>
      <c r="F889" s="297"/>
      <c r="K889" s="104"/>
      <c r="M889" s="105"/>
      <c r="N889" s="105"/>
    </row>
    <row r="890" spans="3:14" ht="13">
      <c r="C890" s="279"/>
      <c r="D890" s="280"/>
      <c r="E890" s="143"/>
      <c r="F890" s="297"/>
      <c r="K890" s="104"/>
      <c r="M890" s="105"/>
      <c r="N890" s="105"/>
    </row>
    <row r="891" spans="3:14" ht="13">
      <c r="C891" s="279"/>
      <c r="D891" s="280"/>
      <c r="E891" s="143"/>
      <c r="F891" s="297"/>
      <c r="K891" s="104"/>
      <c r="M891" s="105"/>
      <c r="N891" s="105"/>
    </row>
    <row r="892" spans="3:14" ht="13">
      <c r="C892" s="279"/>
      <c r="D892" s="280"/>
      <c r="E892" s="143"/>
      <c r="F892" s="297"/>
      <c r="K892" s="104"/>
      <c r="M892" s="105"/>
      <c r="N892" s="105"/>
    </row>
    <row r="893" spans="3:14" ht="13">
      <c r="C893" s="279"/>
      <c r="D893" s="280"/>
      <c r="E893" s="143"/>
      <c r="F893" s="297"/>
      <c r="K893" s="104"/>
      <c r="M893" s="105"/>
      <c r="N893" s="105"/>
    </row>
    <row r="894" spans="3:14" ht="13">
      <c r="C894" s="279"/>
      <c r="D894" s="280"/>
      <c r="E894" s="143"/>
      <c r="F894" s="297"/>
      <c r="K894" s="104"/>
      <c r="M894" s="105"/>
      <c r="N894" s="105"/>
    </row>
    <row r="895" spans="3:14" ht="13">
      <c r="C895" s="279"/>
      <c r="D895" s="280"/>
      <c r="E895" s="143"/>
      <c r="F895" s="297"/>
      <c r="K895" s="104"/>
      <c r="M895" s="105"/>
      <c r="N895" s="105"/>
    </row>
    <row r="896" spans="3:14" ht="13">
      <c r="C896" s="279"/>
      <c r="D896" s="280"/>
      <c r="E896" s="143"/>
      <c r="F896" s="297"/>
      <c r="K896" s="104"/>
      <c r="M896" s="105"/>
      <c r="N896" s="105"/>
    </row>
    <row r="897" spans="3:14" ht="13">
      <c r="C897" s="279"/>
      <c r="D897" s="280"/>
      <c r="E897" s="143"/>
      <c r="F897" s="297"/>
      <c r="K897" s="104"/>
      <c r="M897" s="105"/>
      <c r="N897" s="105"/>
    </row>
    <row r="898" spans="3:14" ht="13">
      <c r="C898" s="279"/>
      <c r="D898" s="280"/>
      <c r="E898" s="143"/>
      <c r="F898" s="297"/>
      <c r="K898" s="104"/>
      <c r="M898" s="105"/>
      <c r="N898" s="105"/>
    </row>
    <row r="899" spans="3:14" ht="13">
      <c r="C899" s="279"/>
      <c r="D899" s="280"/>
      <c r="E899" s="143"/>
      <c r="F899" s="297"/>
      <c r="K899" s="104"/>
      <c r="M899" s="105"/>
      <c r="N899" s="105"/>
    </row>
    <row r="900" spans="3:14" ht="13">
      <c r="C900" s="279"/>
      <c r="D900" s="280"/>
      <c r="E900" s="143"/>
      <c r="F900" s="297"/>
      <c r="K900" s="104"/>
      <c r="M900" s="105"/>
      <c r="N900" s="105"/>
    </row>
    <row r="901" spans="3:14" ht="13">
      <c r="C901" s="279"/>
      <c r="D901" s="280"/>
      <c r="E901" s="143"/>
      <c r="F901" s="297"/>
      <c r="K901" s="104"/>
      <c r="M901" s="105"/>
      <c r="N901" s="105"/>
    </row>
    <row r="902" spans="3:14" ht="13">
      <c r="C902" s="279"/>
      <c r="D902" s="280"/>
      <c r="E902" s="143"/>
      <c r="F902" s="297"/>
      <c r="K902" s="104"/>
      <c r="M902" s="105"/>
      <c r="N902" s="105"/>
    </row>
    <row r="903" spans="3:14" ht="13">
      <c r="C903" s="279"/>
      <c r="D903" s="280"/>
      <c r="E903" s="143"/>
      <c r="F903" s="297"/>
      <c r="K903" s="104"/>
      <c r="M903" s="105"/>
      <c r="N903" s="105"/>
    </row>
    <row r="904" spans="3:14" ht="13">
      <c r="C904" s="279"/>
      <c r="D904" s="280"/>
      <c r="E904" s="143"/>
      <c r="F904" s="297"/>
      <c r="K904" s="104"/>
      <c r="M904" s="105"/>
      <c r="N904" s="105"/>
    </row>
    <row r="905" spans="3:14" ht="13">
      <c r="C905" s="279"/>
      <c r="D905" s="280"/>
      <c r="E905" s="143"/>
      <c r="F905" s="297"/>
      <c r="K905" s="104"/>
      <c r="M905" s="105"/>
      <c r="N905" s="105"/>
    </row>
    <row r="906" spans="3:14" ht="13">
      <c r="C906" s="279"/>
      <c r="D906" s="280"/>
      <c r="E906" s="143"/>
      <c r="F906" s="297"/>
      <c r="K906" s="104"/>
      <c r="M906" s="105"/>
      <c r="N906" s="105"/>
    </row>
    <row r="907" spans="3:14" ht="13">
      <c r="C907" s="279"/>
      <c r="D907" s="280"/>
      <c r="E907" s="143"/>
      <c r="F907" s="297"/>
      <c r="K907" s="104"/>
      <c r="M907" s="105"/>
      <c r="N907" s="105"/>
    </row>
    <row r="908" spans="3:14" ht="13">
      <c r="C908" s="279"/>
      <c r="D908" s="280"/>
      <c r="E908" s="143"/>
      <c r="F908" s="297"/>
      <c r="K908" s="104"/>
      <c r="M908" s="105"/>
      <c r="N908" s="105"/>
    </row>
    <row r="909" spans="3:14" ht="13">
      <c r="C909" s="279"/>
      <c r="D909" s="280"/>
      <c r="E909" s="143"/>
      <c r="F909" s="297"/>
      <c r="K909" s="104"/>
      <c r="M909" s="105"/>
      <c r="N909" s="105"/>
    </row>
    <row r="910" spans="3:14" ht="13">
      <c r="C910" s="279"/>
      <c r="D910" s="280"/>
      <c r="E910" s="143"/>
      <c r="F910" s="297"/>
      <c r="K910" s="104"/>
      <c r="M910" s="105"/>
      <c r="N910" s="105"/>
    </row>
    <row r="911" spans="3:14" ht="13">
      <c r="C911" s="279"/>
      <c r="D911" s="280"/>
      <c r="E911" s="143"/>
      <c r="F911" s="297"/>
      <c r="K911" s="104"/>
      <c r="M911" s="105"/>
      <c r="N911" s="105"/>
    </row>
    <row r="912" spans="3:14" ht="13">
      <c r="C912" s="279"/>
      <c r="D912" s="280"/>
      <c r="E912" s="143"/>
      <c r="F912" s="297"/>
      <c r="K912" s="104"/>
      <c r="M912" s="105"/>
      <c r="N912" s="105"/>
    </row>
    <row r="913" spans="3:14" ht="13">
      <c r="C913" s="279"/>
      <c r="D913" s="280"/>
      <c r="E913" s="143"/>
      <c r="F913" s="297"/>
      <c r="K913" s="104"/>
      <c r="M913" s="105"/>
      <c r="N913" s="105"/>
    </row>
    <row r="914" spans="3:14" ht="13">
      <c r="C914" s="279"/>
      <c r="D914" s="280"/>
      <c r="E914" s="143"/>
      <c r="F914" s="297"/>
      <c r="K914" s="104"/>
      <c r="M914" s="105"/>
      <c r="N914" s="105"/>
    </row>
    <row r="915" spans="3:14" ht="13">
      <c r="C915" s="279"/>
      <c r="D915" s="280"/>
      <c r="E915" s="143"/>
      <c r="F915" s="297"/>
      <c r="K915" s="104"/>
      <c r="M915" s="105"/>
      <c r="N915" s="105"/>
    </row>
    <row r="916" spans="3:14" ht="13">
      <c r="C916" s="279"/>
      <c r="D916" s="280"/>
      <c r="E916" s="143"/>
      <c r="F916" s="297"/>
      <c r="K916" s="104"/>
      <c r="M916" s="105"/>
      <c r="N916" s="105"/>
    </row>
    <row r="917" spans="3:14" ht="13">
      <c r="C917" s="279"/>
      <c r="D917" s="280"/>
      <c r="E917" s="143"/>
      <c r="F917" s="297"/>
      <c r="K917" s="104"/>
      <c r="M917" s="105"/>
      <c r="N917" s="105"/>
    </row>
    <row r="918" spans="3:14" ht="13">
      <c r="C918" s="279"/>
      <c r="D918" s="280"/>
      <c r="E918" s="143"/>
      <c r="F918" s="297"/>
      <c r="K918" s="104"/>
      <c r="M918" s="105"/>
      <c r="N918" s="105"/>
    </row>
    <row r="919" spans="3:14" ht="13">
      <c r="C919" s="279"/>
      <c r="D919" s="280"/>
      <c r="E919" s="143"/>
      <c r="F919" s="297"/>
      <c r="K919" s="104"/>
      <c r="M919" s="105"/>
      <c r="N919" s="105"/>
    </row>
    <row r="920" spans="3:14" ht="13">
      <c r="C920" s="279"/>
      <c r="D920" s="280"/>
      <c r="E920" s="143"/>
      <c r="F920" s="297"/>
      <c r="K920" s="104"/>
      <c r="M920" s="105"/>
      <c r="N920" s="105"/>
    </row>
    <row r="921" spans="3:14" ht="13">
      <c r="C921" s="279"/>
      <c r="D921" s="280"/>
      <c r="E921" s="143"/>
      <c r="F921" s="297"/>
      <c r="K921" s="104"/>
      <c r="M921" s="105"/>
      <c r="N921" s="105"/>
    </row>
    <row r="922" spans="3:14" ht="13">
      <c r="C922" s="279"/>
      <c r="D922" s="280"/>
      <c r="E922" s="143"/>
      <c r="F922" s="297"/>
      <c r="K922" s="104"/>
      <c r="M922" s="105"/>
      <c r="N922" s="105"/>
    </row>
    <row r="923" spans="3:14" ht="13">
      <c r="C923" s="279"/>
      <c r="D923" s="280"/>
      <c r="E923" s="143"/>
      <c r="F923" s="297"/>
      <c r="K923" s="104"/>
      <c r="M923" s="105"/>
      <c r="N923" s="105"/>
    </row>
    <row r="924" spans="3:14" ht="13">
      <c r="C924" s="279"/>
      <c r="D924" s="280"/>
      <c r="E924" s="143"/>
      <c r="F924" s="297"/>
      <c r="K924" s="104"/>
      <c r="M924" s="105"/>
      <c r="N924" s="105"/>
    </row>
    <row r="925" spans="3:14" ht="13">
      <c r="C925" s="279"/>
      <c r="D925" s="280"/>
      <c r="E925" s="143"/>
      <c r="F925" s="297"/>
      <c r="K925" s="104"/>
      <c r="M925" s="105"/>
      <c r="N925" s="105"/>
    </row>
    <row r="926" spans="3:14" ht="13">
      <c r="C926" s="279"/>
      <c r="D926" s="280"/>
      <c r="E926" s="143"/>
      <c r="F926" s="297"/>
      <c r="K926" s="104"/>
      <c r="M926" s="105"/>
      <c r="N926" s="105"/>
    </row>
    <row r="927" spans="3:14" ht="13">
      <c r="C927" s="279"/>
      <c r="D927" s="280"/>
      <c r="E927" s="143"/>
      <c r="F927" s="297"/>
      <c r="K927" s="104"/>
      <c r="M927" s="105"/>
      <c r="N927" s="105"/>
    </row>
    <row r="928" spans="3:14" ht="13">
      <c r="C928" s="279"/>
      <c r="D928" s="280"/>
      <c r="E928" s="143"/>
      <c r="F928" s="297"/>
      <c r="K928" s="104"/>
      <c r="M928" s="105"/>
      <c r="N928" s="105"/>
    </row>
    <row r="929" spans="3:14" ht="13">
      <c r="C929" s="279"/>
      <c r="D929" s="280"/>
      <c r="E929" s="143"/>
      <c r="F929" s="297"/>
      <c r="K929" s="104"/>
      <c r="M929" s="105"/>
      <c r="N929" s="105"/>
    </row>
    <row r="930" spans="3:14" ht="13">
      <c r="C930" s="279"/>
      <c r="D930" s="280"/>
      <c r="E930" s="143"/>
      <c r="F930" s="297"/>
      <c r="K930" s="104"/>
      <c r="M930" s="105"/>
      <c r="N930" s="105"/>
    </row>
    <row r="931" spans="3:14" ht="13">
      <c r="C931" s="279"/>
      <c r="D931" s="280"/>
      <c r="E931" s="143"/>
      <c r="F931" s="297"/>
      <c r="K931" s="104"/>
      <c r="M931" s="105"/>
      <c r="N931" s="105"/>
    </row>
    <row r="932" spans="3:14" ht="13">
      <c r="C932" s="279"/>
      <c r="D932" s="280"/>
      <c r="E932" s="143"/>
      <c r="F932" s="297"/>
      <c r="K932" s="104"/>
      <c r="M932" s="105"/>
      <c r="N932" s="105"/>
    </row>
    <row r="933" spans="3:14" ht="13">
      <c r="C933" s="279"/>
      <c r="D933" s="280"/>
      <c r="E933" s="143"/>
      <c r="F933" s="297"/>
      <c r="K933" s="104"/>
      <c r="M933" s="105"/>
      <c r="N933" s="105"/>
    </row>
    <row r="934" spans="3:14" ht="13">
      <c r="C934" s="279"/>
      <c r="D934" s="280"/>
      <c r="E934" s="143"/>
      <c r="F934" s="297"/>
      <c r="K934" s="104"/>
      <c r="M934" s="105"/>
      <c r="N934" s="105"/>
    </row>
    <row r="935" spans="3:14" ht="13">
      <c r="C935" s="279"/>
      <c r="D935" s="280"/>
      <c r="E935" s="143"/>
      <c r="F935" s="297"/>
      <c r="K935" s="104"/>
      <c r="M935" s="105"/>
      <c r="N935" s="105"/>
    </row>
    <row r="936" spans="3:14" ht="13">
      <c r="C936" s="279"/>
      <c r="D936" s="280"/>
      <c r="E936" s="143"/>
      <c r="F936" s="297"/>
      <c r="K936" s="104"/>
      <c r="M936" s="105"/>
      <c r="N936" s="105"/>
    </row>
    <row r="937" spans="3:14" ht="13">
      <c r="C937" s="279"/>
      <c r="D937" s="280"/>
      <c r="E937" s="143"/>
      <c r="F937" s="297"/>
      <c r="K937" s="104"/>
      <c r="M937" s="105"/>
      <c r="N937" s="105"/>
    </row>
    <row r="938" spans="3:14" ht="13">
      <c r="C938" s="279"/>
      <c r="D938" s="280"/>
      <c r="E938" s="143"/>
      <c r="F938" s="297"/>
      <c r="K938" s="104"/>
      <c r="M938" s="105"/>
      <c r="N938" s="105"/>
    </row>
    <row r="939" spans="3:14" ht="13">
      <c r="C939" s="279"/>
      <c r="D939" s="280"/>
      <c r="E939" s="143"/>
      <c r="F939" s="297"/>
      <c r="K939" s="104"/>
      <c r="M939" s="105"/>
      <c r="N939" s="105"/>
    </row>
    <row r="940" spans="3:14" ht="13">
      <c r="C940" s="279"/>
      <c r="D940" s="280"/>
      <c r="E940" s="143"/>
      <c r="F940" s="297"/>
      <c r="K940" s="104"/>
      <c r="M940" s="105"/>
      <c r="N940" s="105"/>
    </row>
    <row r="941" spans="3:14" ht="13">
      <c r="C941" s="279"/>
      <c r="D941" s="280"/>
      <c r="E941" s="143"/>
      <c r="F941" s="297"/>
      <c r="K941" s="104"/>
      <c r="M941" s="105"/>
      <c r="N941" s="105"/>
    </row>
    <row r="942" spans="3:14" ht="13">
      <c r="C942" s="279"/>
      <c r="D942" s="280"/>
      <c r="E942" s="143"/>
      <c r="F942" s="297"/>
      <c r="K942" s="104"/>
      <c r="M942" s="105"/>
      <c r="N942" s="105"/>
    </row>
    <row r="943" spans="3:14" ht="13">
      <c r="C943" s="279"/>
      <c r="D943" s="280"/>
      <c r="E943" s="143"/>
      <c r="F943" s="297"/>
      <c r="K943" s="104"/>
      <c r="M943" s="105"/>
      <c r="N943" s="105"/>
    </row>
    <row r="944" spans="3:14" ht="13">
      <c r="C944" s="279"/>
      <c r="D944" s="280"/>
      <c r="E944" s="143"/>
      <c r="F944" s="297"/>
      <c r="K944" s="104"/>
      <c r="M944" s="105"/>
      <c r="N944" s="105"/>
    </row>
    <row r="945" spans="3:14" ht="13">
      <c r="C945" s="279"/>
      <c r="D945" s="280"/>
      <c r="E945" s="143"/>
      <c r="F945" s="297"/>
      <c r="K945" s="104"/>
      <c r="M945" s="105"/>
      <c r="N945" s="105"/>
    </row>
    <row r="946" spans="3:14" ht="13">
      <c r="C946" s="279"/>
      <c r="D946" s="280"/>
      <c r="E946" s="143"/>
      <c r="F946" s="297"/>
      <c r="K946" s="104"/>
      <c r="M946" s="105"/>
      <c r="N946" s="105"/>
    </row>
    <row r="947" spans="3:14" ht="13">
      <c r="C947" s="279"/>
      <c r="D947" s="280"/>
      <c r="E947" s="143"/>
      <c r="F947" s="297"/>
      <c r="K947" s="104"/>
      <c r="M947" s="105"/>
      <c r="N947" s="105"/>
    </row>
    <row r="948" spans="3:14" ht="13">
      <c r="C948" s="279"/>
      <c r="D948" s="280"/>
      <c r="E948" s="143"/>
      <c r="F948" s="297"/>
      <c r="K948" s="104"/>
      <c r="M948" s="105"/>
      <c r="N948" s="105"/>
    </row>
    <row r="949" spans="3:14" ht="13">
      <c r="C949" s="279"/>
      <c r="D949" s="280"/>
      <c r="E949" s="143"/>
      <c r="F949" s="297"/>
      <c r="K949" s="104"/>
      <c r="M949" s="105"/>
      <c r="N949" s="105"/>
    </row>
    <row r="950" spans="3:14" ht="13">
      <c r="C950" s="279"/>
      <c r="D950" s="280"/>
      <c r="E950" s="143"/>
      <c r="F950" s="297"/>
      <c r="K950" s="104"/>
      <c r="M950" s="105"/>
      <c r="N950" s="105"/>
    </row>
    <row r="951" spans="3:14" ht="13">
      <c r="C951" s="279"/>
      <c r="D951" s="280"/>
      <c r="E951" s="143"/>
      <c r="F951" s="297"/>
      <c r="K951" s="104"/>
      <c r="M951" s="105"/>
      <c r="N951" s="105"/>
    </row>
    <row r="952" spans="3:14" ht="13">
      <c r="C952" s="279"/>
      <c r="D952" s="280"/>
      <c r="E952" s="143"/>
      <c r="F952" s="297"/>
      <c r="K952" s="104"/>
      <c r="M952" s="105"/>
      <c r="N952" s="105"/>
    </row>
    <row r="953" spans="3:14" ht="13">
      <c r="C953" s="279"/>
      <c r="D953" s="280"/>
      <c r="E953" s="143"/>
      <c r="F953" s="297"/>
      <c r="K953" s="104"/>
      <c r="M953" s="105"/>
      <c r="N953" s="105"/>
    </row>
    <row r="954" spans="3:14" ht="13">
      <c r="C954" s="279"/>
      <c r="D954" s="280"/>
      <c r="E954" s="143"/>
      <c r="F954" s="297"/>
      <c r="K954" s="104"/>
      <c r="M954" s="105"/>
      <c r="N954" s="105"/>
    </row>
    <row r="955" spans="3:14" ht="13">
      <c r="C955" s="279"/>
      <c r="D955" s="280"/>
      <c r="E955" s="143"/>
      <c r="F955" s="297"/>
      <c r="K955" s="104"/>
      <c r="M955" s="105"/>
      <c r="N955" s="105"/>
    </row>
    <row r="956" spans="3:14" ht="13">
      <c r="C956" s="279"/>
      <c r="D956" s="280"/>
      <c r="E956" s="143"/>
      <c r="F956" s="297"/>
      <c r="K956" s="104"/>
      <c r="M956" s="105"/>
      <c r="N956" s="105"/>
    </row>
    <row r="957" spans="3:14" ht="13">
      <c r="C957" s="279"/>
      <c r="D957" s="280"/>
      <c r="E957" s="143"/>
      <c r="F957" s="297"/>
      <c r="K957" s="104"/>
      <c r="M957" s="105"/>
      <c r="N957" s="105"/>
    </row>
    <row r="958" spans="3:14" ht="13">
      <c r="C958" s="279"/>
      <c r="D958" s="280"/>
      <c r="E958" s="143"/>
      <c r="F958" s="297"/>
      <c r="K958" s="104"/>
      <c r="M958" s="105"/>
      <c r="N958" s="105"/>
    </row>
    <row r="959" spans="3:14" ht="13">
      <c r="C959" s="279"/>
      <c r="D959" s="280"/>
      <c r="E959" s="143"/>
      <c r="F959" s="297"/>
      <c r="K959" s="104"/>
      <c r="M959" s="105"/>
      <c r="N959" s="105"/>
    </row>
    <row r="960" spans="3:14" ht="13">
      <c r="C960" s="279"/>
      <c r="D960" s="280"/>
      <c r="E960" s="143"/>
      <c r="F960" s="297"/>
      <c r="K960" s="104"/>
      <c r="M960" s="105"/>
      <c r="N960" s="105"/>
    </row>
    <row r="961" spans="3:14" ht="13">
      <c r="C961" s="279"/>
      <c r="D961" s="280"/>
      <c r="E961" s="143"/>
      <c r="F961" s="297"/>
      <c r="K961" s="104"/>
      <c r="M961" s="105"/>
      <c r="N961" s="105"/>
    </row>
    <row r="962" spans="3:14" ht="13">
      <c r="C962" s="279"/>
      <c r="D962" s="280"/>
      <c r="E962" s="143"/>
      <c r="F962" s="297"/>
      <c r="K962" s="104"/>
      <c r="M962" s="105"/>
      <c r="N962" s="105"/>
    </row>
    <row r="963" spans="3:14" ht="13">
      <c r="C963" s="279"/>
      <c r="D963" s="280"/>
      <c r="E963" s="143"/>
      <c r="F963" s="297"/>
      <c r="K963" s="104"/>
      <c r="M963" s="105"/>
      <c r="N963" s="105"/>
    </row>
    <row r="964" spans="3:14" ht="13">
      <c r="C964" s="279"/>
      <c r="D964" s="280"/>
      <c r="E964" s="143"/>
      <c r="F964" s="297"/>
      <c r="K964" s="104"/>
      <c r="M964" s="105"/>
      <c r="N964" s="105"/>
    </row>
    <row r="965" spans="3:14" ht="13">
      <c r="C965" s="279"/>
      <c r="D965" s="280"/>
      <c r="E965" s="143"/>
      <c r="F965" s="297"/>
      <c r="K965" s="104"/>
      <c r="M965" s="105"/>
      <c r="N965" s="105"/>
    </row>
    <row r="966" spans="3:14" ht="13">
      <c r="C966" s="279"/>
      <c r="D966" s="280"/>
      <c r="E966" s="143"/>
      <c r="F966" s="297"/>
      <c r="K966" s="104"/>
      <c r="M966" s="105"/>
      <c r="N966" s="105"/>
    </row>
    <row r="967" spans="3:14" ht="13">
      <c r="C967" s="279"/>
      <c r="D967" s="280"/>
      <c r="E967" s="143"/>
      <c r="F967" s="297"/>
      <c r="K967" s="104"/>
      <c r="M967" s="105"/>
      <c r="N967" s="105"/>
    </row>
    <row r="968" spans="3:14" ht="13">
      <c r="C968" s="279"/>
      <c r="D968" s="280"/>
      <c r="E968" s="143"/>
      <c r="F968" s="297"/>
      <c r="K968" s="104"/>
      <c r="M968" s="105"/>
      <c r="N968" s="105"/>
    </row>
    <row r="969" spans="3:14" ht="13">
      <c r="C969" s="279"/>
      <c r="D969" s="280"/>
      <c r="E969" s="143"/>
      <c r="F969" s="297"/>
      <c r="K969" s="104"/>
      <c r="M969" s="105"/>
      <c r="N969" s="105"/>
    </row>
    <row r="970" spans="3:14" ht="13">
      <c r="C970" s="279"/>
      <c r="D970" s="280"/>
      <c r="E970" s="143"/>
      <c r="F970" s="297"/>
      <c r="K970" s="104"/>
      <c r="M970" s="105"/>
      <c r="N970" s="105"/>
    </row>
    <row r="971" spans="3:14" ht="13">
      <c r="C971" s="279"/>
      <c r="D971" s="280"/>
      <c r="E971" s="143"/>
      <c r="F971" s="297"/>
      <c r="K971" s="104"/>
      <c r="M971" s="105"/>
      <c r="N971" s="105"/>
    </row>
    <row r="972" spans="3:14" ht="13">
      <c r="C972" s="279"/>
      <c r="D972" s="280"/>
      <c r="E972" s="143"/>
      <c r="F972" s="297"/>
      <c r="K972" s="104"/>
      <c r="M972" s="105"/>
      <c r="N972" s="105"/>
    </row>
    <row r="973" spans="3:14" ht="13">
      <c r="C973" s="279"/>
      <c r="D973" s="280"/>
      <c r="E973" s="143"/>
      <c r="F973" s="297"/>
      <c r="K973" s="104"/>
      <c r="M973" s="105"/>
      <c r="N973" s="105"/>
    </row>
    <row r="974" spans="3:14" ht="13">
      <c r="C974" s="279"/>
      <c r="D974" s="280"/>
      <c r="E974" s="143"/>
      <c r="F974" s="297"/>
      <c r="K974" s="104"/>
      <c r="M974" s="105"/>
      <c r="N974" s="105"/>
    </row>
    <row r="975" spans="3:14" ht="13">
      <c r="C975" s="279"/>
      <c r="D975" s="280"/>
      <c r="E975" s="143"/>
      <c r="F975" s="297"/>
      <c r="K975" s="104"/>
      <c r="M975" s="105"/>
      <c r="N975" s="105"/>
    </row>
    <row r="976" spans="3:14" ht="13">
      <c r="C976" s="279"/>
      <c r="D976" s="280"/>
      <c r="E976" s="143"/>
      <c r="F976" s="297"/>
      <c r="K976" s="104"/>
      <c r="M976" s="105"/>
      <c r="N976" s="105"/>
    </row>
    <row r="977" spans="3:14" ht="13">
      <c r="C977" s="279"/>
      <c r="D977" s="280"/>
      <c r="E977" s="143"/>
      <c r="F977" s="297"/>
      <c r="K977" s="104"/>
      <c r="M977" s="105"/>
      <c r="N977" s="105"/>
    </row>
    <row r="978" spans="3:14" ht="13">
      <c r="C978" s="279"/>
      <c r="D978" s="280"/>
      <c r="E978" s="143"/>
      <c r="F978" s="297"/>
      <c r="K978" s="104"/>
      <c r="M978" s="105"/>
      <c r="N978" s="105"/>
    </row>
    <row r="979" spans="3:14" ht="13">
      <c r="C979" s="279"/>
      <c r="D979" s="280"/>
      <c r="E979" s="143"/>
      <c r="F979" s="297"/>
      <c r="K979" s="104"/>
      <c r="M979" s="105"/>
      <c r="N979" s="105"/>
    </row>
    <row r="980" spans="3:14" ht="13">
      <c r="C980" s="279"/>
      <c r="D980" s="280"/>
      <c r="E980" s="143"/>
      <c r="F980" s="297"/>
      <c r="K980" s="104"/>
      <c r="M980" s="105"/>
      <c r="N980" s="105"/>
    </row>
    <row r="981" spans="3:14" ht="13">
      <c r="C981" s="279"/>
      <c r="D981" s="280"/>
      <c r="E981" s="143"/>
      <c r="F981" s="297"/>
      <c r="K981" s="104"/>
      <c r="M981" s="105"/>
      <c r="N981" s="105"/>
    </row>
    <row r="982" spans="3:14" ht="13">
      <c r="C982" s="279"/>
      <c r="D982" s="280"/>
      <c r="E982" s="143"/>
      <c r="F982" s="297"/>
      <c r="K982" s="104"/>
      <c r="M982" s="105"/>
      <c r="N982" s="105"/>
    </row>
    <row r="983" spans="3:14" ht="13">
      <c r="C983" s="279"/>
      <c r="D983" s="280"/>
      <c r="E983" s="143"/>
      <c r="F983" s="297"/>
      <c r="K983" s="104"/>
      <c r="M983" s="105"/>
      <c r="N983" s="105"/>
    </row>
    <row r="984" spans="3:14" ht="13">
      <c r="C984" s="279"/>
      <c r="D984" s="280"/>
      <c r="E984" s="143"/>
      <c r="F984" s="297"/>
      <c r="K984" s="104"/>
      <c r="M984" s="105"/>
      <c r="N984" s="105"/>
    </row>
    <row r="985" spans="3:14" ht="13">
      <c r="C985" s="279"/>
      <c r="D985" s="280"/>
      <c r="E985" s="143"/>
      <c r="F985" s="297"/>
      <c r="K985" s="104"/>
      <c r="M985" s="105"/>
      <c r="N985" s="105"/>
    </row>
    <row r="986" spans="3:14" ht="13">
      <c r="C986" s="279"/>
      <c r="D986" s="280"/>
      <c r="E986" s="143"/>
      <c r="F986" s="297"/>
      <c r="K986" s="104"/>
      <c r="M986" s="105"/>
      <c r="N986" s="105"/>
    </row>
    <row r="987" spans="3:14" ht="13">
      <c r="C987" s="279"/>
      <c r="D987" s="280"/>
      <c r="E987" s="143"/>
      <c r="F987" s="297"/>
      <c r="K987" s="104"/>
      <c r="M987" s="105"/>
      <c r="N987" s="105"/>
    </row>
    <row r="988" spans="3:14" ht="13">
      <c r="C988" s="279"/>
      <c r="D988" s="280"/>
      <c r="E988" s="143"/>
      <c r="F988" s="297"/>
      <c r="K988" s="104"/>
      <c r="M988" s="105"/>
      <c r="N988" s="105"/>
    </row>
    <row r="989" spans="3:14" ht="13">
      <c r="C989" s="279"/>
      <c r="D989" s="280"/>
      <c r="E989" s="143"/>
      <c r="F989" s="297"/>
      <c r="K989" s="104"/>
      <c r="M989" s="105"/>
      <c r="N989" s="105"/>
    </row>
    <row r="990" spans="3:14" ht="13">
      <c r="C990" s="279"/>
      <c r="D990" s="280"/>
      <c r="E990" s="143"/>
      <c r="F990" s="297"/>
      <c r="K990" s="104"/>
      <c r="M990" s="105"/>
      <c r="N990" s="105"/>
    </row>
    <row r="991" spans="3:14" ht="13">
      <c r="C991" s="279"/>
      <c r="D991" s="280"/>
      <c r="E991" s="143"/>
      <c r="F991" s="297"/>
      <c r="K991" s="104"/>
      <c r="M991" s="105"/>
      <c r="N991" s="105"/>
    </row>
    <row r="992" spans="3:14" ht="13">
      <c r="C992" s="279"/>
      <c r="D992" s="280"/>
      <c r="E992" s="143"/>
      <c r="F992" s="297"/>
      <c r="K992" s="104"/>
      <c r="M992" s="105"/>
      <c r="N992" s="105"/>
    </row>
    <row r="993" spans="3:14" ht="13">
      <c r="C993" s="279"/>
      <c r="D993" s="280"/>
      <c r="E993" s="143"/>
      <c r="F993" s="297"/>
      <c r="K993" s="104"/>
      <c r="M993" s="105"/>
      <c r="N993" s="105"/>
    </row>
    <row r="994" spans="3:14" ht="13">
      <c r="C994" s="279"/>
      <c r="D994" s="280"/>
      <c r="E994" s="143"/>
      <c r="F994" s="297"/>
      <c r="K994" s="104"/>
      <c r="M994" s="105"/>
      <c r="N994" s="105"/>
    </row>
    <row r="995" spans="3:14" ht="13">
      <c r="C995" s="279"/>
      <c r="D995" s="280"/>
      <c r="E995" s="143"/>
      <c r="F995" s="297"/>
      <c r="K995" s="104"/>
      <c r="M995" s="105"/>
      <c r="N995" s="105"/>
    </row>
    <row r="996" spans="3:14" ht="13">
      <c r="C996" s="279"/>
      <c r="D996" s="280"/>
      <c r="E996" s="143"/>
      <c r="F996" s="297"/>
      <c r="K996" s="104"/>
      <c r="M996" s="105"/>
      <c r="N996" s="105"/>
    </row>
    <row r="997" spans="3:14" ht="13">
      <c r="C997" s="279"/>
      <c r="D997" s="280"/>
      <c r="E997" s="143"/>
      <c r="F997" s="297"/>
      <c r="K997" s="104"/>
      <c r="M997" s="105"/>
      <c r="N997" s="105"/>
    </row>
    <row r="998" spans="3:14" ht="13">
      <c r="C998" s="279"/>
      <c r="D998" s="280"/>
      <c r="E998" s="143"/>
      <c r="F998" s="297"/>
      <c r="K998" s="104"/>
      <c r="M998" s="105"/>
      <c r="N998" s="105"/>
    </row>
    <row r="999" spans="3:14" ht="13">
      <c r="C999" s="279"/>
      <c r="D999" s="280"/>
      <c r="E999" s="143"/>
      <c r="F999" s="297"/>
      <c r="K999" s="104"/>
      <c r="M999" s="105"/>
      <c r="N999" s="105"/>
    </row>
    <row r="1000" spans="3:14" ht="13">
      <c r="C1000" s="279"/>
      <c r="D1000" s="280"/>
      <c r="E1000" s="143"/>
      <c r="F1000" s="297"/>
      <c r="K1000" s="104"/>
      <c r="M1000" s="105"/>
      <c r="N1000" s="105"/>
    </row>
    <row r="1001" spans="3:14" ht="13">
      <c r="C1001" s="279"/>
      <c r="D1001" s="280"/>
      <c r="E1001" s="143"/>
      <c r="F1001" s="297"/>
      <c r="K1001" s="104"/>
      <c r="M1001" s="105"/>
      <c r="N1001" s="105"/>
    </row>
    <row r="1002" spans="3:14" ht="13">
      <c r="C1002" s="279"/>
      <c r="D1002" s="280"/>
      <c r="E1002" s="143"/>
      <c r="F1002" s="297"/>
      <c r="K1002" s="104"/>
      <c r="M1002" s="105"/>
      <c r="N1002" s="105"/>
    </row>
    <row r="1003" spans="3:14" ht="13">
      <c r="C1003" s="279"/>
      <c r="D1003" s="280"/>
      <c r="E1003" s="143"/>
      <c r="F1003" s="297"/>
      <c r="K1003" s="104"/>
      <c r="M1003" s="105"/>
      <c r="N1003" s="105"/>
    </row>
    <row r="1004" spans="3:14" ht="13">
      <c r="C1004" s="279"/>
      <c r="D1004" s="280"/>
      <c r="E1004" s="143"/>
      <c r="F1004" s="297"/>
      <c r="K1004" s="104"/>
      <c r="M1004" s="105"/>
      <c r="N1004" s="105"/>
    </row>
    <row r="1005" spans="3:14" ht="13">
      <c r="C1005" s="279"/>
      <c r="D1005" s="280"/>
      <c r="E1005" s="143"/>
      <c r="F1005" s="297"/>
      <c r="K1005" s="104"/>
      <c r="M1005" s="105"/>
      <c r="N1005" s="105"/>
    </row>
    <row r="1006" spans="3:14" ht="13">
      <c r="C1006" s="279"/>
      <c r="D1006" s="280"/>
      <c r="E1006" s="143"/>
      <c r="F1006" s="297"/>
      <c r="K1006" s="104"/>
      <c r="M1006" s="105"/>
      <c r="N1006" s="105"/>
    </row>
    <row r="1007" spans="3:14" ht="13">
      <c r="C1007" s="279"/>
      <c r="D1007" s="280"/>
      <c r="E1007" s="143"/>
      <c r="F1007" s="297"/>
      <c r="K1007" s="104"/>
      <c r="M1007" s="105"/>
      <c r="N1007" s="105"/>
    </row>
    <row r="1008" spans="3:14" ht="13">
      <c r="C1008" s="279"/>
      <c r="D1008" s="280"/>
      <c r="E1008" s="143"/>
      <c r="F1008" s="297"/>
      <c r="K1008" s="104"/>
      <c r="M1008" s="105"/>
      <c r="N1008" s="105"/>
    </row>
  </sheetData>
  <mergeCells count="29">
    <mergeCell ref="C12:H12"/>
    <mergeCell ref="C26:H26"/>
    <mergeCell ref="C42:H42"/>
    <mergeCell ref="C72:H72"/>
    <mergeCell ref="C86:H86"/>
    <mergeCell ref="C96:H96"/>
    <mergeCell ref="C104:H104"/>
    <mergeCell ref="C110:H110"/>
    <mergeCell ref="B117:H117"/>
    <mergeCell ref="B126:H126"/>
    <mergeCell ref="B134:H134"/>
    <mergeCell ref="B142:H142"/>
    <mergeCell ref="B146:H146"/>
    <mergeCell ref="B157:H157"/>
    <mergeCell ref="B235:H235"/>
    <mergeCell ref="B287:G287"/>
    <mergeCell ref="B300:G300"/>
    <mergeCell ref="B167:H167"/>
    <mergeCell ref="B181:H181"/>
    <mergeCell ref="B195:H195"/>
    <mergeCell ref="B206:H206"/>
    <mergeCell ref="B213:H213"/>
    <mergeCell ref="B222:H222"/>
    <mergeCell ref="B228:H228"/>
    <mergeCell ref="B242:H242"/>
    <mergeCell ref="B250:H250"/>
    <mergeCell ref="B259:H259"/>
    <mergeCell ref="B261:H261"/>
    <mergeCell ref="B274:H274"/>
  </mergeCells>
  <conditionalFormatting sqref="E135:E138 E168:E170 H168:H170 E174:E176">
    <cfRule type="notContainsBlanks" dxfId="17" priority="1">
      <formula>LEN(TRIM(E135))&gt;0</formula>
    </cfRule>
  </conditionalFormatting>
  <dataValidations count="2">
    <dataValidation type="list" allowBlank="1" sqref="G170">
      <formula1>"Cleni,Vera,Fernanda,Miriam,Jaqueline,Liana,Flavia,Juliana"</formula1>
    </dataValidation>
    <dataValidation type="list" allowBlank="1" sqref="E168:E170 E174:E176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Quintana,Navegantes"</formula1>
    </dataValidation>
  </dataValidations>
  <hyperlinks>
    <hyperlink ref="K182" r:id="rId1" display="https://aghuse.hcpa.ufrgs.br/aghu/pages/ambulatorio/pacientesagendados/pesquisarPacientesAgendados.xhtml?cid=2"/>
    <hyperlink ref="L183" r:id="rId2" display="https://aghuse.hcpa.ufrgs.br/aghu/pages/ambulatorio/pacientesagendados/pesquisarPacientesAgendados.xhtml?cid=2"/>
    <hyperlink ref="K185" r:id="rId3" display="https://aghuse.hcpa.ufrgs.br/aghu/pages/ambulatorio/pacientesagendados/pesquisarPacientesAgendados.xhtml?cid=2"/>
    <hyperlink ref="L187" r:id="rId4" display="https://aghuse.hcpa.ufrgs.br/aghu/pages/ambulatorio/pacientesagendados/pesquisarPacientesAgendados.xhtml?cid=2"/>
    <hyperlink ref="L188" r:id="rId5" display="https://aghuse.hcpa.ufrgs.br/aghu/pages/ambulatorio/pacientesagendados/pesquisarPacientesAgendados.xhtml?cid=2"/>
    <hyperlink ref="L190" r:id="rId6" display="https://aghuse.hcpa.ufrgs.br/aghu/pages/ambulatorio/pacientesagendados/pesquisarPacientesAgendados.xhtml?cid=2"/>
    <hyperlink ref="K322" r:id="rId7" display="https://aghuse.hcpa.ufrgs.br/aghu/pages/ambulatorio/pacientesagendados/pesquisarPacientesAgendados.xhtml?cid=1"/>
    <hyperlink ref="M323" r:id="rId8" display="https://aghuse.hcpa.ufrgs.br/aghu/pages/ambulatorio/pacientesagendados/pesquisarPacientesAgendados.xhtml?cid=1"/>
  </hyperlinks>
  <pageMargins left="0.511811024" right="0.511811024" top="0.78740157499999996" bottom="0.78740157499999996" header="0.31496062000000002" footer="0.31496062000000002"/>
  <legacyDrawing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97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53125" defaultRowHeight="15.75" customHeight="1"/>
  <cols>
    <col min="1" max="1" width="38.54296875" customWidth="1"/>
    <col min="3" max="3" width="12.26953125" customWidth="1"/>
    <col min="4" max="4" width="18.7265625" customWidth="1"/>
    <col min="5" max="6" width="19.81640625" customWidth="1"/>
    <col min="7" max="7" width="20.54296875" customWidth="1"/>
    <col min="8" max="8" width="8.453125" customWidth="1"/>
    <col min="9" max="9" width="13.08984375" customWidth="1"/>
    <col min="10" max="10" width="6.81640625" customWidth="1"/>
    <col min="11" max="11" width="5.54296875" customWidth="1"/>
    <col min="12" max="12" width="4.54296875" customWidth="1"/>
    <col min="13" max="13" width="7.453125" customWidth="1"/>
    <col min="14" max="14" width="12" customWidth="1"/>
    <col min="15" max="16" width="9.7265625" customWidth="1"/>
    <col min="17" max="17" width="12.26953125" customWidth="1"/>
    <col min="21" max="21" width="12.26953125" customWidth="1"/>
    <col min="22" max="22" width="7.08984375" customWidth="1"/>
    <col min="23" max="23" width="16.7265625" customWidth="1"/>
    <col min="24" max="24" width="15.453125" customWidth="1"/>
    <col min="25" max="25" width="19.81640625" customWidth="1"/>
  </cols>
  <sheetData>
    <row r="1" spans="1:33" ht="48.75" customHeight="1">
      <c r="A1" s="114" t="s">
        <v>17</v>
      </c>
      <c r="B1" s="116" t="s">
        <v>210</v>
      </c>
      <c r="C1" s="118" t="s">
        <v>211</v>
      </c>
      <c r="D1" s="118" t="s">
        <v>212</v>
      </c>
      <c r="E1" s="118"/>
      <c r="F1" s="118" t="s">
        <v>14</v>
      </c>
      <c r="G1" s="116" t="s">
        <v>15</v>
      </c>
      <c r="H1" s="470" t="s">
        <v>213</v>
      </c>
      <c r="I1" s="435"/>
      <c r="J1" s="435"/>
      <c r="K1" s="435"/>
      <c r="L1" s="436"/>
      <c r="M1" s="116"/>
      <c r="N1" s="116" t="s">
        <v>215</v>
      </c>
      <c r="O1" s="116"/>
      <c r="P1" s="116" t="s">
        <v>216</v>
      </c>
      <c r="Q1" s="116" t="s">
        <v>217</v>
      </c>
      <c r="R1" s="116" t="s">
        <v>218</v>
      </c>
      <c r="T1" s="116" t="s">
        <v>219</v>
      </c>
      <c r="U1" s="116" t="s">
        <v>220</v>
      </c>
      <c r="V1" s="116" t="s">
        <v>221</v>
      </c>
      <c r="W1" s="116" t="s">
        <v>222</v>
      </c>
      <c r="X1" s="116" t="s">
        <v>223</v>
      </c>
      <c r="Y1" s="121" t="s">
        <v>224</v>
      </c>
      <c r="Z1" s="116" t="s">
        <v>12</v>
      </c>
      <c r="AA1" s="122"/>
      <c r="AB1" s="122"/>
      <c r="AC1" s="122"/>
      <c r="AD1" s="122"/>
      <c r="AE1" s="122"/>
      <c r="AF1" s="122"/>
      <c r="AG1" s="122"/>
    </row>
    <row r="2" spans="1:33" ht="13">
      <c r="A2" s="123" t="s">
        <v>227</v>
      </c>
      <c r="B2" s="124">
        <v>6585095</v>
      </c>
      <c r="C2" s="75"/>
      <c r="D2" s="75"/>
      <c r="E2" s="75"/>
      <c r="F2" s="125"/>
      <c r="G2" s="126" t="s">
        <v>60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27">
        <v>1</v>
      </c>
      <c r="T2" s="84"/>
      <c r="U2" s="84"/>
      <c r="V2" s="84"/>
      <c r="W2" s="84"/>
      <c r="X2" s="84"/>
      <c r="Y2" s="102" t="s">
        <v>235</v>
      </c>
      <c r="Z2" s="128">
        <v>42188</v>
      </c>
    </row>
    <row r="3" spans="1:33" ht="22.5" customHeight="1">
      <c r="A3" s="103" t="s">
        <v>237</v>
      </c>
      <c r="B3" s="100">
        <v>7280613</v>
      </c>
      <c r="C3" s="75"/>
      <c r="D3" s="75"/>
      <c r="E3" s="75"/>
      <c r="F3" s="125"/>
      <c r="G3" s="100" t="s">
        <v>239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02">
        <v>0.5</v>
      </c>
      <c r="T3" s="84"/>
      <c r="U3" s="84"/>
      <c r="V3" s="84"/>
      <c r="W3" s="84"/>
      <c r="X3" s="84"/>
      <c r="Y3" s="102" t="s">
        <v>243</v>
      </c>
      <c r="Z3" s="129">
        <v>42139</v>
      </c>
    </row>
    <row r="4" spans="1:33" ht="13">
      <c r="A4" s="123" t="s">
        <v>245</v>
      </c>
      <c r="B4" s="126">
        <v>10943108</v>
      </c>
      <c r="C4" s="75"/>
      <c r="D4" s="75"/>
      <c r="E4" s="75"/>
      <c r="F4" s="125"/>
      <c r="G4" s="126" t="s">
        <v>247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30">
        <v>7</v>
      </c>
      <c r="T4" s="84"/>
      <c r="U4" s="84"/>
      <c r="V4" s="84"/>
      <c r="W4" s="84"/>
      <c r="X4" s="84"/>
      <c r="Y4" s="102" t="s">
        <v>235</v>
      </c>
      <c r="Z4" s="131">
        <v>42186</v>
      </c>
    </row>
    <row r="5" spans="1:33" ht="26">
      <c r="A5" s="123" t="s">
        <v>252</v>
      </c>
      <c r="B5" s="126">
        <v>86488</v>
      </c>
      <c r="C5" s="75"/>
      <c r="D5" s="75"/>
      <c r="E5" s="75"/>
      <c r="F5" s="125"/>
      <c r="G5" s="126" t="s">
        <v>253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130">
        <v>8</v>
      </c>
      <c r="T5" s="84"/>
      <c r="U5" s="84"/>
      <c r="V5" s="84"/>
      <c r="W5" s="84"/>
      <c r="X5" s="84"/>
      <c r="Y5" s="102" t="s">
        <v>235</v>
      </c>
      <c r="Z5" s="131">
        <v>42226</v>
      </c>
    </row>
    <row r="6" spans="1:33" ht="13">
      <c r="A6" s="103" t="s">
        <v>257</v>
      </c>
      <c r="B6" s="126"/>
      <c r="C6" s="75"/>
      <c r="D6" s="75"/>
      <c r="E6" s="75"/>
      <c r="F6" s="125"/>
      <c r="G6" s="100" t="s">
        <v>259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102">
        <v>10</v>
      </c>
      <c r="T6" s="84"/>
      <c r="U6" s="84"/>
      <c r="V6" s="84"/>
      <c r="W6" s="84"/>
      <c r="X6" s="84"/>
      <c r="Y6" s="102" t="s">
        <v>235</v>
      </c>
      <c r="Z6" s="129">
        <v>42174</v>
      </c>
    </row>
    <row r="7" spans="1:33" ht="13">
      <c r="A7" s="123" t="s">
        <v>260</v>
      </c>
      <c r="B7" s="126">
        <v>8300964</v>
      </c>
      <c r="C7" s="75"/>
      <c r="D7" s="75"/>
      <c r="E7" s="75"/>
      <c r="F7" s="125"/>
      <c r="G7" s="126" t="s">
        <v>261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130">
        <v>9</v>
      </c>
      <c r="T7" s="84"/>
      <c r="U7" s="84"/>
      <c r="V7" s="84"/>
      <c r="W7" s="84"/>
      <c r="X7" s="84"/>
      <c r="Y7" s="102" t="s">
        <v>235</v>
      </c>
      <c r="Z7" s="131">
        <v>42165</v>
      </c>
    </row>
    <row r="8" spans="1:33" ht="13">
      <c r="A8" s="123" t="s">
        <v>265</v>
      </c>
      <c r="B8" s="126">
        <v>11698040</v>
      </c>
      <c r="C8" s="75"/>
      <c r="D8" s="75"/>
      <c r="E8" s="75"/>
      <c r="F8" s="125"/>
      <c r="G8" s="126" t="s">
        <v>135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130">
        <v>5</v>
      </c>
      <c r="T8" s="84"/>
      <c r="U8" s="84"/>
      <c r="V8" s="84"/>
      <c r="W8" s="84"/>
      <c r="X8" s="84"/>
      <c r="Y8" s="102" t="s">
        <v>235</v>
      </c>
      <c r="Z8" s="131">
        <v>42200</v>
      </c>
    </row>
    <row r="9" spans="1:33" ht="14">
      <c r="A9" s="103" t="s">
        <v>268</v>
      </c>
      <c r="B9" s="134">
        <v>7111453</v>
      </c>
      <c r="C9" s="75"/>
      <c r="D9" s="75"/>
      <c r="E9" s="75"/>
      <c r="F9" s="125"/>
      <c r="G9" s="100" t="s">
        <v>60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102">
        <v>1</v>
      </c>
      <c r="T9" s="84"/>
      <c r="U9" s="84"/>
      <c r="V9" s="84"/>
      <c r="W9" s="84"/>
      <c r="X9" s="84"/>
      <c r="Y9" s="102" t="s">
        <v>273</v>
      </c>
      <c r="Z9" s="129">
        <v>42219</v>
      </c>
    </row>
    <row r="10" spans="1:33" ht="26">
      <c r="A10" s="103" t="s">
        <v>275</v>
      </c>
      <c r="B10" s="100">
        <v>13218912</v>
      </c>
      <c r="C10" s="75"/>
      <c r="D10" s="75"/>
      <c r="E10" s="75"/>
      <c r="F10" s="125"/>
      <c r="G10" s="100" t="s">
        <v>80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102">
        <v>0.5</v>
      </c>
      <c r="T10" s="84"/>
      <c r="U10" s="84"/>
      <c r="V10" s="84"/>
      <c r="W10" s="84"/>
      <c r="X10" s="84"/>
      <c r="Y10" s="102" t="s">
        <v>235</v>
      </c>
      <c r="Z10" s="129">
        <v>42234</v>
      </c>
    </row>
    <row r="11" spans="1:33" ht="13">
      <c r="A11" s="103" t="s">
        <v>278</v>
      </c>
      <c r="B11" s="100">
        <v>10341659</v>
      </c>
      <c r="C11" s="75"/>
      <c r="D11" s="75"/>
      <c r="E11" s="75"/>
      <c r="F11" s="125"/>
      <c r="G11" s="100" t="s">
        <v>118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102">
        <v>5</v>
      </c>
      <c r="T11" s="84"/>
      <c r="U11" s="84"/>
      <c r="V11" s="84"/>
      <c r="W11" s="84"/>
      <c r="X11" s="84"/>
      <c r="Y11" s="102" t="s">
        <v>235</v>
      </c>
      <c r="Z11" s="129">
        <v>42237</v>
      </c>
    </row>
    <row r="12" spans="1:33" ht="13">
      <c r="A12" s="103" t="s">
        <v>280</v>
      </c>
      <c r="B12" s="136">
        <v>12178372</v>
      </c>
      <c r="C12" s="75"/>
      <c r="D12" s="75"/>
      <c r="E12" s="75"/>
      <c r="F12" s="125"/>
      <c r="G12" s="136" t="s">
        <v>282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02">
        <v>2.5</v>
      </c>
      <c r="T12" s="84"/>
      <c r="U12" s="84"/>
      <c r="V12" s="84"/>
      <c r="W12" s="84"/>
      <c r="X12" s="84"/>
      <c r="Y12" s="102" t="s">
        <v>235</v>
      </c>
      <c r="Z12" s="129">
        <v>42242</v>
      </c>
    </row>
    <row r="13" spans="1:33" ht="13">
      <c r="A13" s="103" t="s">
        <v>284</v>
      </c>
      <c r="B13" s="100">
        <v>6000871</v>
      </c>
      <c r="C13" s="75"/>
      <c r="D13" s="75"/>
      <c r="E13" s="75"/>
      <c r="F13" s="125"/>
      <c r="G13" s="136" t="s">
        <v>60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138">
        <v>1</v>
      </c>
      <c r="T13" s="84"/>
      <c r="U13" s="84"/>
      <c r="V13" s="84"/>
      <c r="W13" s="84"/>
      <c r="X13" s="84"/>
      <c r="Y13" s="102" t="s">
        <v>235</v>
      </c>
      <c r="Z13" s="129">
        <v>42242</v>
      </c>
    </row>
    <row r="14" spans="1:33" ht="34.5">
      <c r="A14" s="139" t="s">
        <v>288</v>
      </c>
      <c r="B14" s="100">
        <v>13210760</v>
      </c>
      <c r="C14" s="75"/>
      <c r="D14" s="75"/>
      <c r="E14" s="75"/>
      <c r="F14" s="125"/>
      <c r="G14" s="100" t="s">
        <v>98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102">
        <v>0.5</v>
      </c>
      <c r="T14" s="84"/>
      <c r="U14" s="84"/>
      <c r="V14" s="84"/>
      <c r="W14" s="84"/>
      <c r="X14" s="84"/>
      <c r="Y14" s="102" t="s">
        <v>235</v>
      </c>
      <c r="Z14" s="129">
        <v>42243</v>
      </c>
    </row>
    <row r="15" spans="1:33" ht="34.5">
      <c r="A15" s="141" t="s">
        <v>289</v>
      </c>
      <c r="B15" s="100">
        <v>2995975</v>
      </c>
      <c r="C15" s="75"/>
      <c r="D15" s="75"/>
      <c r="E15" s="75"/>
      <c r="F15" s="125"/>
      <c r="G15" s="136" t="s">
        <v>189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138">
        <v>1</v>
      </c>
      <c r="T15" s="84"/>
      <c r="U15" s="84"/>
      <c r="V15" s="84"/>
      <c r="W15" s="84"/>
      <c r="X15" s="84"/>
      <c r="Y15" s="102" t="s">
        <v>243</v>
      </c>
      <c r="Z15" s="129">
        <v>42243</v>
      </c>
    </row>
    <row r="16" spans="1:33" ht="34.5">
      <c r="A16" s="141" t="s">
        <v>293</v>
      </c>
      <c r="B16" s="100">
        <v>6269633</v>
      </c>
      <c r="C16" s="75"/>
      <c r="D16" s="75"/>
      <c r="E16" s="75"/>
      <c r="F16" s="125"/>
      <c r="G16" s="136" t="s">
        <v>33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138">
        <v>0.5</v>
      </c>
      <c r="T16" s="84"/>
      <c r="U16" s="84"/>
      <c r="V16" s="84"/>
      <c r="W16" s="84"/>
      <c r="X16" s="84"/>
      <c r="Y16" s="102" t="s">
        <v>243</v>
      </c>
      <c r="Z16" s="129">
        <v>42243</v>
      </c>
    </row>
    <row r="17" spans="1:26" ht="30" customHeight="1">
      <c r="A17" s="141" t="s">
        <v>294</v>
      </c>
      <c r="B17" s="124"/>
      <c r="C17" s="75"/>
      <c r="D17" s="75"/>
      <c r="E17" s="75"/>
      <c r="F17" s="125"/>
      <c r="G17" s="100" t="s">
        <v>93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144">
        <v>0.5</v>
      </c>
      <c r="T17" s="84"/>
      <c r="U17" s="84"/>
      <c r="V17" s="84"/>
      <c r="W17" s="84"/>
      <c r="X17" s="84"/>
      <c r="Y17" s="102" t="s">
        <v>273</v>
      </c>
      <c r="Z17" s="128">
        <v>42245</v>
      </c>
    </row>
    <row r="18" spans="1:26" ht="34.5">
      <c r="A18" s="141" t="s">
        <v>295</v>
      </c>
      <c r="B18" s="145">
        <v>12857959</v>
      </c>
      <c r="C18" s="75"/>
      <c r="D18" s="75"/>
      <c r="E18" s="75"/>
      <c r="F18" s="125"/>
      <c r="G18" s="100" t="s">
        <v>98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144" t="s">
        <v>296</v>
      </c>
      <c r="T18" s="84"/>
      <c r="U18" s="84"/>
      <c r="V18" s="84"/>
      <c r="W18" s="84"/>
      <c r="X18" s="84"/>
      <c r="Y18" s="102" t="s">
        <v>243</v>
      </c>
      <c r="Z18" s="128">
        <v>42245</v>
      </c>
    </row>
    <row r="19" spans="1:26" ht="22.5" customHeight="1">
      <c r="A19" s="103" t="s">
        <v>297</v>
      </c>
      <c r="B19" s="145">
        <v>5460787</v>
      </c>
      <c r="C19" s="75"/>
      <c r="D19" s="75"/>
      <c r="E19" s="75"/>
      <c r="F19" s="125"/>
      <c r="G19" s="136" t="s">
        <v>83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144">
        <v>11</v>
      </c>
      <c r="T19" s="84"/>
      <c r="U19" s="84"/>
      <c r="V19" s="84"/>
      <c r="W19" s="84"/>
      <c r="X19" s="84"/>
      <c r="Y19" s="102" t="s">
        <v>235</v>
      </c>
      <c r="Z19" s="128">
        <v>42247</v>
      </c>
    </row>
    <row r="20" spans="1:26" ht="20.25" customHeight="1">
      <c r="A20" s="103" t="s">
        <v>298</v>
      </c>
      <c r="B20" s="136">
        <v>5455852</v>
      </c>
      <c r="C20" s="75"/>
      <c r="D20" s="75"/>
      <c r="E20" s="75"/>
      <c r="F20" s="125"/>
      <c r="G20" s="136" t="s">
        <v>65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144">
        <v>1</v>
      </c>
      <c r="T20" s="84"/>
      <c r="U20" s="84"/>
      <c r="V20" s="84"/>
      <c r="W20" s="84"/>
      <c r="X20" s="84"/>
      <c r="Y20" s="102" t="s">
        <v>235</v>
      </c>
      <c r="Z20" s="128">
        <v>42247</v>
      </c>
    </row>
    <row r="21" spans="1:26" ht="13">
      <c r="A21" s="141" t="s">
        <v>299</v>
      </c>
      <c r="B21" s="124"/>
      <c r="C21" s="75"/>
      <c r="D21" s="75"/>
      <c r="E21" s="75"/>
      <c r="F21" s="125"/>
      <c r="G21" s="136" t="s">
        <v>60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127"/>
      <c r="T21" s="84"/>
      <c r="U21" s="84"/>
      <c r="V21" s="84"/>
      <c r="W21" s="84"/>
      <c r="X21" s="84"/>
      <c r="Y21" s="102" t="s">
        <v>243</v>
      </c>
      <c r="Z21" s="128">
        <v>42271</v>
      </c>
    </row>
    <row r="22" spans="1:26" ht="13">
      <c r="A22" s="103" t="s">
        <v>300</v>
      </c>
      <c r="B22" s="124"/>
      <c r="C22" s="75"/>
      <c r="D22" s="75"/>
      <c r="E22" s="75"/>
      <c r="F22" s="125"/>
      <c r="G22" s="100" t="s">
        <v>296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127"/>
      <c r="T22" s="84"/>
      <c r="U22" s="84"/>
      <c r="V22" s="84"/>
      <c r="W22" s="84"/>
      <c r="X22" s="84"/>
      <c r="Y22" s="102" t="s">
        <v>243</v>
      </c>
      <c r="Z22" s="128">
        <v>42271</v>
      </c>
    </row>
    <row r="23" spans="1:26" ht="23">
      <c r="A23" s="141" t="s">
        <v>301</v>
      </c>
      <c r="B23" s="146">
        <v>8734980</v>
      </c>
      <c r="C23" s="75"/>
      <c r="D23" s="75"/>
      <c r="E23" s="75"/>
      <c r="F23" s="125"/>
      <c r="G23" s="100" t="s">
        <v>302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144">
        <v>8</v>
      </c>
      <c r="T23" s="84"/>
      <c r="U23" s="84"/>
      <c r="V23" s="84"/>
      <c r="W23" s="84"/>
      <c r="X23" s="84"/>
      <c r="Y23" s="102" t="s">
        <v>235</v>
      </c>
      <c r="Z23" s="128">
        <v>42270</v>
      </c>
    </row>
    <row r="24" spans="1:26" ht="23">
      <c r="A24" s="141" t="s">
        <v>303</v>
      </c>
      <c r="B24" s="146">
        <v>10599363</v>
      </c>
      <c r="C24" s="75"/>
      <c r="D24" s="75"/>
      <c r="E24" s="75"/>
      <c r="F24" s="125"/>
      <c r="G24" s="136" t="s">
        <v>304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138">
        <v>8</v>
      </c>
      <c r="T24" s="84"/>
      <c r="U24" s="84"/>
      <c r="V24" s="84"/>
      <c r="W24" s="84"/>
      <c r="X24" s="84"/>
      <c r="Y24" s="102" t="s">
        <v>235</v>
      </c>
      <c r="Z24" s="128">
        <v>42275</v>
      </c>
    </row>
    <row r="25" spans="1:26" ht="13">
      <c r="A25" s="141" t="s">
        <v>305</v>
      </c>
      <c r="B25" s="146">
        <v>8222762</v>
      </c>
      <c r="C25" s="75"/>
      <c r="D25" s="75"/>
      <c r="E25" s="75"/>
      <c r="F25" s="125"/>
      <c r="G25" s="136" t="s">
        <v>60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138">
        <v>0.5</v>
      </c>
      <c r="T25" s="84"/>
      <c r="U25" s="84"/>
      <c r="V25" s="84"/>
      <c r="W25" s="84"/>
      <c r="X25" s="84"/>
      <c r="Y25" s="102" t="s">
        <v>243</v>
      </c>
      <c r="Z25" s="128">
        <v>42277</v>
      </c>
    </row>
    <row r="26" spans="1:26" ht="13">
      <c r="A26" s="103" t="s">
        <v>306</v>
      </c>
      <c r="B26" s="145">
        <v>10838480</v>
      </c>
      <c r="C26" s="75"/>
      <c r="D26" s="75"/>
      <c r="E26" s="75"/>
      <c r="F26" s="125"/>
      <c r="G26" s="100" t="s">
        <v>195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144">
        <v>0.5</v>
      </c>
      <c r="T26" s="84"/>
      <c r="U26" s="84"/>
      <c r="V26" s="84"/>
      <c r="W26" s="84"/>
      <c r="X26" s="84"/>
      <c r="Y26" s="102" t="s">
        <v>273</v>
      </c>
      <c r="Z26" s="128">
        <v>42293</v>
      </c>
    </row>
    <row r="27" spans="1:26" ht="13">
      <c r="A27" s="103" t="s">
        <v>307</v>
      </c>
      <c r="B27" s="145">
        <v>9733601</v>
      </c>
      <c r="C27" s="75"/>
      <c r="D27" s="75"/>
      <c r="E27" s="75"/>
      <c r="F27" s="125"/>
      <c r="G27" s="100" t="s">
        <v>308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44">
        <v>5</v>
      </c>
      <c r="T27" s="84"/>
      <c r="U27" s="84"/>
      <c r="V27" s="84"/>
      <c r="W27" s="84"/>
      <c r="X27" s="84"/>
      <c r="Y27" s="102" t="s">
        <v>235</v>
      </c>
      <c r="Z27" s="128">
        <v>42307</v>
      </c>
    </row>
    <row r="28" spans="1:26" ht="23">
      <c r="A28" s="141" t="s">
        <v>309</v>
      </c>
      <c r="B28" s="147">
        <v>11505096</v>
      </c>
      <c r="C28" s="75"/>
      <c r="D28" s="75"/>
      <c r="E28" s="75"/>
      <c r="F28" s="125"/>
      <c r="G28" s="136" t="s">
        <v>51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38">
        <v>4</v>
      </c>
      <c r="T28" s="84"/>
      <c r="U28" s="84"/>
      <c r="V28" s="84"/>
      <c r="W28" s="84"/>
      <c r="X28" s="84"/>
      <c r="Y28" s="102" t="s">
        <v>235</v>
      </c>
      <c r="Z28" s="148">
        <v>42312</v>
      </c>
    </row>
    <row r="29" spans="1:26" ht="23">
      <c r="A29" s="141" t="s">
        <v>310</v>
      </c>
      <c r="B29" s="136" t="s">
        <v>311</v>
      </c>
      <c r="C29" s="75"/>
      <c r="D29" s="75"/>
      <c r="E29" s="75"/>
      <c r="F29" s="125"/>
      <c r="G29" s="136" t="s">
        <v>312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38">
        <v>3</v>
      </c>
      <c r="T29" s="84"/>
      <c r="U29" s="84"/>
      <c r="V29" s="84"/>
      <c r="W29" s="84"/>
      <c r="X29" s="84"/>
      <c r="Y29" s="102" t="s">
        <v>235</v>
      </c>
      <c r="Z29" s="148">
        <v>42314</v>
      </c>
    </row>
    <row r="30" spans="1:26" ht="13">
      <c r="A30" s="149" t="s">
        <v>313</v>
      </c>
      <c r="B30" s="150">
        <v>12159430</v>
      </c>
      <c r="C30" s="75"/>
      <c r="D30" s="75"/>
      <c r="E30" s="75"/>
      <c r="F30" s="125"/>
      <c r="G30" s="150" t="s">
        <v>314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51">
        <v>0.5</v>
      </c>
      <c r="T30" s="84"/>
      <c r="U30" s="84"/>
      <c r="V30" s="84"/>
      <c r="W30" s="84"/>
      <c r="X30" s="84"/>
      <c r="Y30" s="151" t="s">
        <v>243</v>
      </c>
      <c r="Z30" s="152">
        <v>42325</v>
      </c>
    </row>
    <row r="31" spans="1:26" ht="13">
      <c r="A31" s="149" t="s">
        <v>315</v>
      </c>
      <c r="B31" s="150">
        <v>5783576</v>
      </c>
      <c r="C31" s="75"/>
      <c r="D31" s="75"/>
      <c r="E31" s="75"/>
      <c r="F31" s="125"/>
      <c r="G31" s="150" t="s">
        <v>103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51">
        <v>0.5</v>
      </c>
      <c r="T31" s="84"/>
      <c r="U31" s="84"/>
      <c r="V31" s="84"/>
      <c r="W31" s="84"/>
      <c r="X31" s="84"/>
      <c r="Y31" s="73" t="s">
        <v>235</v>
      </c>
      <c r="Z31" s="152">
        <v>42331</v>
      </c>
    </row>
    <row r="32" spans="1:26" ht="13">
      <c r="A32" s="149" t="s">
        <v>317</v>
      </c>
      <c r="B32" s="150">
        <v>10442408</v>
      </c>
      <c r="C32" s="75"/>
      <c r="D32" s="75"/>
      <c r="E32" s="75"/>
      <c r="F32" s="125"/>
      <c r="G32" s="150" t="s">
        <v>318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51">
        <v>0.5</v>
      </c>
      <c r="T32" s="84"/>
      <c r="U32" s="84"/>
      <c r="V32" s="84"/>
      <c r="W32" s="84"/>
      <c r="X32" s="84"/>
      <c r="Y32" s="73" t="s">
        <v>235</v>
      </c>
      <c r="Z32" s="152">
        <v>42335</v>
      </c>
    </row>
    <row r="33" spans="1:26" ht="13">
      <c r="A33" s="149" t="s">
        <v>321</v>
      </c>
      <c r="B33" s="124"/>
      <c r="C33" s="75"/>
      <c r="D33" s="75"/>
      <c r="E33" s="75"/>
      <c r="F33" s="125"/>
      <c r="G33" s="100" t="s">
        <v>122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27"/>
      <c r="T33" s="84"/>
      <c r="U33" s="84"/>
      <c r="V33" s="84"/>
      <c r="W33" s="84"/>
      <c r="X33" s="84"/>
      <c r="Y33" s="102" t="s">
        <v>243</v>
      </c>
      <c r="Z33" s="128">
        <v>42347</v>
      </c>
    </row>
    <row r="34" spans="1:26" ht="13">
      <c r="A34" s="149" t="s">
        <v>324</v>
      </c>
      <c r="B34" s="161">
        <v>8896268</v>
      </c>
      <c r="C34" s="75"/>
      <c r="D34" s="75"/>
      <c r="E34" s="75"/>
      <c r="F34" s="125"/>
      <c r="G34" s="100" t="s">
        <v>98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144">
        <v>0.5</v>
      </c>
      <c r="T34" s="84"/>
      <c r="U34" s="84"/>
      <c r="V34" s="84"/>
      <c r="W34" s="84"/>
      <c r="X34" s="84"/>
      <c r="Y34" s="102" t="s">
        <v>235</v>
      </c>
      <c r="Z34" s="128">
        <v>42349</v>
      </c>
    </row>
    <row r="35" spans="1:26" ht="13">
      <c r="A35" s="149" t="s">
        <v>332</v>
      </c>
      <c r="B35" s="150">
        <v>11513025</v>
      </c>
      <c r="C35" s="75"/>
      <c r="D35" s="75"/>
      <c r="E35" s="75"/>
      <c r="F35" s="125"/>
      <c r="G35" s="100" t="s">
        <v>333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144">
        <v>5</v>
      </c>
      <c r="T35" s="84"/>
      <c r="U35" s="84"/>
      <c r="V35" s="84"/>
      <c r="W35" s="84"/>
      <c r="X35" s="84"/>
      <c r="Y35" s="102" t="s">
        <v>235</v>
      </c>
      <c r="Z35" s="128">
        <v>42349</v>
      </c>
    </row>
    <row r="36" spans="1:26" ht="13">
      <c r="A36" s="149" t="s">
        <v>334</v>
      </c>
      <c r="B36" s="150">
        <v>4011110</v>
      </c>
      <c r="C36" s="75"/>
      <c r="D36" s="75"/>
      <c r="E36" s="75"/>
      <c r="F36" s="125"/>
      <c r="G36" s="150" t="s">
        <v>60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151">
        <v>7</v>
      </c>
      <c r="T36" s="84"/>
      <c r="U36" s="84"/>
      <c r="V36" s="84"/>
      <c r="W36" s="84"/>
      <c r="X36" s="84"/>
      <c r="Y36" s="167" t="s">
        <v>235</v>
      </c>
      <c r="Z36" s="152">
        <v>42352</v>
      </c>
    </row>
    <row r="37" spans="1:26" ht="13">
      <c r="A37" s="149" t="s">
        <v>336</v>
      </c>
      <c r="B37" s="150">
        <v>11999810</v>
      </c>
      <c r="C37" s="75"/>
      <c r="D37" s="75"/>
      <c r="E37" s="75"/>
      <c r="F37" s="125"/>
      <c r="G37" s="100" t="s">
        <v>337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144">
        <v>4</v>
      </c>
      <c r="T37" s="84"/>
      <c r="U37" s="84"/>
      <c r="V37" s="84"/>
      <c r="W37" s="84"/>
      <c r="X37" s="84"/>
      <c r="Y37" s="102" t="s">
        <v>338</v>
      </c>
      <c r="Z37" s="128">
        <v>42356</v>
      </c>
    </row>
    <row r="38" spans="1:26" ht="13">
      <c r="A38" s="149" t="s">
        <v>339</v>
      </c>
      <c r="B38" s="150">
        <v>10337509</v>
      </c>
      <c r="C38" s="75"/>
      <c r="D38" s="75"/>
      <c r="E38" s="75"/>
      <c r="F38" s="125"/>
      <c r="G38" s="100" t="s">
        <v>195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151">
        <v>0.5</v>
      </c>
      <c r="T38" s="84"/>
      <c r="U38" s="84"/>
      <c r="V38" s="84"/>
      <c r="W38" s="84"/>
      <c r="X38" s="84"/>
      <c r="Y38" s="102" t="s">
        <v>338</v>
      </c>
      <c r="Z38" s="128">
        <v>42356</v>
      </c>
    </row>
    <row r="39" spans="1:26" ht="13">
      <c r="A39" s="174" t="s">
        <v>340</v>
      </c>
      <c r="B39" s="175">
        <v>13429287</v>
      </c>
      <c r="C39" s="75"/>
      <c r="D39" s="75"/>
      <c r="E39" s="75"/>
      <c r="F39" s="125"/>
      <c r="G39" s="100" t="s">
        <v>341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144">
        <v>0.1</v>
      </c>
      <c r="T39" s="84"/>
      <c r="U39" s="84"/>
      <c r="V39" s="84"/>
      <c r="W39" s="84"/>
      <c r="X39" s="84"/>
      <c r="Y39" s="102" t="s">
        <v>273</v>
      </c>
      <c r="Z39" s="128">
        <v>42359</v>
      </c>
    </row>
    <row r="40" spans="1:26" ht="13">
      <c r="A40" s="149" t="s">
        <v>343</v>
      </c>
      <c r="B40" s="150">
        <v>6484521</v>
      </c>
      <c r="C40" s="75"/>
      <c r="D40" s="75"/>
      <c r="E40" s="75"/>
      <c r="F40" s="125"/>
      <c r="G40" s="100" t="s">
        <v>33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151">
        <v>0.5</v>
      </c>
      <c r="T40" s="84"/>
      <c r="U40" s="84"/>
      <c r="V40" s="84"/>
      <c r="W40" s="84"/>
      <c r="X40" s="84"/>
      <c r="Y40" s="102" t="s">
        <v>338</v>
      </c>
      <c r="Z40" s="128">
        <v>42361</v>
      </c>
    </row>
    <row r="41" spans="1:26" ht="13">
      <c r="A41" s="149" t="s">
        <v>345</v>
      </c>
      <c r="B41" s="150">
        <v>5372305</v>
      </c>
      <c r="C41" s="75"/>
      <c r="D41" s="75"/>
      <c r="E41" s="75"/>
      <c r="F41" s="125"/>
      <c r="G41" s="100" t="s">
        <v>346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151">
        <v>5</v>
      </c>
      <c r="T41" s="84"/>
      <c r="U41" s="84"/>
      <c r="V41" s="84"/>
      <c r="W41" s="84"/>
      <c r="X41" s="84"/>
      <c r="Y41" s="102" t="s">
        <v>338</v>
      </c>
      <c r="Z41" s="128">
        <v>42367</v>
      </c>
    </row>
    <row r="42" spans="1:26" ht="13">
      <c r="A42" s="149" t="s">
        <v>349</v>
      </c>
      <c r="B42" s="150">
        <v>13324637</v>
      </c>
      <c r="C42" s="75"/>
      <c r="D42" s="75"/>
      <c r="E42" s="75"/>
      <c r="F42" s="125"/>
      <c r="G42" s="100" t="s">
        <v>350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144">
        <v>0.5</v>
      </c>
      <c r="T42" s="84"/>
      <c r="U42" s="84"/>
      <c r="V42" s="84"/>
      <c r="W42" s="84"/>
      <c r="X42" s="84"/>
      <c r="Y42" s="102" t="s">
        <v>338</v>
      </c>
      <c r="Z42" s="128">
        <v>42377</v>
      </c>
    </row>
    <row r="43" spans="1:26" ht="13">
      <c r="A43" s="149" t="s">
        <v>352</v>
      </c>
      <c r="B43" s="150">
        <v>13300645</v>
      </c>
      <c r="C43" s="75"/>
      <c r="D43" s="75"/>
      <c r="E43" s="75"/>
      <c r="F43" s="125"/>
      <c r="G43" s="177" t="s">
        <v>350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151">
        <v>0.5</v>
      </c>
      <c r="T43" s="84"/>
      <c r="U43" s="84"/>
      <c r="V43" s="84"/>
      <c r="W43" s="84"/>
      <c r="X43" s="84"/>
      <c r="Y43" s="73" t="s">
        <v>243</v>
      </c>
      <c r="Z43" s="152">
        <v>42401</v>
      </c>
    </row>
    <row r="44" spans="1:26" ht="13">
      <c r="A44" s="149" t="s">
        <v>355</v>
      </c>
      <c r="B44" s="150">
        <v>12806261</v>
      </c>
      <c r="C44" s="75"/>
      <c r="D44" s="75"/>
      <c r="E44" s="75"/>
      <c r="F44" s="125"/>
      <c r="G44" s="177" t="s">
        <v>33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151">
        <v>2</v>
      </c>
      <c r="T44" s="84"/>
      <c r="U44" s="84"/>
      <c r="V44" s="84"/>
      <c r="W44" s="84"/>
      <c r="X44" s="84"/>
      <c r="Y44" s="73" t="s">
        <v>338</v>
      </c>
      <c r="Z44" s="152">
        <v>42389</v>
      </c>
    </row>
    <row r="45" spans="1:26" ht="13">
      <c r="A45" s="174" t="s">
        <v>356</v>
      </c>
      <c r="B45" s="175">
        <v>4887337</v>
      </c>
      <c r="C45" s="75"/>
      <c r="D45" s="75"/>
      <c r="E45" s="75"/>
      <c r="F45" s="125"/>
      <c r="G45" s="175" t="s">
        <v>60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180">
        <v>0.5</v>
      </c>
      <c r="T45" s="84"/>
      <c r="U45" s="84"/>
      <c r="V45" s="84"/>
      <c r="W45" s="84"/>
      <c r="X45" s="84"/>
      <c r="Y45" s="182" t="s">
        <v>243</v>
      </c>
      <c r="Z45" s="185">
        <v>42403</v>
      </c>
    </row>
    <row r="46" spans="1:26" ht="13">
      <c r="A46" s="174" t="s">
        <v>358</v>
      </c>
      <c r="B46" s="175">
        <v>12600870</v>
      </c>
      <c r="C46" s="75"/>
      <c r="D46" s="75"/>
      <c r="E46" s="75"/>
      <c r="F46" s="125"/>
      <c r="G46" s="186" t="s">
        <v>75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180">
        <v>3</v>
      </c>
      <c r="T46" s="84"/>
      <c r="U46" s="84"/>
      <c r="V46" s="84"/>
      <c r="W46" s="84"/>
      <c r="X46" s="84"/>
      <c r="Y46" s="73" t="s">
        <v>338</v>
      </c>
      <c r="Z46" s="185">
        <v>42412</v>
      </c>
    </row>
    <row r="47" spans="1:26" ht="13">
      <c r="A47" s="174" t="s">
        <v>359</v>
      </c>
      <c r="B47" s="175">
        <v>3869856</v>
      </c>
      <c r="C47" s="75"/>
      <c r="D47" s="75"/>
      <c r="E47" s="75"/>
      <c r="F47" s="125"/>
      <c r="G47" s="186" t="s">
        <v>360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180">
        <v>10</v>
      </c>
      <c r="T47" s="84"/>
      <c r="U47" s="84"/>
      <c r="V47" s="84"/>
      <c r="W47" s="84"/>
      <c r="X47" s="84"/>
      <c r="Y47" s="73" t="s">
        <v>338</v>
      </c>
      <c r="Z47" s="185">
        <v>42412</v>
      </c>
    </row>
    <row r="48" spans="1:26" ht="13">
      <c r="A48" s="174" t="s">
        <v>361</v>
      </c>
      <c r="B48" s="175">
        <v>13021233</v>
      </c>
      <c r="C48" s="75"/>
      <c r="D48" s="75"/>
      <c r="E48" s="75"/>
      <c r="F48" s="125"/>
      <c r="G48" s="186" t="s">
        <v>53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180">
        <v>2</v>
      </c>
      <c r="T48" s="84"/>
      <c r="U48" s="84"/>
      <c r="V48" s="84"/>
      <c r="W48" s="84"/>
      <c r="X48" s="84"/>
      <c r="Y48" s="73" t="s">
        <v>243</v>
      </c>
      <c r="Z48" s="185">
        <v>42412</v>
      </c>
    </row>
    <row r="49" spans="1:26" ht="13">
      <c r="A49" s="174" t="s">
        <v>363</v>
      </c>
      <c r="B49" s="175">
        <v>3887429</v>
      </c>
      <c r="C49" s="75"/>
      <c r="D49" s="75"/>
      <c r="E49" s="75"/>
      <c r="F49" s="125"/>
      <c r="G49" s="186" t="s">
        <v>140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180">
        <v>0.5</v>
      </c>
      <c r="T49" s="84"/>
      <c r="U49" s="84"/>
      <c r="V49" s="84"/>
      <c r="W49" s="84"/>
      <c r="X49" s="84"/>
      <c r="Y49" s="73" t="s">
        <v>338</v>
      </c>
      <c r="Z49" s="185">
        <v>42405</v>
      </c>
    </row>
    <row r="50" spans="1:26" ht="24" customHeight="1">
      <c r="A50" s="174" t="s">
        <v>364</v>
      </c>
      <c r="B50" s="175">
        <v>10321347</v>
      </c>
      <c r="C50" s="75"/>
      <c r="D50" s="75"/>
      <c r="E50" s="75"/>
      <c r="F50" s="125"/>
      <c r="G50" s="186" t="s">
        <v>365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180">
        <v>7</v>
      </c>
      <c r="T50" s="84"/>
      <c r="U50" s="84"/>
      <c r="V50" s="84"/>
      <c r="W50" s="84"/>
      <c r="X50" s="84"/>
      <c r="Y50" s="73" t="s">
        <v>338</v>
      </c>
      <c r="Z50" s="185">
        <v>42415</v>
      </c>
    </row>
    <row r="51" spans="1:26" ht="13">
      <c r="A51" s="174" t="s">
        <v>366</v>
      </c>
      <c r="B51" s="175">
        <v>13311352</v>
      </c>
      <c r="C51" s="75"/>
      <c r="D51" s="75"/>
      <c r="E51" s="75"/>
      <c r="F51" s="125"/>
      <c r="G51" s="186" t="s">
        <v>158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180">
        <v>0.8</v>
      </c>
      <c r="T51" s="84"/>
      <c r="U51" s="84"/>
      <c r="V51" s="84"/>
      <c r="W51" s="84"/>
      <c r="X51" s="84"/>
      <c r="Y51" s="182" t="s">
        <v>338</v>
      </c>
      <c r="Z51" s="185">
        <v>42415</v>
      </c>
    </row>
    <row r="52" spans="1:26" ht="13">
      <c r="A52" s="174" t="s">
        <v>367</v>
      </c>
      <c r="B52" s="175">
        <v>9506254</v>
      </c>
      <c r="C52" s="75"/>
      <c r="D52" s="75"/>
      <c r="E52" s="75"/>
      <c r="F52" s="125"/>
      <c r="G52" s="195" t="s">
        <v>98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180">
        <v>2</v>
      </c>
      <c r="T52" s="84"/>
      <c r="U52" s="84"/>
      <c r="V52" s="84"/>
      <c r="W52" s="84"/>
      <c r="X52" s="84"/>
      <c r="Y52" s="196" t="s">
        <v>338</v>
      </c>
      <c r="Z52" s="185">
        <v>42369</v>
      </c>
    </row>
    <row r="53" spans="1:26" ht="13">
      <c r="A53" s="174" t="s">
        <v>368</v>
      </c>
      <c r="B53" s="197">
        <v>13173430</v>
      </c>
      <c r="C53" s="75"/>
      <c r="D53" s="75"/>
      <c r="E53" s="75"/>
      <c r="F53" s="125"/>
      <c r="G53" s="195" t="s">
        <v>370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80">
        <v>0.8</v>
      </c>
      <c r="T53" s="84"/>
      <c r="U53" s="84"/>
      <c r="V53" s="84"/>
      <c r="W53" s="84"/>
      <c r="X53" s="84"/>
      <c r="Y53" s="73" t="s">
        <v>243</v>
      </c>
      <c r="Z53" s="185">
        <v>42422</v>
      </c>
    </row>
    <row r="54" spans="1:26" ht="13">
      <c r="A54" s="174" t="s">
        <v>371</v>
      </c>
      <c r="B54" s="175">
        <v>8388423</v>
      </c>
      <c r="C54" s="75"/>
      <c r="D54" s="75"/>
      <c r="E54" s="75"/>
      <c r="F54" s="125"/>
      <c r="G54" s="175" t="s">
        <v>372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180">
        <v>4</v>
      </c>
      <c r="T54" s="84"/>
      <c r="U54" s="84"/>
      <c r="V54" s="84"/>
      <c r="W54" s="84"/>
      <c r="X54" s="84"/>
      <c r="Y54" s="182" t="s">
        <v>235</v>
      </c>
      <c r="Z54" s="185">
        <v>42426</v>
      </c>
    </row>
    <row r="55" spans="1:26" ht="13">
      <c r="A55" s="103" t="s">
        <v>374</v>
      </c>
      <c r="B55" s="175">
        <v>9803669</v>
      </c>
      <c r="C55" s="75"/>
      <c r="D55" s="75"/>
      <c r="E55" s="75"/>
      <c r="F55" s="125"/>
      <c r="G55" s="201" t="s">
        <v>140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203"/>
      <c r="T55" s="84"/>
      <c r="U55" s="84"/>
      <c r="V55" s="84"/>
      <c r="W55" s="84"/>
      <c r="X55" s="84"/>
      <c r="Y55" s="73" t="s">
        <v>273</v>
      </c>
      <c r="Z55" s="205">
        <v>42438</v>
      </c>
    </row>
    <row r="56" spans="1:26" ht="26">
      <c r="A56" s="174" t="s">
        <v>375</v>
      </c>
      <c r="B56" s="175">
        <v>13463302</v>
      </c>
      <c r="C56" s="75"/>
      <c r="D56" s="75"/>
      <c r="E56" s="75"/>
      <c r="F56" s="125"/>
      <c r="G56" s="208" t="s">
        <v>189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80">
        <v>0.1</v>
      </c>
      <c r="T56" s="84"/>
      <c r="U56" s="84"/>
      <c r="V56" s="84"/>
      <c r="W56" s="84"/>
      <c r="X56" s="84"/>
      <c r="Y56" s="73" t="s">
        <v>243</v>
      </c>
      <c r="Z56" s="185">
        <v>42443</v>
      </c>
    </row>
    <row r="57" spans="1:26" ht="13">
      <c r="A57" s="174" t="s">
        <v>376</v>
      </c>
      <c r="B57" s="175">
        <v>13433602</v>
      </c>
      <c r="C57" s="75"/>
      <c r="D57" s="75"/>
      <c r="E57" s="75"/>
      <c r="F57" s="125"/>
      <c r="G57" s="186" t="s">
        <v>195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80">
        <v>0.3</v>
      </c>
      <c r="T57" s="84"/>
      <c r="U57" s="84"/>
      <c r="V57" s="84"/>
      <c r="W57" s="84"/>
      <c r="X57" s="84"/>
      <c r="Y57" s="73" t="s">
        <v>235</v>
      </c>
      <c r="Z57" s="185">
        <v>42450</v>
      </c>
    </row>
    <row r="58" spans="1:26" ht="13">
      <c r="A58" s="174" t="s">
        <v>377</v>
      </c>
      <c r="B58" s="175">
        <v>13398037</v>
      </c>
      <c r="C58" s="75"/>
      <c r="D58" s="75"/>
      <c r="E58" s="75"/>
      <c r="F58" s="125"/>
      <c r="G58" s="186" t="s">
        <v>87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80">
        <v>0.1</v>
      </c>
      <c r="T58" s="84"/>
      <c r="U58" s="84"/>
      <c r="V58" s="84"/>
      <c r="W58" s="84"/>
      <c r="X58" s="84"/>
      <c r="Y58" s="73" t="s">
        <v>243</v>
      </c>
      <c r="Z58" s="185">
        <v>42460</v>
      </c>
    </row>
    <row r="59" spans="1:26" ht="13">
      <c r="A59" s="174" t="s">
        <v>378</v>
      </c>
      <c r="B59" s="175">
        <v>13278080</v>
      </c>
      <c r="C59" s="75"/>
      <c r="D59" s="75"/>
      <c r="E59" s="75"/>
      <c r="F59" s="125"/>
      <c r="G59" s="186" t="s">
        <v>83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80">
        <v>0.5</v>
      </c>
      <c r="T59" s="84"/>
      <c r="U59" s="84"/>
      <c r="V59" s="84"/>
      <c r="W59" s="84"/>
      <c r="X59" s="84"/>
      <c r="Y59" s="73" t="s">
        <v>380</v>
      </c>
      <c r="Z59" s="185">
        <v>42460</v>
      </c>
    </row>
    <row r="60" spans="1:26" ht="13">
      <c r="A60" s="174" t="s">
        <v>381</v>
      </c>
      <c r="B60" s="214">
        <v>12975959</v>
      </c>
      <c r="C60" s="75"/>
      <c r="D60" s="75"/>
      <c r="E60" s="75"/>
      <c r="F60" s="125"/>
      <c r="G60" s="186" t="s">
        <v>140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80">
        <v>0.5</v>
      </c>
      <c r="T60" s="84"/>
      <c r="U60" s="84"/>
      <c r="V60" s="84"/>
      <c r="W60" s="84"/>
      <c r="X60" s="84"/>
      <c r="Y60" s="182" t="s">
        <v>235</v>
      </c>
      <c r="Z60" s="185">
        <v>42467</v>
      </c>
    </row>
    <row r="61" spans="1:26" ht="13">
      <c r="A61" s="174" t="s">
        <v>383</v>
      </c>
      <c r="B61" s="175">
        <v>6005730</v>
      </c>
      <c r="C61" s="75"/>
      <c r="D61" s="75"/>
      <c r="E61" s="75"/>
      <c r="F61" s="125"/>
      <c r="G61" s="186" t="s">
        <v>385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80">
        <v>4</v>
      </c>
      <c r="T61" s="84"/>
      <c r="U61" s="84"/>
      <c r="V61" s="84"/>
      <c r="W61" s="84"/>
      <c r="X61" s="84"/>
      <c r="Y61" s="73" t="s">
        <v>235</v>
      </c>
      <c r="Z61" s="185">
        <v>42471</v>
      </c>
    </row>
    <row r="62" spans="1:26" ht="26">
      <c r="A62" s="174" t="s">
        <v>387</v>
      </c>
      <c r="B62" s="175">
        <v>6335541</v>
      </c>
      <c r="C62" s="75"/>
      <c r="D62" s="75"/>
      <c r="E62" s="75"/>
      <c r="F62" s="125"/>
      <c r="G62" s="186" t="s">
        <v>80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80">
        <v>0.5</v>
      </c>
      <c r="T62" s="84"/>
      <c r="U62" s="84"/>
      <c r="V62" s="84"/>
      <c r="W62" s="84"/>
      <c r="X62" s="84"/>
      <c r="Y62" s="73" t="s">
        <v>235</v>
      </c>
      <c r="Z62" s="185">
        <v>42473</v>
      </c>
    </row>
    <row r="63" spans="1:26" ht="13">
      <c r="A63" s="174" t="s">
        <v>388</v>
      </c>
      <c r="B63" s="175">
        <v>6938161</v>
      </c>
      <c r="C63" s="75"/>
      <c r="D63" s="75"/>
      <c r="E63" s="75"/>
      <c r="F63" s="125"/>
      <c r="G63" s="186" t="s">
        <v>83</v>
      </c>
      <c r="H63" s="218"/>
      <c r="I63" s="203"/>
      <c r="J63" s="180"/>
      <c r="K63" s="180"/>
      <c r="L63" s="84"/>
      <c r="M63" s="84"/>
      <c r="N63" s="84"/>
      <c r="O63" s="84"/>
      <c r="P63" s="84"/>
      <c r="Q63" s="84"/>
      <c r="R63" s="84"/>
      <c r="S63" s="180">
        <v>9</v>
      </c>
      <c r="T63" s="84"/>
      <c r="U63" s="84"/>
      <c r="V63" s="84"/>
      <c r="W63" s="84"/>
      <c r="X63" s="84"/>
      <c r="Y63" s="73" t="s">
        <v>235</v>
      </c>
      <c r="Z63" s="185">
        <v>42520</v>
      </c>
    </row>
    <row r="64" spans="1:26" ht="13">
      <c r="A64" s="174" t="s">
        <v>391</v>
      </c>
      <c r="B64" s="175">
        <v>7280936</v>
      </c>
      <c r="C64" s="75"/>
      <c r="D64" s="75"/>
      <c r="E64" s="75"/>
      <c r="F64" s="125"/>
      <c r="G64" s="186" t="s">
        <v>60</v>
      </c>
      <c r="H64" s="180"/>
      <c r="I64" s="180"/>
      <c r="J64" s="180"/>
      <c r="K64" s="180"/>
      <c r="L64" s="221"/>
      <c r="M64" s="84"/>
      <c r="N64" s="84"/>
      <c r="O64" s="84"/>
      <c r="P64" s="84"/>
      <c r="Q64" s="84"/>
      <c r="R64" s="84"/>
      <c r="S64" s="180">
        <v>1</v>
      </c>
      <c r="T64" s="84"/>
      <c r="U64" s="84"/>
      <c r="V64" s="84"/>
      <c r="W64" s="84"/>
      <c r="X64" s="84"/>
      <c r="Y64" s="73" t="s">
        <v>243</v>
      </c>
      <c r="Z64" s="185">
        <v>42520</v>
      </c>
    </row>
    <row r="65" spans="1:33" ht="13">
      <c r="A65" s="174" t="s">
        <v>394</v>
      </c>
      <c r="B65" s="175">
        <v>13346952</v>
      </c>
      <c r="C65" s="75"/>
      <c r="D65" s="75"/>
      <c r="E65" s="75"/>
      <c r="F65" s="125"/>
      <c r="G65" s="186" t="s">
        <v>87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80">
        <v>0.8</v>
      </c>
      <c r="T65" s="84"/>
      <c r="U65" s="84"/>
      <c r="V65" s="84"/>
      <c r="W65" s="84"/>
      <c r="X65" s="84"/>
      <c r="Y65" s="73" t="s">
        <v>235</v>
      </c>
      <c r="Z65" s="185">
        <v>42520</v>
      </c>
    </row>
    <row r="66" spans="1:33" ht="13">
      <c r="A66" s="174" t="s">
        <v>396</v>
      </c>
      <c r="B66" s="175">
        <v>13370036</v>
      </c>
      <c r="C66" s="75"/>
      <c r="D66" s="75"/>
      <c r="E66" s="75"/>
      <c r="F66" s="125"/>
      <c r="G66" s="195" t="s">
        <v>51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80">
        <v>0.8</v>
      </c>
      <c r="T66" s="84"/>
      <c r="U66" s="84"/>
      <c r="V66" s="84"/>
      <c r="W66" s="84"/>
      <c r="X66" s="84"/>
      <c r="Y66" s="73" t="s">
        <v>235</v>
      </c>
      <c r="Z66" s="106">
        <v>42500</v>
      </c>
    </row>
    <row r="67" spans="1:33" ht="13">
      <c r="A67" s="174" t="s">
        <v>397</v>
      </c>
      <c r="B67" s="175">
        <v>9920323</v>
      </c>
      <c r="C67" s="75"/>
      <c r="D67" s="75"/>
      <c r="E67" s="75"/>
      <c r="F67" s="125"/>
      <c r="G67" s="186" t="s">
        <v>87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80">
        <v>0.8</v>
      </c>
      <c r="T67" s="84"/>
      <c r="U67" s="84"/>
      <c r="V67" s="84"/>
      <c r="W67" s="84"/>
      <c r="X67" s="84"/>
      <c r="Y67" s="73" t="s">
        <v>235</v>
      </c>
      <c r="Z67" s="106">
        <v>42550</v>
      </c>
    </row>
    <row r="68" spans="1:33" ht="13">
      <c r="A68" s="174" t="s">
        <v>399</v>
      </c>
      <c r="B68" s="175">
        <v>9851817</v>
      </c>
      <c r="C68" s="75"/>
      <c r="D68" s="75"/>
      <c r="E68" s="75"/>
      <c r="F68" s="125"/>
      <c r="G68" s="186" t="s">
        <v>69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80">
        <v>0.5</v>
      </c>
      <c r="T68" s="84"/>
      <c r="U68" s="84"/>
      <c r="V68" s="84"/>
      <c r="W68" s="84"/>
      <c r="X68" s="84"/>
      <c r="Y68" s="182" t="s">
        <v>243</v>
      </c>
      <c r="Z68" s="106">
        <v>42552</v>
      </c>
    </row>
    <row r="69" spans="1:33" ht="13">
      <c r="A69" s="174" t="s">
        <v>400</v>
      </c>
      <c r="B69" s="175">
        <v>9682063</v>
      </c>
      <c r="C69" s="75"/>
      <c r="D69" s="75"/>
      <c r="E69" s="75"/>
      <c r="F69" s="125"/>
      <c r="G69" s="186" t="s">
        <v>51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180">
        <v>10</v>
      </c>
      <c r="T69" s="84"/>
      <c r="U69" s="84"/>
      <c r="V69" s="84"/>
      <c r="W69" s="84"/>
      <c r="X69" s="84"/>
      <c r="Y69" s="73" t="s">
        <v>243</v>
      </c>
      <c r="Z69" s="106">
        <v>42552</v>
      </c>
    </row>
    <row r="70" spans="1:33" ht="13">
      <c r="A70" s="174" t="s">
        <v>401</v>
      </c>
      <c r="B70" s="175">
        <v>12411039</v>
      </c>
      <c r="C70" s="75"/>
      <c r="D70" s="75"/>
      <c r="E70" s="75"/>
      <c r="F70" s="125"/>
      <c r="G70" s="186" t="s">
        <v>312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180">
        <v>0.5</v>
      </c>
      <c r="T70" s="84"/>
      <c r="U70" s="84"/>
      <c r="V70" s="84"/>
      <c r="W70" s="84"/>
      <c r="X70" s="84"/>
      <c r="Y70" s="73" t="s">
        <v>402</v>
      </c>
      <c r="Z70" s="106">
        <v>42552</v>
      </c>
    </row>
    <row r="71" spans="1:33" ht="13">
      <c r="A71" s="224" t="s">
        <v>403</v>
      </c>
      <c r="B71" s="225">
        <v>11956265</v>
      </c>
      <c r="C71" s="75"/>
      <c r="D71" s="75"/>
      <c r="E71" s="75"/>
      <c r="F71" s="125"/>
      <c r="G71" s="226" t="s">
        <v>189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227">
        <v>0.1</v>
      </c>
      <c r="T71" s="84"/>
      <c r="U71" s="84"/>
      <c r="V71" s="84"/>
      <c r="W71" s="84"/>
      <c r="X71" s="84"/>
      <c r="Y71" s="73" t="s">
        <v>243</v>
      </c>
      <c r="Z71" s="228">
        <v>42552</v>
      </c>
    </row>
    <row r="72" spans="1:33" ht="13">
      <c r="A72" s="229" t="s">
        <v>408</v>
      </c>
      <c r="B72" s="230">
        <v>13607049</v>
      </c>
      <c r="C72" s="75"/>
      <c r="D72" s="75"/>
      <c r="E72" s="75"/>
      <c r="F72" s="125"/>
      <c r="G72" s="231" t="s">
        <v>124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232">
        <v>0.1</v>
      </c>
      <c r="T72" s="84"/>
      <c r="U72" s="84"/>
      <c r="V72" s="84"/>
      <c r="W72" s="84"/>
      <c r="X72" s="84"/>
      <c r="Y72" s="73" t="s">
        <v>243</v>
      </c>
      <c r="Z72" s="228">
        <v>42562</v>
      </c>
    </row>
    <row r="73" spans="1:33" ht="13">
      <c r="A73" s="174" t="s">
        <v>411</v>
      </c>
      <c r="B73" s="175">
        <v>12748471</v>
      </c>
      <c r="C73" s="75"/>
      <c r="D73" s="75"/>
      <c r="E73" s="75"/>
      <c r="F73" s="125"/>
      <c r="G73" s="236" t="s">
        <v>103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180">
        <v>0.2</v>
      </c>
      <c r="T73" s="84"/>
      <c r="U73" s="84"/>
      <c r="V73" s="84"/>
      <c r="W73" s="84"/>
      <c r="X73" s="84"/>
      <c r="Y73" s="73" t="s">
        <v>243</v>
      </c>
      <c r="Z73" s="106">
        <v>42562</v>
      </c>
    </row>
    <row r="74" spans="1:33" ht="13">
      <c r="A74" s="103" t="s">
        <v>412</v>
      </c>
      <c r="B74" s="175">
        <v>13305032</v>
      </c>
      <c r="C74" s="75"/>
      <c r="D74" s="75"/>
      <c r="E74" s="75"/>
      <c r="F74" s="125"/>
      <c r="G74" s="100" t="s">
        <v>60</v>
      </c>
      <c r="H74" s="84"/>
      <c r="I74" s="84"/>
      <c r="J74" s="84"/>
      <c r="K74" s="84"/>
      <c r="L74" s="84"/>
      <c r="M74" s="84"/>
      <c r="N74" s="84"/>
      <c r="O74" s="84"/>
      <c r="P74" s="84"/>
      <c r="Q74" s="144">
        <v>1</v>
      </c>
      <c r="R74" s="84"/>
      <c r="S74" s="84"/>
      <c r="T74" s="84"/>
      <c r="U74" s="84"/>
      <c r="V74" s="84"/>
      <c r="W74" s="84"/>
      <c r="X74" s="84"/>
      <c r="Y74" s="102" t="s">
        <v>235</v>
      </c>
      <c r="Z74" s="237">
        <v>42585</v>
      </c>
    </row>
    <row r="75" spans="1:33" ht="37.5">
      <c r="A75" s="174" t="s">
        <v>414</v>
      </c>
      <c r="B75" s="175">
        <v>11452281</v>
      </c>
      <c r="C75" s="180" t="s">
        <v>415</v>
      </c>
      <c r="D75" s="180" t="s">
        <v>38</v>
      </c>
      <c r="E75" s="180"/>
      <c r="F75" s="175" t="s">
        <v>416</v>
      </c>
      <c r="G75" s="236" t="s">
        <v>385</v>
      </c>
      <c r="H75" s="84"/>
      <c r="I75" s="180"/>
      <c r="J75" s="203"/>
      <c r="K75" s="180"/>
      <c r="L75" s="218"/>
      <c r="M75" s="180">
        <v>1</v>
      </c>
      <c r="N75" s="203">
        <f>2016-P75</f>
        <v>1966</v>
      </c>
      <c r="O75" s="180"/>
      <c r="P75" s="180">
        <v>50</v>
      </c>
      <c r="Q75" s="180">
        <v>2</v>
      </c>
      <c r="R75" s="180">
        <v>2010</v>
      </c>
      <c r="S75" s="203">
        <f t="shared" ref="S75:S79" si="0">2016-R75</f>
        <v>6</v>
      </c>
      <c r="T75" s="180" t="s">
        <v>417</v>
      </c>
      <c r="U75" s="203"/>
      <c r="V75" s="84"/>
      <c r="W75" s="84"/>
      <c r="X75" s="84"/>
      <c r="Y75" s="73" t="s">
        <v>235</v>
      </c>
      <c r="Z75" s="238">
        <v>42597</v>
      </c>
    </row>
    <row r="76" spans="1:33" ht="13">
      <c r="A76" s="224" t="s">
        <v>419</v>
      </c>
      <c r="B76" s="226">
        <v>13411426</v>
      </c>
      <c r="C76" s="240"/>
      <c r="D76" s="203"/>
      <c r="E76" s="180"/>
      <c r="F76" s="175" t="s">
        <v>420</v>
      </c>
      <c r="G76" s="242" t="s">
        <v>122</v>
      </c>
      <c r="H76" s="84"/>
      <c r="I76" s="175"/>
      <c r="J76" s="175"/>
      <c r="K76" s="175"/>
      <c r="L76" s="175"/>
      <c r="M76" s="180">
        <v>1</v>
      </c>
      <c r="N76" s="203"/>
      <c r="O76" s="203"/>
      <c r="P76" s="203"/>
      <c r="Q76" s="203"/>
      <c r="R76" s="180">
        <v>2016</v>
      </c>
      <c r="S76" s="203">
        <f t="shared" si="0"/>
        <v>0</v>
      </c>
      <c r="T76" s="180" t="s">
        <v>421</v>
      </c>
      <c r="U76" s="203"/>
      <c r="V76" s="203"/>
      <c r="W76" s="203"/>
      <c r="X76" s="203"/>
      <c r="Y76" s="180" t="s">
        <v>243</v>
      </c>
      <c r="Z76" s="106">
        <v>42597</v>
      </c>
      <c r="AA76" s="246"/>
      <c r="AB76" s="246"/>
      <c r="AC76" s="246"/>
      <c r="AD76" s="246"/>
      <c r="AE76" s="246"/>
      <c r="AF76" s="246"/>
      <c r="AG76" s="246"/>
    </row>
    <row r="77" spans="1:33" ht="13">
      <c r="A77" s="174" t="s">
        <v>422</v>
      </c>
      <c r="B77" s="175">
        <v>11791738</v>
      </c>
      <c r="C77" s="180" t="s">
        <v>423</v>
      </c>
      <c r="D77" s="203"/>
      <c r="E77" s="180"/>
      <c r="F77" s="175" t="s">
        <v>424</v>
      </c>
      <c r="G77" s="236" t="s">
        <v>83</v>
      </c>
      <c r="H77" s="84"/>
      <c r="I77" s="175"/>
      <c r="J77" s="175"/>
      <c r="K77" s="175"/>
      <c r="L77" s="175"/>
      <c r="M77" s="180">
        <v>0</v>
      </c>
      <c r="N77" s="203">
        <f>2016-P77</f>
        <v>1953</v>
      </c>
      <c r="O77" s="180"/>
      <c r="P77" s="180">
        <v>63</v>
      </c>
      <c r="Q77" s="180">
        <v>0</v>
      </c>
      <c r="R77" s="180">
        <v>2016</v>
      </c>
      <c r="S77" s="203">
        <f t="shared" si="0"/>
        <v>0</v>
      </c>
      <c r="T77" s="180" t="s">
        <v>425</v>
      </c>
      <c r="U77" s="203"/>
      <c r="V77" s="203"/>
      <c r="W77" s="203"/>
      <c r="X77" s="203"/>
      <c r="Y77" s="180" t="s">
        <v>338</v>
      </c>
      <c r="Z77" s="106">
        <v>42602</v>
      </c>
      <c r="AA77" s="246"/>
      <c r="AB77" s="246"/>
      <c r="AC77" s="246"/>
      <c r="AD77" s="246"/>
      <c r="AE77" s="246"/>
      <c r="AF77" s="246"/>
      <c r="AG77" s="246"/>
    </row>
    <row r="78" spans="1:33" ht="13">
      <c r="A78" s="229" t="s">
        <v>426</v>
      </c>
      <c r="B78" s="230">
        <v>10987212</v>
      </c>
      <c r="C78" s="250"/>
      <c r="D78" s="232" t="s">
        <v>45</v>
      </c>
      <c r="E78" s="232"/>
      <c r="F78" s="230" t="s">
        <v>427</v>
      </c>
      <c r="G78" s="231" t="s">
        <v>118</v>
      </c>
      <c r="H78" s="84"/>
      <c r="I78" s="250"/>
      <c r="J78" s="250"/>
      <c r="K78" s="250"/>
      <c r="L78" s="250"/>
      <c r="M78" s="232">
        <v>1</v>
      </c>
      <c r="N78" s="250"/>
      <c r="O78" s="232"/>
      <c r="P78" s="232">
        <v>29</v>
      </c>
      <c r="Q78" s="250"/>
      <c r="R78" s="232">
        <v>2016</v>
      </c>
      <c r="S78" s="203">
        <f t="shared" si="0"/>
        <v>0</v>
      </c>
      <c r="T78" s="180" t="s">
        <v>428</v>
      </c>
      <c r="U78" s="250"/>
      <c r="V78" s="250"/>
      <c r="W78" s="250"/>
      <c r="X78" s="250"/>
      <c r="Y78" s="232" t="s">
        <v>243</v>
      </c>
      <c r="Z78" s="238">
        <v>42613</v>
      </c>
    </row>
    <row r="79" spans="1:33" ht="13">
      <c r="A79" s="224" t="s">
        <v>429</v>
      </c>
      <c r="B79" s="226">
        <v>10893402</v>
      </c>
      <c r="C79" s="240"/>
      <c r="D79" s="180" t="s">
        <v>88</v>
      </c>
      <c r="E79" s="180"/>
      <c r="F79" s="175" t="s">
        <v>427</v>
      </c>
      <c r="G79" s="242" t="s">
        <v>33</v>
      </c>
      <c r="H79" s="84"/>
      <c r="I79" s="180"/>
      <c r="J79" s="203"/>
      <c r="K79" s="180"/>
      <c r="L79" s="180"/>
      <c r="M79" s="180">
        <v>0</v>
      </c>
      <c r="N79" s="203">
        <f>2016-P79</f>
        <v>1983</v>
      </c>
      <c r="O79" s="180"/>
      <c r="P79" s="180">
        <v>33</v>
      </c>
      <c r="Q79" s="203"/>
      <c r="R79" s="180">
        <v>2016</v>
      </c>
      <c r="S79" s="203">
        <f t="shared" si="0"/>
        <v>0</v>
      </c>
      <c r="T79" s="180" t="s">
        <v>421</v>
      </c>
      <c r="U79" s="203"/>
      <c r="V79" s="203"/>
      <c r="W79" s="203"/>
      <c r="X79" s="203"/>
      <c r="Y79" s="180" t="s">
        <v>243</v>
      </c>
      <c r="Z79" s="256">
        <v>42614</v>
      </c>
    </row>
    <row r="80" spans="1:33" ht="13">
      <c r="A80" s="257" t="s">
        <v>431</v>
      </c>
      <c r="B80" s="258">
        <v>13187703</v>
      </c>
      <c r="C80" s="144" t="s">
        <v>432</v>
      </c>
      <c r="D80" s="127"/>
      <c r="E80" s="259"/>
      <c r="F80" s="260" t="s">
        <v>433</v>
      </c>
      <c r="G80" s="261" t="s">
        <v>350</v>
      </c>
      <c r="H80" s="262" t="s">
        <v>435</v>
      </c>
      <c r="I80" s="262" t="s">
        <v>436</v>
      </c>
      <c r="J80" s="262" t="s">
        <v>316</v>
      </c>
      <c r="K80" s="262" t="s">
        <v>437</v>
      </c>
      <c r="L80" s="262" t="s">
        <v>438</v>
      </c>
      <c r="M80" s="84"/>
      <c r="N80" s="262">
        <v>1</v>
      </c>
      <c r="O80" s="84"/>
      <c r="P80" s="84"/>
      <c r="Q80" s="84"/>
      <c r="R80" s="71">
        <v>2015</v>
      </c>
      <c r="S80" s="84">
        <v>1</v>
      </c>
      <c r="T80" s="262" t="s">
        <v>417</v>
      </c>
      <c r="U80" s="84"/>
      <c r="V80" s="84"/>
      <c r="W80" s="84"/>
      <c r="X80" s="133"/>
      <c r="Y80" s="71" t="s">
        <v>243</v>
      </c>
      <c r="Z80" s="238">
        <v>42625</v>
      </c>
    </row>
    <row r="81" spans="1:33" ht="13">
      <c r="A81" s="174" t="s">
        <v>439</v>
      </c>
      <c r="B81" s="180">
        <v>13487327</v>
      </c>
      <c r="C81" s="203"/>
      <c r="D81" s="180" t="s">
        <v>81</v>
      </c>
      <c r="E81" s="264"/>
      <c r="F81" s="236" t="s">
        <v>433</v>
      </c>
      <c r="G81" s="236" t="s">
        <v>75</v>
      </c>
      <c r="H81" s="175" t="s">
        <v>435</v>
      </c>
      <c r="I81" s="175" t="s">
        <v>436</v>
      </c>
      <c r="J81" s="175" t="s">
        <v>316</v>
      </c>
      <c r="K81" s="175" t="s">
        <v>437</v>
      </c>
      <c r="L81" s="175" t="s">
        <v>438</v>
      </c>
      <c r="M81" s="203"/>
      <c r="N81" s="180">
        <v>1</v>
      </c>
      <c r="O81" s="180"/>
      <c r="P81" s="180">
        <v>30</v>
      </c>
      <c r="Q81" s="84"/>
      <c r="R81" s="180">
        <v>2016</v>
      </c>
      <c r="S81" s="203">
        <f t="shared" ref="S81:S89" si="1">2016-R81</f>
        <v>0</v>
      </c>
      <c r="T81" s="180" t="s">
        <v>428</v>
      </c>
      <c r="U81" s="203"/>
      <c r="V81" s="203"/>
      <c r="W81" s="203"/>
      <c r="X81" s="203"/>
      <c r="Y81" s="180" t="s">
        <v>273</v>
      </c>
      <c r="Z81" s="238">
        <v>42634</v>
      </c>
      <c r="AA81" s="246"/>
    </row>
    <row r="82" spans="1:33" ht="13">
      <c r="A82" s="229" t="s">
        <v>441</v>
      </c>
      <c r="B82" s="232">
        <v>13653191</v>
      </c>
      <c r="C82" s="250"/>
      <c r="D82" s="250"/>
      <c r="E82" s="265"/>
      <c r="F82" s="231" t="s">
        <v>444</v>
      </c>
      <c r="G82" s="231" t="s">
        <v>37</v>
      </c>
      <c r="H82" s="84"/>
      <c r="I82" s="250"/>
      <c r="J82" s="250"/>
      <c r="K82" s="250"/>
      <c r="L82" s="250"/>
      <c r="M82" s="232">
        <v>0</v>
      </c>
      <c r="N82" s="250"/>
      <c r="O82" s="250"/>
      <c r="P82" s="250"/>
      <c r="Q82" s="84"/>
      <c r="R82" s="232">
        <v>2016</v>
      </c>
      <c r="S82" s="203">
        <f t="shared" si="1"/>
        <v>0</v>
      </c>
      <c r="T82" s="232" t="s">
        <v>445</v>
      </c>
      <c r="U82" s="84"/>
      <c r="V82" s="84"/>
      <c r="W82" s="250"/>
      <c r="X82" s="250"/>
      <c r="Y82" s="232" t="s">
        <v>243</v>
      </c>
      <c r="Z82" s="228">
        <v>42633</v>
      </c>
      <c r="AA82" s="267"/>
      <c r="AB82" s="267"/>
      <c r="AC82" s="267"/>
      <c r="AD82" s="267"/>
      <c r="AE82" s="267"/>
      <c r="AF82" s="267"/>
      <c r="AG82" s="267"/>
    </row>
    <row r="83" spans="1:33" ht="25">
      <c r="A83" s="174" t="s">
        <v>446</v>
      </c>
      <c r="B83" s="180">
        <v>13361316</v>
      </c>
      <c r="C83" s="180" t="s">
        <v>447</v>
      </c>
      <c r="D83" s="180"/>
      <c r="E83" s="264"/>
      <c r="F83" s="236" t="s">
        <v>449</v>
      </c>
      <c r="G83" s="236" t="s">
        <v>60</v>
      </c>
      <c r="H83" s="175" t="s">
        <v>435</v>
      </c>
      <c r="I83" s="175" t="s">
        <v>436</v>
      </c>
      <c r="J83" s="175" t="s">
        <v>316</v>
      </c>
      <c r="K83" s="175" t="s">
        <v>437</v>
      </c>
      <c r="L83" s="175" t="s">
        <v>438</v>
      </c>
      <c r="M83" s="180">
        <v>0</v>
      </c>
      <c r="N83" s="203"/>
      <c r="O83" s="203"/>
      <c r="P83" s="203"/>
      <c r="Q83" s="84"/>
      <c r="R83" s="180">
        <v>2015</v>
      </c>
      <c r="S83" s="203">
        <f t="shared" si="1"/>
        <v>1</v>
      </c>
      <c r="T83" s="180" t="s">
        <v>450</v>
      </c>
      <c r="U83" s="84"/>
      <c r="V83" s="84"/>
      <c r="W83" s="84"/>
      <c r="X83" s="84"/>
      <c r="Y83" s="73" t="s">
        <v>243</v>
      </c>
      <c r="Z83" s="238">
        <v>42641</v>
      </c>
    </row>
    <row r="84" spans="1:33" ht="15.5">
      <c r="A84" s="270" t="s">
        <v>451</v>
      </c>
      <c r="B84" s="67">
        <v>32820001</v>
      </c>
      <c r="C84" s="85"/>
      <c r="D84" s="42"/>
      <c r="E84" s="271"/>
      <c r="F84" s="273" t="s">
        <v>452</v>
      </c>
      <c r="G84" s="273" t="s">
        <v>341</v>
      </c>
      <c r="H84" s="42"/>
      <c r="I84" s="42"/>
      <c r="J84" s="42"/>
      <c r="K84" s="42"/>
      <c r="L84" s="42"/>
      <c r="M84" s="42"/>
      <c r="N84" s="13">
        <v>1</v>
      </c>
      <c r="O84" s="42"/>
      <c r="P84" s="42"/>
      <c r="Q84" s="42"/>
      <c r="R84" s="13">
        <v>2016</v>
      </c>
      <c r="S84" s="42">
        <f t="shared" si="1"/>
        <v>0</v>
      </c>
      <c r="T84" s="84"/>
      <c r="U84" s="42"/>
      <c r="V84" s="42"/>
      <c r="W84" s="42"/>
      <c r="X84" s="42"/>
      <c r="Y84" s="13" t="s">
        <v>243</v>
      </c>
      <c r="Z84" s="25">
        <v>42704</v>
      </c>
      <c r="AA84" s="274"/>
    </row>
    <row r="85" spans="1:33" ht="15.5">
      <c r="A85" s="275" t="s">
        <v>411</v>
      </c>
      <c r="B85" s="13">
        <v>12748471</v>
      </c>
      <c r="C85" s="42"/>
      <c r="D85" s="42"/>
      <c r="E85" s="42"/>
      <c r="F85" s="273" t="s">
        <v>449</v>
      </c>
      <c r="G85" s="273" t="s">
        <v>103</v>
      </c>
      <c r="H85" s="276" t="s">
        <v>435</v>
      </c>
      <c r="I85" s="276" t="s">
        <v>436</v>
      </c>
      <c r="J85" s="276" t="s">
        <v>316</v>
      </c>
      <c r="K85" s="276" t="s">
        <v>437</v>
      </c>
      <c r="L85" s="276" t="s">
        <v>438</v>
      </c>
      <c r="M85" s="42"/>
      <c r="N85" s="13">
        <v>0</v>
      </c>
      <c r="O85" s="13"/>
      <c r="P85" s="13">
        <v>44</v>
      </c>
      <c r="Q85" s="13">
        <v>0</v>
      </c>
      <c r="R85" s="13">
        <v>2015</v>
      </c>
      <c r="S85" s="42">
        <f t="shared" si="1"/>
        <v>1</v>
      </c>
      <c r="T85" s="84"/>
      <c r="U85" s="42"/>
      <c r="V85" s="42"/>
      <c r="W85" s="42"/>
      <c r="X85" s="42"/>
      <c r="Y85" s="13" t="s">
        <v>235</v>
      </c>
      <c r="Z85" s="22">
        <v>42709</v>
      </c>
    </row>
    <row r="86" spans="1:33" ht="31">
      <c r="A86" s="275" t="s">
        <v>460</v>
      </c>
      <c r="B86" s="13">
        <v>13406921</v>
      </c>
      <c r="C86" s="13" t="s">
        <v>461</v>
      </c>
      <c r="D86" s="13" t="s">
        <v>462</v>
      </c>
      <c r="E86" s="75"/>
      <c r="F86" s="273" t="s">
        <v>449</v>
      </c>
      <c r="G86" s="273" t="s">
        <v>463</v>
      </c>
      <c r="H86" s="13"/>
      <c r="I86" s="42"/>
      <c r="J86" s="13"/>
      <c r="K86" s="13"/>
      <c r="L86" s="13"/>
      <c r="M86" s="42"/>
      <c r="N86" s="13">
        <v>1</v>
      </c>
      <c r="O86" s="13"/>
      <c r="P86" s="13">
        <v>21</v>
      </c>
      <c r="Q86" s="13">
        <v>2</v>
      </c>
      <c r="R86" s="13">
        <v>2015</v>
      </c>
      <c r="S86" s="42">
        <f t="shared" si="1"/>
        <v>1</v>
      </c>
      <c r="T86" s="13" t="s">
        <v>428</v>
      </c>
      <c r="U86" s="42"/>
      <c r="V86" s="84"/>
      <c r="W86" s="42"/>
      <c r="X86" s="42"/>
      <c r="Y86" s="13" t="s">
        <v>235</v>
      </c>
      <c r="Z86" s="25" t="s">
        <v>465</v>
      </c>
      <c r="AA86" s="283"/>
    </row>
    <row r="87" spans="1:33" ht="31">
      <c r="A87" s="275" t="s">
        <v>440</v>
      </c>
      <c r="B87" s="13">
        <v>8100117</v>
      </c>
      <c r="C87" s="13" t="s">
        <v>466</v>
      </c>
      <c r="D87" s="13" t="s">
        <v>76</v>
      </c>
      <c r="E87" s="75"/>
      <c r="F87" s="273" t="s">
        <v>467</v>
      </c>
      <c r="G87" s="273" t="s">
        <v>93</v>
      </c>
      <c r="H87" s="13"/>
      <c r="I87" s="42"/>
      <c r="J87" s="42"/>
      <c r="K87" s="13"/>
      <c r="L87" s="42"/>
      <c r="M87" s="42"/>
      <c r="N87" s="13">
        <v>0</v>
      </c>
      <c r="O87" s="13"/>
      <c r="P87" s="13">
        <v>48</v>
      </c>
      <c r="Q87" s="84"/>
      <c r="R87" s="13">
        <v>2015</v>
      </c>
      <c r="S87" s="42">
        <f t="shared" si="1"/>
        <v>1</v>
      </c>
      <c r="T87" s="13" t="s">
        <v>421</v>
      </c>
      <c r="U87" s="84"/>
      <c r="V87" s="42"/>
      <c r="W87" s="42"/>
      <c r="X87" s="42"/>
      <c r="Y87" s="13" t="s">
        <v>235</v>
      </c>
      <c r="Z87" s="25">
        <v>42723</v>
      </c>
      <c r="AA87" s="283"/>
    </row>
    <row r="88" spans="1:33" ht="31">
      <c r="A88" s="276" t="s">
        <v>469</v>
      </c>
      <c r="B88" s="13">
        <v>13653266</v>
      </c>
      <c r="C88" s="42"/>
      <c r="D88" s="287" t="s">
        <v>470</v>
      </c>
      <c r="E88" s="13" t="s">
        <v>76</v>
      </c>
      <c r="F88" s="289" t="s">
        <v>452</v>
      </c>
      <c r="G88" s="289" t="s">
        <v>80</v>
      </c>
      <c r="H88" s="13"/>
      <c r="I88" s="13"/>
      <c r="J88" s="13"/>
      <c r="K88" s="42"/>
      <c r="L88" s="13"/>
      <c r="M88" s="274"/>
      <c r="N88" s="13">
        <v>0</v>
      </c>
      <c r="O88" s="42"/>
      <c r="P88" s="13">
        <v>20</v>
      </c>
      <c r="Q88" s="13">
        <v>0</v>
      </c>
      <c r="R88" s="13">
        <v>2016</v>
      </c>
      <c r="S88" s="42">
        <f t="shared" si="1"/>
        <v>0</v>
      </c>
      <c r="T88" s="42"/>
      <c r="U88" s="42"/>
      <c r="V88" s="42"/>
      <c r="W88" s="42"/>
      <c r="X88" s="42"/>
      <c r="Y88" s="13" t="s">
        <v>243</v>
      </c>
      <c r="Z88" s="238">
        <v>42753</v>
      </c>
    </row>
    <row r="89" spans="1:33" ht="62">
      <c r="A89" s="276" t="s">
        <v>472</v>
      </c>
      <c r="B89" s="13">
        <v>6348593</v>
      </c>
      <c r="C89" s="13"/>
      <c r="D89" s="13" t="s">
        <v>474</v>
      </c>
      <c r="E89" s="13" t="s">
        <v>24</v>
      </c>
      <c r="F89" s="289" t="s">
        <v>427</v>
      </c>
      <c r="G89" s="289" t="s">
        <v>454</v>
      </c>
      <c r="H89" s="293"/>
      <c r="I89" s="13"/>
      <c r="J89" s="42"/>
      <c r="K89" s="13"/>
      <c r="L89" s="293"/>
      <c r="M89" s="274"/>
      <c r="N89" s="13">
        <v>1</v>
      </c>
      <c r="O89" s="42">
        <f>2016-P89</f>
        <v>1950</v>
      </c>
      <c r="P89" s="13">
        <v>66</v>
      </c>
      <c r="Q89" s="13">
        <v>0</v>
      </c>
      <c r="R89" s="13">
        <v>2003</v>
      </c>
      <c r="S89" s="42">
        <f t="shared" si="1"/>
        <v>13</v>
      </c>
      <c r="T89" s="13" t="s">
        <v>428</v>
      </c>
      <c r="U89" s="84"/>
      <c r="V89" s="84"/>
      <c r="W89" s="84"/>
      <c r="X89" s="84"/>
      <c r="Y89" s="73" t="s">
        <v>380</v>
      </c>
      <c r="Z89" s="238">
        <v>42767</v>
      </c>
    </row>
    <row r="90" spans="1:33" ht="15.5">
      <c r="A90" s="294" t="s">
        <v>480</v>
      </c>
      <c r="B90" s="13">
        <v>12819793</v>
      </c>
      <c r="C90" s="42"/>
      <c r="D90" s="42"/>
      <c r="E90" s="42"/>
      <c r="F90" s="271" t="s">
        <v>452</v>
      </c>
      <c r="G90" s="271" t="s">
        <v>483</v>
      </c>
      <c r="H90" s="276"/>
      <c r="I90" s="295"/>
      <c r="J90" s="295"/>
      <c r="K90" s="295"/>
      <c r="L90" s="295"/>
      <c r="M90" s="274"/>
      <c r="N90" s="13">
        <v>0</v>
      </c>
      <c r="O90" s="42"/>
      <c r="P90" s="42"/>
      <c r="Q90" s="42"/>
      <c r="R90" s="13">
        <v>2016</v>
      </c>
      <c r="S90" s="42">
        <f t="shared" ref="S90:S97" si="2">2017-R90</f>
        <v>1</v>
      </c>
      <c r="T90" s="42"/>
      <c r="U90" s="42"/>
      <c r="V90" s="42"/>
      <c r="W90" s="42"/>
      <c r="X90" s="42"/>
      <c r="Y90" s="13" t="s">
        <v>235</v>
      </c>
      <c r="Z90" s="238">
        <v>42767</v>
      </c>
    </row>
    <row r="91" spans="1:33" ht="31">
      <c r="A91" s="276" t="s">
        <v>486</v>
      </c>
      <c r="B91" s="13">
        <v>6023097</v>
      </c>
      <c r="C91" s="13"/>
      <c r="D91" s="13" t="s">
        <v>487</v>
      </c>
      <c r="E91" s="13" t="s">
        <v>57</v>
      </c>
      <c r="F91" s="271" t="s">
        <v>467</v>
      </c>
      <c r="G91" s="271" t="s">
        <v>80</v>
      </c>
      <c r="H91" s="293"/>
      <c r="I91" s="42"/>
      <c r="J91" s="293"/>
      <c r="K91" s="42"/>
      <c r="L91" s="13"/>
      <c r="M91" s="274"/>
      <c r="N91" s="13">
        <v>1</v>
      </c>
      <c r="O91" s="42"/>
      <c r="P91" s="13">
        <v>36</v>
      </c>
      <c r="Q91" s="13">
        <v>2</v>
      </c>
      <c r="R91" s="13">
        <v>2009</v>
      </c>
      <c r="S91" s="42">
        <f t="shared" si="2"/>
        <v>8</v>
      </c>
      <c r="T91" s="13" t="s">
        <v>428</v>
      </c>
      <c r="U91" s="42"/>
      <c r="V91" s="42"/>
      <c r="W91" s="42"/>
      <c r="X91" s="42"/>
      <c r="Y91" s="13" t="s">
        <v>235</v>
      </c>
      <c r="Z91" s="238">
        <v>42767</v>
      </c>
    </row>
    <row r="92" spans="1:33" ht="15.5">
      <c r="A92" s="67" t="s">
        <v>488</v>
      </c>
      <c r="B92" s="13">
        <v>13847900</v>
      </c>
      <c r="C92" s="42"/>
      <c r="D92" s="42"/>
      <c r="E92" s="42"/>
      <c r="F92" s="289" t="s">
        <v>452</v>
      </c>
      <c r="G92" s="289" t="s">
        <v>53</v>
      </c>
      <c r="H92" s="42"/>
      <c r="I92" s="42"/>
      <c r="J92" s="42"/>
      <c r="K92" s="42"/>
      <c r="L92" s="42"/>
      <c r="M92" s="274"/>
      <c r="N92" s="13">
        <v>0</v>
      </c>
      <c r="O92" s="42"/>
      <c r="P92" s="42"/>
      <c r="Q92" s="42"/>
      <c r="R92" s="13">
        <v>2017</v>
      </c>
      <c r="S92" s="42">
        <f t="shared" si="2"/>
        <v>0</v>
      </c>
      <c r="T92" s="42"/>
      <c r="U92" s="42"/>
      <c r="V92" s="42"/>
      <c r="W92" s="42"/>
      <c r="X92" s="42"/>
      <c r="Y92" s="13" t="s">
        <v>243</v>
      </c>
      <c r="Z92" s="238">
        <v>42775</v>
      </c>
    </row>
    <row r="93" spans="1:33" ht="15.5">
      <c r="A93" s="276" t="s">
        <v>491</v>
      </c>
      <c r="B93" s="13">
        <v>9398132</v>
      </c>
      <c r="C93" s="13"/>
      <c r="D93" s="13">
        <v>96462592</v>
      </c>
      <c r="E93" s="42"/>
      <c r="F93" s="289" t="s">
        <v>444</v>
      </c>
      <c r="G93" s="289" t="s">
        <v>137</v>
      </c>
      <c r="H93" s="276"/>
      <c r="I93" s="276"/>
      <c r="J93" s="276"/>
      <c r="K93" s="276"/>
      <c r="L93" s="276"/>
      <c r="M93" s="274"/>
      <c r="N93" s="13">
        <v>0</v>
      </c>
      <c r="O93" s="42"/>
      <c r="P93" s="13">
        <v>59</v>
      </c>
      <c r="Q93" s="13">
        <v>0</v>
      </c>
      <c r="R93" s="13">
        <v>2016</v>
      </c>
      <c r="S93" s="42">
        <f t="shared" si="2"/>
        <v>1</v>
      </c>
      <c r="T93" s="13" t="s">
        <v>425</v>
      </c>
      <c r="U93" s="84"/>
      <c r="V93" s="84"/>
      <c r="W93" s="84"/>
      <c r="X93" s="84"/>
      <c r="Y93" s="73" t="s">
        <v>235</v>
      </c>
      <c r="Z93" s="238">
        <v>42776</v>
      </c>
    </row>
    <row r="94" spans="1:33" ht="31">
      <c r="A94" s="276" t="s">
        <v>493</v>
      </c>
      <c r="B94" s="13">
        <v>1164292</v>
      </c>
      <c r="C94" s="13"/>
      <c r="D94" s="13" t="s">
        <v>495</v>
      </c>
      <c r="E94" s="42"/>
      <c r="F94" s="271" t="s">
        <v>427</v>
      </c>
      <c r="G94" s="271" t="s">
        <v>497</v>
      </c>
      <c r="H94" s="276"/>
      <c r="I94" s="276"/>
      <c r="J94" s="276"/>
      <c r="K94" s="276"/>
      <c r="L94" s="276"/>
      <c r="M94" s="274"/>
      <c r="N94" s="13">
        <v>1</v>
      </c>
      <c r="O94" s="42"/>
      <c r="P94" s="42"/>
      <c r="Q94" s="42"/>
      <c r="R94" s="13">
        <v>2015</v>
      </c>
      <c r="S94" s="42">
        <f t="shared" si="2"/>
        <v>2</v>
      </c>
      <c r="T94" s="13" t="s">
        <v>445</v>
      </c>
      <c r="U94" s="42"/>
      <c r="V94" s="42"/>
      <c r="W94" s="42"/>
      <c r="X94" s="42"/>
      <c r="Y94" s="13" t="s">
        <v>235</v>
      </c>
      <c r="Z94" s="113">
        <v>42776</v>
      </c>
    </row>
    <row r="95" spans="1:33" ht="77.5">
      <c r="A95" s="303" t="s">
        <v>500</v>
      </c>
      <c r="B95" s="304">
        <v>13384011</v>
      </c>
      <c r="C95" s="304"/>
      <c r="D95" s="304" t="s">
        <v>502</v>
      </c>
      <c r="E95" s="13" t="s">
        <v>76</v>
      </c>
      <c r="F95" s="271" t="s">
        <v>30</v>
      </c>
      <c r="G95" s="271" t="s">
        <v>463</v>
      </c>
      <c r="H95" s="13"/>
      <c r="I95" s="13"/>
      <c r="J95" s="13"/>
      <c r="K95" s="13"/>
      <c r="L95" s="13"/>
      <c r="M95" s="274"/>
      <c r="N95" s="13">
        <v>1</v>
      </c>
      <c r="O95" s="42"/>
      <c r="P95" s="13">
        <v>68</v>
      </c>
      <c r="Q95" s="42"/>
      <c r="R95" s="13">
        <v>2015</v>
      </c>
      <c r="S95" s="42">
        <f t="shared" si="2"/>
        <v>2</v>
      </c>
      <c r="T95" s="13" t="s">
        <v>421</v>
      </c>
      <c r="U95" s="13" t="s">
        <v>504</v>
      </c>
      <c r="V95" s="13" t="s">
        <v>504</v>
      </c>
      <c r="W95" s="13" t="s">
        <v>505</v>
      </c>
      <c r="X95" s="13" t="s">
        <v>507</v>
      </c>
      <c r="Y95" s="13" t="s">
        <v>235</v>
      </c>
      <c r="Z95" s="113">
        <v>42781</v>
      </c>
    </row>
    <row r="96" spans="1:33" ht="15.5">
      <c r="A96" s="276" t="s">
        <v>355</v>
      </c>
      <c r="B96" s="13">
        <v>12806261</v>
      </c>
      <c r="C96" s="42"/>
      <c r="D96" s="42"/>
      <c r="E96" s="13" t="s">
        <v>81</v>
      </c>
      <c r="F96" s="289" t="s">
        <v>45</v>
      </c>
      <c r="G96" s="305" t="s">
        <v>33</v>
      </c>
      <c r="H96" s="306"/>
      <c r="I96" s="42"/>
      <c r="J96" s="42"/>
      <c r="K96" s="42"/>
      <c r="L96" s="42"/>
      <c r="M96" s="42"/>
      <c r="N96" s="13">
        <v>0</v>
      </c>
      <c r="O96" s="42"/>
      <c r="P96" s="13">
        <v>46</v>
      </c>
      <c r="Q96" s="13">
        <v>0</v>
      </c>
      <c r="R96" s="13">
        <v>2016</v>
      </c>
      <c r="S96" s="42">
        <f t="shared" si="2"/>
        <v>1</v>
      </c>
      <c r="U96" s="42"/>
      <c r="V96" s="42"/>
      <c r="W96" s="42"/>
      <c r="X96" s="42"/>
      <c r="Y96" s="13" t="s">
        <v>235</v>
      </c>
      <c r="Z96" s="22">
        <v>42783</v>
      </c>
    </row>
    <row r="97" spans="1:26" ht="15.5">
      <c r="A97" s="110" t="s">
        <v>169</v>
      </c>
      <c r="B97" s="13">
        <v>13858022</v>
      </c>
      <c r="C97" s="42"/>
      <c r="D97" s="42"/>
      <c r="E97" s="42"/>
      <c r="F97" s="271" t="s">
        <v>81</v>
      </c>
      <c r="G97" s="271" t="s">
        <v>93</v>
      </c>
      <c r="H97" s="42"/>
      <c r="I97" s="42"/>
      <c r="J97" s="42"/>
      <c r="K97" s="42"/>
      <c r="L97" s="42"/>
      <c r="M97" s="42"/>
      <c r="N97" s="13">
        <v>1</v>
      </c>
      <c r="O97" s="42"/>
      <c r="P97" s="42"/>
      <c r="Q97" s="42"/>
      <c r="R97" s="13">
        <v>2017</v>
      </c>
      <c r="S97" s="42">
        <f t="shared" si="2"/>
        <v>0</v>
      </c>
      <c r="T97" s="42"/>
      <c r="U97" s="133"/>
      <c r="V97" s="84"/>
      <c r="Y97" s="85" t="s">
        <v>273</v>
      </c>
      <c r="Z97" s="113">
        <v>42783</v>
      </c>
    </row>
    <row r="98" spans="1:26" ht="37.5" customHeight="1">
      <c r="A98" s="276" t="s">
        <v>517</v>
      </c>
      <c r="B98" s="13">
        <v>10506558</v>
      </c>
      <c r="C98" s="13"/>
      <c r="D98" s="13" t="s">
        <v>45</v>
      </c>
      <c r="E98" s="271" t="s">
        <v>45</v>
      </c>
      <c r="F98" s="271" t="s">
        <v>449</v>
      </c>
      <c r="G98" s="13" t="s">
        <v>60</v>
      </c>
      <c r="H98" s="42"/>
      <c r="I98" s="13"/>
      <c r="J98" s="42"/>
      <c r="K98" s="13"/>
      <c r="L98" s="274"/>
      <c r="N98" s="13">
        <v>1</v>
      </c>
      <c r="O98" s="13"/>
      <c r="P98" s="13">
        <v>43</v>
      </c>
      <c r="Q98" s="13">
        <v>0</v>
      </c>
      <c r="R98" s="13">
        <v>2015</v>
      </c>
      <c r="S98" s="13">
        <v>2</v>
      </c>
      <c r="T98" s="42"/>
      <c r="U98" s="42"/>
      <c r="V98" s="42"/>
      <c r="W98" s="42"/>
      <c r="X98" s="274"/>
      <c r="Y98" s="70" t="s">
        <v>235</v>
      </c>
      <c r="Z98" s="312">
        <v>42786</v>
      </c>
    </row>
    <row r="99" spans="1:26" ht="15.5">
      <c r="A99" s="276" t="s">
        <v>518</v>
      </c>
      <c r="B99" s="13">
        <v>4038311</v>
      </c>
      <c r="C99" s="13"/>
      <c r="D99" s="13" t="s">
        <v>81</v>
      </c>
      <c r="E99" s="289" t="s">
        <v>30</v>
      </c>
      <c r="F99" s="289" t="s">
        <v>449</v>
      </c>
      <c r="G99" s="71" t="s">
        <v>463</v>
      </c>
      <c r="H99" s="84"/>
      <c r="I99" s="84"/>
      <c r="J99" s="84"/>
      <c r="K99" s="84"/>
      <c r="L99" s="84"/>
      <c r="M99" s="84"/>
      <c r="N99" s="13">
        <v>0</v>
      </c>
      <c r="O99" s="42">
        <f t="shared" ref="O99:O100" si="3">2016-P99</f>
        <v>1971</v>
      </c>
      <c r="P99" s="13">
        <v>45</v>
      </c>
      <c r="Q99" s="13">
        <v>0</v>
      </c>
      <c r="R99" s="13">
        <v>2012</v>
      </c>
      <c r="S99" s="42">
        <f t="shared" ref="S99:S115" si="4">2017-R99</f>
        <v>5</v>
      </c>
      <c r="T99" s="13" t="s">
        <v>421</v>
      </c>
      <c r="U99" s="84"/>
      <c r="V99" s="84"/>
      <c r="W99" s="84"/>
      <c r="X99" s="133"/>
      <c r="Y99" s="71" t="s">
        <v>235</v>
      </c>
      <c r="Z99" s="312">
        <v>42786</v>
      </c>
    </row>
    <row r="100" spans="1:26" ht="46.5">
      <c r="A100" s="276" t="s">
        <v>522</v>
      </c>
      <c r="B100" s="13">
        <v>12904959</v>
      </c>
      <c r="C100" s="13"/>
      <c r="D100" s="13" t="s">
        <v>524</v>
      </c>
      <c r="E100" s="13" t="s">
        <v>45</v>
      </c>
      <c r="F100" s="271" t="s">
        <v>38</v>
      </c>
      <c r="G100" s="201" t="s">
        <v>497</v>
      </c>
      <c r="H100" s="84"/>
      <c r="I100" s="84"/>
      <c r="J100" s="84"/>
      <c r="K100" s="84"/>
      <c r="L100" s="84"/>
      <c r="M100" s="84"/>
      <c r="N100" s="13">
        <v>1</v>
      </c>
      <c r="O100" s="42">
        <f t="shared" si="3"/>
        <v>1996</v>
      </c>
      <c r="P100" s="13">
        <v>20</v>
      </c>
      <c r="Q100" s="13">
        <v>2</v>
      </c>
      <c r="R100" s="13">
        <v>2014</v>
      </c>
      <c r="S100" s="42">
        <f t="shared" si="4"/>
        <v>3</v>
      </c>
      <c r="T100" s="13" t="s">
        <v>7</v>
      </c>
      <c r="U100" s="84"/>
      <c r="V100" s="84"/>
      <c r="W100" s="84"/>
      <c r="X100" s="84"/>
      <c r="Y100" s="73" t="s">
        <v>235</v>
      </c>
      <c r="Z100" s="238">
        <v>42788</v>
      </c>
    </row>
    <row r="101" spans="1:26" ht="15.5">
      <c r="A101" s="276" t="s">
        <v>525</v>
      </c>
      <c r="B101" s="13">
        <v>13667092</v>
      </c>
      <c r="C101" s="42"/>
      <c r="D101" s="42"/>
      <c r="E101" s="13" t="s">
        <v>45</v>
      </c>
      <c r="F101" s="271" t="s">
        <v>45</v>
      </c>
      <c r="G101" s="271" t="s">
        <v>33</v>
      </c>
      <c r="H101" s="84"/>
      <c r="I101" s="84"/>
      <c r="J101" s="84"/>
      <c r="K101" s="84"/>
      <c r="L101" s="84"/>
      <c r="M101" s="84"/>
      <c r="N101" s="13">
        <v>1</v>
      </c>
      <c r="O101" s="42"/>
      <c r="P101" s="13">
        <v>31</v>
      </c>
      <c r="Q101" s="42"/>
      <c r="R101" s="13">
        <v>2016</v>
      </c>
      <c r="S101" s="42">
        <f t="shared" si="4"/>
        <v>1</v>
      </c>
      <c r="T101" s="13" t="s">
        <v>425</v>
      </c>
      <c r="U101" s="84"/>
      <c r="V101" s="84"/>
      <c r="W101" s="84"/>
      <c r="X101" s="84"/>
      <c r="Y101" s="73" t="s">
        <v>235</v>
      </c>
      <c r="Z101" s="238">
        <v>42788</v>
      </c>
    </row>
    <row r="102" spans="1:26" ht="31">
      <c r="A102" s="276" t="s">
        <v>527</v>
      </c>
      <c r="B102" s="13">
        <v>150946</v>
      </c>
      <c r="C102" s="127"/>
      <c r="D102" s="13" t="s">
        <v>528</v>
      </c>
      <c r="E102" s="127"/>
      <c r="F102" s="124"/>
      <c r="G102" s="271" t="s">
        <v>93</v>
      </c>
      <c r="H102" s="84"/>
      <c r="I102" s="84"/>
      <c r="J102" s="84"/>
      <c r="K102" s="84"/>
      <c r="L102" s="84"/>
      <c r="M102" s="84"/>
      <c r="N102" s="13">
        <v>0</v>
      </c>
      <c r="O102" s="42"/>
      <c r="P102" s="42"/>
      <c r="Q102" s="42"/>
      <c r="R102" s="13">
        <v>2015</v>
      </c>
      <c r="S102" s="42">
        <f t="shared" si="4"/>
        <v>2</v>
      </c>
      <c r="T102" s="13" t="s">
        <v>421</v>
      </c>
      <c r="U102" s="84"/>
      <c r="V102" s="84"/>
      <c r="W102" s="84"/>
      <c r="X102" s="84"/>
      <c r="Y102" s="73" t="s">
        <v>235</v>
      </c>
      <c r="Z102" s="238">
        <v>42790</v>
      </c>
    </row>
    <row r="103" spans="1:26" ht="72.75" customHeight="1">
      <c r="A103" s="318" t="s">
        <v>499</v>
      </c>
      <c r="B103" s="13">
        <v>13361357</v>
      </c>
      <c r="C103" s="13"/>
      <c r="D103" s="13" t="s">
        <v>532</v>
      </c>
      <c r="E103" s="13" t="s">
        <v>88</v>
      </c>
      <c r="F103" s="271" t="s">
        <v>45</v>
      </c>
      <c r="G103" s="319" t="s">
        <v>33</v>
      </c>
      <c r="H103" s="13"/>
      <c r="I103" s="13"/>
      <c r="J103" s="13"/>
      <c r="K103" s="13"/>
      <c r="L103" s="13"/>
      <c r="M103" s="274"/>
      <c r="N103" s="13">
        <v>0</v>
      </c>
      <c r="O103" s="42"/>
      <c r="P103" s="13">
        <v>49</v>
      </c>
      <c r="Q103" s="13">
        <v>1</v>
      </c>
      <c r="R103" s="13">
        <v>2015</v>
      </c>
      <c r="S103" s="42">
        <f t="shared" si="4"/>
        <v>2</v>
      </c>
      <c r="T103" s="13" t="s">
        <v>425</v>
      </c>
      <c r="U103" s="133"/>
      <c r="V103" s="84"/>
      <c r="Y103" s="70" t="s">
        <v>235</v>
      </c>
      <c r="Z103" s="312">
        <v>42790</v>
      </c>
    </row>
    <row r="104" spans="1:26" ht="77.5">
      <c r="A104" s="318" t="s">
        <v>534</v>
      </c>
      <c r="B104" s="13">
        <v>9501925</v>
      </c>
      <c r="C104" s="13"/>
      <c r="D104" s="13" t="s">
        <v>535</v>
      </c>
      <c r="E104" s="13" t="s">
        <v>38</v>
      </c>
      <c r="F104" s="124"/>
      <c r="G104" s="201" t="s">
        <v>365</v>
      </c>
      <c r="H104" s="84"/>
      <c r="I104" s="84"/>
      <c r="J104" s="84"/>
      <c r="K104" s="84"/>
      <c r="L104" s="84"/>
      <c r="M104" s="84"/>
      <c r="N104" s="13">
        <v>0</v>
      </c>
      <c r="O104" s="42">
        <f t="shared" ref="O104:O105" si="5">2016-P104</f>
        <v>1962</v>
      </c>
      <c r="P104" s="13">
        <v>54</v>
      </c>
      <c r="Q104" s="13">
        <v>1</v>
      </c>
      <c r="R104" s="13">
        <v>2007</v>
      </c>
      <c r="S104" s="42">
        <f t="shared" si="4"/>
        <v>10</v>
      </c>
      <c r="T104" s="13" t="s">
        <v>421</v>
      </c>
      <c r="U104" s="84"/>
      <c r="V104" s="84"/>
      <c r="W104" s="84"/>
      <c r="X104" s="84"/>
      <c r="Y104" s="73" t="s">
        <v>235</v>
      </c>
      <c r="Z104" s="238">
        <v>42790</v>
      </c>
    </row>
    <row r="105" spans="1:26" ht="15.5">
      <c r="A105" s="318" t="s">
        <v>538</v>
      </c>
      <c r="B105" s="13">
        <v>12237640</v>
      </c>
      <c r="C105" s="13"/>
      <c r="D105" s="13" t="s">
        <v>539</v>
      </c>
      <c r="E105" s="127"/>
      <c r="F105" s="124"/>
      <c r="G105" s="201" t="s">
        <v>365</v>
      </c>
      <c r="H105" s="84"/>
      <c r="I105" s="84"/>
      <c r="J105" s="84"/>
      <c r="K105" s="84"/>
      <c r="L105" s="84"/>
      <c r="M105" s="84"/>
      <c r="N105" s="13">
        <v>0</v>
      </c>
      <c r="O105" s="42">
        <f t="shared" si="5"/>
        <v>1947</v>
      </c>
      <c r="P105" s="13">
        <v>69</v>
      </c>
      <c r="Q105" s="13">
        <v>1</v>
      </c>
      <c r="R105" s="13">
        <v>2012</v>
      </c>
      <c r="S105" s="42">
        <f t="shared" si="4"/>
        <v>5</v>
      </c>
      <c r="T105" s="13" t="s">
        <v>541</v>
      </c>
      <c r="U105" s="84"/>
      <c r="V105" s="84"/>
      <c r="W105" s="84"/>
      <c r="X105" s="84"/>
      <c r="Y105" s="73" t="s">
        <v>235</v>
      </c>
      <c r="Z105" s="238">
        <v>42790</v>
      </c>
    </row>
    <row r="106" spans="1:26" ht="15.5">
      <c r="A106" s="276" t="s">
        <v>399</v>
      </c>
      <c r="B106" s="13">
        <v>9851817</v>
      </c>
      <c r="C106" s="43"/>
      <c r="D106" s="43" t="s">
        <v>542</v>
      </c>
      <c r="E106" s="271" t="s">
        <v>24</v>
      </c>
      <c r="F106" s="271" t="s">
        <v>543</v>
      </c>
      <c r="G106" s="271" t="s">
        <v>69</v>
      </c>
      <c r="I106" s="84"/>
      <c r="J106" s="84"/>
      <c r="K106" s="84"/>
      <c r="L106" s="84"/>
      <c r="M106" s="84"/>
      <c r="N106" s="13">
        <v>0</v>
      </c>
      <c r="O106" s="42"/>
      <c r="P106" s="13">
        <v>22</v>
      </c>
      <c r="Q106" s="13">
        <v>0</v>
      </c>
      <c r="R106" s="13">
        <v>2015</v>
      </c>
      <c r="S106" s="42">
        <f t="shared" si="4"/>
        <v>2</v>
      </c>
      <c r="T106" s="13" t="s">
        <v>425</v>
      </c>
      <c r="U106" s="84"/>
      <c r="V106" s="84"/>
      <c r="W106" s="84"/>
      <c r="X106" s="84"/>
      <c r="Y106" s="73" t="s">
        <v>235</v>
      </c>
      <c r="Z106" s="238">
        <v>42797</v>
      </c>
    </row>
    <row r="107" spans="1:26" ht="139.5">
      <c r="A107" s="318" t="s">
        <v>544</v>
      </c>
      <c r="B107" s="13">
        <v>11085628</v>
      </c>
      <c r="C107" s="13"/>
      <c r="D107" s="13" t="s">
        <v>545</v>
      </c>
      <c r="E107" s="271" t="s">
        <v>30</v>
      </c>
      <c r="F107" s="271" t="s">
        <v>546</v>
      </c>
      <c r="G107" s="271" t="s">
        <v>195</v>
      </c>
      <c r="I107" s="84"/>
      <c r="J107" s="84"/>
      <c r="K107" s="84"/>
      <c r="L107" s="84"/>
      <c r="M107" s="84"/>
      <c r="N107" s="13">
        <v>0</v>
      </c>
      <c r="O107" s="42"/>
      <c r="P107" s="13">
        <v>59</v>
      </c>
      <c r="Q107" s="13">
        <v>1</v>
      </c>
      <c r="R107" s="13">
        <v>2012</v>
      </c>
      <c r="S107" s="42">
        <f t="shared" si="4"/>
        <v>5</v>
      </c>
      <c r="T107" s="13" t="s">
        <v>421</v>
      </c>
      <c r="U107" s="42"/>
      <c r="V107" s="42"/>
      <c r="W107" s="42"/>
      <c r="X107" s="84"/>
      <c r="Y107" s="73" t="s">
        <v>235</v>
      </c>
      <c r="Z107" s="238">
        <v>42797</v>
      </c>
    </row>
    <row r="108" spans="1:26" ht="15.5">
      <c r="A108" s="276" t="s">
        <v>550</v>
      </c>
      <c r="B108" s="13">
        <v>9465071</v>
      </c>
      <c r="C108" s="13"/>
      <c r="D108" s="13" t="s">
        <v>551</v>
      </c>
      <c r="E108" s="271" t="s">
        <v>24</v>
      </c>
      <c r="F108" s="271" t="s">
        <v>543</v>
      </c>
      <c r="G108" s="271" t="s">
        <v>69</v>
      </c>
      <c r="I108" s="84"/>
      <c r="J108" s="84"/>
      <c r="K108" s="84"/>
      <c r="L108" s="84"/>
      <c r="M108" s="84"/>
      <c r="N108" s="13">
        <v>0</v>
      </c>
      <c r="O108" s="42"/>
      <c r="P108" s="13">
        <v>27</v>
      </c>
      <c r="Q108" s="42"/>
      <c r="R108" s="13">
        <v>2015</v>
      </c>
      <c r="S108" s="42">
        <f t="shared" si="4"/>
        <v>2</v>
      </c>
      <c r="T108" s="13" t="s">
        <v>421</v>
      </c>
      <c r="U108" s="84"/>
      <c r="V108" s="84"/>
      <c r="W108" s="84"/>
      <c r="X108" s="84"/>
      <c r="Y108" s="73" t="s">
        <v>235</v>
      </c>
      <c r="Z108" s="238">
        <v>42814</v>
      </c>
    </row>
    <row r="109" spans="1:26" ht="15.5">
      <c r="A109" s="276" t="s">
        <v>553</v>
      </c>
      <c r="B109" s="13">
        <v>13725056</v>
      </c>
      <c r="C109" s="42"/>
      <c r="D109" s="42"/>
      <c r="E109" s="271" t="s">
        <v>99</v>
      </c>
      <c r="F109" s="271" t="s">
        <v>554</v>
      </c>
      <c r="G109" s="271" t="s">
        <v>87</v>
      </c>
      <c r="I109" s="84"/>
      <c r="J109" s="84"/>
      <c r="K109" s="84"/>
      <c r="L109" s="84"/>
      <c r="M109" s="84"/>
      <c r="N109" s="13">
        <v>0</v>
      </c>
      <c r="O109" s="42"/>
      <c r="P109" s="42"/>
      <c r="Q109" s="13">
        <v>0</v>
      </c>
      <c r="R109" s="13">
        <v>2016</v>
      </c>
      <c r="S109" s="42">
        <f t="shared" si="4"/>
        <v>1</v>
      </c>
      <c r="T109" s="42"/>
      <c r="U109" s="84"/>
      <c r="V109" s="84"/>
      <c r="W109" s="84"/>
      <c r="X109" s="84"/>
      <c r="Y109" s="73" t="s">
        <v>243</v>
      </c>
      <c r="Z109" s="238">
        <v>42824</v>
      </c>
    </row>
    <row r="110" spans="1:26" ht="15.5">
      <c r="A110" s="322" t="s">
        <v>179</v>
      </c>
      <c r="B110" s="13">
        <v>10746360</v>
      </c>
      <c r="C110" s="42"/>
      <c r="D110" s="42"/>
      <c r="E110" s="127"/>
      <c r="F110" s="124"/>
      <c r="G110" s="271" t="s">
        <v>60</v>
      </c>
      <c r="H110" s="84"/>
      <c r="I110" s="84"/>
      <c r="J110" s="84"/>
      <c r="K110" s="84"/>
      <c r="L110" s="84"/>
      <c r="M110" s="84"/>
      <c r="N110" s="13">
        <v>0</v>
      </c>
      <c r="O110" s="42"/>
      <c r="P110" s="13">
        <v>39</v>
      </c>
      <c r="Q110" s="42"/>
      <c r="R110" s="13">
        <v>2017</v>
      </c>
      <c r="S110" s="42">
        <f t="shared" si="4"/>
        <v>0</v>
      </c>
      <c r="T110" s="42"/>
      <c r="U110" s="42"/>
      <c r="V110" s="42"/>
      <c r="W110" s="42"/>
      <c r="X110" s="84"/>
      <c r="Y110" s="73" t="s">
        <v>243</v>
      </c>
      <c r="Z110" s="238">
        <v>42824</v>
      </c>
    </row>
    <row r="111" spans="1:26" ht="15.5">
      <c r="A111" s="276" t="s">
        <v>558</v>
      </c>
      <c r="B111" s="13">
        <v>9531252</v>
      </c>
      <c r="C111" s="42"/>
      <c r="D111" s="42"/>
      <c r="E111" s="271" t="s">
        <v>45</v>
      </c>
      <c r="F111" s="271" t="s">
        <v>560</v>
      </c>
      <c r="G111" s="271" t="s">
        <v>60</v>
      </c>
      <c r="H111" s="84"/>
      <c r="I111" s="84"/>
      <c r="J111" s="84"/>
      <c r="K111" s="84"/>
      <c r="L111" s="84"/>
      <c r="M111" s="84"/>
      <c r="N111" s="13">
        <v>0</v>
      </c>
      <c r="O111" s="42">
        <f>2016-P111</f>
        <v>1975</v>
      </c>
      <c r="P111" s="13">
        <v>41</v>
      </c>
      <c r="Q111" s="42"/>
      <c r="R111" s="13">
        <v>2016</v>
      </c>
      <c r="S111" s="42">
        <f t="shared" si="4"/>
        <v>1</v>
      </c>
      <c r="T111" s="13" t="s">
        <v>421</v>
      </c>
      <c r="U111" s="84"/>
      <c r="V111" s="84"/>
      <c r="W111" s="84"/>
      <c r="X111" s="84"/>
      <c r="Y111" s="73" t="s">
        <v>235</v>
      </c>
      <c r="Z111" s="238">
        <v>42828</v>
      </c>
    </row>
    <row r="112" spans="1:26" ht="15.5">
      <c r="A112" s="276" t="s">
        <v>563</v>
      </c>
      <c r="B112" s="13">
        <v>13722434</v>
      </c>
      <c r="C112" s="42"/>
      <c r="D112" s="42"/>
      <c r="E112" s="271" t="s">
        <v>81</v>
      </c>
      <c r="F112" s="271" t="s">
        <v>543</v>
      </c>
      <c r="G112" s="201" t="s">
        <v>103</v>
      </c>
      <c r="H112" s="84"/>
      <c r="I112" s="84"/>
      <c r="J112" s="84"/>
      <c r="K112" s="84"/>
      <c r="L112" s="84"/>
      <c r="M112" s="84"/>
      <c r="N112" s="13">
        <v>1</v>
      </c>
      <c r="O112" s="42"/>
      <c r="P112" s="13">
        <v>30</v>
      </c>
      <c r="Q112" s="13">
        <v>0</v>
      </c>
      <c r="R112" s="13">
        <v>2016</v>
      </c>
      <c r="S112" s="42">
        <f t="shared" si="4"/>
        <v>1</v>
      </c>
      <c r="T112" s="42"/>
      <c r="U112" s="84"/>
      <c r="V112" s="84"/>
      <c r="W112" s="84"/>
      <c r="X112" s="84"/>
      <c r="Y112" s="73" t="s">
        <v>243</v>
      </c>
      <c r="Z112" s="238">
        <v>42829</v>
      </c>
    </row>
    <row r="113" spans="1:26" ht="124">
      <c r="A113" s="276" t="s">
        <v>565</v>
      </c>
      <c r="B113" s="13">
        <v>11485729</v>
      </c>
      <c r="C113" s="13"/>
      <c r="D113" s="13" t="s">
        <v>566</v>
      </c>
      <c r="E113" s="271" t="s">
        <v>76</v>
      </c>
      <c r="F113" s="271" t="s">
        <v>568</v>
      </c>
      <c r="G113" s="201" t="s">
        <v>75</v>
      </c>
      <c r="H113" s="84"/>
      <c r="I113" s="84"/>
      <c r="J113" s="84"/>
      <c r="K113" s="84"/>
      <c r="L113" s="84"/>
      <c r="M113" s="84"/>
      <c r="N113" s="13">
        <v>0</v>
      </c>
      <c r="O113" s="42"/>
      <c r="P113" s="42"/>
      <c r="Q113" s="13">
        <v>9</v>
      </c>
      <c r="R113" s="13">
        <v>2010</v>
      </c>
      <c r="S113" s="42">
        <f t="shared" si="4"/>
        <v>7</v>
      </c>
      <c r="T113" s="13" t="s">
        <v>421</v>
      </c>
      <c r="U113" s="42"/>
      <c r="V113" s="42"/>
      <c r="W113" s="42"/>
      <c r="X113" s="42"/>
      <c r="Y113" s="133"/>
      <c r="Z113" s="238">
        <v>42843</v>
      </c>
    </row>
    <row r="114" spans="1:26" ht="77.5">
      <c r="A114" s="276" t="s">
        <v>572</v>
      </c>
      <c r="B114" s="13">
        <v>5518063</v>
      </c>
      <c r="C114" s="13"/>
      <c r="D114" s="13" t="s">
        <v>573</v>
      </c>
      <c r="E114" s="271" t="s">
        <v>24</v>
      </c>
      <c r="F114" s="271" t="s">
        <v>575</v>
      </c>
      <c r="G114" s="271" t="s">
        <v>577</v>
      </c>
      <c r="I114" s="84"/>
      <c r="J114" s="84"/>
      <c r="K114" s="84"/>
      <c r="L114" s="84"/>
      <c r="M114" s="84"/>
      <c r="N114" s="13">
        <v>1</v>
      </c>
      <c r="O114" s="42"/>
      <c r="P114" s="13">
        <v>56</v>
      </c>
      <c r="Q114" s="13">
        <v>0</v>
      </c>
      <c r="R114" s="13">
        <v>2009</v>
      </c>
      <c r="S114" s="42">
        <f t="shared" si="4"/>
        <v>8</v>
      </c>
      <c r="T114" s="13" t="s">
        <v>428</v>
      </c>
      <c r="U114" s="84"/>
      <c r="V114" s="84"/>
      <c r="W114" s="84"/>
      <c r="X114" s="84"/>
      <c r="Y114" s="73" t="s">
        <v>235</v>
      </c>
      <c r="Z114" s="238">
        <v>42851</v>
      </c>
    </row>
    <row r="115" spans="1:26" ht="31">
      <c r="A115" s="276" t="s">
        <v>579</v>
      </c>
      <c r="B115" s="13">
        <v>12531281</v>
      </c>
      <c r="C115" s="13"/>
      <c r="D115" s="13" t="s">
        <v>580</v>
      </c>
      <c r="E115" s="271" t="s">
        <v>99</v>
      </c>
      <c r="F115" s="271" t="s">
        <v>554</v>
      </c>
      <c r="G115" s="271" t="s">
        <v>87</v>
      </c>
      <c r="I115" s="84"/>
      <c r="J115" s="84"/>
      <c r="K115" s="84"/>
      <c r="L115" s="84"/>
      <c r="M115" s="84"/>
      <c r="N115" s="13">
        <v>1</v>
      </c>
      <c r="O115" s="42"/>
      <c r="P115" s="13">
        <v>30</v>
      </c>
      <c r="Q115" s="13">
        <v>0</v>
      </c>
      <c r="R115" s="13">
        <v>2013</v>
      </c>
      <c r="S115" s="42">
        <f t="shared" si="4"/>
        <v>4</v>
      </c>
      <c r="T115" s="84"/>
      <c r="U115" s="84"/>
      <c r="V115" s="84"/>
      <c r="W115" s="84"/>
      <c r="X115" s="84"/>
      <c r="Y115" s="73" t="s">
        <v>243</v>
      </c>
      <c r="Z115" s="238">
        <v>42853</v>
      </c>
    </row>
    <row r="116" spans="1:26" ht="15.5">
      <c r="A116" s="67" t="s">
        <v>582</v>
      </c>
      <c r="B116" s="71">
        <v>13552286</v>
      </c>
      <c r="C116" s="42"/>
      <c r="D116" s="42"/>
      <c r="E116" s="271" t="s">
        <v>57</v>
      </c>
      <c r="F116" s="271" t="s">
        <v>546</v>
      </c>
      <c r="G116" s="271" t="s">
        <v>483</v>
      </c>
      <c r="I116" s="42"/>
      <c r="J116" s="42"/>
      <c r="K116" s="42"/>
      <c r="L116" s="42"/>
      <c r="M116" s="42"/>
      <c r="N116" s="13">
        <v>0</v>
      </c>
      <c r="O116" s="42"/>
      <c r="P116" s="42"/>
      <c r="Q116" s="42"/>
      <c r="R116" s="13">
        <v>2017</v>
      </c>
      <c r="U116" s="42">
        <f>2017-R116</f>
        <v>0</v>
      </c>
      <c r="V116" s="42"/>
      <c r="W116" s="42"/>
      <c r="X116" s="42"/>
      <c r="Y116" s="73" t="s">
        <v>273</v>
      </c>
      <c r="Z116" s="238">
        <v>42858</v>
      </c>
    </row>
    <row r="117" spans="1:26" ht="15.5">
      <c r="A117" s="276" t="s">
        <v>586</v>
      </c>
      <c r="B117" s="13">
        <v>13021233</v>
      </c>
      <c r="C117" s="42"/>
      <c r="D117" s="42"/>
      <c r="E117" s="271" t="s">
        <v>54</v>
      </c>
      <c r="F117" s="271" t="s">
        <v>543</v>
      </c>
      <c r="G117" s="271" t="s">
        <v>53</v>
      </c>
      <c r="N117" s="13">
        <v>0</v>
      </c>
      <c r="O117" s="42"/>
      <c r="P117" s="13">
        <v>55</v>
      </c>
      <c r="Q117" s="13">
        <v>9</v>
      </c>
      <c r="R117" s="13">
        <v>2014</v>
      </c>
      <c r="S117" s="42">
        <f t="shared" ref="S117:S120" si="6">2017-R117</f>
        <v>3</v>
      </c>
      <c r="T117" s="42"/>
      <c r="U117" s="274"/>
      <c r="Y117" s="70" t="s">
        <v>243</v>
      </c>
      <c r="Z117" s="312">
        <v>42859</v>
      </c>
    </row>
    <row r="118" spans="1:26" ht="31">
      <c r="A118" s="276" t="s">
        <v>588</v>
      </c>
      <c r="B118" s="43">
        <v>13594700</v>
      </c>
      <c r="C118" s="42"/>
      <c r="D118" s="42"/>
      <c r="E118" s="271" t="s">
        <v>54</v>
      </c>
      <c r="F118" s="271" t="s">
        <v>543</v>
      </c>
      <c r="G118" s="271" t="s">
        <v>124</v>
      </c>
      <c r="I118" s="84"/>
      <c r="J118" s="84"/>
      <c r="K118" s="84"/>
      <c r="L118" s="84"/>
      <c r="M118" s="84"/>
      <c r="N118" s="13">
        <v>0</v>
      </c>
      <c r="O118" s="42"/>
      <c r="P118" s="13">
        <v>39</v>
      </c>
      <c r="Q118" s="13">
        <v>0</v>
      </c>
      <c r="R118" s="13">
        <v>2016</v>
      </c>
      <c r="S118" s="42">
        <f t="shared" si="6"/>
        <v>1</v>
      </c>
      <c r="T118" s="84"/>
      <c r="U118" s="84"/>
      <c r="V118" s="84"/>
      <c r="W118" s="84"/>
      <c r="X118" s="84"/>
      <c r="Y118" s="73" t="s">
        <v>243</v>
      </c>
      <c r="Z118" s="238">
        <v>42863</v>
      </c>
    </row>
    <row r="119" spans="1:26" ht="15.5">
      <c r="A119" s="276" t="s">
        <v>592</v>
      </c>
      <c r="B119" s="13">
        <v>13687025</v>
      </c>
      <c r="C119" s="42"/>
      <c r="D119" s="42"/>
      <c r="E119" s="271" t="s">
        <v>76</v>
      </c>
      <c r="F119" s="271" t="s">
        <v>543</v>
      </c>
      <c r="G119" s="271" t="s">
        <v>189</v>
      </c>
      <c r="H119" s="84"/>
      <c r="I119" s="84"/>
      <c r="J119" s="84"/>
      <c r="K119" s="84"/>
      <c r="L119" s="84"/>
      <c r="M119" s="84"/>
      <c r="N119" s="13">
        <v>1</v>
      </c>
      <c r="O119" s="42"/>
      <c r="P119" s="13">
        <v>21</v>
      </c>
      <c r="Q119" s="13">
        <v>0</v>
      </c>
      <c r="R119" s="13">
        <v>2016</v>
      </c>
      <c r="S119" s="42">
        <f t="shared" si="6"/>
        <v>1</v>
      </c>
      <c r="T119" s="84"/>
      <c r="U119" s="84"/>
      <c r="V119" s="84"/>
      <c r="W119" s="84"/>
      <c r="X119" s="84"/>
      <c r="Y119" s="73" t="s">
        <v>235</v>
      </c>
      <c r="Z119" s="238">
        <v>42867</v>
      </c>
    </row>
    <row r="120" spans="1:26" ht="15.5">
      <c r="A120" s="145" t="s">
        <v>191</v>
      </c>
      <c r="B120" s="13">
        <v>13918339</v>
      </c>
      <c r="C120" s="42"/>
      <c r="D120" s="42"/>
      <c r="E120" s="271" t="s">
        <v>45</v>
      </c>
      <c r="F120" s="271" t="s">
        <v>546</v>
      </c>
      <c r="G120" s="201" t="s">
        <v>596</v>
      </c>
      <c r="H120" s="84"/>
      <c r="I120" s="84"/>
      <c r="J120" s="84"/>
      <c r="K120" s="84"/>
      <c r="L120" s="84"/>
      <c r="M120" s="84"/>
      <c r="N120" s="71">
        <v>0</v>
      </c>
      <c r="O120" s="84"/>
      <c r="P120" s="84"/>
      <c r="Q120" s="84"/>
      <c r="R120" s="13">
        <v>2017</v>
      </c>
      <c r="S120" s="42">
        <f t="shared" si="6"/>
        <v>0</v>
      </c>
      <c r="T120" s="84"/>
      <c r="U120" s="84"/>
      <c r="V120" s="84"/>
      <c r="W120" s="84"/>
      <c r="X120" s="84"/>
      <c r="Y120" s="73" t="s">
        <v>243</v>
      </c>
      <c r="Z120" s="238">
        <v>42872</v>
      </c>
    </row>
    <row r="121" spans="1:26" ht="31">
      <c r="A121" s="276" t="s">
        <v>598</v>
      </c>
      <c r="B121" s="13">
        <v>12925160</v>
      </c>
      <c r="C121" s="293"/>
      <c r="D121" s="13" t="s">
        <v>599</v>
      </c>
      <c r="E121" s="271" t="s">
        <v>38</v>
      </c>
      <c r="F121" s="271" t="s">
        <v>554</v>
      </c>
      <c r="G121" s="271" t="s">
        <v>199</v>
      </c>
      <c r="H121" s="271"/>
      <c r="I121" s="13"/>
      <c r="J121" s="13"/>
      <c r="K121" s="13"/>
      <c r="L121" s="293"/>
      <c r="M121" s="42"/>
      <c r="N121" s="13">
        <v>1</v>
      </c>
      <c r="O121" s="42"/>
      <c r="P121" s="13">
        <v>45</v>
      </c>
      <c r="Q121" s="13">
        <v>0</v>
      </c>
      <c r="R121" s="13">
        <v>2014</v>
      </c>
      <c r="S121" s="70">
        <v>3</v>
      </c>
      <c r="U121" s="42">
        <f t="shared" ref="U121:U122" si="7">2017-R121</f>
        <v>3</v>
      </c>
      <c r="V121" s="84"/>
      <c r="W121" s="84"/>
      <c r="X121" s="84"/>
      <c r="Y121" s="73" t="s">
        <v>235</v>
      </c>
      <c r="Z121" s="238">
        <v>42875</v>
      </c>
    </row>
    <row r="122" spans="1:26" ht="15.5">
      <c r="A122" s="225" t="s">
        <v>187</v>
      </c>
      <c r="B122" s="13">
        <v>13939558</v>
      </c>
      <c r="C122" s="42"/>
      <c r="D122" s="42"/>
      <c r="E122" s="271" t="s">
        <v>45</v>
      </c>
      <c r="F122" s="271" t="s">
        <v>560</v>
      </c>
      <c r="G122" s="271" t="s">
        <v>83</v>
      </c>
      <c r="H122" s="271"/>
      <c r="I122" s="42"/>
      <c r="J122" s="42"/>
      <c r="K122" s="42"/>
      <c r="L122" s="42"/>
      <c r="M122" s="42"/>
      <c r="N122" s="13">
        <v>0</v>
      </c>
      <c r="O122" s="42"/>
      <c r="P122" s="42"/>
      <c r="Q122" s="42"/>
      <c r="R122" s="13">
        <v>2017</v>
      </c>
      <c r="S122" s="70">
        <v>0</v>
      </c>
      <c r="U122" s="42">
        <f t="shared" si="7"/>
        <v>0</v>
      </c>
      <c r="V122" s="84"/>
      <c r="W122" s="84"/>
      <c r="X122" s="84"/>
      <c r="Y122" s="73" t="s">
        <v>243</v>
      </c>
      <c r="Z122" s="238">
        <v>42880</v>
      </c>
    </row>
    <row r="123" spans="1:26" ht="46.5">
      <c r="A123" s="318" t="s">
        <v>608</v>
      </c>
      <c r="B123" s="13">
        <v>7041783</v>
      </c>
      <c r="C123" s="13"/>
      <c r="D123" s="13" t="s">
        <v>609</v>
      </c>
      <c r="E123" s="271" t="s">
        <v>38</v>
      </c>
      <c r="F123" s="145" t="s">
        <v>554</v>
      </c>
      <c r="G123" s="201" t="s">
        <v>385</v>
      </c>
      <c r="H123" s="84"/>
      <c r="I123" s="84"/>
      <c r="J123" s="84"/>
      <c r="K123" s="84"/>
      <c r="L123" s="84"/>
      <c r="M123" s="84"/>
      <c r="N123" s="13">
        <v>1</v>
      </c>
      <c r="O123" s="42"/>
      <c r="P123" s="13">
        <v>57</v>
      </c>
      <c r="Q123" s="13">
        <v>1</v>
      </c>
      <c r="R123" s="13">
        <v>2007</v>
      </c>
      <c r="S123" s="42">
        <f t="shared" ref="S123:S133" si="8">2017-R123</f>
        <v>10</v>
      </c>
      <c r="T123" s="13" t="s">
        <v>445</v>
      </c>
      <c r="U123" s="84"/>
      <c r="V123" s="84"/>
      <c r="W123" s="84"/>
      <c r="X123" s="84"/>
      <c r="Y123" s="73" t="s">
        <v>235</v>
      </c>
      <c r="Z123" s="238">
        <v>42888</v>
      </c>
    </row>
    <row r="124" spans="1:26" ht="15.5">
      <c r="A124" s="13" t="s">
        <v>614</v>
      </c>
      <c r="B124" s="43">
        <v>13734793</v>
      </c>
      <c r="C124" s="127"/>
      <c r="D124" s="127"/>
      <c r="E124" s="127"/>
      <c r="F124" s="124"/>
      <c r="G124" s="201" t="s">
        <v>51</v>
      </c>
      <c r="H124" s="84"/>
      <c r="I124" s="84"/>
      <c r="J124" s="84"/>
      <c r="K124" s="84"/>
      <c r="L124" s="84"/>
      <c r="M124" s="84"/>
      <c r="N124" s="13">
        <v>1</v>
      </c>
      <c r="O124" s="42"/>
      <c r="P124" s="42"/>
      <c r="Q124" s="42"/>
      <c r="R124" s="13">
        <v>2016</v>
      </c>
      <c r="S124" s="42">
        <f t="shared" si="8"/>
        <v>1</v>
      </c>
      <c r="T124" s="84"/>
      <c r="U124" s="84"/>
      <c r="V124" s="84"/>
      <c r="W124" s="84"/>
      <c r="X124" s="84"/>
      <c r="Y124" s="73" t="s">
        <v>235</v>
      </c>
      <c r="Z124" s="238">
        <v>42913</v>
      </c>
    </row>
    <row r="125" spans="1:26" ht="46.5">
      <c r="A125" s="276" t="s">
        <v>617</v>
      </c>
      <c r="B125" s="13">
        <v>12786356</v>
      </c>
      <c r="C125" s="13"/>
      <c r="D125" s="13" t="s">
        <v>620</v>
      </c>
      <c r="E125" s="271" t="s">
        <v>99</v>
      </c>
      <c r="F125" s="145" t="s">
        <v>554</v>
      </c>
      <c r="G125" s="100" t="s">
        <v>87</v>
      </c>
      <c r="H125" s="84"/>
      <c r="I125" s="84"/>
      <c r="J125" s="84"/>
      <c r="K125" s="84"/>
      <c r="L125" s="84"/>
      <c r="M125" s="84"/>
      <c r="N125" s="13">
        <v>1</v>
      </c>
      <c r="O125" s="42"/>
      <c r="P125" s="13">
        <v>38</v>
      </c>
      <c r="Q125" s="13">
        <v>0</v>
      </c>
      <c r="R125" s="13">
        <v>2014</v>
      </c>
      <c r="S125" s="42">
        <f t="shared" si="8"/>
        <v>3</v>
      </c>
      <c r="T125" s="13" t="s">
        <v>428</v>
      </c>
      <c r="U125" s="42"/>
      <c r="V125" s="84"/>
      <c r="W125" s="84"/>
      <c r="X125" s="84"/>
      <c r="Y125" s="73" t="s">
        <v>235</v>
      </c>
      <c r="Z125" s="238">
        <v>42921</v>
      </c>
    </row>
    <row r="126" spans="1:26" ht="46.5">
      <c r="A126" s="276" t="s">
        <v>622</v>
      </c>
      <c r="B126" s="283">
        <v>13103148</v>
      </c>
      <c r="C126" s="283"/>
      <c r="D126" s="283" t="s">
        <v>624</v>
      </c>
      <c r="E126" s="271" t="s">
        <v>24</v>
      </c>
      <c r="F126" s="271" t="s">
        <v>575</v>
      </c>
      <c r="G126" s="201" t="s">
        <v>577</v>
      </c>
      <c r="H126" s="84"/>
      <c r="I126" s="84"/>
      <c r="J126" s="84"/>
      <c r="K126" s="84"/>
      <c r="L126" s="84"/>
      <c r="M126" s="84"/>
      <c r="N126" s="13">
        <v>0</v>
      </c>
      <c r="O126" s="42"/>
      <c r="P126" s="13">
        <v>55</v>
      </c>
      <c r="Q126" s="13">
        <v>0</v>
      </c>
      <c r="R126" s="13">
        <v>2014</v>
      </c>
      <c r="S126" s="42">
        <f t="shared" si="8"/>
        <v>3</v>
      </c>
      <c r="T126" s="13" t="s">
        <v>7</v>
      </c>
      <c r="U126" s="42"/>
      <c r="V126" s="84"/>
      <c r="W126" s="84"/>
      <c r="X126" s="84"/>
      <c r="Y126" s="73" t="s">
        <v>235</v>
      </c>
      <c r="Z126" s="238">
        <v>42928</v>
      </c>
    </row>
    <row r="127" spans="1:26" ht="31">
      <c r="A127" s="275" t="s">
        <v>627</v>
      </c>
      <c r="B127" s="13">
        <v>8773103</v>
      </c>
      <c r="C127" s="13"/>
      <c r="D127" s="13" t="s">
        <v>628</v>
      </c>
      <c r="E127" s="271" t="s">
        <v>99</v>
      </c>
      <c r="F127" s="271" t="s">
        <v>554</v>
      </c>
      <c r="G127" s="201" t="s">
        <v>87</v>
      </c>
      <c r="H127" s="84"/>
      <c r="I127" s="84"/>
      <c r="J127" s="84"/>
      <c r="K127" s="84"/>
      <c r="L127" s="84"/>
      <c r="M127" s="84"/>
      <c r="N127" s="13">
        <v>1</v>
      </c>
      <c r="O127" s="42">
        <f>2016-P127</f>
        <v>1971</v>
      </c>
      <c r="P127" s="13">
        <v>45</v>
      </c>
      <c r="Q127" s="13">
        <v>0</v>
      </c>
      <c r="R127" s="13">
        <v>2003</v>
      </c>
      <c r="S127" s="42">
        <f t="shared" si="8"/>
        <v>14</v>
      </c>
      <c r="T127" s="84"/>
      <c r="U127" s="84"/>
      <c r="V127" s="84"/>
      <c r="W127" s="84"/>
      <c r="X127" s="84"/>
      <c r="Y127" s="73" t="s">
        <v>235</v>
      </c>
      <c r="Z127" s="238">
        <v>42944</v>
      </c>
    </row>
    <row r="128" spans="1:26" ht="15.5">
      <c r="A128" s="275" t="s">
        <v>611</v>
      </c>
      <c r="B128" s="13">
        <v>13414420</v>
      </c>
      <c r="C128" s="42"/>
      <c r="D128" s="13" t="s">
        <v>631</v>
      </c>
      <c r="E128" s="271" t="s">
        <v>24</v>
      </c>
      <c r="F128" s="145" t="s">
        <v>568</v>
      </c>
      <c r="G128" s="201" t="s">
        <v>135</v>
      </c>
      <c r="H128" s="84"/>
      <c r="I128" s="84"/>
      <c r="J128" s="84"/>
      <c r="K128" s="84"/>
      <c r="L128" s="84"/>
      <c r="M128" s="84"/>
      <c r="N128" s="13">
        <v>0</v>
      </c>
      <c r="O128" s="42"/>
      <c r="P128" s="13">
        <v>49</v>
      </c>
      <c r="Q128" s="13">
        <v>0</v>
      </c>
      <c r="R128" s="13">
        <v>2016</v>
      </c>
      <c r="S128" s="42">
        <f t="shared" si="8"/>
        <v>1</v>
      </c>
      <c r="T128" s="42"/>
      <c r="U128" s="42"/>
      <c r="V128" s="42"/>
      <c r="W128" s="42"/>
      <c r="X128" s="42"/>
      <c r="Y128" s="73" t="s">
        <v>243</v>
      </c>
      <c r="Z128" s="238">
        <v>42947</v>
      </c>
    </row>
    <row r="129" spans="1:26" ht="31">
      <c r="A129" s="276" t="s">
        <v>547</v>
      </c>
      <c r="B129" s="13">
        <v>13453410</v>
      </c>
      <c r="C129" s="13"/>
      <c r="D129" s="13" t="s">
        <v>635</v>
      </c>
      <c r="E129" s="127"/>
      <c r="F129" s="145" t="s">
        <v>543</v>
      </c>
      <c r="G129" s="201" t="s">
        <v>80</v>
      </c>
      <c r="H129" s="84"/>
      <c r="I129" s="84"/>
      <c r="J129" s="84"/>
      <c r="K129" s="84"/>
      <c r="L129" s="84"/>
      <c r="M129" s="84"/>
      <c r="N129" s="13">
        <v>1</v>
      </c>
      <c r="O129" s="42">
        <f t="shared" ref="O129:O130" si="9">2016-P129</f>
        <v>1996</v>
      </c>
      <c r="P129" s="13">
        <v>20</v>
      </c>
      <c r="Q129" s="13">
        <v>0</v>
      </c>
      <c r="R129" s="13">
        <v>2015</v>
      </c>
      <c r="S129" s="42">
        <f t="shared" si="8"/>
        <v>2</v>
      </c>
      <c r="T129" s="13" t="s">
        <v>425</v>
      </c>
      <c r="U129" s="42"/>
      <c r="V129" s="84"/>
      <c r="W129" s="84"/>
      <c r="X129" s="84"/>
      <c r="Y129" s="73" t="s">
        <v>235</v>
      </c>
      <c r="Z129" s="238">
        <v>42888</v>
      </c>
    </row>
    <row r="130" spans="1:26" ht="31">
      <c r="A130" s="276" t="s">
        <v>494</v>
      </c>
      <c r="B130" s="13">
        <v>13353776</v>
      </c>
      <c r="C130" s="13"/>
      <c r="D130" s="13" t="s">
        <v>639</v>
      </c>
      <c r="E130" s="127"/>
      <c r="F130" s="145" t="s">
        <v>575</v>
      </c>
      <c r="G130" s="201" t="s">
        <v>158</v>
      </c>
      <c r="H130" s="84"/>
      <c r="I130" s="84"/>
      <c r="J130" s="84"/>
      <c r="K130" s="84"/>
      <c r="L130" s="84"/>
      <c r="M130" s="84"/>
      <c r="N130" s="13">
        <v>1</v>
      </c>
      <c r="O130" s="42">
        <f t="shared" si="9"/>
        <v>1966</v>
      </c>
      <c r="P130" s="13">
        <v>50</v>
      </c>
      <c r="Q130" s="13">
        <v>0</v>
      </c>
      <c r="R130" s="13">
        <v>2015</v>
      </c>
      <c r="S130" s="42">
        <f t="shared" si="8"/>
        <v>2</v>
      </c>
      <c r="T130" s="71" t="s">
        <v>640</v>
      </c>
      <c r="U130" s="84"/>
      <c r="V130" s="84"/>
      <c r="W130" s="84"/>
      <c r="X130" s="84"/>
      <c r="Y130" s="73" t="s">
        <v>235</v>
      </c>
      <c r="Z130" s="238">
        <v>42954</v>
      </c>
    </row>
    <row r="131" spans="1:26" ht="62">
      <c r="A131" s="276" t="s">
        <v>641</v>
      </c>
      <c r="B131" s="13">
        <v>10318335</v>
      </c>
      <c r="C131" s="13"/>
      <c r="D131" s="13" t="s">
        <v>642</v>
      </c>
      <c r="E131" s="127"/>
      <c r="F131" s="145" t="s">
        <v>554</v>
      </c>
      <c r="G131" s="201" t="s">
        <v>385</v>
      </c>
      <c r="H131" s="84"/>
      <c r="I131" s="84"/>
      <c r="J131" s="84"/>
      <c r="K131" s="84"/>
      <c r="L131" s="84"/>
      <c r="M131" s="84"/>
      <c r="N131" s="13">
        <v>0</v>
      </c>
      <c r="O131" s="42"/>
      <c r="P131" s="13">
        <v>42</v>
      </c>
      <c r="Q131" s="13">
        <v>0</v>
      </c>
      <c r="R131" s="13">
        <v>2007</v>
      </c>
      <c r="S131" s="42">
        <f t="shared" si="8"/>
        <v>10</v>
      </c>
      <c r="T131" s="13" t="s">
        <v>428</v>
      </c>
      <c r="U131" s="42"/>
      <c r="V131" s="84"/>
      <c r="W131" s="84"/>
      <c r="X131" s="84"/>
      <c r="Y131" s="73" t="s">
        <v>235</v>
      </c>
      <c r="Z131" s="238">
        <v>42954</v>
      </c>
    </row>
    <row r="132" spans="1:26" ht="15.5">
      <c r="A132" s="276" t="s">
        <v>604</v>
      </c>
      <c r="B132" s="13">
        <v>12598967</v>
      </c>
      <c r="C132" s="127"/>
      <c r="D132" s="127"/>
      <c r="E132" s="127"/>
      <c r="F132" s="145" t="s">
        <v>560</v>
      </c>
      <c r="G132" s="201" t="s">
        <v>60</v>
      </c>
      <c r="H132" s="84"/>
      <c r="I132" s="84"/>
      <c r="J132" s="84"/>
      <c r="K132" s="84"/>
      <c r="L132" s="84"/>
      <c r="M132" s="84"/>
      <c r="N132" s="13">
        <v>1</v>
      </c>
      <c r="O132" s="42">
        <f>2016-P132</f>
        <v>1996</v>
      </c>
      <c r="P132" s="13">
        <v>20</v>
      </c>
      <c r="Q132" s="42"/>
      <c r="R132" s="13">
        <v>2016</v>
      </c>
      <c r="S132" s="42">
        <f t="shared" si="8"/>
        <v>1</v>
      </c>
      <c r="T132" s="13" t="s">
        <v>428</v>
      </c>
      <c r="U132" s="84"/>
      <c r="V132" s="84"/>
      <c r="W132" s="84"/>
      <c r="X132" s="84"/>
      <c r="Y132" s="73" t="s">
        <v>235</v>
      </c>
      <c r="Z132" s="238">
        <v>42956</v>
      </c>
    </row>
    <row r="133" spans="1:26" ht="15.5">
      <c r="A133" s="276" t="s">
        <v>626</v>
      </c>
      <c r="B133" s="13">
        <v>7259856</v>
      </c>
      <c r="C133" s="127"/>
      <c r="D133" s="127"/>
      <c r="E133" s="127"/>
      <c r="F133" s="145" t="s">
        <v>554</v>
      </c>
      <c r="G133" s="201" t="s">
        <v>87</v>
      </c>
      <c r="H133" s="84"/>
      <c r="I133" s="84"/>
      <c r="J133" s="84"/>
      <c r="K133" s="84"/>
      <c r="L133" s="84"/>
      <c r="M133" s="84"/>
      <c r="N133" s="13">
        <v>1</v>
      </c>
      <c r="O133" s="42"/>
      <c r="P133" s="13">
        <v>40</v>
      </c>
      <c r="Q133" s="13">
        <v>2</v>
      </c>
      <c r="R133" s="13">
        <v>2016</v>
      </c>
      <c r="S133" s="42">
        <f t="shared" si="8"/>
        <v>1</v>
      </c>
      <c r="T133" s="42"/>
      <c r="U133" s="42"/>
      <c r="V133" s="42"/>
      <c r="W133" s="42"/>
      <c r="X133" s="42"/>
      <c r="Y133" s="133"/>
      <c r="Z133" s="84"/>
    </row>
    <row r="134" spans="1:26" ht="15.5">
      <c r="A134" s="72" t="s">
        <v>238</v>
      </c>
      <c r="B134" s="124"/>
      <c r="C134" s="127"/>
      <c r="D134" s="127"/>
      <c r="E134" s="127"/>
      <c r="F134" s="145" t="s">
        <v>575</v>
      </c>
      <c r="G134" s="201" t="s">
        <v>158</v>
      </c>
      <c r="H134" s="84"/>
      <c r="I134" s="84"/>
      <c r="J134" s="84"/>
      <c r="K134" s="84"/>
      <c r="L134" s="84"/>
      <c r="M134" s="84"/>
      <c r="N134" s="13">
        <v>0</v>
      </c>
      <c r="O134" s="42"/>
      <c r="P134" s="42"/>
      <c r="Q134" s="42"/>
      <c r="R134" s="13">
        <v>2017</v>
      </c>
      <c r="S134" s="71">
        <v>0</v>
      </c>
      <c r="T134" s="84"/>
      <c r="U134" s="84"/>
      <c r="V134" s="84"/>
      <c r="W134" s="84"/>
      <c r="X134" s="84"/>
      <c r="Y134" s="73" t="s">
        <v>273</v>
      </c>
      <c r="Z134" s="238">
        <v>42961</v>
      </c>
    </row>
    <row r="135" spans="1:26" ht="15.5">
      <c r="A135" s="276" t="s">
        <v>643</v>
      </c>
      <c r="B135" s="13">
        <v>11688306</v>
      </c>
      <c r="C135" s="42"/>
      <c r="D135" s="42"/>
      <c r="E135" s="271" t="s">
        <v>45</v>
      </c>
      <c r="F135" s="271" t="s">
        <v>546</v>
      </c>
      <c r="G135" s="201" t="s">
        <v>177</v>
      </c>
      <c r="H135" s="84"/>
      <c r="I135" s="84"/>
      <c r="J135" s="84"/>
      <c r="K135" s="84"/>
      <c r="L135" s="84"/>
      <c r="M135" s="84"/>
      <c r="N135" s="13">
        <v>1</v>
      </c>
      <c r="O135" s="42">
        <f>2016-P135</f>
        <v>1988</v>
      </c>
      <c r="P135" s="13">
        <v>28</v>
      </c>
      <c r="Q135" s="13">
        <v>0</v>
      </c>
      <c r="R135" s="13">
        <v>2010</v>
      </c>
      <c r="S135" s="42">
        <f t="shared" ref="S135:S145" si="10">2017-R135</f>
        <v>7</v>
      </c>
      <c r="T135" s="13" t="s">
        <v>428</v>
      </c>
      <c r="U135" s="42"/>
      <c r="V135" s="42"/>
      <c r="W135" s="84"/>
      <c r="X135" s="84"/>
      <c r="Y135" s="73" t="s">
        <v>235</v>
      </c>
      <c r="Z135" s="238">
        <v>42961</v>
      </c>
    </row>
    <row r="136" spans="1:26" ht="15.5">
      <c r="A136" s="67" t="s">
        <v>236</v>
      </c>
      <c r="B136" s="13">
        <v>5232897</v>
      </c>
      <c r="C136" s="42"/>
      <c r="D136" s="42"/>
      <c r="E136" s="271" t="s">
        <v>45</v>
      </c>
      <c r="F136" s="271" t="s">
        <v>560</v>
      </c>
      <c r="G136" s="271" t="s">
        <v>60</v>
      </c>
      <c r="I136" s="84"/>
      <c r="J136" s="84"/>
      <c r="K136" s="84"/>
      <c r="L136" s="84"/>
      <c r="M136" s="84"/>
      <c r="N136" s="13">
        <v>1</v>
      </c>
      <c r="O136" s="42"/>
      <c r="P136" s="42"/>
      <c r="Q136" s="42"/>
      <c r="R136" s="13">
        <v>2017</v>
      </c>
      <c r="S136" s="42">
        <f t="shared" si="10"/>
        <v>0</v>
      </c>
      <c r="T136" s="84"/>
      <c r="U136" s="84"/>
      <c r="V136" s="84"/>
      <c r="W136" s="84"/>
      <c r="X136" s="84"/>
      <c r="Y136" s="73" t="s">
        <v>243</v>
      </c>
      <c r="Z136" s="238">
        <v>42963</v>
      </c>
    </row>
    <row r="137" spans="1:26" ht="46.5">
      <c r="A137" s="303" t="s">
        <v>645</v>
      </c>
      <c r="B137" s="304">
        <v>10450310</v>
      </c>
      <c r="C137" s="304"/>
      <c r="D137" s="304" t="s">
        <v>646</v>
      </c>
      <c r="E137" s="127"/>
      <c r="F137" s="145" t="s">
        <v>546</v>
      </c>
      <c r="G137" s="201" t="s">
        <v>304</v>
      </c>
      <c r="H137" s="84"/>
      <c r="I137" s="84"/>
      <c r="J137" s="84"/>
      <c r="K137" s="84"/>
      <c r="L137" s="84"/>
      <c r="M137" s="84"/>
      <c r="N137" s="13">
        <v>1</v>
      </c>
      <c r="O137" s="42"/>
      <c r="P137" s="13">
        <v>34</v>
      </c>
      <c r="Q137" s="13">
        <v>2</v>
      </c>
      <c r="R137" s="13">
        <v>2012</v>
      </c>
      <c r="S137" s="42">
        <f t="shared" si="10"/>
        <v>5</v>
      </c>
      <c r="T137" s="13" t="s">
        <v>428</v>
      </c>
      <c r="U137" s="84"/>
      <c r="V137" s="84"/>
      <c r="W137" s="84"/>
      <c r="X137" s="84"/>
      <c r="Y137" s="73" t="s">
        <v>235</v>
      </c>
      <c r="Z137" s="238">
        <v>42978</v>
      </c>
    </row>
    <row r="138" spans="1:26" ht="15.5">
      <c r="A138" s="332" t="s">
        <v>225</v>
      </c>
      <c r="B138" s="13">
        <v>13996301</v>
      </c>
      <c r="C138" s="42"/>
      <c r="D138" s="42"/>
      <c r="E138" s="271" t="s">
        <v>54</v>
      </c>
      <c r="G138" s="271" t="s">
        <v>124</v>
      </c>
      <c r="H138" s="84"/>
      <c r="I138" s="84"/>
      <c r="J138" s="84"/>
      <c r="K138" s="84"/>
      <c r="L138" s="84"/>
      <c r="M138" s="84"/>
      <c r="N138" s="13">
        <v>0</v>
      </c>
      <c r="O138" s="42"/>
      <c r="P138" s="42"/>
      <c r="Q138" s="42"/>
      <c r="R138" s="13">
        <v>2017</v>
      </c>
      <c r="S138" s="42">
        <f t="shared" si="10"/>
        <v>0</v>
      </c>
      <c r="T138" s="84"/>
      <c r="U138" s="84"/>
      <c r="V138" s="84"/>
      <c r="W138" s="84"/>
      <c r="X138" s="84"/>
      <c r="Y138" s="73" t="s">
        <v>243</v>
      </c>
      <c r="Z138" s="238">
        <v>42978</v>
      </c>
    </row>
    <row r="139" spans="1:26" ht="15.5">
      <c r="A139" s="276" t="s">
        <v>576</v>
      </c>
      <c r="B139" s="13">
        <v>10778785</v>
      </c>
      <c r="C139" s="13"/>
      <c r="D139" s="13">
        <v>981805084</v>
      </c>
      <c r="E139" s="271" t="s">
        <v>45</v>
      </c>
      <c r="G139" s="271" t="s">
        <v>83</v>
      </c>
      <c r="H139" s="84"/>
      <c r="I139" s="84"/>
      <c r="J139" s="84"/>
      <c r="K139" s="84"/>
      <c r="L139" s="84"/>
      <c r="M139" s="84"/>
      <c r="N139" s="13">
        <v>1</v>
      </c>
      <c r="O139" s="42"/>
      <c r="P139" s="13">
        <v>40</v>
      </c>
      <c r="Q139" s="13">
        <v>9</v>
      </c>
      <c r="R139" s="13">
        <v>2016</v>
      </c>
      <c r="S139" s="42">
        <f t="shared" si="10"/>
        <v>1</v>
      </c>
      <c r="T139" s="13" t="s">
        <v>428</v>
      </c>
      <c r="U139" s="84"/>
      <c r="V139" s="84"/>
      <c r="W139" s="84"/>
      <c r="X139" s="84"/>
      <c r="Y139" s="73" t="s">
        <v>235</v>
      </c>
      <c r="Z139" s="238">
        <v>42972</v>
      </c>
    </row>
    <row r="140" spans="1:26" ht="93">
      <c r="A140" s="303" t="s">
        <v>650</v>
      </c>
      <c r="B140" s="13">
        <v>13135744</v>
      </c>
      <c r="C140" s="13"/>
      <c r="D140" s="304" t="s">
        <v>651</v>
      </c>
      <c r="E140" s="271" t="s">
        <v>652</v>
      </c>
      <c r="F140" s="271" t="s">
        <v>48</v>
      </c>
      <c r="G140" s="13" t="s">
        <v>118</v>
      </c>
      <c r="H140" s="84"/>
      <c r="I140" s="84"/>
      <c r="J140" s="84"/>
      <c r="K140" s="84"/>
      <c r="L140" s="84"/>
      <c r="M140" s="84"/>
      <c r="N140" s="13">
        <v>1</v>
      </c>
      <c r="O140" s="13"/>
      <c r="R140" s="13">
        <v>2015</v>
      </c>
      <c r="S140" s="42">
        <f t="shared" si="10"/>
        <v>2</v>
      </c>
      <c r="T140" s="13" t="s">
        <v>425</v>
      </c>
      <c r="U140" s="84"/>
      <c r="V140" s="84"/>
      <c r="W140" s="84"/>
      <c r="X140" s="84"/>
      <c r="Y140" s="73" t="s">
        <v>235</v>
      </c>
      <c r="Z140" s="238">
        <v>42996</v>
      </c>
    </row>
    <row r="141" spans="1:26" ht="62">
      <c r="A141" s="303" t="s">
        <v>653</v>
      </c>
      <c r="B141" s="304">
        <v>13091798</v>
      </c>
      <c r="C141" s="304"/>
      <c r="D141" s="304" t="s">
        <v>655</v>
      </c>
      <c r="E141" s="271" t="s">
        <v>76</v>
      </c>
      <c r="F141" s="70" t="s">
        <v>22</v>
      </c>
      <c r="G141" s="271" t="s">
        <v>140</v>
      </c>
      <c r="H141" s="84"/>
      <c r="I141" s="84"/>
      <c r="J141" s="84"/>
      <c r="K141" s="84"/>
      <c r="L141" s="84"/>
      <c r="M141" s="84"/>
      <c r="N141" s="13">
        <v>0</v>
      </c>
      <c r="O141" s="13">
        <v>2</v>
      </c>
      <c r="R141" s="13">
        <v>2015</v>
      </c>
      <c r="S141" s="42">
        <f t="shared" si="10"/>
        <v>2</v>
      </c>
      <c r="T141" s="13" t="s">
        <v>445</v>
      </c>
      <c r="U141" s="84"/>
      <c r="V141" s="84"/>
      <c r="W141" s="84"/>
      <c r="X141" s="84"/>
      <c r="Y141" s="73" t="s">
        <v>235</v>
      </c>
      <c r="Z141" s="238">
        <v>43002</v>
      </c>
    </row>
    <row r="142" spans="1:26" ht="31">
      <c r="A142" s="276" t="s">
        <v>246</v>
      </c>
      <c r="B142" s="333">
        <v>14031546</v>
      </c>
      <c r="C142" s="42"/>
      <c r="D142" s="13"/>
      <c r="E142" s="271" t="s">
        <v>81</v>
      </c>
      <c r="G142" s="271" t="s">
        <v>80</v>
      </c>
      <c r="H142" s="84"/>
      <c r="I142" s="84"/>
      <c r="J142" s="84"/>
      <c r="K142" s="84"/>
      <c r="L142" s="84"/>
      <c r="M142" s="84"/>
      <c r="N142" s="13">
        <v>0</v>
      </c>
      <c r="O142" s="13"/>
      <c r="R142" s="13">
        <v>2017</v>
      </c>
      <c r="S142" s="42">
        <f t="shared" si="10"/>
        <v>0</v>
      </c>
      <c r="T142" s="84"/>
      <c r="U142" s="84"/>
      <c r="V142" s="84"/>
      <c r="W142" s="84"/>
      <c r="X142" s="84"/>
      <c r="Y142" s="73" t="s">
        <v>243</v>
      </c>
      <c r="Z142" s="238">
        <v>43006</v>
      </c>
    </row>
    <row r="143" spans="1:26" ht="15.5">
      <c r="A143" s="276" t="s">
        <v>660</v>
      </c>
      <c r="B143" s="13">
        <v>12786356</v>
      </c>
      <c r="C143" s="42"/>
      <c r="D143" s="42"/>
      <c r="E143" s="271" t="s">
        <v>24</v>
      </c>
      <c r="G143" s="271" t="s">
        <v>69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13">
        <v>2016</v>
      </c>
      <c r="S143" s="42">
        <f t="shared" si="10"/>
        <v>1</v>
      </c>
      <c r="T143" s="84"/>
      <c r="U143" s="84"/>
      <c r="V143" s="84"/>
      <c r="W143" s="84"/>
      <c r="X143" s="84"/>
      <c r="Y143" s="73" t="s">
        <v>243</v>
      </c>
      <c r="Z143" s="238">
        <v>42644</v>
      </c>
    </row>
    <row r="144" spans="1:26" ht="15.5">
      <c r="A144" s="276" t="s">
        <v>664</v>
      </c>
      <c r="B144" s="43">
        <v>13996335</v>
      </c>
      <c r="C144" s="334">
        <v>13996335</v>
      </c>
      <c r="D144" s="42"/>
      <c r="E144" s="271" t="s">
        <v>54</v>
      </c>
      <c r="G144" s="271" t="s">
        <v>124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13">
        <v>2017</v>
      </c>
      <c r="S144" s="42">
        <f t="shared" si="10"/>
        <v>0</v>
      </c>
      <c r="T144" s="84"/>
      <c r="U144" s="84"/>
      <c r="V144" s="84"/>
      <c r="W144" s="84"/>
      <c r="X144" s="84"/>
      <c r="Y144" s="73" t="s">
        <v>243</v>
      </c>
      <c r="Z144" s="238">
        <v>43006</v>
      </c>
    </row>
    <row r="145" spans="1:26" ht="15.5">
      <c r="A145" s="303" t="s">
        <v>492</v>
      </c>
      <c r="B145" s="13">
        <v>12269379</v>
      </c>
      <c r="C145" s="13"/>
      <c r="D145" s="13">
        <v>82068811</v>
      </c>
      <c r="E145" s="271" t="s">
        <v>99</v>
      </c>
      <c r="G145" s="271" t="s">
        <v>122</v>
      </c>
      <c r="H145" s="84"/>
      <c r="I145" s="84"/>
      <c r="J145" s="84"/>
      <c r="K145" s="84"/>
      <c r="L145" s="84"/>
      <c r="M145" s="84"/>
      <c r="N145" s="71">
        <v>0</v>
      </c>
      <c r="O145" s="84"/>
      <c r="P145" s="13"/>
      <c r="Q145" s="42"/>
      <c r="R145" s="13">
        <v>2015</v>
      </c>
      <c r="S145" s="42">
        <f t="shared" si="10"/>
        <v>2</v>
      </c>
      <c r="T145" s="13" t="s">
        <v>445</v>
      </c>
      <c r="U145" s="84"/>
      <c r="V145" s="84"/>
      <c r="W145" s="84"/>
      <c r="X145" s="84"/>
      <c r="Y145" s="73" t="s">
        <v>235</v>
      </c>
      <c r="Z145" s="238">
        <v>43012</v>
      </c>
    </row>
    <row r="146" spans="1:26" ht="15.5">
      <c r="A146" s="67" t="s">
        <v>671</v>
      </c>
      <c r="B146" s="85">
        <v>14062871</v>
      </c>
      <c r="C146" s="42"/>
      <c r="D146" s="42"/>
      <c r="E146" s="271" t="s">
        <v>88</v>
      </c>
      <c r="F146" s="70" t="s">
        <v>48</v>
      </c>
      <c r="G146" s="271" t="s">
        <v>124</v>
      </c>
      <c r="H146" s="84"/>
      <c r="I146" s="84"/>
      <c r="J146" s="84"/>
      <c r="K146" s="84"/>
      <c r="L146" s="84"/>
      <c r="M146" s="84"/>
      <c r="N146" s="71">
        <v>0</v>
      </c>
      <c r="O146" s="84"/>
      <c r="P146" s="84"/>
      <c r="Q146" s="84"/>
      <c r="R146" s="71">
        <v>2017</v>
      </c>
      <c r="S146" s="71">
        <v>0</v>
      </c>
      <c r="T146" s="84"/>
      <c r="U146" s="84"/>
      <c r="V146" s="84"/>
      <c r="W146" s="84"/>
      <c r="X146" s="84"/>
      <c r="Y146" s="73" t="s">
        <v>273</v>
      </c>
      <c r="Z146" s="238">
        <v>43017</v>
      </c>
    </row>
    <row r="147" spans="1:26" ht="15.5">
      <c r="A147" s="276" t="s">
        <v>673</v>
      </c>
      <c r="B147" s="43">
        <v>13904115</v>
      </c>
      <c r="C147" s="127"/>
      <c r="D147" s="144" t="s">
        <v>54</v>
      </c>
      <c r="E147" s="127"/>
      <c r="F147" s="124"/>
      <c r="G147" s="201" t="s">
        <v>53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71">
        <v>2017</v>
      </c>
      <c r="S147" s="71">
        <v>0</v>
      </c>
      <c r="T147" s="84"/>
      <c r="U147" s="84"/>
      <c r="V147" s="84"/>
      <c r="W147" s="84"/>
      <c r="X147" s="84"/>
      <c r="Y147" s="73" t="s">
        <v>243</v>
      </c>
      <c r="Z147" s="335">
        <v>43018</v>
      </c>
    </row>
    <row r="148" spans="1:26" ht="15.5">
      <c r="A148" s="276" t="s">
        <v>202</v>
      </c>
      <c r="B148" s="43">
        <v>9824343</v>
      </c>
      <c r="C148" s="127"/>
      <c r="D148" s="144" t="s">
        <v>36</v>
      </c>
      <c r="E148" s="127"/>
      <c r="F148" s="124"/>
      <c r="G148" s="201" t="s">
        <v>51</v>
      </c>
      <c r="H148" s="84"/>
      <c r="I148" s="84"/>
      <c r="J148" s="84"/>
      <c r="K148" s="84"/>
      <c r="L148" s="84"/>
      <c r="M148" s="84"/>
      <c r="N148" s="71">
        <v>0</v>
      </c>
      <c r="O148" s="84"/>
      <c r="P148" s="84"/>
      <c r="Q148" s="84"/>
      <c r="R148" s="71">
        <v>2017</v>
      </c>
      <c r="S148" s="71">
        <v>0</v>
      </c>
      <c r="T148" s="84"/>
      <c r="U148" s="84"/>
      <c r="V148" s="84"/>
      <c r="W148" s="84"/>
      <c r="X148" s="84"/>
      <c r="Y148" s="73" t="s">
        <v>243</v>
      </c>
      <c r="Z148" s="335">
        <v>43021</v>
      </c>
    </row>
    <row r="149" spans="1:26" ht="15.5">
      <c r="A149" s="276" t="s">
        <v>590</v>
      </c>
      <c r="B149" s="276">
        <v>9174723</v>
      </c>
      <c r="C149" s="42"/>
      <c r="D149" s="336"/>
      <c r="E149" s="271" t="s">
        <v>76</v>
      </c>
      <c r="F149" s="271" t="s">
        <v>22</v>
      </c>
      <c r="G149" s="201" t="s">
        <v>53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71">
        <v>2015</v>
      </c>
      <c r="S149" s="71">
        <v>2</v>
      </c>
      <c r="T149" s="84"/>
      <c r="U149" s="84"/>
      <c r="V149" s="84"/>
      <c r="W149" s="84"/>
      <c r="X149" s="84"/>
      <c r="Y149" s="73" t="s">
        <v>243</v>
      </c>
      <c r="Z149" s="238">
        <v>43045</v>
      </c>
    </row>
    <row r="150" spans="1:26" ht="15.5">
      <c r="A150" s="13" t="s">
        <v>678</v>
      </c>
      <c r="B150" s="322">
        <v>3273984</v>
      </c>
      <c r="C150" s="127"/>
      <c r="D150" s="127"/>
      <c r="E150" s="127"/>
      <c r="F150" s="145" t="s">
        <v>48</v>
      </c>
      <c r="G150" s="201" t="s">
        <v>158</v>
      </c>
      <c r="H150" s="84"/>
      <c r="I150" s="84"/>
      <c r="J150" s="84"/>
      <c r="K150" s="84"/>
      <c r="L150" s="84"/>
      <c r="M150" s="84"/>
      <c r="N150" s="13">
        <v>0</v>
      </c>
      <c r="O150" s="42"/>
      <c r="R150" s="13">
        <v>2017</v>
      </c>
      <c r="S150" s="42">
        <f t="shared" ref="S150:S160" si="11">2017-R150</f>
        <v>0</v>
      </c>
      <c r="T150" s="84"/>
      <c r="U150" s="84"/>
      <c r="V150" s="84"/>
      <c r="W150" s="84"/>
      <c r="X150" s="84"/>
      <c r="Y150" s="73" t="s">
        <v>235</v>
      </c>
      <c r="Z150" s="238">
        <v>43045</v>
      </c>
    </row>
    <row r="151" spans="1:26" ht="15.5">
      <c r="A151" s="13" t="s">
        <v>680</v>
      </c>
      <c r="B151" s="337">
        <v>13417563</v>
      </c>
      <c r="C151" s="42"/>
      <c r="D151" s="42"/>
      <c r="E151" s="271" t="s">
        <v>45</v>
      </c>
      <c r="F151" s="70" t="s">
        <v>681</v>
      </c>
      <c r="G151" s="271" t="s">
        <v>60</v>
      </c>
      <c r="H151" s="84"/>
      <c r="I151" s="84"/>
      <c r="J151" s="84"/>
      <c r="K151" s="84"/>
      <c r="L151" s="84"/>
      <c r="M151" s="84"/>
      <c r="N151" s="13">
        <v>0</v>
      </c>
      <c r="O151" s="13">
        <v>0</v>
      </c>
      <c r="R151" s="13">
        <v>2017</v>
      </c>
      <c r="S151" s="42">
        <f t="shared" si="11"/>
        <v>0</v>
      </c>
      <c r="T151" s="84"/>
      <c r="U151" s="84"/>
      <c r="V151" s="84"/>
      <c r="W151" s="84"/>
      <c r="X151" s="84"/>
      <c r="Y151" s="73" t="s">
        <v>273</v>
      </c>
      <c r="Z151" s="335">
        <v>43059</v>
      </c>
    </row>
    <row r="152" spans="1:26" ht="15.5">
      <c r="A152" s="338" t="s">
        <v>496</v>
      </c>
      <c r="B152" s="276">
        <v>13358544</v>
      </c>
      <c r="C152" s="13"/>
      <c r="D152" s="13" t="s">
        <v>54</v>
      </c>
      <c r="E152" s="127"/>
      <c r="F152" s="145" t="s">
        <v>22</v>
      </c>
      <c r="G152" s="201" t="s">
        <v>53</v>
      </c>
      <c r="H152" s="84"/>
      <c r="I152" s="84"/>
      <c r="J152" s="84"/>
      <c r="K152" s="84"/>
      <c r="L152" s="84"/>
      <c r="M152" s="84"/>
      <c r="N152" s="71">
        <v>0</v>
      </c>
      <c r="O152" s="84"/>
      <c r="P152" s="84"/>
      <c r="Q152" s="84"/>
      <c r="R152" s="71">
        <v>2015</v>
      </c>
      <c r="S152" s="42">
        <f t="shared" si="11"/>
        <v>2</v>
      </c>
      <c r="T152" s="84"/>
      <c r="U152" s="84"/>
      <c r="V152" s="84"/>
      <c r="W152" s="84"/>
      <c r="X152" s="84"/>
      <c r="Y152" s="73" t="s">
        <v>683</v>
      </c>
      <c r="Z152" s="335">
        <v>43062</v>
      </c>
    </row>
    <row r="153" spans="1:26" ht="15.5">
      <c r="A153" s="318" t="s">
        <v>684</v>
      </c>
      <c r="B153" s="276">
        <v>5779368</v>
      </c>
      <c r="C153" s="127"/>
      <c r="D153" s="127"/>
      <c r="E153" s="127"/>
      <c r="F153" s="145" t="s">
        <v>43</v>
      </c>
      <c r="G153" s="201" t="s">
        <v>365</v>
      </c>
      <c r="H153" s="84"/>
      <c r="I153" s="84"/>
      <c r="J153" s="84"/>
      <c r="K153" s="84"/>
      <c r="L153" s="84"/>
      <c r="M153" s="84"/>
      <c r="N153" s="71">
        <v>0</v>
      </c>
      <c r="O153" s="84"/>
      <c r="P153" s="84"/>
      <c r="Q153" s="84"/>
      <c r="R153" s="13">
        <v>2012</v>
      </c>
      <c r="S153" s="42">
        <f t="shared" si="11"/>
        <v>5</v>
      </c>
      <c r="T153" s="13" t="s">
        <v>421</v>
      </c>
      <c r="U153" s="84"/>
      <c r="V153" s="84"/>
      <c r="W153" s="84"/>
      <c r="X153" s="84"/>
      <c r="Y153" s="73" t="s">
        <v>235</v>
      </c>
      <c r="Z153" s="335">
        <v>43063</v>
      </c>
    </row>
    <row r="154" spans="1:26" ht="15.5">
      <c r="A154" s="322" t="s">
        <v>274</v>
      </c>
      <c r="B154" s="67">
        <v>14112809</v>
      </c>
      <c r="C154" s="127"/>
      <c r="D154" s="144" t="s">
        <v>76</v>
      </c>
      <c r="E154" s="127"/>
      <c r="F154" s="145" t="s">
        <v>43</v>
      </c>
      <c r="G154" s="201" t="s">
        <v>189</v>
      </c>
      <c r="H154" s="84"/>
      <c r="I154" s="84"/>
      <c r="J154" s="84"/>
      <c r="K154" s="84"/>
      <c r="L154" s="84"/>
      <c r="M154" s="84"/>
      <c r="N154" s="71">
        <v>1</v>
      </c>
      <c r="O154" s="84"/>
      <c r="P154" s="84"/>
      <c r="Q154" s="84"/>
      <c r="R154" s="71">
        <v>2017</v>
      </c>
      <c r="S154" s="42">
        <f t="shared" si="11"/>
        <v>0</v>
      </c>
      <c r="T154" s="84"/>
      <c r="U154" s="84"/>
      <c r="V154" s="84"/>
      <c r="W154" s="84"/>
      <c r="X154" s="84"/>
      <c r="Y154" s="73" t="s">
        <v>243</v>
      </c>
      <c r="Z154" s="335">
        <v>43063</v>
      </c>
    </row>
    <row r="155" spans="1:26" ht="15.5">
      <c r="A155" s="82" t="s">
        <v>686</v>
      </c>
      <c r="B155" s="339"/>
      <c r="C155" s="42"/>
      <c r="D155" s="42"/>
      <c r="E155" s="271" t="s">
        <v>57</v>
      </c>
      <c r="F155" s="70" t="s">
        <v>48</v>
      </c>
      <c r="G155" s="271" t="s">
        <v>29</v>
      </c>
      <c r="H155" s="84"/>
      <c r="I155" s="84"/>
      <c r="J155" s="84"/>
      <c r="K155" s="84"/>
      <c r="L155" s="84"/>
      <c r="M155" s="84"/>
      <c r="N155" s="71">
        <v>1</v>
      </c>
      <c r="O155" s="84"/>
      <c r="P155" s="84"/>
      <c r="Q155" s="84"/>
      <c r="R155" s="71">
        <v>2017</v>
      </c>
      <c r="S155" s="42">
        <f t="shared" si="11"/>
        <v>0</v>
      </c>
      <c r="T155" s="84"/>
      <c r="U155" s="84"/>
      <c r="V155" s="84"/>
      <c r="W155" s="84"/>
      <c r="X155" s="84"/>
      <c r="Y155" s="73" t="s">
        <v>273</v>
      </c>
      <c r="Z155" s="335">
        <v>43066</v>
      </c>
    </row>
    <row r="156" spans="1:26" ht="15.5">
      <c r="A156" s="276" t="s">
        <v>629</v>
      </c>
      <c r="B156" s="276">
        <v>13722640</v>
      </c>
      <c r="C156" s="127"/>
      <c r="D156" s="145" t="s">
        <v>81</v>
      </c>
      <c r="E156" s="127"/>
      <c r="F156" s="70" t="s">
        <v>22</v>
      </c>
      <c r="G156" s="201" t="s">
        <v>103</v>
      </c>
      <c r="H156" s="84"/>
      <c r="I156" s="84"/>
      <c r="J156" s="84"/>
      <c r="K156" s="84"/>
      <c r="L156" s="84"/>
      <c r="M156" s="84"/>
      <c r="N156" s="71">
        <v>1</v>
      </c>
      <c r="O156" s="84"/>
      <c r="P156" s="84"/>
      <c r="Q156" s="84"/>
      <c r="R156" s="71">
        <v>2016</v>
      </c>
      <c r="S156" s="42">
        <f t="shared" si="11"/>
        <v>1</v>
      </c>
      <c r="T156" s="84"/>
      <c r="U156" s="84"/>
      <c r="V156" s="84"/>
      <c r="W156" s="84"/>
      <c r="X156" s="84"/>
      <c r="Y156" s="73" t="s">
        <v>683</v>
      </c>
      <c r="Z156" s="335">
        <v>43068</v>
      </c>
    </row>
    <row r="157" spans="1:26" ht="15.5">
      <c r="A157" s="322" t="s">
        <v>688</v>
      </c>
      <c r="B157" s="144">
        <v>14072615</v>
      </c>
      <c r="C157" s="127"/>
      <c r="D157" s="144" t="s">
        <v>99</v>
      </c>
      <c r="E157" s="127"/>
      <c r="F157" s="145" t="s">
        <v>48</v>
      </c>
      <c r="G157" s="201" t="s">
        <v>619</v>
      </c>
      <c r="H157" s="84"/>
      <c r="I157" s="84"/>
      <c r="J157" s="84"/>
      <c r="K157" s="84"/>
      <c r="L157" s="84"/>
      <c r="M157" s="84"/>
      <c r="N157" s="71">
        <v>1</v>
      </c>
      <c r="O157" s="84"/>
      <c r="P157" s="84"/>
      <c r="Q157" s="84"/>
      <c r="R157" s="71">
        <v>2017</v>
      </c>
      <c r="S157" s="42">
        <f t="shared" si="11"/>
        <v>0</v>
      </c>
      <c r="T157" s="84"/>
      <c r="U157" s="84"/>
      <c r="V157" s="84"/>
      <c r="W157" s="84"/>
      <c r="X157" s="84"/>
      <c r="Y157" s="73" t="s">
        <v>235</v>
      </c>
      <c r="Z157" s="238">
        <v>43073</v>
      </c>
    </row>
    <row r="158" spans="1:26" ht="15.5">
      <c r="A158" s="145" t="s">
        <v>187</v>
      </c>
      <c r="B158" s="144">
        <v>13939558</v>
      </c>
      <c r="C158" s="127"/>
      <c r="D158" s="127"/>
      <c r="E158" s="127"/>
      <c r="F158" s="124"/>
      <c r="G158" s="201" t="s">
        <v>83</v>
      </c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71">
        <v>2017</v>
      </c>
      <c r="S158" s="42">
        <f t="shared" si="11"/>
        <v>0</v>
      </c>
      <c r="T158" s="84"/>
      <c r="U158" s="84"/>
      <c r="V158" s="84"/>
      <c r="W158" s="84"/>
      <c r="X158" s="84"/>
      <c r="Y158" s="73" t="s">
        <v>243</v>
      </c>
      <c r="Z158" s="238">
        <v>43073</v>
      </c>
    </row>
    <row r="159" spans="1:26" ht="15.5">
      <c r="A159" s="318" t="s">
        <v>692</v>
      </c>
      <c r="B159" s="276">
        <v>8970378</v>
      </c>
      <c r="C159" s="127"/>
      <c r="D159" s="127"/>
      <c r="E159" s="127"/>
      <c r="F159" s="145" t="s">
        <v>22</v>
      </c>
      <c r="G159" s="201" t="s">
        <v>69</v>
      </c>
      <c r="H159" s="84"/>
      <c r="I159" s="84"/>
      <c r="J159" s="84"/>
      <c r="K159" s="84"/>
      <c r="L159" s="84"/>
      <c r="M159" s="84"/>
      <c r="N159" s="71">
        <v>0</v>
      </c>
      <c r="O159" s="84"/>
      <c r="P159" s="84"/>
      <c r="Q159" s="84"/>
      <c r="R159" s="13">
        <v>2013</v>
      </c>
      <c r="S159" s="42">
        <f t="shared" si="11"/>
        <v>4</v>
      </c>
      <c r="T159" s="84"/>
      <c r="U159" s="84"/>
      <c r="V159" s="84"/>
      <c r="W159" s="84"/>
      <c r="X159" s="84"/>
      <c r="Y159" s="73" t="s">
        <v>243</v>
      </c>
      <c r="Z159" s="238">
        <v>42952</v>
      </c>
    </row>
    <row r="160" spans="1:26" ht="15.5">
      <c r="A160" s="322" t="s">
        <v>693</v>
      </c>
      <c r="B160" s="145">
        <v>12993838</v>
      </c>
      <c r="C160" s="127"/>
      <c r="D160" s="144" t="s">
        <v>24</v>
      </c>
      <c r="E160" s="127"/>
      <c r="F160" s="145" t="s">
        <v>694</v>
      </c>
      <c r="G160" s="201" t="s">
        <v>454</v>
      </c>
      <c r="H160" s="84"/>
      <c r="I160" s="84"/>
      <c r="J160" s="84"/>
      <c r="K160" s="84"/>
      <c r="L160" s="84"/>
      <c r="M160" s="84"/>
      <c r="N160" s="71">
        <v>0</v>
      </c>
      <c r="O160" s="84"/>
      <c r="P160" s="84"/>
      <c r="Q160" s="84"/>
      <c r="R160" s="71">
        <v>2017</v>
      </c>
      <c r="S160" s="42">
        <f t="shared" si="11"/>
        <v>0</v>
      </c>
      <c r="T160" s="84"/>
      <c r="U160" s="84"/>
      <c r="V160" s="84"/>
      <c r="W160" s="84"/>
      <c r="X160" s="84"/>
      <c r="Y160" s="73" t="s">
        <v>243</v>
      </c>
      <c r="Z160" s="238">
        <v>43077</v>
      </c>
    </row>
    <row r="161" spans="1:33" ht="15.5">
      <c r="A161" s="276" t="s">
        <v>254</v>
      </c>
      <c r="B161" s="322">
        <v>9897091</v>
      </c>
      <c r="C161" s="127"/>
      <c r="D161" s="144" t="s">
        <v>24</v>
      </c>
      <c r="E161" s="127"/>
      <c r="F161" s="145" t="s">
        <v>48</v>
      </c>
      <c r="G161" s="201" t="s">
        <v>135</v>
      </c>
      <c r="H161" s="84"/>
      <c r="I161" s="84"/>
      <c r="J161" s="84"/>
      <c r="K161" s="84"/>
      <c r="L161" s="84"/>
      <c r="M161" s="84"/>
      <c r="N161" s="71">
        <v>1</v>
      </c>
      <c r="O161" s="84"/>
      <c r="P161" s="84"/>
      <c r="Q161" s="84"/>
      <c r="R161" s="13">
        <v>2017</v>
      </c>
      <c r="S161" s="42">
        <v>0</v>
      </c>
      <c r="T161" s="84"/>
      <c r="U161" s="84"/>
      <c r="V161" s="84"/>
      <c r="W161" s="84"/>
      <c r="X161" s="84"/>
      <c r="Y161" s="73" t="s">
        <v>235</v>
      </c>
      <c r="Z161" s="335">
        <v>43084</v>
      </c>
    </row>
    <row r="162" spans="1:33" ht="15.5">
      <c r="A162" s="276" t="s">
        <v>557</v>
      </c>
      <c r="B162" s="276">
        <v>5557095</v>
      </c>
      <c r="C162" s="127"/>
      <c r="D162" s="144" t="s">
        <v>24</v>
      </c>
      <c r="E162" s="127"/>
      <c r="F162" s="145" t="s">
        <v>43</v>
      </c>
      <c r="G162" s="201" t="s">
        <v>365</v>
      </c>
      <c r="H162" s="84"/>
      <c r="I162" s="84"/>
      <c r="J162" s="84"/>
      <c r="K162" s="84"/>
      <c r="L162" s="84"/>
      <c r="M162" s="84"/>
      <c r="N162" s="71">
        <v>1</v>
      </c>
      <c r="O162" s="84"/>
      <c r="P162" s="84"/>
      <c r="Q162" s="84"/>
      <c r="R162" s="238">
        <v>42416</v>
      </c>
      <c r="S162" s="340">
        <f ca="1">TODAY()</f>
        <v>43934</v>
      </c>
      <c r="T162" s="71" t="s">
        <v>428</v>
      </c>
      <c r="U162" s="84"/>
      <c r="V162" s="84"/>
      <c r="W162" s="84"/>
      <c r="X162" s="84"/>
      <c r="Y162" s="73" t="s">
        <v>235</v>
      </c>
      <c r="Z162" s="335">
        <v>43084</v>
      </c>
      <c r="AA162" s="71" t="s">
        <v>428</v>
      </c>
    </row>
    <row r="163" spans="1:33" ht="15.5">
      <c r="A163" s="2" t="s">
        <v>587</v>
      </c>
      <c r="B163" s="276">
        <v>11509155</v>
      </c>
      <c r="C163" s="127"/>
      <c r="D163" s="144" t="s">
        <v>76</v>
      </c>
      <c r="E163" s="127"/>
      <c r="F163" s="145" t="s">
        <v>22</v>
      </c>
      <c r="G163" s="201" t="s">
        <v>140</v>
      </c>
      <c r="H163" s="84"/>
      <c r="I163" s="84"/>
      <c r="J163" s="84"/>
      <c r="K163" s="84"/>
      <c r="L163" s="84"/>
      <c r="M163" s="84"/>
      <c r="N163" s="71">
        <v>1</v>
      </c>
      <c r="O163" s="84"/>
      <c r="P163" s="84"/>
      <c r="Q163" s="84"/>
      <c r="R163" s="71">
        <v>2016</v>
      </c>
      <c r="S163" s="71">
        <v>1</v>
      </c>
      <c r="T163" s="71" t="s">
        <v>428</v>
      </c>
      <c r="U163" s="84"/>
      <c r="V163" s="84"/>
      <c r="W163" s="84"/>
      <c r="X163" s="84"/>
      <c r="Y163" s="73" t="s">
        <v>235</v>
      </c>
      <c r="Z163" s="335">
        <v>43087</v>
      </c>
      <c r="AA163" s="71" t="s">
        <v>428</v>
      </c>
    </row>
    <row r="164" spans="1:33" ht="15.5">
      <c r="A164" s="276" t="s">
        <v>698</v>
      </c>
      <c r="B164" s="322">
        <v>13983903</v>
      </c>
      <c r="C164" s="127"/>
      <c r="D164" s="144" t="s">
        <v>99</v>
      </c>
      <c r="E164" s="127"/>
      <c r="F164" s="145" t="s">
        <v>36</v>
      </c>
      <c r="G164" s="201" t="s">
        <v>87</v>
      </c>
      <c r="H164" s="84"/>
      <c r="I164" s="84"/>
      <c r="J164" s="84"/>
      <c r="K164" s="84"/>
      <c r="L164" s="84"/>
      <c r="M164" s="84"/>
      <c r="N164" s="71">
        <v>0</v>
      </c>
      <c r="O164" s="84"/>
      <c r="P164" s="84"/>
      <c r="Q164" s="84"/>
      <c r="R164" s="71">
        <v>2017</v>
      </c>
      <c r="S164" s="71">
        <v>0</v>
      </c>
      <c r="T164" s="84"/>
      <c r="U164" s="84"/>
      <c r="V164" s="84"/>
      <c r="W164" s="84"/>
      <c r="X164" s="84"/>
      <c r="Y164" s="73" t="s">
        <v>243</v>
      </c>
      <c r="Z164" s="335">
        <v>43095</v>
      </c>
    </row>
    <row r="165" spans="1:33" ht="15.5">
      <c r="A165" s="341" t="s">
        <v>700</v>
      </c>
      <c r="B165" s="145">
        <v>9538273</v>
      </c>
      <c r="C165" s="42"/>
      <c r="D165" s="42"/>
      <c r="E165" s="271" t="s">
        <v>57</v>
      </c>
      <c r="F165" s="271" t="s">
        <v>702</v>
      </c>
      <c r="G165" s="13" t="s">
        <v>43</v>
      </c>
      <c r="H165" s="13">
        <v>2</v>
      </c>
      <c r="I165" s="13"/>
      <c r="J165" s="42"/>
      <c r="K165" s="42"/>
      <c r="L165" s="42"/>
      <c r="M165" s="42"/>
      <c r="N165" s="42"/>
      <c r="O165" s="42"/>
      <c r="P165" s="13"/>
      <c r="Q165" s="42"/>
      <c r="R165" s="22">
        <v>42997</v>
      </c>
      <c r="S165" s="340">
        <f t="shared" ref="S165:S190" ca="1" si="12">TODAY()</f>
        <v>43934</v>
      </c>
      <c r="T165" s="24">
        <f t="shared" ref="T165:T206" si="13">(Z165-R165)/365</f>
        <v>0.29041095890410956</v>
      </c>
      <c r="U165" s="13"/>
      <c r="V165" s="84"/>
      <c r="W165" s="84"/>
      <c r="X165" s="84"/>
      <c r="Y165" s="73" t="s">
        <v>235</v>
      </c>
      <c r="Z165" s="238">
        <v>43103</v>
      </c>
    </row>
    <row r="166" spans="1:33" ht="15.5">
      <c r="A166" s="322" t="s">
        <v>39</v>
      </c>
      <c r="B166" s="145">
        <v>12786067</v>
      </c>
      <c r="C166" s="42"/>
      <c r="D166" s="42"/>
      <c r="E166" s="271" t="s">
        <v>38</v>
      </c>
      <c r="F166" s="271" t="s">
        <v>37</v>
      </c>
      <c r="G166" s="13" t="s">
        <v>36</v>
      </c>
      <c r="H166" s="13">
        <v>3</v>
      </c>
      <c r="I166" s="42"/>
      <c r="J166" s="42"/>
      <c r="K166" s="42"/>
      <c r="L166" s="42"/>
      <c r="M166" s="42"/>
      <c r="N166" s="42"/>
      <c r="O166" s="42"/>
      <c r="P166" s="13">
        <v>0</v>
      </c>
      <c r="Q166" s="42"/>
      <c r="R166" s="13">
        <v>2017</v>
      </c>
      <c r="S166" s="340">
        <f t="shared" ca="1" si="12"/>
        <v>43934</v>
      </c>
      <c r="T166" s="24">
        <f t="shared" si="13"/>
        <v>112.56986301369864</v>
      </c>
      <c r="U166" s="42"/>
      <c r="V166" s="42"/>
      <c r="W166" s="42"/>
      <c r="X166" s="42"/>
      <c r="Y166" s="13" t="s">
        <v>243</v>
      </c>
      <c r="Z166" s="22">
        <v>43105</v>
      </c>
    </row>
    <row r="167" spans="1:33" ht="15.5">
      <c r="A167" s="276" t="s">
        <v>705</v>
      </c>
      <c r="B167" s="276">
        <v>14024152</v>
      </c>
      <c r="C167" s="42"/>
      <c r="D167" s="42"/>
      <c r="E167" s="271" t="s">
        <v>706</v>
      </c>
      <c r="F167" s="271" t="s">
        <v>158</v>
      </c>
      <c r="G167" s="13" t="s">
        <v>48</v>
      </c>
      <c r="H167" s="13">
        <v>3</v>
      </c>
      <c r="I167" s="13"/>
      <c r="J167" s="42"/>
      <c r="K167" s="42"/>
      <c r="L167" s="42"/>
      <c r="M167" s="42"/>
      <c r="N167" s="42"/>
      <c r="O167" s="42"/>
      <c r="P167" s="13">
        <v>0</v>
      </c>
      <c r="Q167" s="13">
        <v>0</v>
      </c>
      <c r="R167" s="22">
        <v>42963</v>
      </c>
      <c r="S167" s="340">
        <f t="shared" ca="1" si="12"/>
        <v>43934</v>
      </c>
      <c r="T167" s="24">
        <f t="shared" si="13"/>
        <v>0.40821917808219177</v>
      </c>
      <c r="U167" s="42"/>
      <c r="V167" s="42"/>
      <c r="W167" s="42"/>
      <c r="X167" s="42"/>
      <c r="Y167" s="13" t="s">
        <v>235</v>
      </c>
      <c r="Z167" s="22">
        <v>43112</v>
      </c>
    </row>
    <row r="168" spans="1:33" ht="24" customHeight="1">
      <c r="A168" s="276" t="s">
        <v>234</v>
      </c>
      <c r="B168" s="322">
        <v>14027833</v>
      </c>
      <c r="C168" s="42"/>
      <c r="D168" s="13">
        <v>985720344</v>
      </c>
      <c r="E168" s="271" t="s">
        <v>45</v>
      </c>
      <c r="F168" s="271" t="s">
        <v>60</v>
      </c>
      <c r="G168" s="13" t="s">
        <v>681</v>
      </c>
      <c r="H168" s="13">
        <v>2</v>
      </c>
      <c r="I168" s="13"/>
      <c r="J168" s="42"/>
      <c r="K168" s="42"/>
      <c r="L168" s="42"/>
      <c r="M168" s="42"/>
      <c r="N168" s="42"/>
      <c r="O168" s="42"/>
      <c r="P168" s="13">
        <v>0</v>
      </c>
      <c r="Q168" s="42"/>
      <c r="R168" s="22">
        <v>42934</v>
      </c>
      <c r="S168" s="340">
        <f t="shared" ca="1" si="12"/>
        <v>43934</v>
      </c>
      <c r="T168" s="24">
        <f t="shared" si="13"/>
        <v>0.49589041095890413</v>
      </c>
      <c r="U168" s="13" t="s">
        <v>710</v>
      </c>
      <c r="V168" s="42"/>
      <c r="W168" s="42"/>
      <c r="X168" s="42"/>
      <c r="Y168" s="13" t="s">
        <v>243</v>
      </c>
      <c r="Z168" s="22">
        <v>43115</v>
      </c>
      <c r="AA168" s="42"/>
      <c r="AB168" s="42"/>
      <c r="AC168" s="42"/>
      <c r="AD168" s="42"/>
      <c r="AE168" s="42"/>
    </row>
    <row r="169" spans="1:33" ht="31">
      <c r="A169" s="322" t="s">
        <v>711</v>
      </c>
      <c r="B169" s="276">
        <v>14076111</v>
      </c>
      <c r="C169" s="42"/>
      <c r="D169" s="13" t="s">
        <v>712</v>
      </c>
      <c r="E169" s="271" t="s">
        <v>57</v>
      </c>
      <c r="F169" s="271" t="s">
        <v>195</v>
      </c>
      <c r="G169" s="13" t="s">
        <v>43</v>
      </c>
      <c r="H169" s="13">
        <v>2</v>
      </c>
      <c r="I169" s="13"/>
      <c r="J169" s="42"/>
      <c r="K169" s="42"/>
      <c r="L169" s="42"/>
      <c r="M169" s="42"/>
      <c r="N169" s="42"/>
      <c r="O169" s="42"/>
      <c r="P169" s="13">
        <v>1</v>
      </c>
      <c r="Q169" s="42"/>
      <c r="R169" s="22">
        <v>42991</v>
      </c>
      <c r="S169" s="340">
        <f t="shared" ca="1" si="12"/>
        <v>43934</v>
      </c>
      <c r="T169" s="24">
        <f t="shared" si="13"/>
        <v>0.27397260273972601</v>
      </c>
      <c r="U169" s="42"/>
      <c r="V169" s="42"/>
      <c r="W169" s="42"/>
      <c r="X169" s="42"/>
      <c r="Y169" s="13" t="s">
        <v>235</v>
      </c>
      <c r="Z169" s="25">
        <v>43091</v>
      </c>
      <c r="AA169" s="42"/>
      <c r="AB169" s="42"/>
      <c r="AC169" s="42"/>
      <c r="AD169" s="42"/>
      <c r="AE169" s="42"/>
    </row>
    <row r="170" spans="1:33" ht="114" customHeight="1">
      <c r="A170" s="303" t="s">
        <v>714</v>
      </c>
      <c r="B170" s="276">
        <v>13095526</v>
      </c>
      <c r="C170" s="13"/>
      <c r="D170" s="304" t="s">
        <v>716</v>
      </c>
      <c r="E170" s="271" t="s">
        <v>81</v>
      </c>
      <c r="F170" s="271" t="s">
        <v>93</v>
      </c>
      <c r="G170" s="13" t="s">
        <v>22</v>
      </c>
      <c r="H170" s="13">
        <v>1</v>
      </c>
      <c r="I170" s="13" t="s">
        <v>717</v>
      </c>
      <c r="J170" s="13" t="s">
        <v>718</v>
      </c>
      <c r="K170" s="13" t="s">
        <v>719</v>
      </c>
      <c r="L170" s="13" t="s">
        <v>720</v>
      </c>
      <c r="M170" s="13" t="s">
        <v>721</v>
      </c>
      <c r="N170" s="13" t="s">
        <v>722</v>
      </c>
      <c r="O170" s="42"/>
      <c r="P170" s="13">
        <v>1</v>
      </c>
      <c r="Q170" s="13">
        <v>0</v>
      </c>
      <c r="R170" s="22">
        <v>42025</v>
      </c>
      <c r="S170" s="340">
        <f t="shared" ca="1" si="12"/>
        <v>43934</v>
      </c>
      <c r="T170" s="24">
        <f t="shared" si="13"/>
        <v>3.0246575342465754</v>
      </c>
      <c r="U170" s="13" t="s">
        <v>541</v>
      </c>
      <c r="V170" s="13" t="s">
        <v>504</v>
      </c>
      <c r="W170" s="13" t="s">
        <v>723</v>
      </c>
      <c r="X170" s="13" t="s">
        <v>505</v>
      </c>
      <c r="Y170" s="13" t="s">
        <v>235</v>
      </c>
      <c r="Z170" s="22">
        <v>43129</v>
      </c>
      <c r="AA170" s="42"/>
      <c r="AB170" s="42"/>
      <c r="AC170" s="42"/>
      <c r="AD170" s="42"/>
      <c r="AE170" s="42"/>
    </row>
    <row r="171" spans="1:33" ht="31">
      <c r="A171" s="322" t="s">
        <v>724</v>
      </c>
      <c r="B171" s="322">
        <v>10321347</v>
      </c>
      <c r="C171" s="42"/>
      <c r="D171" s="42"/>
      <c r="E171" s="271" t="s">
        <v>81</v>
      </c>
      <c r="F171" s="271" t="s">
        <v>365</v>
      </c>
      <c r="G171" s="13" t="s">
        <v>36</v>
      </c>
      <c r="H171" s="13">
        <v>3</v>
      </c>
      <c r="I171" s="13" t="s">
        <v>726</v>
      </c>
      <c r="J171" s="42"/>
      <c r="K171" s="42"/>
      <c r="L171" s="42"/>
      <c r="M171" s="42"/>
      <c r="N171" s="42"/>
      <c r="O171" s="42"/>
      <c r="P171" s="13">
        <v>0</v>
      </c>
      <c r="Q171" s="42"/>
      <c r="R171" s="22">
        <v>42990</v>
      </c>
      <c r="S171" s="340">
        <f t="shared" ca="1" si="12"/>
        <v>43934</v>
      </c>
      <c r="T171" s="24">
        <f t="shared" si="13"/>
        <v>0.38356164383561642</v>
      </c>
      <c r="U171" s="42"/>
      <c r="V171" s="42"/>
      <c r="W171" s="42"/>
      <c r="X171" s="42"/>
      <c r="Y171" s="13" t="s">
        <v>235</v>
      </c>
      <c r="Z171" s="22">
        <v>43130</v>
      </c>
      <c r="AA171" s="42"/>
      <c r="AB171" s="42"/>
      <c r="AC171" s="42"/>
      <c r="AD171" s="42"/>
      <c r="AE171" s="42"/>
    </row>
    <row r="172" spans="1:33" ht="50.25" customHeight="1">
      <c r="A172" s="318" t="s">
        <v>403</v>
      </c>
      <c r="B172" s="322">
        <v>11956265</v>
      </c>
      <c r="C172" s="43">
        <v>11956265</v>
      </c>
      <c r="D172" s="13" t="s">
        <v>727</v>
      </c>
      <c r="E172" s="271" t="s">
        <v>76</v>
      </c>
      <c r="F172" s="271" t="s">
        <v>189</v>
      </c>
      <c r="G172" s="13" t="s">
        <v>43</v>
      </c>
      <c r="H172" s="13">
        <v>1</v>
      </c>
      <c r="I172" s="13" t="s">
        <v>726</v>
      </c>
      <c r="J172" s="276" t="s">
        <v>435</v>
      </c>
      <c r="K172" s="276" t="s">
        <v>436</v>
      </c>
      <c r="L172" s="276" t="s">
        <v>316</v>
      </c>
      <c r="M172" s="276" t="s">
        <v>437</v>
      </c>
      <c r="N172" s="276" t="s">
        <v>438</v>
      </c>
      <c r="O172" s="42"/>
      <c r="P172" s="13">
        <v>0</v>
      </c>
      <c r="Q172" s="13">
        <v>1</v>
      </c>
      <c r="R172" s="25">
        <v>42654</v>
      </c>
      <c r="S172" s="340">
        <f t="shared" ca="1" si="12"/>
        <v>43934</v>
      </c>
      <c r="T172" s="24">
        <f t="shared" si="13"/>
        <v>1.3068493150684932</v>
      </c>
      <c r="U172" s="42"/>
      <c r="V172" s="42"/>
      <c r="W172" s="42"/>
      <c r="X172" s="42"/>
      <c r="Y172" s="13" t="s">
        <v>235</v>
      </c>
      <c r="Z172" s="22">
        <v>43131</v>
      </c>
      <c r="AA172" s="42"/>
      <c r="AB172" s="42"/>
      <c r="AC172" s="42"/>
      <c r="AD172" s="42"/>
      <c r="AE172" s="42"/>
    </row>
    <row r="173" spans="1:33" ht="27.75" customHeight="1">
      <c r="A173" s="276" t="s">
        <v>728</v>
      </c>
      <c r="B173" s="276">
        <v>12788584</v>
      </c>
      <c r="C173" s="13"/>
      <c r="D173" s="13" t="s">
        <v>730</v>
      </c>
      <c r="E173" s="271" t="s">
        <v>45</v>
      </c>
      <c r="F173" s="271" t="s">
        <v>177</v>
      </c>
      <c r="G173" s="13" t="s">
        <v>681</v>
      </c>
      <c r="H173" s="13">
        <v>2</v>
      </c>
      <c r="I173" s="13" t="s">
        <v>726</v>
      </c>
      <c r="J173" s="276" t="s">
        <v>435</v>
      </c>
      <c r="K173" s="276" t="s">
        <v>436</v>
      </c>
      <c r="L173" s="276" t="s">
        <v>316</v>
      </c>
      <c r="M173" s="276" t="s">
        <v>437</v>
      </c>
      <c r="N173" s="276" t="s">
        <v>438</v>
      </c>
      <c r="O173" s="42"/>
      <c r="P173" s="13">
        <v>1</v>
      </c>
      <c r="Q173" s="13">
        <v>0</v>
      </c>
      <c r="R173" s="22">
        <v>42130</v>
      </c>
      <c r="S173" s="340">
        <f t="shared" ca="1" si="12"/>
        <v>43934</v>
      </c>
      <c r="T173" s="24">
        <f t="shared" si="13"/>
        <v>2.7424657534246575</v>
      </c>
      <c r="U173" s="13" t="s">
        <v>425</v>
      </c>
      <c r="V173" s="42"/>
      <c r="W173" s="42"/>
      <c r="X173" s="42"/>
      <c r="Y173" s="13" t="s">
        <v>235</v>
      </c>
      <c r="Z173" s="22">
        <v>43131</v>
      </c>
      <c r="AA173" s="42"/>
      <c r="AB173" s="42"/>
      <c r="AC173" s="42"/>
      <c r="AD173" s="42"/>
      <c r="AE173" s="42"/>
    </row>
    <row r="174" spans="1:33" ht="15.5">
      <c r="A174" s="344" t="s">
        <v>736</v>
      </c>
      <c r="B174" s="345">
        <v>14186852</v>
      </c>
      <c r="C174" s="346"/>
      <c r="D174" s="346"/>
      <c r="E174" s="347" t="s">
        <v>54</v>
      </c>
      <c r="F174" s="347" t="s">
        <v>53</v>
      </c>
      <c r="G174" s="348" t="s">
        <v>22</v>
      </c>
      <c r="H174" s="348"/>
      <c r="I174" s="348">
        <v>1</v>
      </c>
      <c r="J174" s="346"/>
      <c r="K174" s="346"/>
      <c r="L174" s="346"/>
      <c r="M174" s="346"/>
      <c r="N174" s="346"/>
      <c r="O174" s="346"/>
      <c r="P174" s="346"/>
      <c r="Q174" s="348">
        <v>1</v>
      </c>
      <c r="R174" s="349">
        <v>43116</v>
      </c>
      <c r="S174" s="350">
        <f t="shared" ca="1" si="12"/>
        <v>43934</v>
      </c>
      <c r="T174" s="24">
        <f t="shared" si="13"/>
        <v>5.7534246575342465E-2</v>
      </c>
      <c r="U174" s="352">
        <f t="shared" ref="U174:U175" ca="1" si="14">(S174-R174)/365</f>
        <v>2.2410958904109588</v>
      </c>
      <c r="V174" s="346"/>
      <c r="W174" s="346"/>
      <c r="X174" s="346"/>
      <c r="Y174" s="353" t="s">
        <v>273</v>
      </c>
      <c r="Z174" s="354">
        <v>43137</v>
      </c>
      <c r="AA174" s="346"/>
      <c r="AB174" s="346"/>
      <c r="AC174" s="346"/>
      <c r="AD174" s="346"/>
      <c r="AE174" s="346"/>
      <c r="AF174" s="346"/>
      <c r="AG174" s="355"/>
    </row>
    <row r="175" spans="1:33" ht="31">
      <c r="A175" s="322" t="s">
        <v>84</v>
      </c>
      <c r="B175" s="145">
        <v>10344372</v>
      </c>
      <c r="C175" s="42"/>
      <c r="D175" s="42"/>
      <c r="E175" s="271" t="s">
        <v>45</v>
      </c>
      <c r="F175" s="271" t="s">
        <v>83</v>
      </c>
      <c r="G175" s="13" t="s">
        <v>681</v>
      </c>
      <c r="H175" s="13">
        <v>2</v>
      </c>
      <c r="I175" s="13" t="s">
        <v>717</v>
      </c>
      <c r="J175" s="42"/>
      <c r="K175" s="42"/>
      <c r="L175" s="42"/>
      <c r="M175" s="42"/>
      <c r="N175" s="42"/>
      <c r="P175" s="42"/>
      <c r="Q175" s="13">
        <v>1</v>
      </c>
      <c r="R175" s="22">
        <v>43123</v>
      </c>
      <c r="S175" s="340">
        <f t="shared" ca="1" si="12"/>
        <v>43934</v>
      </c>
      <c r="T175" s="24">
        <f t="shared" si="13"/>
        <v>4.1095890410958902E-2</v>
      </c>
      <c r="U175" s="24">
        <f t="shared" ca="1" si="14"/>
        <v>2.2219178082191782</v>
      </c>
      <c r="V175" s="42"/>
      <c r="W175" s="84"/>
      <c r="X175" s="84"/>
      <c r="Y175" s="73" t="s">
        <v>243</v>
      </c>
      <c r="Z175" s="238">
        <v>43138</v>
      </c>
    </row>
    <row r="176" spans="1:33" ht="31">
      <c r="A176" s="276" t="s">
        <v>740</v>
      </c>
      <c r="B176" s="276">
        <v>13888276</v>
      </c>
      <c r="C176" s="42"/>
      <c r="D176" s="42"/>
      <c r="E176" s="271" t="s">
        <v>81</v>
      </c>
      <c r="F176" s="271" t="s">
        <v>80</v>
      </c>
      <c r="G176" s="13" t="s">
        <v>43</v>
      </c>
      <c r="H176" s="13">
        <v>1</v>
      </c>
      <c r="I176" s="13" t="s">
        <v>741</v>
      </c>
      <c r="J176" s="42"/>
      <c r="K176" s="42"/>
      <c r="L176" s="42"/>
      <c r="M176" s="42"/>
      <c r="N176" s="42"/>
      <c r="P176" s="42"/>
      <c r="Q176" s="13">
        <v>0</v>
      </c>
      <c r="R176" s="13">
        <v>2017</v>
      </c>
      <c r="S176" s="340">
        <f t="shared" ca="1" si="12"/>
        <v>43934</v>
      </c>
      <c r="T176" s="24">
        <f t="shared" si="13"/>
        <v>112.66027397260274</v>
      </c>
      <c r="U176" s="42">
        <f>2018-R176</f>
        <v>1</v>
      </c>
      <c r="V176" s="336" t="s">
        <v>742</v>
      </c>
      <c r="W176" s="84"/>
      <c r="X176" s="84"/>
      <c r="Y176" s="73" t="s">
        <v>235</v>
      </c>
      <c r="Z176" s="238">
        <v>43138</v>
      </c>
    </row>
    <row r="177" spans="1:33" ht="46.5">
      <c r="A177" s="303" t="s">
        <v>743</v>
      </c>
      <c r="B177" s="276">
        <v>13233598</v>
      </c>
      <c r="C177" s="13"/>
      <c r="D177" s="304" t="s">
        <v>744</v>
      </c>
      <c r="E177" s="271" t="s">
        <v>24</v>
      </c>
      <c r="F177" s="271" t="s">
        <v>135</v>
      </c>
      <c r="G177" s="13" t="s">
        <v>48</v>
      </c>
      <c r="H177" s="13">
        <v>3</v>
      </c>
      <c r="I177" s="13" t="s">
        <v>741</v>
      </c>
      <c r="J177" s="13" t="s">
        <v>718</v>
      </c>
      <c r="K177" s="13"/>
      <c r="L177" s="13"/>
      <c r="M177" s="13" t="s">
        <v>745</v>
      </c>
      <c r="N177" s="13" t="s">
        <v>722</v>
      </c>
      <c r="P177" s="42"/>
      <c r="Q177" s="13">
        <v>1</v>
      </c>
      <c r="R177" s="22">
        <v>42248</v>
      </c>
      <c r="S177" s="340">
        <f t="shared" ca="1" si="12"/>
        <v>43934</v>
      </c>
      <c r="T177" s="24">
        <f t="shared" si="13"/>
        <v>2.473972602739726</v>
      </c>
      <c r="U177" s="24">
        <f t="shared" ref="U177:U178" ca="1" si="15">(S177-R177)/365</f>
        <v>4.6191780821917812</v>
      </c>
      <c r="V177" s="13" t="s">
        <v>428</v>
      </c>
      <c r="W177" s="84"/>
      <c r="X177" s="84"/>
      <c r="Y177" s="73" t="s">
        <v>235</v>
      </c>
      <c r="Z177" s="238">
        <v>43151</v>
      </c>
    </row>
    <row r="178" spans="1:33" ht="46.5">
      <c r="A178" s="276" t="s">
        <v>561</v>
      </c>
      <c r="B178" s="276">
        <v>3715059</v>
      </c>
      <c r="C178" s="42"/>
      <c r="D178" s="13" t="s">
        <v>746</v>
      </c>
      <c r="E178" s="271" t="s">
        <v>81</v>
      </c>
      <c r="F178" s="271" t="s">
        <v>93</v>
      </c>
      <c r="G178" s="13" t="s">
        <v>22</v>
      </c>
      <c r="H178" s="13">
        <v>1</v>
      </c>
      <c r="I178" s="13" t="s">
        <v>717</v>
      </c>
      <c r="J178" s="42"/>
      <c r="K178" s="42"/>
      <c r="L178" s="13" t="s">
        <v>747</v>
      </c>
      <c r="M178" s="13" t="s">
        <v>748</v>
      </c>
      <c r="N178" s="13" t="s">
        <v>749</v>
      </c>
      <c r="O178" s="42"/>
      <c r="P178" s="13">
        <v>1</v>
      </c>
      <c r="Q178" s="13">
        <v>0</v>
      </c>
      <c r="R178" s="22">
        <v>42548</v>
      </c>
      <c r="S178" s="340">
        <f t="shared" ca="1" si="12"/>
        <v>43934</v>
      </c>
      <c r="T178" s="24">
        <f t="shared" si="13"/>
        <v>1.6520547945205479</v>
      </c>
      <c r="U178" s="24">
        <f t="shared" ca="1" si="15"/>
        <v>3.7972602739726029</v>
      </c>
      <c r="V178" s="13" t="s">
        <v>750</v>
      </c>
      <c r="W178" s="84"/>
      <c r="X178" s="84"/>
      <c r="Y178" s="73" t="s">
        <v>235</v>
      </c>
      <c r="Z178" s="238">
        <v>43151</v>
      </c>
    </row>
    <row r="179" spans="1:33" ht="33.75" customHeight="1">
      <c r="A179" s="276" t="s">
        <v>751</v>
      </c>
      <c r="B179" s="276">
        <v>7757511</v>
      </c>
      <c r="C179" s="42"/>
      <c r="D179" s="42"/>
      <c r="E179" s="271" t="s">
        <v>81</v>
      </c>
      <c r="F179" s="271" t="s">
        <v>103</v>
      </c>
      <c r="G179" s="13" t="s">
        <v>22</v>
      </c>
      <c r="H179" s="13">
        <v>1</v>
      </c>
      <c r="I179" s="13" t="s">
        <v>752</v>
      </c>
      <c r="J179" s="42"/>
      <c r="K179" s="42"/>
      <c r="L179" s="42"/>
      <c r="M179" s="42"/>
      <c r="N179" s="42"/>
      <c r="O179" s="42"/>
      <c r="P179" s="13">
        <v>1</v>
      </c>
      <c r="Q179" s="13">
        <v>9</v>
      </c>
      <c r="R179" s="22">
        <v>42896</v>
      </c>
      <c r="S179" s="340">
        <f t="shared" ca="1" si="12"/>
        <v>43934</v>
      </c>
      <c r="T179" s="24">
        <f t="shared" si="13"/>
        <v>0.69863013698630139</v>
      </c>
      <c r="U179" s="13" t="s">
        <v>753</v>
      </c>
      <c r="V179" s="42"/>
      <c r="W179" s="42"/>
      <c r="X179" s="42"/>
      <c r="Y179" s="13" t="s">
        <v>243</v>
      </c>
      <c r="Z179" s="312">
        <v>43151</v>
      </c>
      <c r="AA179" s="42"/>
      <c r="AB179" s="42"/>
      <c r="AC179" s="42"/>
      <c r="AD179" s="42"/>
      <c r="AE179" s="42"/>
      <c r="AF179" s="42"/>
      <c r="AG179" s="274"/>
    </row>
    <row r="180" spans="1:33" ht="31">
      <c r="A180" s="341" t="s">
        <v>754</v>
      </c>
      <c r="B180" s="322">
        <v>10555084</v>
      </c>
      <c r="C180" s="339"/>
      <c r="D180" s="339"/>
      <c r="E180" s="271" t="s">
        <v>57</v>
      </c>
      <c r="F180" s="271" t="s">
        <v>463</v>
      </c>
      <c r="G180" s="13" t="s">
        <v>131</v>
      </c>
      <c r="H180" s="13">
        <v>2</v>
      </c>
      <c r="I180" s="13" t="s">
        <v>726</v>
      </c>
      <c r="J180" s="42"/>
      <c r="K180" s="42"/>
      <c r="L180" s="42"/>
      <c r="M180" s="42"/>
      <c r="N180" s="42"/>
      <c r="O180" s="42"/>
      <c r="P180" s="13">
        <v>1</v>
      </c>
      <c r="Q180" s="42"/>
      <c r="R180" s="22">
        <v>43014</v>
      </c>
      <c r="S180" s="340">
        <f t="shared" ca="1" si="12"/>
        <v>43934</v>
      </c>
      <c r="T180" s="24">
        <f t="shared" si="13"/>
        <v>0.34520547945205482</v>
      </c>
      <c r="U180" s="42"/>
      <c r="V180" s="84"/>
      <c r="W180" s="84"/>
      <c r="X180" s="84"/>
      <c r="Y180" s="73" t="s">
        <v>235</v>
      </c>
      <c r="Z180" s="238">
        <v>43140</v>
      </c>
    </row>
    <row r="181" spans="1:33" ht="27.75" customHeight="1">
      <c r="A181" s="322" t="s">
        <v>755</v>
      </c>
      <c r="B181" s="337">
        <v>14213433</v>
      </c>
      <c r="C181" s="42"/>
      <c r="D181" s="42"/>
      <c r="E181" s="271" t="s">
        <v>45</v>
      </c>
      <c r="F181" s="271" t="s">
        <v>60</v>
      </c>
      <c r="G181" s="13" t="s">
        <v>131</v>
      </c>
      <c r="H181" s="13">
        <v>2</v>
      </c>
      <c r="I181" s="42"/>
      <c r="J181" s="42"/>
      <c r="K181" s="42"/>
      <c r="L181" s="42"/>
      <c r="M181" s="42"/>
      <c r="N181" s="42"/>
      <c r="O181" s="42"/>
      <c r="P181" s="13">
        <v>0</v>
      </c>
      <c r="Q181" s="42"/>
      <c r="R181" s="22">
        <v>43151</v>
      </c>
      <c r="S181" s="340">
        <f t="shared" ca="1" si="12"/>
        <v>43934</v>
      </c>
      <c r="T181" s="24">
        <f t="shared" si="13"/>
        <v>2.7397260273972601E-2</v>
      </c>
      <c r="U181" s="42"/>
      <c r="V181" s="42"/>
      <c r="W181" s="42"/>
      <c r="X181" s="42"/>
      <c r="Y181" s="13" t="s">
        <v>243</v>
      </c>
      <c r="Z181" s="22">
        <v>43161</v>
      </c>
      <c r="AA181" s="42"/>
      <c r="AB181" s="42"/>
      <c r="AC181" s="42"/>
      <c r="AD181" s="42"/>
      <c r="AE181" s="42"/>
    </row>
    <row r="182" spans="1:33" ht="36" customHeight="1">
      <c r="A182" s="276" t="s">
        <v>756</v>
      </c>
      <c r="B182" s="322">
        <v>10430387</v>
      </c>
      <c r="C182" s="42"/>
      <c r="D182" s="13" t="s">
        <v>757</v>
      </c>
      <c r="E182" s="271" t="s">
        <v>57</v>
      </c>
      <c r="F182" s="271" t="s">
        <v>195</v>
      </c>
      <c r="G182" s="13" t="s">
        <v>114</v>
      </c>
      <c r="H182" s="13">
        <v>2</v>
      </c>
      <c r="I182" s="13" t="s">
        <v>726</v>
      </c>
      <c r="J182" s="42"/>
      <c r="K182" s="42"/>
      <c r="L182" s="42"/>
      <c r="M182" s="42"/>
      <c r="N182" s="42"/>
      <c r="O182" s="42"/>
      <c r="P182" s="42"/>
      <c r="Q182" s="13">
        <v>9</v>
      </c>
      <c r="R182" s="22">
        <v>42962</v>
      </c>
      <c r="S182" s="340">
        <f t="shared" ca="1" si="12"/>
        <v>43934</v>
      </c>
      <c r="T182" s="24">
        <f t="shared" si="13"/>
        <v>0.52054794520547942</v>
      </c>
      <c r="U182" s="42"/>
      <c r="V182" s="42"/>
      <c r="W182" s="42"/>
      <c r="X182" s="42"/>
      <c r="Y182" s="13" t="s">
        <v>235</v>
      </c>
      <c r="Z182" s="22">
        <v>43152</v>
      </c>
      <c r="AA182" s="42"/>
      <c r="AB182" s="42"/>
      <c r="AC182" s="42"/>
      <c r="AD182" s="42"/>
      <c r="AE182" s="42"/>
    </row>
    <row r="183" spans="1:33" ht="62">
      <c r="A183" s="318" t="s">
        <v>498</v>
      </c>
      <c r="B183" s="276">
        <v>12644050</v>
      </c>
      <c r="C183" s="13"/>
      <c r="D183" s="13" t="s">
        <v>758</v>
      </c>
      <c r="E183" s="271" t="s">
        <v>81</v>
      </c>
      <c r="F183" s="271" t="s">
        <v>93</v>
      </c>
      <c r="G183" s="13" t="s">
        <v>108</v>
      </c>
      <c r="H183" s="13">
        <v>1</v>
      </c>
      <c r="I183" s="71" t="s">
        <v>717</v>
      </c>
      <c r="J183" s="84"/>
      <c r="K183" s="84"/>
      <c r="L183" s="84"/>
      <c r="M183" s="84"/>
      <c r="N183" s="84"/>
      <c r="O183" s="84"/>
      <c r="P183" s="84"/>
      <c r="Q183" s="84"/>
      <c r="R183" s="22">
        <v>42269</v>
      </c>
      <c r="S183" s="340">
        <f t="shared" ca="1" si="12"/>
        <v>43934</v>
      </c>
      <c r="T183" s="24">
        <f t="shared" si="13"/>
        <v>2.5726027397260274</v>
      </c>
      <c r="U183" s="84"/>
      <c r="V183" s="84"/>
      <c r="W183" s="84"/>
      <c r="X183" s="84"/>
      <c r="Y183" s="73" t="s">
        <v>380</v>
      </c>
      <c r="Z183" s="238">
        <v>43208</v>
      </c>
    </row>
    <row r="184" spans="1:33" ht="31">
      <c r="A184" s="276" t="s">
        <v>649</v>
      </c>
      <c r="B184" s="276">
        <v>13755749</v>
      </c>
      <c r="C184" s="42"/>
      <c r="D184" s="42"/>
      <c r="E184" s="271" t="s">
        <v>45</v>
      </c>
      <c r="F184" s="271" t="s">
        <v>60</v>
      </c>
      <c r="G184" s="13" t="s">
        <v>131</v>
      </c>
      <c r="H184" s="13">
        <v>2</v>
      </c>
      <c r="I184" s="13" t="s">
        <v>717</v>
      </c>
      <c r="J184" s="84"/>
      <c r="K184" s="84"/>
      <c r="L184" s="84"/>
      <c r="M184" s="84"/>
      <c r="N184" s="84"/>
      <c r="O184" s="84"/>
      <c r="P184" s="84"/>
      <c r="Q184" s="84"/>
      <c r="R184" s="25">
        <v>42661</v>
      </c>
      <c r="S184" s="340">
        <f t="shared" ca="1" si="12"/>
        <v>43934</v>
      </c>
      <c r="T184" s="24">
        <f t="shared" si="13"/>
        <v>1.4931506849315068</v>
      </c>
      <c r="U184" s="42"/>
      <c r="V184" s="84"/>
      <c r="W184" s="84"/>
      <c r="X184" s="84"/>
      <c r="Y184" s="73" t="s">
        <v>273</v>
      </c>
      <c r="Z184" s="238">
        <v>43206</v>
      </c>
    </row>
    <row r="185" spans="1:33" ht="31">
      <c r="A185" s="276" t="s">
        <v>250</v>
      </c>
      <c r="B185" s="341">
        <v>12326203</v>
      </c>
      <c r="C185" s="42"/>
      <c r="D185" s="42"/>
      <c r="E185" s="271" t="s">
        <v>88</v>
      </c>
      <c r="F185" s="271" t="s">
        <v>87</v>
      </c>
      <c r="G185" s="13" t="s">
        <v>134</v>
      </c>
      <c r="H185" s="13">
        <v>3</v>
      </c>
      <c r="I185" s="13" t="s">
        <v>717</v>
      </c>
      <c r="J185" s="42"/>
      <c r="K185" s="42"/>
      <c r="L185" s="42"/>
      <c r="M185" s="42"/>
      <c r="N185" s="42"/>
      <c r="O185" s="42"/>
      <c r="P185" s="13">
        <v>1</v>
      </c>
      <c r="Q185" s="42"/>
      <c r="R185" s="22">
        <v>42983</v>
      </c>
      <c r="S185" s="340">
        <f t="shared" ca="1" si="12"/>
        <v>43934</v>
      </c>
      <c r="T185" s="24">
        <f t="shared" si="13"/>
        <v>0.60821917808219184</v>
      </c>
      <c r="U185" s="84"/>
      <c r="V185" s="84"/>
      <c r="W185" s="84"/>
      <c r="X185" s="84"/>
      <c r="Y185" s="73" t="s">
        <v>235</v>
      </c>
      <c r="Z185" s="238">
        <v>43205</v>
      </c>
    </row>
    <row r="186" spans="1:33" ht="46.5">
      <c r="A186" s="276" t="s">
        <v>569</v>
      </c>
      <c r="B186" s="276">
        <v>3594504</v>
      </c>
      <c r="C186" s="13"/>
      <c r="D186" s="13" t="s">
        <v>759</v>
      </c>
      <c r="E186" s="271" t="s">
        <v>88</v>
      </c>
      <c r="F186" s="271" t="s">
        <v>87</v>
      </c>
      <c r="G186" s="13" t="s">
        <v>117</v>
      </c>
      <c r="H186" s="13">
        <v>3</v>
      </c>
      <c r="I186" s="13" t="s">
        <v>717</v>
      </c>
      <c r="J186" s="42"/>
      <c r="K186" s="42"/>
      <c r="L186" s="13" t="s">
        <v>747</v>
      </c>
      <c r="M186" s="42"/>
      <c r="N186" s="42"/>
      <c r="O186" s="42"/>
      <c r="P186" s="13">
        <v>1</v>
      </c>
      <c r="Q186" s="13">
        <v>0</v>
      </c>
      <c r="R186" s="22">
        <v>42500</v>
      </c>
      <c r="S186" s="340">
        <f t="shared" ca="1" si="12"/>
        <v>43934</v>
      </c>
      <c r="T186" s="24">
        <f t="shared" si="13"/>
        <v>1.9534246575342467</v>
      </c>
      <c r="U186" s="13" t="s">
        <v>428</v>
      </c>
      <c r="V186" s="84"/>
      <c r="W186" s="84"/>
      <c r="X186" s="84"/>
      <c r="Y186" s="73" t="s">
        <v>380</v>
      </c>
      <c r="Z186" s="238">
        <v>43213</v>
      </c>
    </row>
    <row r="187" spans="1:33" ht="31">
      <c r="A187" s="322" t="s">
        <v>52</v>
      </c>
      <c r="B187" s="322">
        <v>14151310</v>
      </c>
      <c r="C187" s="42"/>
      <c r="D187" s="42"/>
      <c r="E187" s="271" t="s">
        <v>24</v>
      </c>
      <c r="F187" s="271" t="s">
        <v>51</v>
      </c>
      <c r="G187" s="13" t="s">
        <v>134</v>
      </c>
      <c r="H187" s="13">
        <v>3</v>
      </c>
      <c r="I187" s="13" t="s">
        <v>726</v>
      </c>
      <c r="J187" s="13" t="s">
        <v>760</v>
      </c>
      <c r="K187" s="42"/>
      <c r="L187" s="42"/>
      <c r="M187" s="42"/>
      <c r="N187" s="42"/>
      <c r="O187" s="42"/>
      <c r="P187" s="13">
        <v>1</v>
      </c>
      <c r="Q187" s="13">
        <v>0</v>
      </c>
      <c r="R187" s="22">
        <v>43074</v>
      </c>
      <c r="S187" s="340">
        <f t="shared" ca="1" si="12"/>
        <v>43934</v>
      </c>
      <c r="T187" s="24">
        <f t="shared" si="13"/>
        <v>0.44383561643835617</v>
      </c>
      <c r="U187" s="42"/>
      <c r="V187" s="84"/>
      <c r="W187" s="84"/>
      <c r="X187" s="84"/>
      <c r="Y187" s="73" t="s">
        <v>235</v>
      </c>
      <c r="Z187" s="238">
        <v>43236</v>
      </c>
    </row>
    <row r="188" spans="1:33" ht="46.5">
      <c r="A188" s="276" t="s">
        <v>630</v>
      </c>
      <c r="B188" s="322">
        <v>6318984</v>
      </c>
      <c r="C188" s="42"/>
      <c r="D188" s="13" t="s">
        <v>761</v>
      </c>
      <c r="E188" s="271" t="s">
        <v>57</v>
      </c>
      <c r="F188" s="271" t="s">
        <v>463</v>
      </c>
      <c r="G188" s="13" t="s">
        <v>131</v>
      </c>
      <c r="H188" s="13">
        <v>2</v>
      </c>
      <c r="I188" s="13" t="s">
        <v>717</v>
      </c>
      <c r="J188" s="13"/>
      <c r="K188" s="13" t="s">
        <v>762</v>
      </c>
      <c r="L188" s="13"/>
      <c r="M188" s="13" t="s">
        <v>748</v>
      </c>
      <c r="N188" s="13" t="s">
        <v>749</v>
      </c>
      <c r="O188" s="42"/>
      <c r="P188" s="13">
        <v>0</v>
      </c>
      <c r="Q188" s="13">
        <v>0</v>
      </c>
      <c r="R188" s="22">
        <v>42640</v>
      </c>
      <c r="S188" s="340">
        <f t="shared" ca="1" si="12"/>
        <v>43934</v>
      </c>
      <c r="T188" s="24">
        <f t="shared" si="13"/>
        <v>1.5945205479452054</v>
      </c>
      <c r="U188" s="84"/>
      <c r="V188" s="84"/>
      <c r="W188" s="84"/>
      <c r="X188" s="84"/>
      <c r="Y188" s="73" t="s">
        <v>235</v>
      </c>
      <c r="Z188" s="238">
        <v>43222</v>
      </c>
    </row>
    <row r="189" spans="1:33" ht="31">
      <c r="A189" s="276" t="s">
        <v>610</v>
      </c>
      <c r="B189" s="276">
        <v>13254958</v>
      </c>
      <c r="C189" s="42"/>
      <c r="D189" s="42"/>
      <c r="E189" s="271" t="s">
        <v>81</v>
      </c>
      <c r="F189" s="271" t="s">
        <v>80</v>
      </c>
      <c r="G189" s="13" t="s">
        <v>148</v>
      </c>
      <c r="H189" s="13">
        <v>1</v>
      </c>
      <c r="I189" s="13" t="s">
        <v>726</v>
      </c>
      <c r="J189" s="276" t="s">
        <v>435</v>
      </c>
      <c r="K189" s="276" t="s">
        <v>436</v>
      </c>
      <c r="L189" s="276" t="s">
        <v>316</v>
      </c>
      <c r="M189" s="276" t="s">
        <v>437</v>
      </c>
      <c r="N189" s="276" t="s">
        <v>438</v>
      </c>
      <c r="O189" s="42"/>
      <c r="P189" s="13">
        <v>0</v>
      </c>
      <c r="Q189" s="42"/>
      <c r="R189" s="22">
        <v>42584</v>
      </c>
      <c r="S189" s="340">
        <f t="shared" ca="1" si="12"/>
        <v>43934</v>
      </c>
      <c r="T189" s="24">
        <f t="shared" si="13"/>
        <v>1.7726027397260273</v>
      </c>
      <c r="U189" s="42"/>
      <c r="V189" s="84"/>
      <c r="W189" s="84"/>
      <c r="X189" s="84"/>
      <c r="Y189" s="73" t="s">
        <v>235</v>
      </c>
      <c r="Z189" s="238">
        <v>43231</v>
      </c>
    </row>
    <row r="190" spans="1:33" ht="31">
      <c r="A190" s="276" t="s">
        <v>255</v>
      </c>
      <c r="B190" s="322">
        <v>5716634</v>
      </c>
      <c r="C190" s="42"/>
      <c r="D190" s="13">
        <v>985031159</v>
      </c>
      <c r="E190" s="271" t="s">
        <v>38</v>
      </c>
      <c r="F190" s="271" t="s">
        <v>37</v>
      </c>
      <c r="G190" s="13" t="s">
        <v>117</v>
      </c>
      <c r="H190" s="13">
        <v>3</v>
      </c>
      <c r="I190" s="13" t="s">
        <v>726</v>
      </c>
      <c r="J190" s="42"/>
      <c r="K190" s="42"/>
      <c r="L190" s="42"/>
      <c r="M190" s="42"/>
      <c r="N190" s="42"/>
      <c r="O190" s="42"/>
      <c r="P190" s="13">
        <v>1</v>
      </c>
      <c r="Q190" s="13">
        <v>9</v>
      </c>
      <c r="R190" s="22">
        <v>42962</v>
      </c>
      <c r="S190" s="340">
        <f t="shared" ca="1" si="12"/>
        <v>43934</v>
      </c>
      <c r="T190" s="24">
        <f t="shared" si="13"/>
        <v>0.75616438356164384</v>
      </c>
      <c r="U190" s="84"/>
      <c r="V190" s="84"/>
      <c r="W190" s="84"/>
      <c r="X190" s="84"/>
      <c r="Y190" s="73" t="s">
        <v>235</v>
      </c>
      <c r="Z190" s="238">
        <v>43238</v>
      </c>
    </row>
    <row r="191" spans="1:33" ht="15.5">
      <c r="A191" s="82" t="s">
        <v>116</v>
      </c>
      <c r="B191" s="70">
        <v>14231997</v>
      </c>
      <c r="C191" s="127"/>
      <c r="D191" s="127"/>
      <c r="E191" s="127"/>
      <c r="F191" s="145" t="s">
        <v>60</v>
      </c>
      <c r="G191" s="201" t="s">
        <v>114</v>
      </c>
      <c r="H191" s="71">
        <v>2</v>
      </c>
      <c r="I191" s="71" t="s">
        <v>726</v>
      </c>
      <c r="J191" s="84"/>
      <c r="K191" s="84"/>
      <c r="L191" s="84"/>
      <c r="M191" s="84"/>
      <c r="N191" s="84"/>
      <c r="O191" s="84"/>
      <c r="P191" s="84"/>
      <c r="Q191" s="84"/>
      <c r="R191" s="238">
        <v>43172</v>
      </c>
      <c r="S191" s="84"/>
      <c r="T191" s="24">
        <f t="shared" si="13"/>
        <v>0.18904109589041096</v>
      </c>
      <c r="U191" s="84"/>
      <c r="V191" s="84"/>
      <c r="W191" s="84"/>
      <c r="X191" s="84"/>
      <c r="Y191" s="73" t="s">
        <v>273</v>
      </c>
      <c r="Z191" s="238">
        <v>43241</v>
      </c>
    </row>
    <row r="192" spans="1:33" ht="31">
      <c r="A192" s="322" t="s">
        <v>763</v>
      </c>
      <c r="B192" s="322">
        <v>11235363</v>
      </c>
      <c r="C192" s="42"/>
      <c r="D192" s="13" t="s">
        <v>764</v>
      </c>
      <c r="E192" s="271" t="s">
        <v>24</v>
      </c>
      <c r="F192" s="271" t="s">
        <v>135</v>
      </c>
      <c r="G192" s="13" t="s">
        <v>134</v>
      </c>
      <c r="H192" s="13">
        <v>3</v>
      </c>
      <c r="I192" s="13" t="s">
        <v>726</v>
      </c>
      <c r="J192" s="42"/>
      <c r="K192" s="42"/>
      <c r="L192" s="42"/>
      <c r="M192" s="42"/>
      <c r="N192" s="42"/>
      <c r="O192" s="42"/>
      <c r="P192" s="13">
        <v>1</v>
      </c>
      <c r="Q192" s="42"/>
      <c r="R192" s="25">
        <v>42723</v>
      </c>
      <c r="S192" s="340">
        <f t="shared" ref="S192:S209" ca="1" si="16">TODAY()</f>
        <v>43934</v>
      </c>
      <c r="T192" s="24">
        <f t="shared" si="13"/>
        <v>1.4301369863013698</v>
      </c>
      <c r="U192" s="42"/>
      <c r="V192" s="84"/>
      <c r="W192" s="84"/>
      <c r="X192" s="84"/>
      <c r="Y192" s="73" t="s">
        <v>235</v>
      </c>
      <c r="Z192" s="238">
        <v>43245</v>
      </c>
    </row>
    <row r="193" spans="1:31" ht="31">
      <c r="A193" s="276" t="s">
        <v>765</v>
      </c>
      <c r="B193" s="322">
        <v>7127848</v>
      </c>
      <c r="C193" s="356">
        <v>7127848</v>
      </c>
      <c r="D193" s="339"/>
      <c r="E193" s="271" t="s">
        <v>24</v>
      </c>
      <c r="F193" s="271" t="s">
        <v>69</v>
      </c>
      <c r="G193" s="13" t="s">
        <v>148</v>
      </c>
      <c r="H193" s="13">
        <v>1</v>
      </c>
      <c r="I193" s="13" t="s">
        <v>726</v>
      </c>
      <c r="J193" s="42"/>
      <c r="K193" s="42"/>
      <c r="L193" s="42"/>
      <c r="M193" s="42"/>
      <c r="N193" s="42"/>
      <c r="O193" s="42"/>
      <c r="P193" s="13">
        <v>0</v>
      </c>
      <c r="Q193" s="13">
        <v>0</v>
      </c>
      <c r="R193" s="22">
        <v>42983</v>
      </c>
      <c r="S193" s="340">
        <f t="shared" ca="1" si="16"/>
        <v>43934</v>
      </c>
      <c r="T193" s="24">
        <f t="shared" si="13"/>
        <v>0.76986301369863008</v>
      </c>
      <c r="U193" s="84"/>
      <c r="V193" s="84"/>
      <c r="W193" s="84"/>
      <c r="X193" s="84"/>
      <c r="Y193" s="73" t="s">
        <v>235</v>
      </c>
      <c r="Z193" s="238">
        <v>43264</v>
      </c>
    </row>
    <row r="194" spans="1:31" ht="29.25" customHeight="1">
      <c r="A194" s="338" t="s">
        <v>766</v>
      </c>
      <c r="B194" s="276">
        <v>12613204</v>
      </c>
      <c r="C194" s="13"/>
      <c r="D194" s="304" t="s">
        <v>767</v>
      </c>
      <c r="E194" s="271" t="s">
        <v>76</v>
      </c>
      <c r="F194" s="271" t="s">
        <v>189</v>
      </c>
      <c r="G194" s="13" t="s">
        <v>148</v>
      </c>
      <c r="H194" s="13">
        <v>1</v>
      </c>
      <c r="I194" s="13" t="s">
        <v>717</v>
      </c>
      <c r="J194" s="13"/>
      <c r="K194" s="13" t="s">
        <v>719</v>
      </c>
      <c r="L194" s="13"/>
      <c r="M194" s="13"/>
      <c r="N194" s="42"/>
      <c r="O194" s="42"/>
      <c r="P194" s="13">
        <v>0</v>
      </c>
      <c r="Q194" s="13">
        <v>1</v>
      </c>
      <c r="R194" s="22">
        <v>41426</v>
      </c>
      <c r="S194" s="340">
        <f t="shared" ca="1" si="16"/>
        <v>43934</v>
      </c>
      <c r="T194" s="24">
        <f t="shared" si="13"/>
        <v>4.956164383561644</v>
      </c>
      <c r="U194" s="13" t="s">
        <v>421</v>
      </c>
      <c r="V194" s="13" t="s">
        <v>768</v>
      </c>
      <c r="W194" s="13" t="s">
        <v>769</v>
      </c>
      <c r="X194" s="13" t="s">
        <v>770</v>
      </c>
      <c r="Y194" s="73" t="s">
        <v>235</v>
      </c>
      <c r="Z194" s="22">
        <v>43235</v>
      </c>
      <c r="AA194" s="42"/>
      <c r="AB194" s="42"/>
      <c r="AC194" s="42"/>
      <c r="AD194" s="42"/>
      <c r="AE194" s="42"/>
    </row>
    <row r="195" spans="1:31" ht="93">
      <c r="A195" s="303" t="s">
        <v>771</v>
      </c>
      <c r="B195" s="16">
        <v>13316633</v>
      </c>
      <c r="C195" s="13"/>
      <c r="D195" s="271" t="s">
        <v>772</v>
      </c>
      <c r="E195" s="271" t="s">
        <v>38</v>
      </c>
      <c r="F195" s="271" t="s">
        <v>261</v>
      </c>
      <c r="G195" s="13" t="s">
        <v>117</v>
      </c>
      <c r="H195" s="13">
        <v>3</v>
      </c>
      <c r="I195" s="13" t="s">
        <v>717</v>
      </c>
      <c r="J195" s="13"/>
      <c r="K195" s="13"/>
      <c r="L195" s="13" t="s">
        <v>720</v>
      </c>
      <c r="M195" s="13" t="s">
        <v>745</v>
      </c>
      <c r="N195" s="13" t="s">
        <v>773</v>
      </c>
      <c r="O195" s="42"/>
      <c r="P195" s="13">
        <v>1</v>
      </c>
      <c r="Q195" s="13">
        <v>9</v>
      </c>
      <c r="R195" s="22">
        <v>42234</v>
      </c>
      <c r="S195" s="340">
        <f t="shared" ca="1" si="16"/>
        <v>43934</v>
      </c>
      <c r="T195" s="24">
        <f t="shared" si="13"/>
        <v>2.8493150684931505</v>
      </c>
      <c r="U195" s="13" t="s">
        <v>425</v>
      </c>
      <c r="V195" s="84"/>
      <c r="W195" s="84"/>
      <c r="X195" s="84"/>
      <c r="Y195" s="73" t="s">
        <v>235</v>
      </c>
      <c r="Z195" s="238">
        <v>43274</v>
      </c>
    </row>
    <row r="196" spans="1:31" ht="31">
      <c r="A196" s="322" t="s">
        <v>34</v>
      </c>
      <c r="B196" s="322">
        <v>13316039</v>
      </c>
      <c r="C196" s="42"/>
      <c r="D196" s="42"/>
      <c r="E196" s="271" t="s">
        <v>57</v>
      </c>
      <c r="F196" s="271" t="s">
        <v>33</v>
      </c>
      <c r="G196" s="13" t="s">
        <v>131</v>
      </c>
      <c r="H196" s="13">
        <v>2</v>
      </c>
      <c r="I196" s="13" t="s">
        <v>717</v>
      </c>
      <c r="J196" s="42"/>
      <c r="K196" s="42"/>
      <c r="L196" s="42"/>
      <c r="M196" s="42"/>
      <c r="N196" s="42"/>
      <c r="O196" s="42"/>
      <c r="P196" s="13">
        <v>0</v>
      </c>
      <c r="Q196" s="13">
        <v>0</v>
      </c>
      <c r="R196" s="25">
        <v>43053</v>
      </c>
      <c r="S196" s="340">
        <f t="shared" ca="1" si="16"/>
        <v>43934</v>
      </c>
      <c r="T196" s="24">
        <f t="shared" si="13"/>
        <v>0.61643835616438358</v>
      </c>
      <c r="U196" s="84"/>
      <c r="V196" s="84"/>
      <c r="W196" s="84"/>
      <c r="X196" s="84"/>
      <c r="Y196" s="73" t="s">
        <v>273</v>
      </c>
      <c r="Z196" s="238">
        <v>43278</v>
      </c>
    </row>
    <row r="197" spans="1:31" ht="31">
      <c r="A197" s="276" t="s">
        <v>601</v>
      </c>
      <c r="B197" s="276">
        <v>12992145</v>
      </c>
      <c r="C197" s="42"/>
      <c r="D197" s="13" t="s">
        <v>774</v>
      </c>
      <c r="E197" s="271" t="s">
        <v>45</v>
      </c>
      <c r="F197" s="271" t="s">
        <v>60</v>
      </c>
      <c r="G197" s="13" t="s">
        <v>131</v>
      </c>
      <c r="H197" s="13">
        <v>2</v>
      </c>
      <c r="I197" s="13" t="s">
        <v>717</v>
      </c>
      <c r="J197" s="42"/>
      <c r="K197" s="42"/>
      <c r="L197" s="42"/>
      <c r="M197" s="42"/>
      <c r="N197" s="42"/>
      <c r="O197" s="42"/>
      <c r="P197" s="13">
        <v>0</v>
      </c>
      <c r="Q197" s="13">
        <v>2</v>
      </c>
      <c r="R197" s="22">
        <v>42570</v>
      </c>
      <c r="S197" s="340">
        <f t="shared" ca="1" si="16"/>
        <v>43934</v>
      </c>
      <c r="T197" s="24">
        <f t="shared" si="13"/>
        <v>1.9452054794520548</v>
      </c>
      <c r="U197" s="13" t="s">
        <v>445</v>
      </c>
      <c r="V197" s="84"/>
      <c r="W197" s="84"/>
      <c r="X197" s="84"/>
      <c r="Y197" s="73" t="s">
        <v>243</v>
      </c>
      <c r="Z197" s="238">
        <v>43280</v>
      </c>
    </row>
    <row r="198" spans="1:31" ht="31">
      <c r="A198" s="318" t="s">
        <v>165</v>
      </c>
      <c r="B198" s="322">
        <v>4729034</v>
      </c>
      <c r="C198" s="42"/>
      <c r="D198" s="42"/>
      <c r="E198" s="271" t="s">
        <v>81</v>
      </c>
      <c r="F198" s="271" t="s">
        <v>103</v>
      </c>
      <c r="G198" s="13" t="s">
        <v>108</v>
      </c>
      <c r="H198" s="13">
        <v>1</v>
      </c>
      <c r="I198" s="13" t="s">
        <v>726</v>
      </c>
      <c r="J198" s="42"/>
      <c r="K198" s="42"/>
      <c r="L198" s="42"/>
      <c r="M198" s="42"/>
      <c r="N198" s="42"/>
      <c r="O198" s="42"/>
      <c r="P198" s="13">
        <v>1</v>
      </c>
      <c r="Q198" s="13">
        <v>1</v>
      </c>
      <c r="R198" s="25">
        <v>42703</v>
      </c>
      <c r="S198" s="340">
        <f t="shared" ca="1" si="16"/>
        <v>43934</v>
      </c>
      <c r="T198" s="24">
        <f t="shared" si="13"/>
        <v>1.5808219178082192</v>
      </c>
      <c r="U198" s="13" t="s">
        <v>428</v>
      </c>
      <c r="V198" s="84"/>
      <c r="W198" s="84"/>
      <c r="X198" s="84"/>
      <c r="Y198" s="73" t="s">
        <v>683</v>
      </c>
      <c r="Z198" s="238">
        <v>43280</v>
      </c>
    </row>
    <row r="199" spans="1:31" ht="31">
      <c r="A199" s="322" t="s">
        <v>58</v>
      </c>
      <c r="B199" s="322">
        <v>14165153</v>
      </c>
      <c r="C199" s="42"/>
      <c r="D199" s="42"/>
      <c r="E199" s="271" t="s">
        <v>57</v>
      </c>
      <c r="F199" s="271" t="s">
        <v>195</v>
      </c>
      <c r="G199" s="13" t="s">
        <v>114</v>
      </c>
      <c r="H199" s="13">
        <v>2</v>
      </c>
      <c r="I199" s="13" t="s">
        <v>726</v>
      </c>
      <c r="J199" s="42"/>
      <c r="K199" s="42"/>
      <c r="L199" s="42"/>
      <c r="M199" s="42"/>
      <c r="N199" s="42"/>
      <c r="O199" s="42"/>
      <c r="P199" s="13">
        <v>0</v>
      </c>
      <c r="Q199" s="13">
        <v>0</v>
      </c>
      <c r="R199" s="25">
        <v>43088</v>
      </c>
      <c r="S199" s="340">
        <f t="shared" ca="1" si="16"/>
        <v>43934</v>
      </c>
      <c r="T199" s="24">
        <f t="shared" si="13"/>
        <v>0.52602739726027392</v>
      </c>
      <c r="U199" s="84"/>
      <c r="V199" s="84"/>
      <c r="W199" s="84"/>
      <c r="X199" s="84"/>
      <c r="Y199" s="73" t="s">
        <v>243</v>
      </c>
      <c r="Z199" s="238">
        <v>43280</v>
      </c>
    </row>
    <row r="200" spans="1:31" ht="31">
      <c r="A200" s="322" t="s">
        <v>775</v>
      </c>
      <c r="B200" s="322">
        <v>6353411</v>
      </c>
      <c r="C200" s="42"/>
      <c r="D200" s="42"/>
      <c r="E200" s="271" t="s">
        <v>57</v>
      </c>
      <c r="F200" s="271" t="s">
        <v>33</v>
      </c>
      <c r="G200" s="13" t="s">
        <v>131</v>
      </c>
      <c r="H200" s="13">
        <v>2</v>
      </c>
      <c r="I200" s="13" t="s">
        <v>726</v>
      </c>
      <c r="J200" s="42"/>
      <c r="K200" s="42"/>
      <c r="L200" s="42"/>
      <c r="M200" s="42"/>
      <c r="N200" s="42"/>
      <c r="O200" s="42"/>
      <c r="P200" s="13">
        <v>0</v>
      </c>
      <c r="Q200" s="42"/>
      <c r="R200" s="22">
        <v>43123</v>
      </c>
      <c r="S200" s="340">
        <f t="shared" ca="1" si="16"/>
        <v>43934</v>
      </c>
      <c r="T200" s="24">
        <f t="shared" si="13"/>
        <v>0.43013698630136987</v>
      </c>
      <c r="U200" s="42"/>
      <c r="V200" s="84"/>
      <c r="W200" s="84"/>
      <c r="X200" s="84"/>
      <c r="Y200" s="73" t="s">
        <v>243</v>
      </c>
      <c r="Z200" s="238">
        <v>43280</v>
      </c>
    </row>
    <row r="201" spans="1:31" ht="31">
      <c r="A201" s="276" t="s">
        <v>667</v>
      </c>
      <c r="B201" s="322">
        <v>13786967</v>
      </c>
      <c r="C201" s="43">
        <v>13786967</v>
      </c>
      <c r="D201" s="13" t="s">
        <v>776</v>
      </c>
      <c r="E201" s="271" t="s">
        <v>45</v>
      </c>
      <c r="F201" s="271" t="s">
        <v>60</v>
      </c>
      <c r="G201" s="13" t="s">
        <v>131</v>
      </c>
      <c r="H201" s="13">
        <v>2</v>
      </c>
      <c r="I201" s="13" t="s">
        <v>726</v>
      </c>
      <c r="J201" s="42"/>
      <c r="K201" s="42"/>
      <c r="L201" s="42"/>
      <c r="M201" s="42"/>
      <c r="N201" s="42"/>
      <c r="O201" s="42"/>
      <c r="P201" s="13">
        <v>0</v>
      </c>
      <c r="Q201" s="13">
        <v>2</v>
      </c>
      <c r="R201" s="25">
        <v>42696</v>
      </c>
      <c r="S201" s="340">
        <f t="shared" ca="1" si="16"/>
        <v>43934</v>
      </c>
      <c r="T201" s="24">
        <f t="shared" si="13"/>
        <v>1.5890410958904109</v>
      </c>
      <c r="U201" s="13" t="s">
        <v>428</v>
      </c>
      <c r="V201" s="84"/>
      <c r="W201" s="84"/>
      <c r="X201" s="84"/>
      <c r="Y201" s="73" t="s">
        <v>235</v>
      </c>
      <c r="Z201" s="238">
        <v>43276</v>
      </c>
    </row>
    <row r="202" spans="1:31" ht="15.5">
      <c r="A202" s="322" t="s">
        <v>777</v>
      </c>
      <c r="B202" s="322">
        <v>3591351</v>
      </c>
      <c r="C202" s="42"/>
      <c r="D202" s="42"/>
      <c r="E202" s="271" t="s">
        <v>81</v>
      </c>
      <c r="F202" s="271" t="s">
        <v>93</v>
      </c>
      <c r="G202" s="13" t="s">
        <v>108</v>
      </c>
      <c r="H202" s="13">
        <v>1</v>
      </c>
      <c r="I202" s="42"/>
      <c r="J202" s="42"/>
      <c r="K202" s="42"/>
      <c r="L202" s="42"/>
      <c r="M202" s="42"/>
      <c r="N202" s="42"/>
      <c r="O202" s="42"/>
      <c r="P202" s="13">
        <v>0</v>
      </c>
      <c r="Q202" s="42"/>
      <c r="R202" s="22">
        <v>43256</v>
      </c>
      <c r="S202" s="340">
        <f t="shared" ca="1" si="16"/>
        <v>43934</v>
      </c>
      <c r="T202" s="24">
        <f t="shared" si="13"/>
        <v>5.4794520547945202E-2</v>
      </c>
      <c r="U202" s="42"/>
      <c r="V202" s="84"/>
      <c r="W202" s="84"/>
      <c r="X202" s="84"/>
      <c r="Y202" s="73" t="s">
        <v>273</v>
      </c>
      <c r="Z202" s="238">
        <v>43276</v>
      </c>
    </row>
    <row r="203" spans="1:31" ht="31">
      <c r="A203" s="357" t="s">
        <v>778</v>
      </c>
      <c r="B203" s="357">
        <v>7165608</v>
      </c>
      <c r="C203" s="358">
        <v>7165608</v>
      </c>
      <c r="D203" s="359"/>
      <c r="E203" s="358" t="s">
        <v>81</v>
      </c>
      <c r="F203" s="358" t="s">
        <v>80</v>
      </c>
      <c r="G203" s="358" t="s">
        <v>148</v>
      </c>
      <c r="H203" s="358">
        <v>1</v>
      </c>
      <c r="I203" s="358" t="s">
        <v>726</v>
      </c>
      <c r="J203" s="359"/>
      <c r="K203" s="359"/>
      <c r="L203" s="359"/>
      <c r="M203" s="359"/>
      <c r="N203" s="359"/>
      <c r="O203" s="359"/>
      <c r="P203" s="358">
        <v>0</v>
      </c>
      <c r="Q203" s="359"/>
      <c r="R203" s="360">
        <v>42808</v>
      </c>
      <c r="S203" s="361">
        <f t="shared" ca="1" si="16"/>
        <v>43934</v>
      </c>
      <c r="T203" s="24">
        <f t="shared" si="13"/>
        <v>1.3013698630136987</v>
      </c>
      <c r="U203" s="84"/>
      <c r="V203" s="84"/>
      <c r="W203" s="84"/>
      <c r="X203" s="84"/>
      <c r="Y203" s="73" t="s">
        <v>243</v>
      </c>
      <c r="Z203" s="238">
        <v>43283</v>
      </c>
    </row>
    <row r="204" spans="1:31" ht="31">
      <c r="A204" s="362" t="s">
        <v>157</v>
      </c>
      <c r="B204" s="362">
        <v>7861149</v>
      </c>
      <c r="C204" s="363"/>
      <c r="E204" s="364" t="s">
        <v>24</v>
      </c>
      <c r="F204" s="364" t="s">
        <v>135</v>
      </c>
      <c r="G204" s="364" t="s">
        <v>134</v>
      </c>
      <c r="H204" s="364">
        <v>3</v>
      </c>
      <c r="I204" s="364" t="s">
        <v>726</v>
      </c>
      <c r="J204" s="363"/>
      <c r="K204" s="363"/>
      <c r="L204" s="363"/>
      <c r="M204" s="363"/>
      <c r="N204" s="363"/>
      <c r="O204" s="364">
        <v>1</v>
      </c>
      <c r="P204" s="364">
        <v>49</v>
      </c>
      <c r="Q204" s="365">
        <v>25077</v>
      </c>
      <c r="R204" s="365">
        <v>43249</v>
      </c>
      <c r="S204" s="366">
        <f t="shared" ca="1" si="16"/>
        <v>43934</v>
      </c>
      <c r="T204" s="24">
        <f t="shared" si="13"/>
        <v>8.7671232876712329E-2</v>
      </c>
      <c r="U204" s="367">
        <f t="shared" ref="U204:U205" ca="1" si="17">(S204-R204)/365</f>
        <v>1.8767123287671232</v>
      </c>
      <c r="V204" s="84"/>
      <c r="W204" s="84"/>
      <c r="X204" s="84"/>
      <c r="Y204" s="73" t="s">
        <v>273</v>
      </c>
      <c r="Z204" s="238">
        <v>43281</v>
      </c>
    </row>
    <row r="205" spans="1:31" ht="31">
      <c r="A205" s="368" t="s">
        <v>413</v>
      </c>
      <c r="B205" s="368">
        <v>8896268</v>
      </c>
      <c r="C205" s="368"/>
      <c r="E205" s="364" t="s">
        <v>88</v>
      </c>
      <c r="F205" s="364" t="s">
        <v>98</v>
      </c>
      <c r="G205" s="364" t="s">
        <v>134</v>
      </c>
      <c r="H205" s="364">
        <v>3</v>
      </c>
      <c r="I205" s="364" t="s">
        <v>726</v>
      </c>
      <c r="J205" s="368" t="s">
        <v>436</v>
      </c>
      <c r="K205" s="368" t="s">
        <v>316</v>
      </c>
      <c r="L205" s="368" t="s">
        <v>437</v>
      </c>
      <c r="M205" s="368" t="s">
        <v>438</v>
      </c>
      <c r="N205" s="363"/>
      <c r="O205" s="364">
        <v>1</v>
      </c>
      <c r="P205" s="364">
        <v>0</v>
      </c>
      <c r="Q205" s="365"/>
      <c r="R205" s="365">
        <v>42605</v>
      </c>
      <c r="S205" s="366">
        <f t="shared" ca="1" si="16"/>
        <v>43934</v>
      </c>
      <c r="T205" s="24">
        <f t="shared" si="13"/>
        <v>1.8821917808219177</v>
      </c>
      <c r="U205" s="367">
        <f t="shared" ca="1" si="17"/>
        <v>3.6410958904109587</v>
      </c>
      <c r="V205" s="364" t="s">
        <v>750</v>
      </c>
      <c r="W205" s="84"/>
      <c r="X205" s="84"/>
      <c r="Y205" s="73" t="s">
        <v>235</v>
      </c>
      <c r="Z205" s="238">
        <v>43292</v>
      </c>
    </row>
    <row r="206" spans="1:31" ht="15.5">
      <c r="A206" s="337" t="s">
        <v>779</v>
      </c>
      <c r="B206" s="70">
        <v>14332837</v>
      </c>
      <c r="C206" s="42"/>
      <c r="E206" s="271" t="s">
        <v>57</v>
      </c>
      <c r="F206" s="271" t="s">
        <v>463</v>
      </c>
      <c r="G206" s="13" t="s">
        <v>131</v>
      </c>
      <c r="H206" s="13">
        <v>2</v>
      </c>
      <c r="I206" s="42"/>
      <c r="J206" s="42"/>
      <c r="K206" s="42"/>
      <c r="L206" s="42"/>
      <c r="M206" s="42"/>
      <c r="N206" s="42"/>
      <c r="O206" s="13">
        <v>0</v>
      </c>
      <c r="P206" s="42"/>
      <c r="Q206" s="25">
        <v>36092</v>
      </c>
      <c r="R206" s="22">
        <v>43284</v>
      </c>
      <c r="S206" s="366">
        <f t="shared" ca="1" si="16"/>
        <v>43934</v>
      </c>
      <c r="T206" s="24">
        <f t="shared" si="13"/>
        <v>2.7397260273972601E-2</v>
      </c>
      <c r="U206" s="24">
        <f>(T206-R206)/365</f>
        <v>-118.58622630887596</v>
      </c>
      <c r="V206" s="84"/>
      <c r="W206" s="84"/>
      <c r="X206" s="84"/>
      <c r="Y206" s="73" t="s">
        <v>273</v>
      </c>
      <c r="Z206" s="238">
        <v>43294</v>
      </c>
    </row>
    <row r="207" spans="1:31" ht="77.5">
      <c r="A207" s="276" t="s">
        <v>533</v>
      </c>
      <c r="B207" s="276">
        <v>13322086</v>
      </c>
      <c r="C207" s="13" t="s">
        <v>780</v>
      </c>
      <c r="E207" s="271" t="s">
        <v>88</v>
      </c>
      <c r="F207" s="271" t="s">
        <v>124</v>
      </c>
      <c r="G207" s="13" t="s">
        <v>134</v>
      </c>
      <c r="H207" s="13">
        <v>3</v>
      </c>
      <c r="I207" s="13" t="s">
        <v>717</v>
      </c>
      <c r="J207" s="84"/>
      <c r="K207" s="84"/>
      <c r="L207" s="84"/>
      <c r="M207" s="84"/>
      <c r="N207" s="84"/>
      <c r="O207" s="84"/>
      <c r="P207" s="84"/>
      <c r="Q207" s="84"/>
      <c r="R207" s="22">
        <v>42311</v>
      </c>
      <c r="S207" s="340">
        <f t="shared" ca="1" si="16"/>
        <v>43934</v>
      </c>
      <c r="T207" s="24">
        <f t="shared" ref="T207:T209" ca="1" si="18">(S207-R207)/365</f>
        <v>4.4465753424657537</v>
      </c>
      <c r="U207" s="13" t="s">
        <v>425</v>
      </c>
      <c r="V207" s="84"/>
      <c r="W207" s="84"/>
      <c r="X207" s="84"/>
      <c r="Y207" s="73" t="s">
        <v>235</v>
      </c>
      <c r="Z207" s="238">
        <v>43292</v>
      </c>
    </row>
    <row r="208" spans="1:31" ht="31">
      <c r="A208" s="276" t="s">
        <v>188</v>
      </c>
      <c r="B208" s="276">
        <v>12738233</v>
      </c>
      <c r="C208" s="42"/>
      <c r="E208" s="271" t="s">
        <v>45</v>
      </c>
      <c r="F208" s="271" t="s">
        <v>33</v>
      </c>
      <c r="G208" s="13" t="s">
        <v>131</v>
      </c>
      <c r="H208" s="13">
        <v>2</v>
      </c>
      <c r="I208" s="13" t="s">
        <v>717</v>
      </c>
      <c r="J208" s="84"/>
      <c r="K208" s="84"/>
      <c r="L208" s="84"/>
      <c r="M208" s="84"/>
      <c r="N208" s="84"/>
      <c r="O208" s="13">
        <v>0</v>
      </c>
      <c r="P208" s="42"/>
      <c r="Q208" s="22"/>
      <c r="R208" s="22">
        <v>42850</v>
      </c>
      <c r="S208" s="340">
        <f t="shared" ca="1" si="16"/>
        <v>43934</v>
      </c>
      <c r="T208" s="24">
        <f t="shared" ca="1" si="18"/>
        <v>2.9698630136986299</v>
      </c>
      <c r="U208" s="24">
        <f t="shared" ref="U208:U209" ca="1" si="19">(S208-R208)/365</f>
        <v>2.9698630136986299</v>
      </c>
      <c r="V208" s="84"/>
      <c r="W208" s="84"/>
      <c r="X208" s="84"/>
      <c r="Y208" s="73" t="s">
        <v>235</v>
      </c>
      <c r="Z208" s="238">
        <v>43311</v>
      </c>
    </row>
    <row r="209" spans="1:32" ht="31">
      <c r="A209" s="368" t="s">
        <v>413</v>
      </c>
      <c r="B209" s="368">
        <v>8896268</v>
      </c>
      <c r="C209" s="13" t="s">
        <v>781</v>
      </c>
      <c r="E209" s="364" t="s">
        <v>88</v>
      </c>
      <c r="F209" s="364" t="s">
        <v>98</v>
      </c>
      <c r="G209" s="364" t="s">
        <v>134</v>
      </c>
      <c r="H209" s="364">
        <v>3</v>
      </c>
      <c r="I209" s="364" t="s">
        <v>726</v>
      </c>
      <c r="J209" s="84"/>
      <c r="K209" s="84"/>
      <c r="L209" s="84"/>
      <c r="M209" s="84"/>
      <c r="N209" s="84"/>
      <c r="O209" s="364">
        <v>1</v>
      </c>
      <c r="P209" s="364">
        <v>0</v>
      </c>
      <c r="Q209" s="369"/>
      <c r="R209" s="365">
        <v>42605</v>
      </c>
      <c r="S209" s="340">
        <f t="shared" ca="1" si="16"/>
        <v>43934</v>
      </c>
      <c r="T209" s="24">
        <f t="shared" ca="1" si="18"/>
        <v>3.6410958904109587</v>
      </c>
      <c r="U209" s="24">
        <f t="shared" ca="1" si="19"/>
        <v>3.6410958904109587</v>
      </c>
      <c r="V209" s="84"/>
      <c r="W209" s="84"/>
      <c r="X209" s="84"/>
      <c r="Y209" s="73" t="s">
        <v>235</v>
      </c>
      <c r="Z209" s="238">
        <v>43313</v>
      </c>
    </row>
    <row r="210" spans="1:32" ht="13">
      <c r="A210" s="123"/>
      <c r="B210" s="124"/>
      <c r="C210" s="127"/>
      <c r="D210" s="127"/>
      <c r="E210" s="127"/>
      <c r="F210" s="124"/>
      <c r="G210" s="370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133"/>
      <c r="Z210" s="84"/>
    </row>
    <row r="211" spans="1:32" ht="13">
      <c r="A211" s="123"/>
      <c r="B211" s="124"/>
      <c r="C211" s="127"/>
      <c r="D211" s="127"/>
      <c r="E211" s="127"/>
      <c r="F211" s="124"/>
      <c r="G211" s="370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133"/>
      <c r="Z211" s="84"/>
    </row>
    <row r="212" spans="1:32" ht="18" customHeight="1">
      <c r="A212" s="11" t="s">
        <v>782</v>
      </c>
      <c r="B212" s="11" t="s">
        <v>210</v>
      </c>
      <c r="C212" s="11" t="s">
        <v>211</v>
      </c>
      <c r="D212" s="371" t="s">
        <v>783</v>
      </c>
      <c r="E212" s="273" t="s">
        <v>15</v>
      </c>
      <c r="F212" s="11" t="s">
        <v>14</v>
      </c>
      <c r="G212" s="11" t="s">
        <v>784</v>
      </c>
      <c r="H212" s="11" t="s">
        <v>13</v>
      </c>
      <c r="I212" s="11" t="s">
        <v>785</v>
      </c>
      <c r="J212" s="471" t="s">
        <v>213</v>
      </c>
      <c r="K212" s="435"/>
      <c r="L212" s="435"/>
      <c r="M212" s="435"/>
      <c r="N212" s="436"/>
      <c r="O212" s="42"/>
      <c r="P212" s="372" t="s">
        <v>215</v>
      </c>
      <c r="Q212" s="372" t="s">
        <v>217</v>
      </c>
      <c r="R212" s="373" t="s">
        <v>786</v>
      </c>
      <c r="S212" s="373" t="s">
        <v>787</v>
      </c>
      <c r="T212" s="373" t="s">
        <v>788</v>
      </c>
      <c r="U212" s="373" t="s">
        <v>789</v>
      </c>
      <c r="V212" s="373" t="s">
        <v>219</v>
      </c>
      <c r="W212" s="374" t="s">
        <v>790</v>
      </c>
      <c r="X212" s="375" t="s">
        <v>791</v>
      </c>
      <c r="Y212" s="373" t="s">
        <v>219</v>
      </c>
      <c r="Z212" s="374" t="s">
        <v>790</v>
      </c>
      <c r="AA212" s="375" t="s">
        <v>791</v>
      </c>
      <c r="AB212" s="13" t="s">
        <v>224</v>
      </c>
      <c r="AC212" s="42"/>
    </row>
    <row r="213" spans="1:32" ht="31">
      <c r="A213" s="376" t="s">
        <v>562</v>
      </c>
      <c r="B213" s="376">
        <v>7589674</v>
      </c>
      <c r="C213" s="377"/>
      <c r="D213" s="378" t="s">
        <v>76</v>
      </c>
      <c r="E213" s="378" t="s">
        <v>103</v>
      </c>
      <c r="F213" s="378" t="s">
        <v>108</v>
      </c>
      <c r="G213" s="13" t="s">
        <v>792</v>
      </c>
      <c r="H213" s="378">
        <v>1</v>
      </c>
      <c r="I213" s="378" t="s">
        <v>717</v>
      </c>
      <c r="J213" s="378" t="s">
        <v>793</v>
      </c>
      <c r="K213" s="377"/>
      <c r="L213" s="377"/>
      <c r="M213" s="377"/>
      <c r="N213" s="378"/>
      <c r="O213" s="377"/>
      <c r="P213" s="378">
        <v>1</v>
      </c>
      <c r="Q213" s="378">
        <v>0</v>
      </c>
      <c r="R213" s="379">
        <v>42422</v>
      </c>
      <c r="S213" s="340">
        <f ca="1">TODAY()</f>
        <v>43934</v>
      </c>
      <c r="T213" s="24">
        <f ca="1">(S213-R213)/365</f>
        <v>4.1424657534246574</v>
      </c>
      <c r="U213" s="380">
        <f t="shared" ref="U213:U216" ca="1" si="20">TODAY()</f>
        <v>43934</v>
      </c>
      <c r="V213" s="381">
        <f ca="1">(U213-R213)/365</f>
        <v>4.1424657534246574</v>
      </c>
      <c r="W213" s="378" t="s">
        <v>428</v>
      </c>
      <c r="X213" s="84"/>
      <c r="Y213" s="73" t="s">
        <v>235</v>
      </c>
      <c r="Z213" s="238">
        <v>43322</v>
      </c>
    </row>
    <row r="214" spans="1:32" ht="46.5">
      <c r="A214" s="357" t="s">
        <v>794</v>
      </c>
      <c r="B214" s="357">
        <v>7723133</v>
      </c>
      <c r="C214" s="358" t="s">
        <v>795</v>
      </c>
      <c r="D214" s="358" t="s">
        <v>24</v>
      </c>
      <c r="E214" s="358" t="s">
        <v>454</v>
      </c>
      <c r="F214" s="358" t="s">
        <v>117</v>
      </c>
      <c r="G214" s="14" t="s">
        <v>796</v>
      </c>
      <c r="H214" s="358">
        <v>3</v>
      </c>
      <c r="I214" s="358" t="s">
        <v>717</v>
      </c>
      <c r="J214" s="359"/>
      <c r="K214" s="382"/>
      <c r="L214" s="358" t="s">
        <v>797</v>
      </c>
      <c r="M214" s="359"/>
      <c r="N214" s="359"/>
      <c r="O214" s="359"/>
      <c r="P214" s="358">
        <v>0</v>
      </c>
      <c r="Q214" s="358">
        <v>0</v>
      </c>
      <c r="R214" s="360">
        <v>25937</v>
      </c>
      <c r="S214" s="383">
        <f t="shared" ref="S214:S215" si="21">(U203-R214)/365</f>
        <v>-71.060273972602744</v>
      </c>
      <c r="T214" s="360">
        <v>42199</v>
      </c>
      <c r="U214" s="361">
        <f t="shared" ca="1" si="20"/>
        <v>43934</v>
      </c>
      <c r="V214" s="383">
        <f t="shared" ref="V214:V216" ca="1" si="22">(U214-T214)/365</f>
        <v>4.7534246575342465</v>
      </c>
      <c r="W214" s="358" t="s">
        <v>428</v>
      </c>
      <c r="X214" s="84"/>
      <c r="Y214" s="73" t="s">
        <v>235</v>
      </c>
      <c r="Z214" s="238">
        <v>43329</v>
      </c>
    </row>
    <row r="215" spans="1:32" ht="31">
      <c r="A215" s="384" t="s">
        <v>798</v>
      </c>
      <c r="B215" s="384">
        <v>14237754</v>
      </c>
      <c r="C215" s="377"/>
      <c r="D215" s="378" t="s">
        <v>88</v>
      </c>
      <c r="E215" s="378" t="s">
        <v>124</v>
      </c>
      <c r="F215" s="378" t="s">
        <v>117</v>
      </c>
      <c r="G215" s="378" t="s">
        <v>467</v>
      </c>
      <c r="H215" s="378">
        <v>3</v>
      </c>
      <c r="I215" s="378" t="s">
        <v>726</v>
      </c>
      <c r="J215" s="377"/>
      <c r="K215" s="377"/>
      <c r="L215" s="377"/>
      <c r="M215" s="377"/>
      <c r="N215" s="377"/>
      <c r="O215" s="377"/>
      <c r="P215" s="378">
        <v>0</v>
      </c>
      <c r="Q215" s="378">
        <v>0</v>
      </c>
      <c r="R215" s="379">
        <v>31272</v>
      </c>
      <c r="S215" s="24">
        <f t="shared" ca="1" si="21"/>
        <v>-85.671570651154056</v>
      </c>
      <c r="T215" s="379">
        <v>43179</v>
      </c>
      <c r="U215" s="380">
        <f t="shared" ca="1" si="20"/>
        <v>43934</v>
      </c>
      <c r="V215" s="381">
        <f t="shared" ca="1" si="22"/>
        <v>2.0684931506849313</v>
      </c>
      <c r="W215" s="377"/>
      <c r="X215" s="377"/>
      <c r="Y215" s="378" t="s">
        <v>235</v>
      </c>
      <c r="Z215" s="238">
        <v>43329</v>
      </c>
    </row>
    <row r="216" spans="1:32" ht="93">
      <c r="A216" s="322" t="s">
        <v>799</v>
      </c>
      <c r="B216" s="322">
        <v>8209298</v>
      </c>
      <c r="C216" s="385" t="s">
        <v>800</v>
      </c>
      <c r="D216" s="271" t="s">
        <v>76</v>
      </c>
      <c r="E216" s="271" t="s">
        <v>140</v>
      </c>
      <c r="F216" s="13" t="s">
        <v>108</v>
      </c>
      <c r="G216" s="13" t="s">
        <v>801</v>
      </c>
      <c r="H216" s="13">
        <v>1</v>
      </c>
      <c r="I216" s="13" t="s">
        <v>717</v>
      </c>
      <c r="J216" s="42"/>
      <c r="K216" s="42"/>
      <c r="L216" s="42"/>
      <c r="M216" s="42"/>
      <c r="N216" s="42"/>
      <c r="O216" s="42"/>
      <c r="P216" s="13">
        <v>1</v>
      </c>
      <c r="Q216" s="42"/>
      <c r="R216" s="22"/>
      <c r="S216" s="22"/>
      <c r="T216" s="22">
        <v>43207</v>
      </c>
      <c r="U216" s="340">
        <f t="shared" ca="1" si="20"/>
        <v>43934</v>
      </c>
      <c r="V216" s="24">
        <f t="shared" ca="1" si="22"/>
        <v>1.9917808219178081</v>
      </c>
      <c r="W216" s="42"/>
      <c r="X216" s="42"/>
      <c r="Y216" s="13" t="s">
        <v>235</v>
      </c>
      <c r="Z216" s="238">
        <v>43329</v>
      </c>
    </row>
    <row r="217" spans="1:32" ht="13">
      <c r="A217" s="123"/>
      <c r="B217" s="124"/>
      <c r="C217" s="127"/>
      <c r="D217" s="127"/>
      <c r="E217" s="127"/>
      <c r="F217" s="124"/>
      <c r="G217" s="370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133"/>
      <c r="Z217" s="84"/>
    </row>
    <row r="218" spans="1:32" ht="18" customHeight="1">
      <c r="A218" s="11" t="s">
        <v>782</v>
      </c>
      <c r="B218" s="11" t="s">
        <v>210</v>
      </c>
      <c r="C218" s="11" t="s">
        <v>211</v>
      </c>
      <c r="D218" s="371" t="s">
        <v>783</v>
      </c>
      <c r="E218" s="273" t="s">
        <v>15</v>
      </c>
      <c r="F218" s="11" t="s">
        <v>14</v>
      </c>
      <c r="G218" s="11" t="s">
        <v>13</v>
      </c>
      <c r="H218" s="11" t="s">
        <v>726</v>
      </c>
      <c r="I218" s="471" t="s">
        <v>213</v>
      </c>
      <c r="J218" s="435"/>
      <c r="K218" s="435"/>
      <c r="L218" s="435"/>
      <c r="M218" s="436"/>
      <c r="N218" s="42"/>
      <c r="O218" s="372" t="s">
        <v>215</v>
      </c>
      <c r="P218" s="372" t="s">
        <v>217</v>
      </c>
      <c r="Q218" s="373" t="s">
        <v>786</v>
      </c>
      <c r="R218" s="373" t="s">
        <v>787</v>
      </c>
      <c r="S218" s="373" t="s">
        <v>788</v>
      </c>
      <c r="T218" s="373" t="s">
        <v>789</v>
      </c>
      <c r="U218" s="373" t="s">
        <v>219</v>
      </c>
      <c r="V218" s="374" t="s">
        <v>790</v>
      </c>
      <c r="W218" s="375" t="s">
        <v>224</v>
      </c>
      <c r="X218" s="375" t="s">
        <v>791</v>
      </c>
      <c r="Y218" s="13" t="s">
        <v>802</v>
      </c>
      <c r="Z218" s="386" t="s">
        <v>803</v>
      </c>
      <c r="AA218" s="387"/>
      <c r="AB218" s="387"/>
      <c r="AC218" s="388"/>
      <c r="AD218" s="388"/>
      <c r="AE218" s="389"/>
      <c r="AF218" s="390" t="s">
        <v>803</v>
      </c>
    </row>
    <row r="219" spans="1:32" ht="45.75" customHeight="1">
      <c r="A219" s="391" t="s">
        <v>804</v>
      </c>
      <c r="B219" s="391">
        <v>12586889</v>
      </c>
      <c r="C219" s="359"/>
      <c r="D219" s="358" t="s">
        <v>81</v>
      </c>
      <c r="E219" s="358" t="s">
        <v>80</v>
      </c>
      <c r="F219" s="13" t="s">
        <v>801</v>
      </c>
      <c r="G219" s="358">
        <v>1</v>
      </c>
      <c r="H219" s="358" t="s">
        <v>726</v>
      </c>
      <c r="I219" s="359"/>
      <c r="J219" s="359"/>
      <c r="K219" s="359"/>
      <c r="L219" s="359"/>
      <c r="M219" s="359"/>
      <c r="N219" s="359"/>
      <c r="O219" s="358">
        <v>0</v>
      </c>
      <c r="P219" s="359"/>
      <c r="Q219" s="360"/>
      <c r="R219" s="360"/>
      <c r="S219" s="360">
        <v>43116</v>
      </c>
      <c r="T219" s="361">
        <f t="shared" ref="T219:T223" ca="1" si="23">TODAY()</f>
        <v>43934</v>
      </c>
      <c r="U219" s="383">
        <f t="shared" ref="U219:U223" ca="1" si="24">(T219-S219)/365</f>
        <v>2.2410958904109588</v>
      </c>
      <c r="V219" s="358" t="s">
        <v>805</v>
      </c>
      <c r="W219" s="13" t="s">
        <v>806</v>
      </c>
      <c r="X219" s="360">
        <v>43281</v>
      </c>
      <c r="Y219" s="358" t="s">
        <v>243</v>
      </c>
      <c r="Z219" s="392">
        <f t="shared" ref="Z219:Z223" si="25">(X219-S219)/365</f>
        <v>0.45205479452054792</v>
      </c>
      <c r="AA219" s="393"/>
      <c r="AB219" s="393"/>
      <c r="AC219" s="393"/>
      <c r="AD219" s="394"/>
      <c r="AE219" s="394"/>
    </row>
    <row r="220" spans="1:32" ht="46.5">
      <c r="A220" s="384" t="s">
        <v>100</v>
      </c>
      <c r="B220" s="384">
        <v>12857959</v>
      </c>
      <c r="C220" s="377"/>
      <c r="D220" s="378" t="s">
        <v>88</v>
      </c>
      <c r="E220" s="378" t="s">
        <v>98</v>
      </c>
      <c r="F220" s="14" t="s">
        <v>467</v>
      </c>
      <c r="G220" s="378">
        <v>3</v>
      </c>
      <c r="H220" s="378" t="s">
        <v>726</v>
      </c>
      <c r="I220" s="377"/>
      <c r="J220" s="377"/>
      <c r="K220" s="377"/>
      <c r="L220" s="377"/>
      <c r="M220" s="377"/>
      <c r="N220" s="377"/>
      <c r="O220" s="378">
        <v>1</v>
      </c>
      <c r="P220" s="377"/>
      <c r="Q220" s="379"/>
      <c r="R220" s="379"/>
      <c r="S220" s="379">
        <v>43200</v>
      </c>
      <c r="T220" s="380">
        <f t="shared" ca="1" si="23"/>
        <v>43934</v>
      </c>
      <c r="U220" s="381">
        <f t="shared" ca="1" si="24"/>
        <v>2.010958904109589</v>
      </c>
      <c r="V220" s="378" t="s">
        <v>805</v>
      </c>
      <c r="W220" s="13" t="s">
        <v>807</v>
      </c>
      <c r="X220" s="22">
        <v>43357</v>
      </c>
      <c r="Y220" s="13" t="s">
        <v>243</v>
      </c>
      <c r="Z220" s="383">
        <f t="shared" si="25"/>
        <v>0.43013698630136987</v>
      </c>
    </row>
    <row r="221" spans="1:32" ht="46.5">
      <c r="A221" s="395" t="s">
        <v>194</v>
      </c>
      <c r="B221" s="395">
        <v>8562910</v>
      </c>
      <c r="C221" s="396"/>
      <c r="D221" s="397" t="s">
        <v>81</v>
      </c>
      <c r="E221" s="397" t="s">
        <v>350</v>
      </c>
      <c r="F221" s="397" t="s">
        <v>801</v>
      </c>
      <c r="G221" s="397">
        <v>1</v>
      </c>
      <c r="H221" s="397" t="s">
        <v>726</v>
      </c>
      <c r="I221" s="396"/>
      <c r="J221" s="396"/>
      <c r="K221" s="396"/>
      <c r="L221" s="396"/>
      <c r="M221" s="396"/>
      <c r="N221" s="396"/>
      <c r="O221" s="397">
        <v>0</v>
      </c>
      <c r="P221" s="397">
        <v>9</v>
      </c>
      <c r="Q221" s="398"/>
      <c r="R221" s="398"/>
      <c r="S221" s="398">
        <v>42864</v>
      </c>
      <c r="T221" s="399">
        <f t="shared" ca="1" si="23"/>
        <v>43934</v>
      </c>
      <c r="U221" s="400">
        <f t="shared" ca="1" si="24"/>
        <v>2.9315068493150687</v>
      </c>
      <c r="V221" s="396"/>
      <c r="W221" s="397" t="s">
        <v>806</v>
      </c>
      <c r="X221" s="398">
        <v>43336</v>
      </c>
      <c r="Y221" s="397" t="s">
        <v>808</v>
      </c>
      <c r="Z221" s="383">
        <f t="shared" si="25"/>
        <v>1.2931506849315069</v>
      </c>
    </row>
    <row r="222" spans="1:32" ht="30.75" customHeight="1">
      <c r="A222" s="357" t="s">
        <v>809</v>
      </c>
      <c r="B222" s="357">
        <v>3832177</v>
      </c>
      <c r="C222" s="357"/>
      <c r="D222" s="358" t="s">
        <v>88</v>
      </c>
      <c r="E222" s="358" t="s">
        <v>98</v>
      </c>
      <c r="F222" s="14" t="s">
        <v>467</v>
      </c>
      <c r="G222" s="358">
        <v>3</v>
      </c>
      <c r="H222" s="358" t="s">
        <v>726</v>
      </c>
      <c r="I222" s="358"/>
      <c r="J222" s="359"/>
      <c r="K222" s="358"/>
      <c r="L222" s="358"/>
      <c r="M222" s="401"/>
      <c r="N222" s="359"/>
      <c r="O222" s="358">
        <v>1</v>
      </c>
      <c r="P222" s="358">
        <v>2</v>
      </c>
      <c r="Q222" s="360">
        <v>22427</v>
      </c>
      <c r="R222" s="383">
        <f ca="1">(T222-Q222)/365</f>
        <v>58.923287671232877</v>
      </c>
      <c r="S222" s="360">
        <v>41426</v>
      </c>
      <c r="T222" s="361">
        <f t="shared" ca="1" si="23"/>
        <v>43934</v>
      </c>
      <c r="U222" s="383">
        <f t="shared" ca="1" si="24"/>
        <v>6.8712328767123285</v>
      </c>
      <c r="V222" s="358" t="s">
        <v>810</v>
      </c>
      <c r="W222" s="358" t="s">
        <v>806</v>
      </c>
      <c r="X222" s="360">
        <v>43339</v>
      </c>
      <c r="Y222" s="358" t="s">
        <v>235</v>
      </c>
      <c r="Z222" s="383">
        <f t="shared" si="25"/>
        <v>5.2410958904109588</v>
      </c>
      <c r="AA222" s="359"/>
      <c r="AB222" s="359"/>
      <c r="AC222" s="359"/>
    </row>
    <row r="223" spans="1:32" ht="30" customHeight="1">
      <c r="A223" s="322" t="s">
        <v>811</v>
      </c>
      <c r="B223" s="402"/>
      <c r="C223" s="13" t="s">
        <v>812</v>
      </c>
      <c r="D223" s="271" t="s">
        <v>88</v>
      </c>
      <c r="E223" s="271" t="s">
        <v>122</v>
      </c>
      <c r="F223" s="13" t="s">
        <v>796</v>
      </c>
      <c r="G223" s="13">
        <v>3</v>
      </c>
      <c r="H223" s="13" t="s">
        <v>726</v>
      </c>
      <c r="I223" s="42"/>
      <c r="J223" s="42"/>
      <c r="K223" s="42"/>
      <c r="L223" s="42"/>
      <c r="M223" s="42"/>
      <c r="N223" s="42"/>
      <c r="O223" s="13">
        <v>0</v>
      </c>
      <c r="P223" s="42"/>
      <c r="Q223" s="22"/>
      <c r="R223" s="22"/>
      <c r="S223" s="22">
        <v>43179</v>
      </c>
      <c r="T223" s="340">
        <f t="shared" ca="1" si="23"/>
        <v>43934</v>
      </c>
      <c r="U223" s="24">
        <f t="shared" ca="1" si="24"/>
        <v>2.0684931506849313</v>
      </c>
      <c r="V223" s="42"/>
      <c r="W223" s="13" t="s">
        <v>806</v>
      </c>
      <c r="X223" s="22">
        <v>43339</v>
      </c>
      <c r="Y223" s="13" t="s">
        <v>243</v>
      </c>
      <c r="Z223" s="24">
        <f t="shared" si="25"/>
        <v>0.43835616438356162</v>
      </c>
      <c r="AA223" s="42"/>
      <c r="AB223" s="42"/>
      <c r="AC223" s="42"/>
    </row>
    <row r="224" spans="1:32" ht="15.5">
      <c r="A224" s="103" t="s">
        <v>813</v>
      </c>
      <c r="B224" s="124"/>
      <c r="C224" s="127"/>
      <c r="D224" s="271" t="s">
        <v>814</v>
      </c>
      <c r="E224" s="271" t="s">
        <v>385</v>
      </c>
      <c r="F224" s="145" t="s">
        <v>815</v>
      </c>
      <c r="G224" s="370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133"/>
      <c r="Z224" s="84"/>
    </row>
    <row r="225" spans="1:26" ht="46.5">
      <c r="A225" s="103" t="s">
        <v>481</v>
      </c>
      <c r="B225" s="403">
        <v>12393443</v>
      </c>
      <c r="C225" s="127"/>
      <c r="D225" s="271" t="s">
        <v>24</v>
      </c>
      <c r="E225" s="271" t="s">
        <v>135</v>
      </c>
      <c r="F225" s="145" t="s">
        <v>816</v>
      </c>
      <c r="G225" s="358">
        <v>3</v>
      </c>
      <c r="H225" s="358" t="s">
        <v>726</v>
      </c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133"/>
      <c r="Z225" s="84"/>
    </row>
    <row r="226" spans="1:26" ht="46.5">
      <c r="A226" s="103" t="s">
        <v>817</v>
      </c>
      <c r="B226" s="322">
        <v>13376264</v>
      </c>
      <c r="C226" s="127"/>
      <c r="D226" s="271" t="s">
        <v>814</v>
      </c>
      <c r="E226" s="271" t="s">
        <v>137</v>
      </c>
      <c r="F226" s="145" t="s">
        <v>816</v>
      </c>
      <c r="G226" s="358">
        <v>3</v>
      </c>
      <c r="H226" s="358" t="s">
        <v>726</v>
      </c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133"/>
      <c r="Z226" s="84"/>
    </row>
    <row r="227" spans="1:26" ht="46.5">
      <c r="A227" s="103" t="s">
        <v>818</v>
      </c>
      <c r="B227" s="322">
        <v>15937410</v>
      </c>
      <c r="C227" s="127"/>
      <c r="D227" s="271" t="s">
        <v>88</v>
      </c>
      <c r="E227" s="271" t="s">
        <v>124</v>
      </c>
      <c r="F227" s="145" t="s">
        <v>816</v>
      </c>
      <c r="G227" s="358">
        <v>3</v>
      </c>
      <c r="H227" s="358" t="s">
        <v>726</v>
      </c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133"/>
      <c r="Z227" s="84"/>
    </row>
    <row r="228" spans="1:26" ht="13">
      <c r="A228" s="123"/>
      <c r="B228" s="124"/>
      <c r="C228" s="127"/>
      <c r="D228" s="127"/>
      <c r="E228" s="127"/>
      <c r="F228" s="124"/>
      <c r="G228" s="370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133"/>
      <c r="Z228" s="84"/>
    </row>
    <row r="229" spans="1:26" ht="13">
      <c r="A229" s="123"/>
      <c r="B229" s="124"/>
      <c r="C229" s="127"/>
      <c r="D229" s="127"/>
      <c r="E229" s="127"/>
      <c r="F229" s="124"/>
      <c r="G229" s="370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133"/>
      <c r="Z229" s="84"/>
    </row>
    <row r="230" spans="1:26" ht="13">
      <c r="A230" s="123"/>
      <c r="B230" s="124"/>
      <c r="C230" s="127"/>
      <c r="D230" s="127"/>
      <c r="E230" s="127"/>
      <c r="F230" s="124"/>
      <c r="G230" s="370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133"/>
      <c r="Z230" s="84"/>
    </row>
    <row r="231" spans="1:26" ht="13">
      <c r="A231" s="123"/>
      <c r="B231" s="124"/>
      <c r="C231" s="127"/>
      <c r="D231" s="127"/>
      <c r="E231" s="127"/>
      <c r="F231" s="124"/>
      <c r="G231" s="370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133"/>
      <c r="Z231" s="84"/>
    </row>
    <row r="232" spans="1:26" ht="13">
      <c r="A232" s="123"/>
      <c r="B232" s="124"/>
      <c r="C232" s="127"/>
      <c r="D232" s="127"/>
      <c r="E232" s="127"/>
      <c r="F232" s="124"/>
      <c r="G232" s="370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133"/>
      <c r="Z232" s="84"/>
    </row>
    <row r="233" spans="1:26" ht="13">
      <c r="A233" s="123"/>
      <c r="B233" s="124"/>
      <c r="C233" s="127"/>
      <c r="D233" s="127"/>
      <c r="E233" s="127"/>
      <c r="F233" s="124"/>
      <c r="G233" s="370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133"/>
      <c r="Z233" s="84"/>
    </row>
    <row r="234" spans="1:26" ht="13">
      <c r="A234" s="123"/>
      <c r="B234" s="124"/>
      <c r="C234" s="127"/>
      <c r="D234" s="127"/>
      <c r="E234" s="127"/>
      <c r="F234" s="124"/>
      <c r="G234" s="370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133"/>
      <c r="Z234" s="84"/>
    </row>
    <row r="235" spans="1:26" ht="13">
      <c r="A235" s="123"/>
      <c r="B235" s="124"/>
      <c r="C235" s="127"/>
      <c r="D235" s="127"/>
      <c r="E235" s="127"/>
      <c r="F235" s="124"/>
      <c r="G235" s="370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133"/>
      <c r="Z235" s="84"/>
    </row>
    <row r="236" spans="1:26" ht="13">
      <c r="A236" s="123"/>
      <c r="B236" s="124"/>
      <c r="C236" s="127"/>
      <c r="D236" s="127"/>
      <c r="E236" s="127"/>
      <c r="F236" s="124"/>
      <c r="G236" s="370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133"/>
      <c r="Z236" s="84"/>
    </row>
    <row r="237" spans="1:26" ht="13">
      <c r="A237" s="123"/>
      <c r="B237" s="124"/>
      <c r="C237" s="127"/>
      <c r="D237" s="127"/>
      <c r="E237" s="127"/>
      <c r="F237" s="124"/>
      <c r="G237" s="370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133"/>
      <c r="Z237" s="84"/>
    </row>
    <row r="238" spans="1:26" ht="13">
      <c r="A238" s="123"/>
      <c r="B238" s="124"/>
      <c r="C238" s="127"/>
      <c r="D238" s="127"/>
      <c r="E238" s="127"/>
      <c r="F238" s="124"/>
      <c r="G238" s="370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133"/>
      <c r="Z238" s="84"/>
    </row>
    <row r="239" spans="1:26" ht="13">
      <c r="A239" s="123"/>
      <c r="B239" s="124"/>
      <c r="C239" s="127"/>
      <c r="D239" s="127"/>
      <c r="E239" s="127"/>
      <c r="F239" s="124"/>
      <c r="G239" s="370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133"/>
      <c r="Z239" s="84"/>
    </row>
    <row r="240" spans="1:26" ht="13">
      <c r="A240" s="123"/>
      <c r="B240" s="124"/>
      <c r="C240" s="127"/>
      <c r="D240" s="127"/>
      <c r="E240" s="127"/>
      <c r="F240" s="124"/>
      <c r="G240" s="370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133"/>
      <c r="Z240" s="84"/>
    </row>
    <row r="241" spans="1:26" ht="13">
      <c r="A241" s="123"/>
      <c r="B241" s="124"/>
      <c r="C241" s="127"/>
      <c r="D241" s="127"/>
      <c r="E241" s="127"/>
      <c r="F241" s="124"/>
      <c r="G241" s="370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133"/>
      <c r="Z241" s="84"/>
    </row>
    <row r="242" spans="1:26" ht="13">
      <c r="A242" s="123"/>
      <c r="B242" s="124"/>
      <c r="C242" s="127"/>
      <c r="D242" s="127"/>
      <c r="E242" s="127"/>
      <c r="F242" s="124"/>
      <c r="G242" s="370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133"/>
      <c r="Z242" s="84"/>
    </row>
    <row r="243" spans="1:26" ht="13">
      <c r="A243" s="123"/>
      <c r="B243" s="124"/>
      <c r="C243" s="127"/>
      <c r="D243" s="127"/>
      <c r="E243" s="127"/>
      <c r="F243" s="124"/>
      <c r="G243" s="370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133"/>
      <c r="Z243" s="84"/>
    </row>
    <row r="244" spans="1:26" ht="13">
      <c r="A244" s="123"/>
      <c r="B244" s="124"/>
      <c r="C244" s="127"/>
      <c r="D244" s="127"/>
      <c r="E244" s="127"/>
      <c r="F244" s="124"/>
      <c r="G244" s="370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133"/>
      <c r="Z244" s="84"/>
    </row>
    <row r="245" spans="1:26" ht="13">
      <c r="A245" s="123"/>
      <c r="B245" s="124"/>
      <c r="C245" s="127"/>
      <c r="D245" s="127"/>
      <c r="E245" s="127"/>
      <c r="F245" s="124"/>
      <c r="G245" s="370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133"/>
      <c r="Z245" s="84"/>
    </row>
    <row r="246" spans="1:26" ht="13">
      <c r="A246" s="123"/>
      <c r="B246" s="124"/>
      <c r="C246" s="127"/>
      <c r="D246" s="127"/>
      <c r="E246" s="127"/>
      <c r="F246" s="124"/>
      <c r="G246" s="370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133"/>
      <c r="Z246" s="84"/>
    </row>
    <row r="247" spans="1:26" ht="13">
      <c r="A247" s="123"/>
      <c r="B247" s="124"/>
      <c r="C247" s="127"/>
      <c r="D247" s="127"/>
      <c r="E247" s="127"/>
      <c r="F247" s="124"/>
      <c r="G247" s="370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133"/>
      <c r="Z247" s="84"/>
    </row>
    <row r="248" spans="1:26" ht="13">
      <c r="A248" s="123"/>
      <c r="B248" s="124"/>
      <c r="C248" s="127"/>
      <c r="D248" s="127"/>
      <c r="E248" s="127"/>
      <c r="F248" s="124"/>
      <c r="G248" s="370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133"/>
      <c r="Z248" s="84"/>
    </row>
    <row r="249" spans="1:26" ht="13">
      <c r="A249" s="123"/>
      <c r="B249" s="124"/>
      <c r="C249" s="127"/>
      <c r="D249" s="127"/>
      <c r="E249" s="127"/>
      <c r="F249" s="124"/>
      <c r="G249" s="370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133"/>
      <c r="Z249" s="84"/>
    </row>
    <row r="250" spans="1:26" ht="13">
      <c r="A250" s="123"/>
      <c r="B250" s="124"/>
      <c r="C250" s="127"/>
      <c r="D250" s="127"/>
      <c r="E250" s="127"/>
      <c r="F250" s="124"/>
      <c r="G250" s="370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133"/>
      <c r="Z250" s="84"/>
    </row>
    <row r="251" spans="1:26" ht="13">
      <c r="A251" s="123"/>
      <c r="B251" s="124"/>
      <c r="C251" s="127"/>
      <c r="D251" s="127"/>
      <c r="E251" s="127"/>
      <c r="F251" s="124"/>
      <c r="G251" s="370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133"/>
      <c r="Z251" s="84"/>
    </row>
    <row r="252" spans="1:26" ht="13">
      <c r="A252" s="123"/>
      <c r="B252" s="124"/>
      <c r="C252" s="127"/>
      <c r="D252" s="127"/>
      <c r="E252" s="127"/>
      <c r="F252" s="124"/>
      <c r="G252" s="370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133"/>
      <c r="Z252" s="84"/>
    </row>
    <row r="253" spans="1:26" ht="13">
      <c r="A253" s="123"/>
      <c r="B253" s="124"/>
      <c r="C253" s="127"/>
      <c r="D253" s="127"/>
      <c r="E253" s="127"/>
      <c r="F253" s="124"/>
      <c r="G253" s="370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133"/>
      <c r="Z253" s="84"/>
    </row>
    <row r="254" spans="1:26" ht="13">
      <c r="A254" s="123"/>
      <c r="B254" s="124"/>
      <c r="C254" s="127"/>
      <c r="D254" s="127"/>
      <c r="E254" s="127"/>
      <c r="F254" s="124"/>
      <c r="G254" s="370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133"/>
      <c r="Z254" s="84"/>
    </row>
    <row r="255" spans="1:26" ht="13">
      <c r="A255" s="123"/>
      <c r="B255" s="124"/>
      <c r="C255" s="127"/>
      <c r="D255" s="127"/>
      <c r="E255" s="127"/>
      <c r="F255" s="124"/>
      <c r="G255" s="370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133"/>
      <c r="Z255" s="84"/>
    </row>
    <row r="256" spans="1:26" ht="13">
      <c r="A256" s="123"/>
      <c r="B256" s="124"/>
      <c r="C256" s="127"/>
      <c r="D256" s="127"/>
      <c r="E256" s="127"/>
      <c r="F256" s="124"/>
      <c r="G256" s="370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133"/>
      <c r="Z256" s="84"/>
    </row>
    <row r="257" spans="1:26" ht="13">
      <c r="A257" s="123"/>
      <c r="B257" s="124"/>
      <c r="C257" s="127"/>
      <c r="D257" s="127"/>
      <c r="E257" s="127"/>
      <c r="F257" s="124"/>
      <c r="G257" s="370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133"/>
      <c r="Z257" s="84"/>
    </row>
    <row r="258" spans="1:26" ht="13">
      <c r="A258" s="123"/>
      <c r="B258" s="124"/>
      <c r="C258" s="127"/>
      <c r="D258" s="127"/>
      <c r="E258" s="127"/>
      <c r="F258" s="124"/>
      <c r="G258" s="370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133"/>
      <c r="Z258" s="84"/>
    </row>
    <row r="259" spans="1:26" ht="13">
      <c r="A259" s="123"/>
      <c r="B259" s="124"/>
      <c r="C259" s="127"/>
      <c r="D259" s="127"/>
      <c r="E259" s="127"/>
      <c r="F259" s="124"/>
      <c r="G259" s="370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133"/>
      <c r="Z259" s="84"/>
    </row>
    <row r="260" spans="1:26" ht="13">
      <c r="A260" s="123"/>
      <c r="B260" s="124"/>
      <c r="C260" s="127"/>
      <c r="D260" s="127"/>
      <c r="E260" s="127"/>
      <c r="F260" s="124"/>
      <c r="G260" s="370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133"/>
      <c r="Z260" s="84"/>
    </row>
    <row r="261" spans="1:26" ht="13">
      <c r="A261" s="123"/>
      <c r="B261" s="124"/>
      <c r="C261" s="127"/>
      <c r="D261" s="127"/>
      <c r="E261" s="127"/>
      <c r="F261" s="124"/>
      <c r="G261" s="370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133"/>
      <c r="Z261" s="84"/>
    </row>
    <row r="262" spans="1:26" ht="13">
      <c r="A262" s="123"/>
      <c r="B262" s="124"/>
      <c r="C262" s="127"/>
      <c r="D262" s="127"/>
      <c r="E262" s="127"/>
      <c r="F262" s="124"/>
      <c r="G262" s="370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133"/>
      <c r="Z262" s="84"/>
    </row>
    <row r="263" spans="1:26" ht="13">
      <c r="A263" s="123"/>
      <c r="B263" s="124"/>
      <c r="C263" s="127"/>
      <c r="D263" s="127"/>
      <c r="E263" s="127"/>
      <c r="F263" s="124"/>
      <c r="G263" s="370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133"/>
      <c r="Z263" s="84"/>
    </row>
    <row r="264" spans="1:26" ht="13">
      <c r="A264" s="123"/>
      <c r="B264" s="124"/>
      <c r="C264" s="127"/>
      <c r="D264" s="127"/>
      <c r="E264" s="127"/>
      <c r="F264" s="124"/>
      <c r="G264" s="370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133"/>
      <c r="Z264" s="84"/>
    </row>
    <row r="265" spans="1:26" ht="13">
      <c r="A265" s="123"/>
      <c r="B265" s="124"/>
      <c r="C265" s="127"/>
      <c r="D265" s="127"/>
      <c r="E265" s="127"/>
      <c r="F265" s="124"/>
      <c r="G265" s="370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133"/>
      <c r="Z265" s="84"/>
    </row>
    <row r="266" spans="1:26" ht="13">
      <c r="A266" s="123"/>
      <c r="B266" s="124"/>
      <c r="C266" s="127"/>
      <c r="D266" s="127"/>
      <c r="E266" s="127"/>
      <c r="F266" s="124"/>
      <c r="G266" s="370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133"/>
      <c r="Z266" s="84"/>
    </row>
    <row r="267" spans="1:26" ht="13">
      <c r="A267" s="123"/>
      <c r="B267" s="124"/>
      <c r="C267" s="127"/>
      <c r="D267" s="127"/>
      <c r="E267" s="127"/>
      <c r="F267" s="124"/>
      <c r="G267" s="370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133"/>
      <c r="Z267" s="84"/>
    </row>
    <row r="268" spans="1:26" ht="13">
      <c r="A268" s="123"/>
      <c r="B268" s="124"/>
      <c r="C268" s="127"/>
      <c r="D268" s="127"/>
      <c r="E268" s="127"/>
      <c r="F268" s="124"/>
      <c r="G268" s="370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133"/>
      <c r="Z268" s="84"/>
    </row>
    <row r="269" spans="1:26" ht="13">
      <c r="A269" s="123"/>
      <c r="B269" s="124"/>
      <c r="C269" s="127"/>
      <c r="D269" s="127"/>
      <c r="E269" s="127"/>
      <c r="F269" s="124"/>
      <c r="G269" s="370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133"/>
      <c r="Z269" s="84"/>
    </row>
    <row r="270" spans="1:26" ht="13">
      <c r="A270" s="123"/>
      <c r="B270" s="124"/>
      <c r="C270" s="127"/>
      <c r="D270" s="127"/>
      <c r="E270" s="127"/>
      <c r="F270" s="124"/>
      <c r="G270" s="370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133"/>
      <c r="Z270" s="84"/>
    </row>
    <row r="271" spans="1:26" ht="13">
      <c r="A271" s="123"/>
      <c r="B271" s="124"/>
      <c r="C271" s="127"/>
      <c r="D271" s="127"/>
      <c r="E271" s="127"/>
      <c r="F271" s="124"/>
      <c r="G271" s="370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133"/>
      <c r="Z271" s="84"/>
    </row>
    <row r="272" spans="1:26" ht="13">
      <c r="A272" s="123"/>
      <c r="B272" s="124"/>
      <c r="C272" s="127"/>
      <c r="D272" s="127"/>
      <c r="E272" s="127"/>
      <c r="F272" s="124"/>
      <c r="G272" s="370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133"/>
      <c r="Z272" s="84"/>
    </row>
    <row r="273" spans="1:26" ht="13">
      <c r="A273" s="123"/>
      <c r="B273" s="124"/>
      <c r="C273" s="127"/>
      <c r="D273" s="127"/>
      <c r="E273" s="127"/>
      <c r="F273" s="124"/>
      <c r="G273" s="370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133"/>
      <c r="Z273" s="84"/>
    </row>
    <row r="274" spans="1:26" ht="13">
      <c r="A274" s="123"/>
      <c r="B274" s="124"/>
      <c r="C274" s="127"/>
      <c r="D274" s="127"/>
      <c r="E274" s="127"/>
      <c r="F274" s="124"/>
      <c r="G274" s="370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133"/>
      <c r="Z274" s="84"/>
    </row>
    <row r="275" spans="1:26" ht="13">
      <c r="A275" s="123"/>
      <c r="B275" s="124"/>
      <c r="C275" s="127"/>
      <c r="D275" s="127"/>
      <c r="E275" s="127"/>
      <c r="F275" s="124"/>
      <c r="G275" s="370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133"/>
      <c r="Z275" s="84"/>
    </row>
    <row r="276" spans="1:26" ht="13">
      <c r="A276" s="123"/>
      <c r="B276" s="124"/>
      <c r="C276" s="127"/>
      <c r="D276" s="127"/>
      <c r="E276" s="127"/>
      <c r="F276" s="124"/>
      <c r="G276" s="370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133"/>
      <c r="Z276" s="84"/>
    </row>
    <row r="277" spans="1:26" ht="13">
      <c r="A277" s="123"/>
      <c r="B277" s="124"/>
      <c r="C277" s="127"/>
      <c r="D277" s="127"/>
      <c r="E277" s="127"/>
      <c r="F277" s="124"/>
      <c r="G277" s="370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133"/>
      <c r="Z277" s="84"/>
    </row>
    <row r="278" spans="1:26" ht="13">
      <c r="A278" s="123"/>
      <c r="B278" s="124"/>
      <c r="C278" s="127"/>
      <c r="D278" s="127"/>
      <c r="E278" s="127"/>
      <c r="F278" s="124"/>
      <c r="G278" s="370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133"/>
      <c r="Z278" s="84"/>
    </row>
    <row r="279" spans="1:26" ht="13">
      <c r="A279" s="123"/>
      <c r="B279" s="124"/>
      <c r="C279" s="127"/>
      <c r="D279" s="127"/>
      <c r="E279" s="127"/>
      <c r="F279" s="124"/>
      <c r="G279" s="370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133"/>
      <c r="Z279" s="84"/>
    </row>
    <row r="280" spans="1:26" ht="13">
      <c r="A280" s="123"/>
      <c r="B280" s="124"/>
      <c r="C280" s="127"/>
      <c r="D280" s="127"/>
      <c r="E280" s="127"/>
      <c r="F280" s="124"/>
      <c r="G280" s="370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133"/>
      <c r="Z280" s="84"/>
    </row>
    <row r="281" spans="1:26" ht="13">
      <c r="A281" s="123"/>
      <c r="B281" s="124"/>
      <c r="C281" s="127"/>
      <c r="D281" s="127"/>
      <c r="E281" s="127"/>
      <c r="F281" s="124"/>
      <c r="G281" s="370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133"/>
      <c r="Z281" s="84"/>
    </row>
    <row r="282" spans="1:26" ht="13">
      <c r="A282" s="123"/>
      <c r="B282" s="124"/>
      <c r="C282" s="127"/>
      <c r="D282" s="127"/>
      <c r="E282" s="127"/>
      <c r="F282" s="124"/>
      <c r="G282" s="370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133"/>
      <c r="Z282" s="84"/>
    </row>
    <row r="283" spans="1:26" ht="13">
      <c r="A283" s="123"/>
      <c r="B283" s="124"/>
      <c r="C283" s="127"/>
      <c r="D283" s="127"/>
      <c r="E283" s="127"/>
      <c r="F283" s="124"/>
      <c r="G283" s="370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133"/>
      <c r="Z283" s="84"/>
    </row>
    <row r="284" spans="1:26" ht="13">
      <c r="A284" s="123"/>
      <c r="B284" s="124"/>
      <c r="C284" s="127"/>
      <c r="D284" s="127"/>
      <c r="E284" s="127"/>
      <c r="F284" s="124"/>
      <c r="G284" s="370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133"/>
      <c r="Z284" s="84"/>
    </row>
    <row r="285" spans="1:26" ht="13">
      <c r="A285" s="123"/>
      <c r="B285" s="124"/>
      <c r="C285" s="127"/>
      <c r="D285" s="127"/>
      <c r="E285" s="127"/>
      <c r="F285" s="124"/>
      <c r="G285" s="370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133"/>
      <c r="Z285" s="84"/>
    </row>
    <row r="286" spans="1:26" ht="13">
      <c r="A286" s="123"/>
      <c r="B286" s="124"/>
      <c r="C286" s="127"/>
      <c r="D286" s="127"/>
      <c r="E286" s="127"/>
      <c r="F286" s="124"/>
      <c r="G286" s="370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133"/>
      <c r="Z286" s="84"/>
    </row>
    <row r="287" spans="1:26" ht="13">
      <c r="A287" s="123"/>
      <c r="B287" s="124"/>
      <c r="C287" s="127"/>
      <c r="D287" s="127"/>
      <c r="E287" s="127"/>
      <c r="F287" s="124"/>
      <c r="G287" s="370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133"/>
      <c r="Z287" s="84"/>
    </row>
    <row r="288" spans="1:26" ht="13">
      <c r="A288" s="123"/>
      <c r="B288" s="124"/>
      <c r="C288" s="127"/>
      <c r="D288" s="127"/>
      <c r="E288" s="127"/>
      <c r="F288" s="124"/>
      <c r="G288" s="370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133"/>
      <c r="Z288" s="84"/>
    </row>
    <row r="289" spans="1:26" ht="13">
      <c r="A289" s="123"/>
      <c r="B289" s="124"/>
      <c r="C289" s="127"/>
      <c r="D289" s="127"/>
      <c r="E289" s="127"/>
      <c r="F289" s="124"/>
      <c r="G289" s="370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133"/>
      <c r="Z289" s="84"/>
    </row>
    <row r="290" spans="1:26" ht="13">
      <c r="A290" s="123"/>
      <c r="B290" s="124"/>
      <c r="C290" s="127"/>
      <c r="D290" s="127"/>
      <c r="E290" s="127"/>
      <c r="F290" s="124"/>
      <c r="G290" s="370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133"/>
      <c r="Z290" s="84"/>
    </row>
    <row r="291" spans="1:26" ht="13">
      <c r="A291" s="123"/>
      <c r="B291" s="124"/>
      <c r="C291" s="127"/>
      <c r="D291" s="127"/>
      <c r="E291" s="127"/>
      <c r="F291" s="124"/>
      <c r="G291" s="370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133"/>
      <c r="Z291" s="84"/>
    </row>
    <row r="292" spans="1:26" ht="13">
      <c r="A292" s="123"/>
      <c r="B292" s="124"/>
      <c r="C292" s="127"/>
      <c r="D292" s="127"/>
      <c r="E292" s="127"/>
      <c r="F292" s="124"/>
      <c r="G292" s="370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133"/>
      <c r="Z292" s="84"/>
    </row>
    <row r="293" spans="1:26" ht="13">
      <c r="A293" s="123"/>
      <c r="B293" s="124"/>
      <c r="C293" s="127"/>
      <c r="D293" s="127"/>
      <c r="E293" s="127"/>
      <c r="F293" s="124"/>
      <c r="G293" s="370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133"/>
      <c r="Z293" s="84"/>
    </row>
    <row r="294" spans="1:26" ht="13">
      <c r="A294" s="123"/>
      <c r="B294" s="124"/>
      <c r="C294" s="127"/>
      <c r="D294" s="127"/>
      <c r="E294" s="127"/>
      <c r="F294" s="124"/>
      <c r="G294" s="370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133"/>
      <c r="Z294" s="84"/>
    </row>
    <row r="295" spans="1:26" ht="13">
      <c r="A295" s="123"/>
      <c r="B295" s="124"/>
      <c r="C295" s="127"/>
      <c r="D295" s="127"/>
      <c r="E295" s="127"/>
      <c r="F295" s="124"/>
      <c r="G295" s="370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133"/>
      <c r="Z295" s="84"/>
    </row>
    <row r="296" spans="1:26" ht="13">
      <c r="A296" s="123"/>
      <c r="B296" s="124"/>
      <c r="C296" s="127"/>
      <c r="D296" s="127"/>
      <c r="E296" s="127"/>
      <c r="F296" s="124"/>
      <c r="G296" s="370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133"/>
      <c r="Z296" s="84"/>
    </row>
    <row r="297" spans="1:26" ht="13">
      <c r="A297" s="123"/>
      <c r="B297" s="124"/>
      <c r="C297" s="127"/>
      <c r="D297" s="127"/>
      <c r="E297" s="127"/>
      <c r="F297" s="124"/>
      <c r="G297" s="370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133"/>
      <c r="Z297" s="84"/>
    </row>
    <row r="298" spans="1:26" ht="13">
      <c r="A298" s="123"/>
      <c r="B298" s="124"/>
      <c r="C298" s="127"/>
      <c r="D298" s="127"/>
      <c r="E298" s="127"/>
      <c r="F298" s="124"/>
      <c r="G298" s="370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133"/>
      <c r="Z298" s="84"/>
    </row>
    <row r="299" spans="1:26" ht="13">
      <c r="A299" s="123"/>
      <c r="B299" s="124"/>
      <c r="C299" s="127"/>
      <c r="D299" s="127"/>
      <c r="E299" s="127"/>
      <c r="F299" s="124"/>
      <c r="G299" s="370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133"/>
      <c r="Z299" s="84"/>
    </row>
    <row r="300" spans="1:26" ht="13">
      <c r="A300" s="123"/>
      <c r="B300" s="124"/>
      <c r="C300" s="127"/>
      <c r="D300" s="127"/>
      <c r="E300" s="127"/>
      <c r="F300" s="124"/>
      <c r="G300" s="370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133"/>
      <c r="Z300" s="84"/>
    </row>
    <row r="301" spans="1:26" ht="13">
      <c r="A301" s="123"/>
      <c r="B301" s="124"/>
      <c r="C301" s="127"/>
      <c r="D301" s="127"/>
      <c r="E301" s="127"/>
      <c r="F301" s="124"/>
      <c r="G301" s="370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133"/>
      <c r="Z301" s="84"/>
    </row>
    <row r="302" spans="1:26" ht="13">
      <c r="A302" s="123"/>
      <c r="B302" s="124"/>
      <c r="C302" s="127"/>
      <c r="D302" s="127"/>
      <c r="E302" s="127"/>
      <c r="F302" s="124"/>
      <c r="G302" s="370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133"/>
      <c r="Z302" s="84"/>
    </row>
    <row r="303" spans="1:26" ht="13">
      <c r="A303" s="123"/>
      <c r="B303" s="124"/>
      <c r="C303" s="127"/>
      <c r="D303" s="127"/>
      <c r="E303" s="127"/>
      <c r="F303" s="124"/>
      <c r="G303" s="370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133"/>
      <c r="Z303" s="84"/>
    </row>
    <row r="304" spans="1:26" ht="13">
      <c r="A304" s="123"/>
      <c r="B304" s="124"/>
      <c r="C304" s="127"/>
      <c r="D304" s="127"/>
      <c r="E304" s="127"/>
      <c r="F304" s="124"/>
      <c r="G304" s="370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133"/>
      <c r="Z304" s="84"/>
    </row>
    <row r="305" spans="1:26" ht="13">
      <c r="A305" s="123"/>
      <c r="B305" s="124"/>
      <c r="C305" s="127"/>
      <c r="D305" s="127"/>
      <c r="E305" s="127"/>
      <c r="F305" s="124"/>
      <c r="G305" s="370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133"/>
      <c r="Z305" s="84"/>
    </row>
    <row r="306" spans="1:26" ht="13">
      <c r="A306" s="123"/>
      <c r="B306" s="124"/>
      <c r="C306" s="127"/>
      <c r="D306" s="127"/>
      <c r="E306" s="127"/>
      <c r="F306" s="124"/>
      <c r="G306" s="370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133"/>
      <c r="Z306" s="84"/>
    </row>
    <row r="307" spans="1:26" ht="13">
      <c r="A307" s="123"/>
      <c r="B307" s="124"/>
      <c r="C307" s="127"/>
      <c r="D307" s="127"/>
      <c r="E307" s="127"/>
      <c r="F307" s="124"/>
      <c r="G307" s="370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133"/>
      <c r="Z307" s="84"/>
    </row>
    <row r="308" spans="1:26" ht="13">
      <c r="A308" s="123"/>
      <c r="B308" s="124"/>
      <c r="C308" s="127"/>
      <c r="D308" s="127"/>
      <c r="E308" s="127"/>
      <c r="F308" s="124"/>
      <c r="G308" s="370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133"/>
      <c r="Z308" s="84"/>
    </row>
    <row r="309" spans="1:26" ht="13">
      <c r="A309" s="123"/>
      <c r="B309" s="124"/>
      <c r="C309" s="127"/>
      <c r="D309" s="127"/>
      <c r="E309" s="127"/>
      <c r="F309" s="124"/>
      <c r="G309" s="370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133"/>
      <c r="Z309" s="84"/>
    </row>
    <row r="310" spans="1:26" ht="13">
      <c r="A310" s="123"/>
      <c r="B310" s="124"/>
      <c r="C310" s="127"/>
      <c r="D310" s="127"/>
      <c r="E310" s="127"/>
      <c r="F310" s="124"/>
      <c r="G310" s="370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133"/>
      <c r="Z310" s="84"/>
    </row>
    <row r="311" spans="1:26" ht="13">
      <c r="A311" s="123"/>
      <c r="B311" s="124"/>
      <c r="C311" s="127"/>
      <c r="D311" s="127"/>
      <c r="E311" s="127"/>
      <c r="F311" s="124"/>
      <c r="G311" s="370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133"/>
      <c r="Z311" s="84"/>
    </row>
    <row r="312" spans="1:26" ht="13">
      <c r="A312" s="123"/>
      <c r="B312" s="124"/>
      <c r="C312" s="127"/>
      <c r="D312" s="127"/>
      <c r="E312" s="127"/>
      <c r="F312" s="124"/>
      <c r="G312" s="370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133"/>
      <c r="Z312" s="84"/>
    </row>
    <row r="313" spans="1:26" ht="13">
      <c r="A313" s="123"/>
      <c r="B313" s="124"/>
      <c r="C313" s="127"/>
      <c r="D313" s="127"/>
      <c r="E313" s="127"/>
      <c r="F313" s="124"/>
      <c r="G313" s="370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133"/>
      <c r="Z313" s="84"/>
    </row>
    <row r="314" spans="1:26" ht="13">
      <c r="A314" s="123"/>
      <c r="B314" s="124"/>
      <c r="C314" s="127"/>
      <c r="D314" s="127"/>
      <c r="E314" s="127"/>
      <c r="F314" s="124"/>
      <c r="G314" s="370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133"/>
      <c r="Z314" s="84"/>
    </row>
    <row r="315" spans="1:26" ht="13">
      <c r="A315" s="123"/>
      <c r="B315" s="124"/>
      <c r="C315" s="127"/>
      <c r="D315" s="127"/>
      <c r="E315" s="127"/>
      <c r="F315" s="124"/>
      <c r="G315" s="370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133"/>
      <c r="Z315" s="84"/>
    </row>
    <row r="316" spans="1:26" ht="13">
      <c r="A316" s="123"/>
      <c r="B316" s="124"/>
      <c r="C316" s="127"/>
      <c r="D316" s="127"/>
      <c r="E316" s="127"/>
      <c r="F316" s="124"/>
      <c r="G316" s="370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133"/>
      <c r="Z316" s="84"/>
    </row>
    <row r="317" spans="1:26" ht="13">
      <c r="A317" s="123"/>
      <c r="B317" s="124"/>
      <c r="C317" s="127"/>
      <c r="D317" s="127"/>
      <c r="E317" s="127"/>
      <c r="F317" s="124"/>
      <c r="G317" s="370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133"/>
      <c r="Z317" s="84"/>
    </row>
    <row r="318" spans="1:26" ht="13">
      <c r="A318" s="123"/>
      <c r="B318" s="124"/>
      <c r="C318" s="127"/>
      <c r="D318" s="127"/>
      <c r="E318" s="127"/>
      <c r="F318" s="124"/>
      <c r="G318" s="370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133"/>
      <c r="Z318" s="84"/>
    </row>
    <row r="319" spans="1:26" ht="13">
      <c r="A319" s="123"/>
      <c r="B319" s="124"/>
      <c r="C319" s="127"/>
      <c r="D319" s="127"/>
      <c r="E319" s="127"/>
      <c r="F319" s="124"/>
      <c r="G319" s="370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133"/>
      <c r="Z319" s="84"/>
    </row>
    <row r="320" spans="1:26" ht="13">
      <c r="A320" s="123"/>
      <c r="B320" s="124"/>
      <c r="C320" s="127"/>
      <c r="D320" s="127"/>
      <c r="E320" s="127"/>
      <c r="F320" s="124"/>
      <c r="G320" s="370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133"/>
      <c r="Z320" s="84"/>
    </row>
    <row r="321" spans="1:26" ht="13">
      <c r="A321" s="123"/>
      <c r="B321" s="124"/>
      <c r="C321" s="127"/>
      <c r="D321" s="127"/>
      <c r="E321" s="127"/>
      <c r="F321" s="124"/>
      <c r="G321" s="370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133"/>
      <c r="Z321" s="84"/>
    </row>
    <row r="322" spans="1:26" ht="13">
      <c r="A322" s="123"/>
      <c r="B322" s="124"/>
      <c r="C322" s="127"/>
      <c r="D322" s="127"/>
      <c r="E322" s="127"/>
      <c r="F322" s="124"/>
      <c r="G322" s="370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133"/>
      <c r="Z322" s="84"/>
    </row>
    <row r="323" spans="1:26" ht="13">
      <c r="A323" s="123"/>
      <c r="B323" s="124"/>
      <c r="C323" s="127"/>
      <c r="D323" s="127"/>
      <c r="E323" s="127"/>
      <c r="F323" s="124"/>
      <c r="G323" s="370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133"/>
      <c r="Z323" s="84"/>
    </row>
    <row r="324" spans="1:26" ht="13">
      <c r="A324" s="123"/>
      <c r="B324" s="124"/>
      <c r="C324" s="127"/>
      <c r="D324" s="127"/>
      <c r="E324" s="127"/>
      <c r="F324" s="124"/>
      <c r="G324" s="370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133"/>
      <c r="Z324" s="84"/>
    </row>
    <row r="325" spans="1:26" ht="13">
      <c r="A325" s="123"/>
      <c r="B325" s="124"/>
      <c r="C325" s="127"/>
      <c r="D325" s="127"/>
      <c r="E325" s="127"/>
      <c r="F325" s="124"/>
      <c r="G325" s="370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133"/>
      <c r="Z325" s="84"/>
    </row>
    <row r="326" spans="1:26" ht="13">
      <c r="A326" s="123"/>
      <c r="B326" s="124"/>
      <c r="C326" s="127"/>
      <c r="D326" s="127"/>
      <c r="E326" s="127"/>
      <c r="F326" s="124"/>
      <c r="G326" s="370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133"/>
      <c r="Z326" s="84"/>
    </row>
    <row r="327" spans="1:26" ht="13">
      <c r="A327" s="123"/>
      <c r="B327" s="124"/>
      <c r="C327" s="127"/>
      <c r="D327" s="127"/>
      <c r="E327" s="127"/>
      <c r="F327" s="124"/>
      <c r="G327" s="370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133"/>
      <c r="Z327" s="84"/>
    </row>
    <row r="328" spans="1:26" ht="13">
      <c r="A328" s="123"/>
      <c r="B328" s="124"/>
      <c r="C328" s="127"/>
      <c r="D328" s="127"/>
      <c r="E328" s="127"/>
      <c r="F328" s="124"/>
      <c r="G328" s="370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133"/>
      <c r="Z328" s="84"/>
    </row>
    <row r="329" spans="1:26" ht="13">
      <c r="A329" s="123"/>
      <c r="B329" s="124"/>
      <c r="C329" s="127"/>
      <c r="D329" s="127"/>
      <c r="E329" s="127"/>
      <c r="F329" s="124"/>
      <c r="G329" s="370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133"/>
      <c r="Z329" s="84"/>
    </row>
    <row r="330" spans="1:26" ht="13">
      <c r="A330" s="123"/>
      <c r="B330" s="124"/>
      <c r="C330" s="127"/>
      <c r="D330" s="127"/>
      <c r="E330" s="127"/>
      <c r="F330" s="124"/>
      <c r="G330" s="370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133"/>
      <c r="Z330" s="84"/>
    </row>
    <row r="331" spans="1:26" ht="13">
      <c r="A331" s="123"/>
      <c r="B331" s="124"/>
      <c r="C331" s="127"/>
      <c r="D331" s="127"/>
      <c r="E331" s="127"/>
      <c r="F331" s="124"/>
      <c r="G331" s="370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133"/>
      <c r="Z331" s="84"/>
    </row>
    <row r="332" spans="1:26" ht="13">
      <c r="A332" s="123"/>
      <c r="B332" s="124"/>
      <c r="C332" s="127"/>
      <c r="D332" s="127"/>
      <c r="E332" s="127"/>
      <c r="F332" s="124"/>
      <c r="G332" s="370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133"/>
      <c r="Z332" s="84"/>
    </row>
    <row r="333" spans="1:26" ht="13">
      <c r="A333" s="123"/>
      <c r="B333" s="124"/>
      <c r="C333" s="127"/>
      <c r="D333" s="127"/>
      <c r="E333" s="127"/>
      <c r="F333" s="124"/>
      <c r="G333" s="370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133"/>
      <c r="Z333" s="84"/>
    </row>
    <row r="334" spans="1:26" ht="13">
      <c r="A334" s="123"/>
      <c r="B334" s="124"/>
      <c r="C334" s="127"/>
      <c r="D334" s="127"/>
      <c r="E334" s="127"/>
      <c r="F334" s="124"/>
      <c r="G334" s="370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133"/>
      <c r="Z334" s="84"/>
    </row>
    <row r="335" spans="1:26" ht="13">
      <c r="A335" s="123"/>
      <c r="B335" s="124"/>
      <c r="C335" s="127"/>
      <c r="D335" s="127"/>
      <c r="E335" s="127"/>
      <c r="F335" s="124"/>
      <c r="G335" s="370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133"/>
      <c r="Z335" s="84"/>
    </row>
    <row r="336" spans="1:26" ht="13">
      <c r="A336" s="123"/>
      <c r="B336" s="124"/>
      <c r="C336" s="127"/>
      <c r="D336" s="127"/>
      <c r="E336" s="127"/>
      <c r="F336" s="124"/>
      <c r="G336" s="370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133"/>
      <c r="Z336" s="84"/>
    </row>
    <row r="337" spans="1:26" ht="13">
      <c r="A337" s="123"/>
      <c r="B337" s="124"/>
      <c r="C337" s="127"/>
      <c r="D337" s="127"/>
      <c r="E337" s="127"/>
      <c r="F337" s="124"/>
      <c r="G337" s="370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133"/>
      <c r="Z337" s="84"/>
    </row>
    <row r="338" spans="1:26" ht="13">
      <c r="A338" s="123"/>
      <c r="B338" s="124"/>
      <c r="C338" s="127"/>
      <c r="D338" s="127"/>
      <c r="E338" s="127"/>
      <c r="F338" s="124"/>
      <c r="G338" s="370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133"/>
      <c r="Z338" s="84"/>
    </row>
    <row r="339" spans="1:26" ht="13">
      <c r="A339" s="123"/>
      <c r="B339" s="124"/>
      <c r="C339" s="127"/>
      <c r="D339" s="127"/>
      <c r="E339" s="127"/>
      <c r="F339" s="124"/>
      <c r="G339" s="370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133"/>
      <c r="Z339" s="84"/>
    </row>
    <row r="340" spans="1:26" ht="13">
      <c r="A340" s="123"/>
      <c r="B340" s="124"/>
      <c r="C340" s="127"/>
      <c r="D340" s="127"/>
      <c r="E340" s="127"/>
      <c r="F340" s="124"/>
      <c r="G340" s="370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133"/>
      <c r="Z340" s="84"/>
    </row>
    <row r="341" spans="1:26" ht="13">
      <c r="A341" s="123"/>
      <c r="B341" s="124"/>
      <c r="C341" s="127"/>
      <c r="D341" s="127"/>
      <c r="E341" s="127"/>
      <c r="F341" s="124"/>
      <c r="G341" s="370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133"/>
      <c r="Z341" s="84"/>
    </row>
    <row r="342" spans="1:26" ht="13">
      <c r="A342" s="123"/>
      <c r="B342" s="124"/>
      <c r="C342" s="127"/>
      <c r="D342" s="127"/>
      <c r="E342" s="127"/>
      <c r="F342" s="124"/>
      <c r="G342" s="370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133"/>
      <c r="Z342" s="84"/>
    </row>
    <row r="343" spans="1:26" ht="13">
      <c r="A343" s="123"/>
      <c r="B343" s="124"/>
      <c r="C343" s="127"/>
      <c r="D343" s="127"/>
      <c r="E343" s="127"/>
      <c r="F343" s="124"/>
      <c r="G343" s="370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133"/>
      <c r="Z343" s="84"/>
    </row>
    <row r="344" spans="1:26" ht="13">
      <c r="A344" s="123"/>
      <c r="B344" s="124"/>
      <c r="C344" s="127"/>
      <c r="D344" s="127"/>
      <c r="E344" s="127"/>
      <c r="F344" s="124"/>
      <c r="G344" s="370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133"/>
      <c r="Z344" s="84"/>
    </row>
    <row r="345" spans="1:26" ht="13">
      <c r="A345" s="123"/>
      <c r="B345" s="124"/>
      <c r="C345" s="127"/>
      <c r="D345" s="127"/>
      <c r="E345" s="127"/>
      <c r="F345" s="124"/>
      <c r="G345" s="370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133"/>
      <c r="Z345" s="84"/>
    </row>
    <row r="346" spans="1:26" ht="13">
      <c r="A346" s="123"/>
      <c r="B346" s="124"/>
      <c r="C346" s="127"/>
      <c r="D346" s="127"/>
      <c r="E346" s="127"/>
      <c r="F346" s="124"/>
      <c r="G346" s="370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133"/>
      <c r="Z346" s="84"/>
    </row>
    <row r="347" spans="1:26" ht="13">
      <c r="A347" s="123"/>
      <c r="B347" s="124"/>
      <c r="C347" s="127"/>
      <c r="D347" s="127"/>
      <c r="E347" s="127"/>
      <c r="F347" s="124"/>
      <c r="G347" s="370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133"/>
      <c r="Z347" s="84"/>
    </row>
    <row r="348" spans="1:26" ht="13">
      <c r="A348" s="123"/>
      <c r="B348" s="124"/>
      <c r="C348" s="127"/>
      <c r="D348" s="127"/>
      <c r="E348" s="127"/>
      <c r="F348" s="124"/>
      <c r="G348" s="370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133"/>
      <c r="Z348" s="84"/>
    </row>
    <row r="349" spans="1:26" ht="13">
      <c r="A349" s="123"/>
      <c r="B349" s="124"/>
      <c r="C349" s="127"/>
      <c r="D349" s="127"/>
      <c r="E349" s="127"/>
      <c r="F349" s="124"/>
      <c r="G349" s="370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133"/>
      <c r="Z349" s="84"/>
    </row>
    <row r="350" spans="1:26" ht="13">
      <c r="A350" s="123"/>
      <c r="B350" s="124"/>
      <c r="C350" s="127"/>
      <c r="D350" s="127"/>
      <c r="E350" s="127"/>
      <c r="F350" s="124"/>
      <c r="G350" s="370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133"/>
      <c r="Z350" s="84"/>
    </row>
    <row r="351" spans="1:26" ht="13">
      <c r="A351" s="123"/>
      <c r="B351" s="124"/>
      <c r="C351" s="127"/>
      <c r="D351" s="127"/>
      <c r="E351" s="127"/>
      <c r="F351" s="124"/>
      <c r="G351" s="370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133"/>
      <c r="Z351" s="84"/>
    </row>
    <row r="352" spans="1:26" ht="13">
      <c r="A352" s="123"/>
      <c r="B352" s="124"/>
      <c r="C352" s="127"/>
      <c r="D352" s="127"/>
      <c r="E352" s="127"/>
      <c r="F352" s="124"/>
      <c r="G352" s="370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133"/>
      <c r="Z352" s="84"/>
    </row>
    <row r="353" spans="1:26" ht="13">
      <c r="A353" s="123"/>
      <c r="B353" s="124"/>
      <c r="C353" s="127"/>
      <c r="D353" s="127"/>
      <c r="E353" s="127"/>
      <c r="F353" s="124"/>
      <c r="G353" s="370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133"/>
      <c r="Z353" s="84"/>
    </row>
    <row r="354" spans="1:26" ht="13">
      <c r="A354" s="123"/>
      <c r="B354" s="124"/>
      <c r="C354" s="127"/>
      <c r="D354" s="127"/>
      <c r="E354" s="127"/>
      <c r="F354" s="124"/>
      <c r="G354" s="370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133"/>
      <c r="Z354" s="84"/>
    </row>
    <row r="355" spans="1:26" ht="13">
      <c r="A355" s="123"/>
      <c r="B355" s="124"/>
      <c r="C355" s="127"/>
      <c r="D355" s="127"/>
      <c r="E355" s="127"/>
      <c r="F355" s="124"/>
      <c r="G355" s="370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133"/>
      <c r="Z355" s="84"/>
    </row>
    <row r="356" spans="1:26" ht="13">
      <c r="A356" s="123"/>
      <c r="B356" s="124"/>
      <c r="C356" s="127"/>
      <c r="D356" s="127"/>
      <c r="E356" s="127"/>
      <c r="F356" s="124"/>
      <c r="G356" s="370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133"/>
      <c r="Z356" s="84"/>
    </row>
    <row r="357" spans="1:26" ht="13">
      <c r="A357" s="123"/>
      <c r="B357" s="124"/>
      <c r="C357" s="127"/>
      <c r="D357" s="127"/>
      <c r="E357" s="127"/>
      <c r="F357" s="124"/>
      <c r="G357" s="370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133"/>
      <c r="Z357" s="84"/>
    </row>
    <row r="358" spans="1:26" ht="13">
      <c r="A358" s="123"/>
      <c r="B358" s="124"/>
      <c r="C358" s="127"/>
      <c r="D358" s="127"/>
      <c r="E358" s="127"/>
      <c r="F358" s="124"/>
      <c r="G358" s="370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133"/>
      <c r="Z358" s="84"/>
    </row>
    <row r="359" spans="1:26" ht="13">
      <c r="A359" s="123"/>
      <c r="B359" s="124"/>
      <c r="C359" s="127"/>
      <c r="D359" s="127"/>
      <c r="E359" s="127"/>
      <c r="F359" s="124"/>
      <c r="G359" s="370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133"/>
      <c r="Z359" s="84"/>
    </row>
    <row r="360" spans="1:26" ht="13">
      <c r="A360" s="123"/>
      <c r="B360" s="124"/>
      <c r="C360" s="127"/>
      <c r="D360" s="127"/>
      <c r="E360" s="127"/>
      <c r="F360" s="124"/>
      <c r="G360" s="370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133"/>
      <c r="Z360" s="84"/>
    </row>
    <row r="361" spans="1:26" ht="13">
      <c r="A361" s="123"/>
      <c r="B361" s="124"/>
      <c r="C361" s="127"/>
      <c r="D361" s="127"/>
      <c r="E361" s="127"/>
      <c r="F361" s="124"/>
      <c r="G361" s="370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133"/>
      <c r="Z361" s="84"/>
    </row>
    <row r="362" spans="1:26" ht="13">
      <c r="A362" s="123"/>
      <c r="B362" s="124"/>
      <c r="C362" s="127"/>
      <c r="D362" s="127"/>
      <c r="E362" s="127"/>
      <c r="F362" s="124"/>
      <c r="G362" s="370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133"/>
      <c r="Z362" s="84"/>
    </row>
    <row r="363" spans="1:26" ht="13">
      <c r="A363" s="123"/>
      <c r="B363" s="124"/>
      <c r="C363" s="127"/>
      <c r="D363" s="127"/>
      <c r="E363" s="127"/>
      <c r="F363" s="124"/>
      <c r="G363" s="370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133"/>
      <c r="Z363" s="84"/>
    </row>
    <row r="364" spans="1:26" ht="13">
      <c r="A364" s="123"/>
      <c r="B364" s="124"/>
      <c r="C364" s="127"/>
      <c r="D364" s="127"/>
      <c r="E364" s="127"/>
      <c r="F364" s="124"/>
      <c r="G364" s="370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133"/>
      <c r="Z364" s="84"/>
    </row>
    <row r="365" spans="1:26" ht="13">
      <c r="A365" s="123"/>
      <c r="B365" s="124"/>
      <c r="C365" s="127"/>
      <c r="D365" s="127"/>
      <c r="E365" s="127"/>
      <c r="F365" s="124"/>
      <c r="G365" s="370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133"/>
      <c r="Z365" s="84"/>
    </row>
    <row r="366" spans="1:26" ht="13">
      <c r="A366" s="123"/>
      <c r="B366" s="124"/>
      <c r="C366" s="127"/>
      <c r="D366" s="127"/>
      <c r="E366" s="127"/>
      <c r="F366" s="124"/>
      <c r="G366" s="370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133"/>
      <c r="Z366" s="84"/>
    </row>
    <row r="367" spans="1:26" ht="13">
      <c r="A367" s="123"/>
      <c r="B367" s="124"/>
      <c r="C367" s="127"/>
      <c r="D367" s="127"/>
      <c r="E367" s="127"/>
      <c r="F367" s="124"/>
      <c r="G367" s="370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133"/>
      <c r="Z367" s="84"/>
    </row>
    <row r="368" spans="1:26" ht="13">
      <c r="A368" s="123"/>
      <c r="B368" s="124"/>
      <c r="C368" s="127"/>
      <c r="D368" s="127"/>
      <c r="E368" s="127"/>
      <c r="F368" s="124"/>
      <c r="G368" s="370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133"/>
      <c r="Z368" s="84"/>
    </row>
    <row r="369" spans="1:26" ht="13">
      <c r="A369" s="123"/>
      <c r="B369" s="124"/>
      <c r="C369" s="127"/>
      <c r="D369" s="127"/>
      <c r="E369" s="127"/>
      <c r="F369" s="124"/>
      <c r="G369" s="370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133"/>
      <c r="Z369" s="84"/>
    </row>
    <row r="370" spans="1:26" ht="13">
      <c r="A370" s="123"/>
      <c r="B370" s="124"/>
      <c r="C370" s="127"/>
      <c r="D370" s="127"/>
      <c r="E370" s="127"/>
      <c r="F370" s="124"/>
      <c r="G370" s="370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133"/>
      <c r="Z370" s="84"/>
    </row>
    <row r="371" spans="1:26" ht="13">
      <c r="A371" s="123"/>
      <c r="B371" s="124"/>
      <c r="C371" s="127"/>
      <c r="D371" s="127"/>
      <c r="E371" s="127"/>
      <c r="F371" s="124"/>
      <c r="G371" s="370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133"/>
      <c r="Z371" s="84"/>
    </row>
    <row r="372" spans="1:26" ht="13">
      <c r="A372" s="123"/>
      <c r="B372" s="124"/>
      <c r="C372" s="127"/>
      <c r="D372" s="127"/>
      <c r="E372" s="127"/>
      <c r="F372" s="124"/>
      <c r="G372" s="370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133"/>
      <c r="Z372" s="84"/>
    </row>
    <row r="373" spans="1:26" ht="13">
      <c r="A373" s="123"/>
      <c r="B373" s="124"/>
      <c r="C373" s="127"/>
      <c r="D373" s="127"/>
      <c r="E373" s="127"/>
      <c r="F373" s="124"/>
      <c r="G373" s="370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133"/>
      <c r="Z373" s="84"/>
    </row>
    <row r="374" spans="1:26" ht="13">
      <c r="A374" s="123"/>
      <c r="B374" s="124"/>
      <c r="C374" s="127"/>
      <c r="D374" s="127"/>
      <c r="E374" s="127"/>
      <c r="F374" s="124"/>
      <c r="G374" s="370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133"/>
      <c r="Z374" s="84"/>
    </row>
    <row r="375" spans="1:26" ht="13">
      <c r="A375" s="123"/>
      <c r="B375" s="124"/>
      <c r="C375" s="127"/>
      <c r="D375" s="127"/>
      <c r="E375" s="127"/>
      <c r="F375" s="124"/>
      <c r="G375" s="370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133"/>
      <c r="Z375" s="84"/>
    </row>
    <row r="376" spans="1:26" ht="13">
      <c r="A376" s="123"/>
      <c r="B376" s="124"/>
      <c r="C376" s="127"/>
      <c r="D376" s="127"/>
      <c r="E376" s="127"/>
      <c r="F376" s="124"/>
      <c r="G376" s="370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133"/>
      <c r="Z376" s="84"/>
    </row>
    <row r="377" spans="1:26" ht="13">
      <c r="A377" s="123"/>
      <c r="B377" s="124"/>
      <c r="C377" s="127"/>
      <c r="D377" s="127"/>
      <c r="E377" s="127"/>
      <c r="F377" s="124"/>
      <c r="G377" s="370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133"/>
      <c r="Z377" s="84"/>
    </row>
    <row r="378" spans="1:26" ht="13">
      <c r="A378" s="123"/>
      <c r="B378" s="124"/>
      <c r="C378" s="127"/>
      <c r="D378" s="127"/>
      <c r="E378" s="127"/>
      <c r="F378" s="124"/>
      <c r="G378" s="370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133"/>
      <c r="Z378" s="84"/>
    </row>
    <row r="379" spans="1:26" ht="13">
      <c r="A379" s="123"/>
      <c r="B379" s="124"/>
      <c r="C379" s="127"/>
      <c r="D379" s="127"/>
      <c r="E379" s="127"/>
      <c r="F379" s="124"/>
      <c r="G379" s="370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133"/>
      <c r="Z379" s="84"/>
    </row>
    <row r="380" spans="1:26" ht="13">
      <c r="A380" s="123"/>
      <c r="B380" s="124"/>
      <c r="C380" s="127"/>
      <c r="D380" s="127"/>
      <c r="E380" s="127"/>
      <c r="F380" s="124"/>
      <c r="G380" s="370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133"/>
      <c r="Z380" s="84"/>
    </row>
    <row r="381" spans="1:26" ht="13">
      <c r="A381" s="123"/>
      <c r="B381" s="124"/>
      <c r="C381" s="127"/>
      <c r="D381" s="127"/>
      <c r="E381" s="127"/>
      <c r="F381" s="124"/>
      <c r="G381" s="370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133"/>
      <c r="Z381" s="84"/>
    </row>
    <row r="382" spans="1:26" ht="13">
      <c r="A382" s="123"/>
      <c r="B382" s="124"/>
      <c r="C382" s="127"/>
      <c r="D382" s="127"/>
      <c r="E382" s="127"/>
      <c r="F382" s="124"/>
      <c r="G382" s="370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133"/>
      <c r="Z382" s="84"/>
    </row>
    <row r="383" spans="1:26" ht="13">
      <c r="A383" s="123"/>
      <c r="B383" s="124"/>
      <c r="C383" s="127"/>
      <c r="D383" s="127"/>
      <c r="E383" s="127"/>
      <c r="F383" s="124"/>
      <c r="G383" s="370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133"/>
      <c r="Z383" s="84"/>
    </row>
    <row r="384" spans="1:26" ht="13">
      <c r="A384" s="123"/>
      <c r="B384" s="124"/>
      <c r="C384" s="127"/>
      <c r="D384" s="127"/>
      <c r="E384" s="127"/>
      <c r="F384" s="124"/>
      <c r="G384" s="370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133"/>
      <c r="Z384" s="84"/>
    </row>
    <row r="385" spans="1:26" ht="13">
      <c r="A385" s="123"/>
      <c r="B385" s="124"/>
      <c r="C385" s="127"/>
      <c r="D385" s="127"/>
      <c r="E385" s="127"/>
      <c r="F385" s="124"/>
      <c r="G385" s="370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133"/>
      <c r="Z385" s="84"/>
    </row>
    <row r="386" spans="1:26" ht="13">
      <c r="A386" s="123"/>
      <c r="B386" s="124"/>
      <c r="C386" s="127"/>
      <c r="D386" s="127"/>
      <c r="E386" s="127"/>
      <c r="F386" s="124"/>
      <c r="G386" s="370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133"/>
      <c r="Z386" s="84"/>
    </row>
    <row r="387" spans="1:26" ht="13">
      <c r="A387" s="123"/>
      <c r="B387" s="124"/>
      <c r="C387" s="127"/>
      <c r="D387" s="127"/>
      <c r="E387" s="127"/>
      <c r="F387" s="124"/>
      <c r="G387" s="370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133"/>
      <c r="Z387" s="84"/>
    </row>
    <row r="388" spans="1:26" ht="13">
      <c r="A388" s="123"/>
      <c r="B388" s="124"/>
      <c r="C388" s="127"/>
      <c r="D388" s="127"/>
      <c r="E388" s="127"/>
      <c r="F388" s="124"/>
      <c r="G388" s="370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133"/>
      <c r="Z388" s="84"/>
    </row>
    <row r="389" spans="1:26" ht="13">
      <c r="A389" s="123"/>
      <c r="B389" s="124"/>
      <c r="C389" s="127"/>
      <c r="D389" s="127"/>
      <c r="E389" s="127"/>
      <c r="F389" s="124"/>
      <c r="G389" s="370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133"/>
      <c r="Z389" s="84"/>
    </row>
    <row r="390" spans="1:26" ht="13">
      <c r="A390" s="123"/>
      <c r="B390" s="124"/>
      <c r="C390" s="127"/>
      <c r="D390" s="127"/>
      <c r="E390" s="127"/>
      <c r="F390" s="124"/>
      <c r="G390" s="370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133"/>
      <c r="Z390" s="84"/>
    </row>
    <row r="391" spans="1:26" ht="13">
      <c r="A391" s="123"/>
      <c r="B391" s="124"/>
      <c r="C391" s="127"/>
      <c r="D391" s="127"/>
      <c r="E391" s="127"/>
      <c r="F391" s="124"/>
      <c r="G391" s="370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133"/>
      <c r="Z391" s="84"/>
    </row>
    <row r="392" spans="1:26" ht="13">
      <c r="A392" s="123"/>
      <c r="B392" s="124"/>
      <c r="C392" s="127"/>
      <c r="D392" s="127"/>
      <c r="E392" s="127"/>
      <c r="F392" s="124"/>
      <c r="G392" s="370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133"/>
      <c r="Z392" s="84"/>
    </row>
    <row r="393" spans="1:26" ht="13">
      <c r="A393" s="123"/>
      <c r="B393" s="124"/>
      <c r="C393" s="127"/>
      <c r="D393" s="127"/>
      <c r="E393" s="127"/>
      <c r="F393" s="124"/>
      <c r="G393" s="370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133"/>
      <c r="Z393" s="84"/>
    </row>
    <row r="394" spans="1:26" ht="13">
      <c r="A394" s="123"/>
      <c r="B394" s="124"/>
      <c r="C394" s="127"/>
      <c r="D394" s="127"/>
      <c r="E394" s="127"/>
      <c r="F394" s="124"/>
      <c r="G394" s="370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133"/>
      <c r="Z394" s="84"/>
    </row>
    <row r="395" spans="1:26" ht="13">
      <c r="A395" s="123"/>
      <c r="B395" s="124"/>
      <c r="C395" s="127"/>
      <c r="D395" s="127"/>
      <c r="E395" s="127"/>
      <c r="F395" s="124"/>
      <c r="G395" s="370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133"/>
      <c r="Z395" s="84"/>
    </row>
    <row r="396" spans="1:26" ht="13">
      <c r="A396" s="123"/>
      <c r="B396" s="124"/>
      <c r="C396" s="127"/>
      <c r="D396" s="127"/>
      <c r="E396" s="127"/>
      <c r="F396" s="124"/>
      <c r="G396" s="370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133"/>
      <c r="Z396" s="84"/>
    </row>
    <row r="397" spans="1:26" ht="13">
      <c r="A397" s="123"/>
      <c r="B397" s="124"/>
      <c r="C397" s="127"/>
      <c r="D397" s="127"/>
      <c r="E397" s="127"/>
      <c r="F397" s="124"/>
      <c r="G397" s="370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133"/>
      <c r="Z397" s="84"/>
    </row>
    <row r="398" spans="1:26" ht="13">
      <c r="A398" s="123"/>
      <c r="B398" s="124"/>
      <c r="C398" s="127"/>
      <c r="D398" s="127"/>
      <c r="E398" s="127"/>
      <c r="F398" s="124"/>
      <c r="G398" s="370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133"/>
      <c r="Z398" s="84"/>
    </row>
    <row r="399" spans="1:26" ht="13">
      <c r="A399" s="123"/>
      <c r="B399" s="124"/>
      <c r="C399" s="127"/>
      <c r="D399" s="127"/>
      <c r="E399" s="127"/>
      <c r="F399" s="124"/>
      <c r="G399" s="370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133"/>
      <c r="Z399" s="84"/>
    </row>
    <row r="400" spans="1:26" ht="13">
      <c r="A400" s="123"/>
      <c r="B400" s="124"/>
      <c r="C400" s="127"/>
      <c r="D400" s="127"/>
      <c r="E400" s="127"/>
      <c r="F400" s="124"/>
      <c r="G400" s="370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133"/>
      <c r="Z400" s="84"/>
    </row>
    <row r="401" spans="1:26" ht="13">
      <c r="A401" s="123"/>
      <c r="B401" s="124"/>
      <c r="C401" s="127"/>
      <c r="D401" s="127"/>
      <c r="E401" s="127"/>
      <c r="F401" s="124"/>
      <c r="G401" s="370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133"/>
      <c r="Z401" s="84"/>
    </row>
    <row r="402" spans="1:26" ht="13">
      <c r="A402" s="123"/>
      <c r="B402" s="124"/>
      <c r="C402" s="127"/>
      <c r="D402" s="127"/>
      <c r="E402" s="127"/>
      <c r="F402" s="124"/>
      <c r="G402" s="370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133"/>
      <c r="Z402" s="84"/>
    </row>
    <row r="403" spans="1:26" ht="13">
      <c r="A403" s="123"/>
      <c r="B403" s="124"/>
      <c r="C403" s="127"/>
      <c r="D403" s="127"/>
      <c r="E403" s="127"/>
      <c r="F403" s="124"/>
      <c r="G403" s="370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133"/>
      <c r="Z403" s="84"/>
    </row>
    <row r="404" spans="1:26" ht="13">
      <c r="A404" s="123"/>
      <c r="B404" s="124"/>
      <c r="C404" s="127"/>
      <c r="D404" s="127"/>
      <c r="E404" s="127"/>
      <c r="F404" s="124"/>
      <c r="G404" s="370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133"/>
      <c r="Z404" s="84"/>
    </row>
    <row r="405" spans="1:26" ht="13">
      <c r="A405" s="123"/>
      <c r="B405" s="124"/>
      <c r="C405" s="127"/>
      <c r="D405" s="127"/>
      <c r="E405" s="127"/>
      <c r="F405" s="124"/>
      <c r="G405" s="370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133"/>
      <c r="Z405" s="84"/>
    </row>
    <row r="406" spans="1:26" ht="13">
      <c r="A406" s="123"/>
      <c r="B406" s="124"/>
      <c r="C406" s="127"/>
      <c r="D406" s="127"/>
      <c r="E406" s="127"/>
      <c r="F406" s="124"/>
      <c r="G406" s="370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133"/>
      <c r="Z406" s="84"/>
    </row>
    <row r="407" spans="1:26" ht="13">
      <c r="A407" s="123"/>
      <c r="B407" s="124"/>
      <c r="C407" s="127"/>
      <c r="D407" s="127"/>
      <c r="E407" s="127"/>
      <c r="F407" s="124"/>
      <c r="G407" s="370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133"/>
      <c r="Z407" s="84"/>
    </row>
    <row r="408" spans="1:26" ht="13">
      <c r="A408" s="123"/>
      <c r="B408" s="124"/>
      <c r="C408" s="127"/>
      <c r="D408" s="127"/>
      <c r="E408" s="127"/>
      <c r="F408" s="124"/>
      <c r="G408" s="370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133"/>
      <c r="Z408" s="84"/>
    </row>
    <row r="409" spans="1:26" ht="13">
      <c r="A409" s="123"/>
      <c r="B409" s="124"/>
      <c r="C409" s="127"/>
      <c r="D409" s="127"/>
      <c r="E409" s="127"/>
      <c r="F409" s="124"/>
      <c r="G409" s="370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133"/>
      <c r="Z409" s="84"/>
    </row>
    <row r="410" spans="1:26" ht="13">
      <c r="A410" s="123"/>
      <c r="B410" s="124"/>
      <c r="C410" s="127"/>
      <c r="D410" s="127"/>
      <c r="E410" s="127"/>
      <c r="F410" s="124"/>
      <c r="G410" s="370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133"/>
      <c r="Z410" s="84"/>
    </row>
    <row r="411" spans="1:26" ht="13">
      <c r="A411" s="123"/>
      <c r="B411" s="124"/>
      <c r="C411" s="127"/>
      <c r="D411" s="127"/>
      <c r="E411" s="127"/>
      <c r="F411" s="124"/>
      <c r="G411" s="370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133"/>
      <c r="Z411" s="84"/>
    </row>
    <row r="412" spans="1:26" ht="13">
      <c r="A412" s="123"/>
      <c r="B412" s="124"/>
      <c r="C412" s="127"/>
      <c r="D412" s="127"/>
      <c r="E412" s="127"/>
      <c r="F412" s="124"/>
      <c r="G412" s="370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133"/>
      <c r="Z412" s="84"/>
    </row>
    <row r="413" spans="1:26" ht="13">
      <c r="A413" s="123"/>
      <c r="B413" s="124"/>
      <c r="C413" s="127"/>
      <c r="D413" s="127"/>
      <c r="E413" s="127"/>
      <c r="F413" s="124"/>
      <c r="G413" s="370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133"/>
      <c r="Z413" s="84"/>
    </row>
    <row r="414" spans="1:26" ht="13">
      <c r="A414" s="123"/>
      <c r="B414" s="124"/>
      <c r="C414" s="127"/>
      <c r="D414" s="127"/>
      <c r="E414" s="127"/>
      <c r="F414" s="124"/>
      <c r="G414" s="370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133"/>
      <c r="Z414" s="84"/>
    </row>
    <row r="415" spans="1:26" ht="13">
      <c r="A415" s="123"/>
      <c r="B415" s="124"/>
      <c r="C415" s="127"/>
      <c r="D415" s="127"/>
      <c r="E415" s="127"/>
      <c r="F415" s="124"/>
      <c r="G415" s="370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133"/>
      <c r="Z415" s="84"/>
    </row>
    <row r="416" spans="1:26" ht="13">
      <c r="A416" s="123"/>
      <c r="B416" s="124"/>
      <c r="C416" s="127"/>
      <c r="D416" s="127"/>
      <c r="E416" s="127"/>
      <c r="F416" s="124"/>
      <c r="G416" s="370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133"/>
      <c r="Z416" s="84"/>
    </row>
    <row r="417" spans="1:26" ht="13">
      <c r="A417" s="123"/>
      <c r="B417" s="124"/>
      <c r="C417" s="127"/>
      <c r="D417" s="127"/>
      <c r="E417" s="127"/>
      <c r="F417" s="124"/>
      <c r="G417" s="370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133"/>
      <c r="Z417" s="84"/>
    </row>
    <row r="418" spans="1:26" ht="13">
      <c r="A418" s="123"/>
      <c r="B418" s="124"/>
      <c r="C418" s="127"/>
      <c r="D418" s="127"/>
      <c r="E418" s="127"/>
      <c r="F418" s="124"/>
      <c r="G418" s="370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133"/>
      <c r="Z418" s="84"/>
    </row>
    <row r="419" spans="1:26" ht="13">
      <c r="A419" s="123"/>
      <c r="B419" s="124"/>
      <c r="C419" s="127"/>
      <c r="D419" s="127"/>
      <c r="E419" s="127"/>
      <c r="F419" s="124"/>
      <c r="G419" s="370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133"/>
      <c r="Z419" s="84"/>
    </row>
    <row r="420" spans="1:26" ht="13">
      <c r="A420" s="123"/>
      <c r="B420" s="124"/>
      <c r="C420" s="127"/>
      <c r="D420" s="127"/>
      <c r="E420" s="127"/>
      <c r="F420" s="124"/>
      <c r="G420" s="370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133"/>
      <c r="Z420" s="84"/>
    </row>
    <row r="421" spans="1:26" ht="13">
      <c r="A421" s="123"/>
      <c r="B421" s="124"/>
      <c r="C421" s="127"/>
      <c r="D421" s="127"/>
      <c r="E421" s="127"/>
      <c r="F421" s="124"/>
      <c r="G421" s="370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133"/>
      <c r="Z421" s="84"/>
    </row>
    <row r="422" spans="1:26" ht="13">
      <c r="A422" s="123"/>
      <c r="B422" s="124"/>
      <c r="C422" s="127"/>
      <c r="D422" s="127"/>
      <c r="E422" s="127"/>
      <c r="F422" s="124"/>
      <c r="G422" s="370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133"/>
      <c r="Z422" s="84"/>
    </row>
    <row r="423" spans="1:26" ht="13">
      <c r="A423" s="123"/>
      <c r="B423" s="124"/>
      <c r="C423" s="127"/>
      <c r="D423" s="127"/>
      <c r="E423" s="127"/>
      <c r="F423" s="124"/>
      <c r="G423" s="370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133"/>
      <c r="Z423" s="84"/>
    </row>
    <row r="424" spans="1:26" ht="13">
      <c r="A424" s="123"/>
      <c r="B424" s="124"/>
      <c r="C424" s="127"/>
      <c r="D424" s="127"/>
      <c r="E424" s="127"/>
      <c r="F424" s="124"/>
      <c r="G424" s="370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133"/>
      <c r="Z424" s="84"/>
    </row>
    <row r="425" spans="1:26" ht="13">
      <c r="A425" s="123"/>
      <c r="B425" s="124"/>
      <c r="C425" s="127"/>
      <c r="D425" s="127"/>
      <c r="E425" s="127"/>
      <c r="F425" s="124"/>
      <c r="G425" s="370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133"/>
      <c r="Z425" s="84"/>
    </row>
    <row r="426" spans="1:26" ht="13">
      <c r="A426" s="123"/>
      <c r="B426" s="124"/>
      <c r="C426" s="127"/>
      <c r="D426" s="127"/>
      <c r="E426" s="127"/>
      <c r="F426" s="124"/>
      <c r="G426" s="370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133"/>
      <c r="Z426" s="84"/>
    </row>
    <row r="427" spans="1:26" ht="13">
      <c r="A427" s="123"/>
      <c r="B427" s="124"/>
      <c r="C427" s="127"/>
      <c r="D427" s="127"/>
      <c r="E427" s="127"/>
      <c r="F427" s="124"/>
      <c r="G427" s="370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133"/>
      <c r="Z427" s="84"/>
    </row>
    <row r="428" spans="1:26" ht="13">
      <c r="A428" s="123"/>
      <c r="B428" s="124"/>
      <c r="C428" s="127"/>
      <c r="D428" s="127"/>
      <c r="E428" s="127"/>
      <c r="F428" s="124"/>
      <c r="G428" s="370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133"/>
      <c r="Z428" s="84"/>
    </row>
    <row r="429" spans="1:26" ht="13">
      <c r="A429" s="123"/>
      <c r="B429" s="124"/>
      <c r="C429" s="127"/>
      <c r="D429" s="127"/>
      <c r="E429" s="127"/>
      <c r="F429" s="124"/>
      <c r="G429" s="370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133"/>
      <c r="Z429" s="84"/>
    </row>
    <row r="430" spans="1:26" ht="13">
      <c r="A430" s="123"/>
      <c r="B430" s="124"/>
      <c r="C430" s="127"/>
      <c r="D430" s="127"/>
      <c r="E430" s="127"/>
      <c r="F430" s="124"/>
      <c r="G430" s="370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133"/>
      <c r="Z430" s="84"/>
    </row>
    <row r="431" spans="1:26" ht="13">
      <c r="A431" s="123"/>
      <c r="B431" s="124"/>
      <c r="C431" s="127"/>
      <c r="D431" s="127"/>
      <c r="E431" s="127"/>
      <c r="F431" s="124"/>
      <c r="G431" s="370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133"/>
      <c r="Z431" s="84"/>
    </row>
    <row r="432" spans="1:26" ht="13">
      <c r="A432" s="123"/>
      <c r="B432" s="124"/>
      <c r="C432" s="127"/>
      <c r="D432" s="127"/>
      <c r="E432" s="127"/>
      <c r="F432" s="124"/>
      <c r="G432" s="370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133"/>
      <c r="Z432" s="84"/>
    </row>
    <row r="433" spans="1:26" ht="13">
      <c r="A433" s="123"/>
      <c r="B433" s="124"/>
      <c r="C433" s="127"/>
      <c r="D433" s="127"/>
      <c r="E433" s="127"/>
      <c r="F433" s="124"/>
      <c r="G433" s="370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133"/>
      <c r="Z433" s="84"/>
    </row>
    <row r="434" spans="1:26" ht="13">
      <c r="A434" s="123"/>
      <c r="B434" s="124"/>
      <c r="C434" s="127"/>
      <c r="D434" s="127"/>
      <c r="E434" s="127"/>
      <c r="F434" s="124"/>
      <c r="G434" s="370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133"/>
      <c r="Z434" s="84"/>
    </row>
    <row r="435" spans="1:26" ht="13">
      <c r="A435" s="123"/>
      <c r="B435" s="124"/>
      <c r="C435" s="127"/>
      <c r="D435" s="127"/>
      <c r="E435" s="127"/>
      <c r="F435" s="124"/>
      <c r="G435" s="370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133"/>
      <c r="Z435" s="84"/>
    </row>
    <row r="436" spans="1:26" ht="13">
      <c r="A436" s="123"/>
      <c r="B436" s="124"/>
      <c r="C436" s="127"/>
      <c r="D436" s="127"/>
      <c r="E436" s="127"/>
      <c r="F436" s="124"/>
      <c r="G436" s="370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133"/>
      <c r="Z436" s="84"/>
    </row>
    <row r="437" spans="1:26" ht="13">
      <c r="A437" s="123"/>
      <c r="B437" s="124"/>
      <c r="C437" s="127"/>
      <c r="D437" s="127"/>
      <c r="E437" s="127"/>
      <c r="F437" s="124"/>
      <c r="G437" s="370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133"/>
      <c r="Z437" s="84"/>
    </row>
    <row r="438" spans="1:26" ht="13">
      <c r="A438" s="123"/>
      <c r="B438" s="124"/>
      <c r="C438" s="127"/>
      <c r="D438" s="127"/>
      <c r="E438" s="127"/>
      <c r="F438" s="124"/>
      <c r="G438" s="370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133"/>
      <c r="Z438" s="84"/>
    </row>
    <row r="439" spans="1:26" ht="13">
      <c r="A439" s="123"/>
      <c r="B439" s="124"/>
      <c r="C439" s="127"/>
      <c r="D439" s="127"/>
      <c r="E439" s="127"/>
      <c r="F439" s="124"/>
      <c r="G439" s="370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133"/>
      <c r="Z439" s="84"/>
    </row>
    <row r="440" spans="1:26" ht="13">
      <c r="A440" s="123"/>
      <c r="B440" s="124"/>
      <c r="C440" s="127"/>
      <c r="D440" s="127"/>
      <c r="E440" s="127"/>
      <c r="F440" s="124"/>
      <c r="G440" s="370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133"/>
      <c r="Z440" s="84"/>
    </row>
    <row r="441" spans="1:26" ht="13">
      <c r="A441" s="123"/>
      <c r="B441" s="124"/>
      <c r="C441" s="127"/>
      <c r="D441" s="127"/>
      <c r="E441" s="127"/>
      <c r="F441" s="124"/>
      <c r="G441" s="370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133"/>
      <c r="Z441" s="84"/>
    </row>
    <row r="442" spans="1:26" ht="13">
      <c r="A442" s="123"/>
      <c r="B442" s="124"/>
      <c r="C442" s="127"/>
      <c r="D442" s="127"/>
      <c r="E442" s="127"/>
      <c r="F442" s="124"/>
      <c r="G442" s="370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133"/>
      <c r="Z442" s="84"/>
    </row>
    <row r="443" spans="1:26" ht="13">
      <c r="A443" s="123"/>
      <c r="B443" s="124"/>
      <c r="C443" s="127"/>
      <c r="D443" s="127"/>
      <c r="E443" s="127"/>
      <c r="F443" s="124"/>
      <c r="G443" s="370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133"/>
      <c r="Z443" s="84"/>
    </row>
    <row r="444" spans="1:26" ht="13">
      <c r="A444" s="123"/>
      <c r="B444" s="124"/>
      <c r="C444" s="127"/>
      <c r="D444" s="127"/>
      <c r="E444" s="127"/>
      <c r="F444" s="124"/>
      <c r="G444" s="370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133"/>
      <c r="Z444" s="84"/>
    </row>
    <row r="445" spans="1:26" ht="13">
      <c r="A445" s="123"/>
      <c r="B445" s="124"/>
      <c r="C445" s="127"/>
      <c r="D445" s="127"/>
      <c r="E445" s="127"/>
      <c r="F445" s="124"/>
      <c r="G445" s="370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133"/>
      <c r="Z445" s="84"/>
    </row>
    <row r="446" spans="1:26" ht="13">
      <c r="A446" s="123"/>
      <c r="B446" s="124"/>
      <c r="C446" s="127"/>
      <c r="D446" s="127"/>
      <c r="E446" s="127"/>
      <c r="F446" s="124"/>
      <c r="G446" s="370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133"/>
      <c r="Z446" s="84"/>
    </row>
    <row r="447" spans="1:26" ht="13">
      <c r="A447" s="123"/>
      <c r="B447" s="124"/>
      <c r="C447" s="127"/>
      <c r="D447" s="127"/>
      <c r="E447" s="127"/>
      <c r="F447" s="124"/>
      <c r="G447" s="370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133"/>
      <c r="Z447" s="84"/>
    </row>
    <row r="448" spans="1:26" ht="13">
      <c r="A448" s="123"/>
      <c r="B448" s="124"/>
      <c r="C448" s="127"/>
      <c r="D448" s="127"/>
      <c r="E448" s="127"/>
      <c r="F448" s="124"/>
      <c r="G448" s="370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133"/>
      <c r="Z448" s="84"/>
    </row>
    <row r="449" spans="1:26" ht="13">
      <c r="A449" s="123"/>
      <c r="B449" s="124"/>
      <c r="C449" s="127"/>
      <c r="D449" s="127"/>
      <c r="E449" s="127"/>
      <c r="F449" s="124"/>
      <c r="G449" s="370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133"/>
      <c r="Z449" s="84"/>
    </row>
    <row r="450" spans="1:26" ht="13">
      <c r="A450" s="123"/>
      <c r="B450" s="124"/>
      <c r="C450" s="127"/>
      <c r="D450" s="127"/>
      <c r="E450" s="127"/>
      <c r="F450" s="124"/>
      <c r="G450" s="370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133"/>
      <c r="Z450" s="84"/>
    </row>
    <row r="451" spans="1:26" ht="13">
      <c r="A451" s="123"/>
      <c r="B451" s="124"/>
      <c r="C451" s="127"/>
      <c r="D451" s="127"/>
      <c r="E451" s="127"/>
      <c r="F451" s="124"/>
      <c r="G451" s="370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133"/>
      <c r="Z451" s="84"/>
    </row>
    <row r="452" spans="1:26" ht="13">
      <c r="A452" s="123"/>
      <c r="B452" s="124"/>
      <c r="C452" s="127"/>
      <c r="D452" s="127"/>
      <c r="E452" s="127"/>
      <c r="F452" s="124"/>
      <c r="G452" s="370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133"/>
      <c r="Z452" s="84"/>
    </row>
    <row r="453" spans="1:26" ht="13">
      <c r="A453" s="123"/>
      <c r="B453" s="124"/>
      <c r="C453" s="127"/>
      <c r="D453" s="127"/>
      <c r="E453" s="127"/>
      <c r="F453" s="124"/>
      <c r="G453" s="370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133"/>
      <c r="Z453" s="84"/>
    </row>
    <row r="454" spans="1:26" ht="13">
      <c r="A454" s="123"/>
      <c r="B454" s="124"/>
      <c r="C454" s="127"/>
      <c r="D454" s="127"/>
      <c r="E454" s="127"/>
      <c r="F454" s="124"/>
      <c r="G454" s="370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133"/>
      <c r="Z454" s="84"/>
    </row>
    <row r="455" spans="1:26" ht="13">
      <c r="A455" s="123"/>
      <c r="B455" s="124"/>
      <c r="C455" s="127"/>
      <c r="D455" s="127"/>
      <c r="E455" s="127"/>
      <c r="F455" s="124"/>
      <c r="G455" s="370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133"/>
      <c r="Z455" s="84"/>
    </row>
    <row r="456" spans="1:26" ht="13">
      <c r="A456" s="123"/>
      <c r="B456" s="124"/>
      <c r="C456" s="127"/>
      <c r="D456" s="127"/>
      <c r="E456" s="127"/>
      <c r="F456" s="124"/>
      <c r="G456" s="370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133"/>
      <c r="Z456" s="84"/>
    </row>
    <row r="457" spans="1:26" ht="13">
      <c r="A457" s="123"/>
      <c r="B457" s="124"/>
      <c r="C457" s="127"/>
      <c r="D457" s="127"/>
      <c r="E457" s="127"/>
      <c r="F457" s="124"/>
      <c r="G457" s="370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133"/>
      <c r="Z457" s="84"/>
    </row>
    <row r="458" spans="1:26" ht="13">
      <c r="A458" s="123"/>
      <c r="B458" s="124"/>
      <c r="C458" s="127"/>
      <c r="D458" s="127"/>
      <c r="E458" s="127"/>
      <c r="F458" s="124"/>
      <c r="G458" s="370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133"/>
      <c r="Z458" s="84"/>
    </row>
    <row r="459" spans="1:26" ht="13">
      <c r="A459" s="123"/>
      <c r="B459" s="124"/>
      <c r="C459" s="127"/>
      <c r="D459" s="127"/>
      <c r="E459" s="127"/>
      <c r="F459" s="124"/>
      <c r="G459" s="370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133"/>
      <c r="Z459" s="84"/>
    </row>
    <row r="460" spans="1:26" ht="13">
      <c r="A460" s="123"/>
      <c r="B460" s="124"/>
      <c r="C460" s="127"/>
      <c r="D460" s="127"/>
      <c r="E460" s="127"/>
      <c r="F460" s="124"/>
      <c r="G460" s="370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133"/>
      <c r="Z460" s="84"/>
    </row>
    <row r="461" spans="1:26" ht="13">
      <c r="A461" s="123"/>
      <c r="B461" s="124"/>
      <c r="C461" s="127"/>
      <c r="D461" s="127"/>
      <c r="E461" s="127"/>
      <c r="F461" s="124"/>
      <c r="G461" s="370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133"/>
      <c r="Z461" s="84"/>
    </row>
    <row r="462" spans="1:26" ht="13">
      <c r="A462" s="123"/>
      <c r="B462" s="124"/>
      <c r="C462" s="127"/>
      <c r="D462" s="127"/>
      <c r="E462" s="127"/>
      <c r="F462" s="124"/>
      <c r="G462" s="370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133"/>
      <c r="Z462" s="84"/>
    </row>
    <row r="463" spans="1:26" ht="13">
      <c r="A463" s="123"/>
      <c r="B463" s="124"/>
      <c r="C463" s="127"/>
      <c r="D463" s="127"/>
      <c r="E463" s="127"/>
      <c r="F463" s="124"/>
      <c r="G463" s="370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133"/>
      <c r="Z463" s="84"/>
    </row>
    <row r="464" spans="1:26" ht="13">
      <c r="A464" s="123"/>
      <c r="B464" s="124"/>
      <c r="C464" s="127"/>
      <c r="D464" s="127"/>
      <c r="E464" s="127"/>
      <c r="F464" s="124"/>
      <c r="G464" s="370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133"/>
      <c r="Z464" s="84"/>
    </row>
    <row r="465" spans="1:26" ht="13">
      <c r="A465" s="123"/>
      <c r="B465" s="124"/>
      <c r="C465" s="127"/>
      <c r="D465" s="127"/>
      <c r="E465" s="127"/>
      <c r="F465" s="124"/>
      <c r="G465" s="370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133"/>
      <c r="Z465" s="84"/>
    </row>
    <row r="466" spans="1:26" ht="13">
      <c r="A466" s="123"/>
      <c r="B466" s="124"/>
      <c r="C466" s="127"/>
      <c r="D466" s="127"/>
      <c r="E466" s="127"/>
      <c r="F466" s="124"/>
      <c r="G466" s="370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133"/>
      <c r="Z466" s="84"/>
    </row>
    <row r="467" spans="1:26" ht="13">
      <c r="A467" s="123"/>
      <c r="B467" s="124"/>
      <c r="C467" s="127"/>
      <c r="D467" s="127"/>
      <c r="E467" s="127"/>
      <c r="F467" s="124"/>
      <c r="G467" s="370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133"/>
      <c r="Z467" s="84"/>
    </row>
    <row r="468" spans="1:26" ht="13">
      <c r="A468" s="123"/>
      <c r="B468" s="124"/>
      <c r="C468" s="127"/>
      <c r="D468" s="127"/>
      <c r="E468" s="127"/>
      <c r="F468" s="124"/>
      <c r="G468" s="370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133"/>
      <c r="Z468" s="84"/>
    </row>
    <row r="469" spans="1:26" ht="13">
      <c r="A469" s="123"/>
      <c r="B469" s="124"/>
      <c r="C469" s="127"/>
      <c r="D469" s="127"/>
      <c r="E469" s="127"/>
      <c r="F469" s="124"/>
      <c r="G469" s="370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133"/>
      <c r="Z469" s="84"/>
    </row>
    <row r="470" spans="1:26" ht="13">
      <c r="A470" s="123"/>
      <c r="B470" s="124"/>
      <c r="C470" s="127"/>
      <c r="D470" s="127"/>
      <c r="E470" s="127"/>
      <c r="F470" s="124"/>
      <c r="G470" s="370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133"/>
      <c r="Z470" s="84"/>
    </row>
    <row r="471" spans="1:26" ht="13">
      <c r="A471" s="123"/>
      <c r="B471" s="124"/>
      <c r="C471" s="127"/>
      <c r="D471" s="127"/>
      <c r="E471" s="127"/>
      <c r="F471" s="124"/>
      <c r="G471" s="370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133"/>
      <c r="Z471" s="84"/>
    </row>
    <row r="472" spans="1:26" ht="13">
      <c r="A472" s="123"/>
      <c r="B472" s="124"/>
      <c r="C472" s="127"/>
      <c r="D472" s="127"/>
      <c r="E472" s="127"/>
      <c r="F472" s="124"/>
      <c r="G472" s="370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133"/>
      <c r="Z472" s="84"/>
    </row>
    <row r="473" spans="1:26" ht="13">
      <c r="A473" s="123"/>
      <c r="B473" s="124"/>
      <c r="C473" s="127"/>
      <c r="D473" s="127"/>
      <c r="E473" s="127"/>
      <c r="F473" s="124"/>
      <c r="G473" s="370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133"/>
      <c r="Z473" s="84"/>
    </row>
    <row r="474" spans="1:26" ht="13">
      <c r="A474" s="123"/>
      <c r="B474" s="124"/>
      <c r="C474" s="127"/>
      <c r="D474" s="127"/>
      <c r="E474" s="127"/>
      <c r="F474" s="124"/>
      <c r="G474" s="370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133"/>
      <c r="Z474" s="84"/>
    </row>
    <row r="475" spans="1:26" ht="13">
      <c r="A475" s="123"/>
      <c r="B475" s="124"/>
      <c r="C475" s="127"/>
      <c r="D475" s="127"/>
      <c r="E475" s="127"/>
      <c r="F475" s="124"/>
      <c r="G475" s="370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133"/>
      <c r="Z475" s="84"/>
    </row>
    <row r="476" spans="1:26" ht="13">
      <c r="A476" s="123"/>
      <c r="B476" s="124"/>
      <c r="C476" s="127"/>
      <c r="D476" s="127"/>
      <c r="E476" s="127"/>
      <c r="F476" s="124"/>
      <c r="G476" s="370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133"/>
      <c r="Z476" s="84"/>
    </row>
    <row r="477" spans="1:26" ht="13">
      <c r="A477" s="123"/>
      <c r="B477" s="124"/>
      <c r="C477" s="127"/>
      <c r="D477" s="127"/>
      <c r="E477" s="127"/>
      <c r="F477" s="124"/>
      <c r="G477" s="370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133"/>
      <c r="Z477" s="84"/>
    </row>
    <row r="478" spans="1:26" ht="13">
      <c r="A478" s="123"/>
      <c r="B478" s="124"/>
      <c r="C478" s="127"/>
      <c r="D478" s="127"/>
      <c r="E478" s="127"/>
      <c r="F478" s="124"/>
      <c r="G478" s="370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133"/>
      <c r="Z478" s="84"/>
    </row>
    <row r="479" spans="1:26" ht="13">
      <c r="A479" s="123"/>
      <c r="B479" s="124"/>
      <c r="C479" s="127"/>
      <c r="D479" s="127"/>
      <c r="E479" s="127"/>
      <c r="F479" s="124"/>
      <c r="G479" s="370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133"/>
      <c r="Z479" s="84"/>
    </row>
    <row r="480" spans="1:26" ht="13">
      <c r="A480" s="123"/>
      <c r="B480" s="124"/>
      <c r="C480" s="127"/>
      <c r="D480" s="127"/>
      <c r="E480" s="127"/>
      <c r="F480" s="124"/>
      <c r="G480" s="370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133"/>
      <c r="Z480" s="84"/>
    </row>
    <row r="481" spans="1:26" ht="13">
      <c r="A481" s="123"/>
      <c r="B481" s="124"/>
      <c r="C481" s="127"/>
      <c r="D481" s="127"/>
      <c r="E481" s="127"/>
      <c r="F481" s="124"/>
      <c r="G481" s="370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133"/>
      <c r="Z481" s="84"/>
    </row>
    <row r="482" spans="1:26" ht="13">
      <c r="A482" s="123"/>
      <c r="B482" s="124"/>
      <c r="C482" s="127"/>
      <c r="D482" s="127"/>
      <c r="E482" s="127"/>
      <c r="F482" s="124"/>
      <c r="G482" s="370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133"/>
      <c r="Z482" s="84"/>
    </row>
    <row r="483" spans="1:26" ht="13">
      <c r="A483" s="123"/>
      <c r="B483" s="124"/>
      <c r="C483" s="127"/>
      <c r="D483" s="127"/>
      <c r="E483" s="127"/>
      <c r="F483" s="124"/>
      <c r="G483" s="370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133"/>
      <c r="Z483" s="84"/>
    </row>
    <row r="484" spans="1:26" ht="13">
      <c r="A484" s="123"/>
      <c r="B484" s="124"/>
      <c r="C484" s="127"/>
      <c r="D484" s="127"/>
      <c r="E484" s="127"/>
      <c r="F484" s="124"/>
      <c r="G484" s="370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133"/>
      <c r="Z484" s="84"/>
    </row>
    <row r="485" spans="1:26" ht="13">
      <c r="A485" s="123"/>
      <c r="B485" s="124"/>
      <c r="C485" s="127"/>
      <c r="D485" s="127"/>
      <c r="E485" s="127"/>
      <c r="F485" s="124"/>
      <c r="G485" s="370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133"/>
      <c r="Z485" s="84"/>
    </row>
    <row r="486" spans="1:26" ht="13">
      <c r="A486" s="123"/>
      <c r="B486" s="124"/>
      <c r="C486" s="127"/>
      <c r="D486" s="127"/>
      <c r="E486" s="127"/>
      <c r="F486" s="124"/>
      <c r="G486" s="370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133"/>
      <c r="Z486" s="84"/>
    </row>
    <row r="487" spans="1:26" ht="13">
      <c r="A487" s="123"/>
      <c r="B487" s="124"/>
      <c r="C487" s="127"/>
      <c r="D487" s="127"/>
      <c r="E487" s="127"/>
      <c r="F487" s="124"/>
      <c r="G487" s="370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133"/>
      <c r="Z487" s="84"/>
    </row>
    <row r="488" spans="1:26" ht="13">
      <c r="A488" s="123"/>
      <c r="B488" s="124"/>
      <c r="C488" s="127"/>
      <c r="D488" s="127"/>
      <c r="E488" s="127"/>
      <c r="F488" s="124"/>
      <c r="G488" s="370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133"/>
      <c r="Z488" s="84"/>
    </row>
    <row r="489" spans="1:26" ht="13">
      <c r="A489" s="123"/>
      <c r="B489" s="124"/>
      <c r="C489" s="127"/>
      <c r="D489" s="127"/>
      <c r="E489" s="127"/>
      <c r="F489" s="124"/>
      <c r="G489" s="370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133"/>
      <c r="Z489" s="84"/>
    </row>
    <row r="490" spans="1:26" ht="13">
      <c r="A490" s="123"/>
      <c r="B490" s="124"/>
      <c r="C490" s="127"/>
      <c r="D490" s="127"/>
      <c r="E490" s="127"/>
      <c r="F490" s="124"/>
      <c r="G490" s="370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133"/>
      <c r="Z490" s="84"/>
    </row>
    <row r="491" spans="1:26" ht="13">
      <c r="A491" s="123"/>
      <c r="B491" s="124"/>
      <c r="C491" s="127"/>
      <c r="D491" s="127"/>
      <c r="E491" s="127"/>
      <c r="F491" s="124"/>
      <c r="G491" s="370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133"/>
      <c r="Z491" s="84"/>
    </row>
    <row r="492" spans="1:26" ht="13">
      <c r="A492" s="123"/>
      <c r="B492" s="124"/>
      <c r="C492" s="127"/>
      <c r="D492" s="127"/>
      <c r="E492" s="127"/>
      <c r="F492" s="124"/>
      <c r="G492" s="370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133"/>
      <c r="Z492" s="84"/>
    </row>
    <row r="493" spans="1:26" ht="13">
      <c r="A493" s="123"/>
      <c r="B493" s="124"/>
      <c r="C493" s="127"/>
      <c r="D493" s="127"/>
      <c r="E493" s="127"/>
      <c r="F493" s="124"/>
      <c r="G493" s="370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133"/>
      <c r="Z493" s="84"/>
    </row>
    <row r="494" spans="1:26" ht="13">
      <c r="A494" s="123"/>
      <c r="B494" s="124"/>
      <c r="C494" s="127"/>
      <c r="D494" s="127"/>
      <c r="E494" s="127"/>
      <c r="F494" s="124"/>
      <c r="G494" s="370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133"/>
      <c r="Z494" s="84"/>
    </row>
    <row r="495" spans="1:26" ht="13">
      <c r="A495" s="123"/>
      <c r="B495" s="124"/>
      <c r="C495" s="127"/>
      <c r="D495" s="127"/>
      <c r="E495" s="127"/>
      <c r="F495" s="124"/>
      <c r="G495" s="370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133"/>
      <c r="Z495" s="84"/>
    </row>
    <row r="496" spans="1:26" ht="13">
      <c r="A496" s="123"/>
      <c r="B496" s="124"/>
      <c r="C496" s="127"/>
      <c r="D496" s="127"/>
      <c r="E496" s="127"/>
      <c r="F496" s="124"/>
      <c r="G496" s="370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133"/>
      <c r="Z496" s="84"/>
    </row>
    <row r="497" spans="1:26" ht="13">
      <c r="A497" s="123"/>
      <c r="B497" s="124"/>
      <c r="C497" s="127"/>
      <c r="D497" s="127"/>
      <c r="E497" s="127"/>
      <c r="F497" s="124"/>
      <c r="G497" s="370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133"/>
      <c r="Z497" s="84"/>
    </row>
    <row r="498" spans="1:26" ht="13">
      <c r="A498" s="123"/>
      <c r="B498" s="124"/>
      <c r="C498" s="127"/>
      <c r="D498" s="127"/>
      <c r="E498" s="127"/>
      <c r="F498" s="124"/>
      <c r="G498" s="370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133"/>
      <c r="Z498" s="84"/>
    </row>
    <row r="499" spans="1:26" ht="13">
      <c r="A499" s="123"/>
      <c r="B499" s="124"/>
      <c r="C499" s="127"/>
      <c r="D499" s="127"/>
      <c r="E499" s="127"/>
      <c r="F499" s="124"/>
      <c r="G499" s="370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133"/>
      <c r="Z499" s="84"/>
    </row>
    <row r="500" spans="1:26" ht="13">
      <c r="A500" s="123"/>
      <c r="B500" s="124"/>
      <c r="C500" s="127"/>
      <c r="D500" s="127"/>
      <c r="E500" s="127"/>
      <c r="F500" s="124"/>
      <c r="G500" s="370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133"/>
      <c r="Z500" s="84"/>
    </row>
    <row r="501" spans="1:26" ht="13">
      <c r="A501" s="123"/>
      <c r="B501" s="124"/>
      <c r="C501" s="127"/>
      <c r="D501" s="127"/>
      <c r="E501" s="127"/>
      <c r="F501" s="124"/>
      <c r="G501" s="370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133"/>
      <c r="Z501" s="84"/>
    </row>
    <row r="502" spans="1:26" ht="13">
      <c r="A502" s="123"/>
      <c r="B502" s="124"/>
      <c r="C502" s="127"/>
      <c r="D502" s="127"/>
      <c r="E502" s="127"/>
      <c r="F502" s="124"/>
      <c r="G502" s="370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133"/>
      <c r="Z502" s="84"/>
    </row>
    <row r="503" spans="1:26" ht="13">
      <c r="A503" s="123"/>
      <c r="B503" s="124"/>
      <c r="C503" s="127"/>
      <c r="D503" s="127"/>
      <c r="E503" s="127"/>
      <c r="F503" s="124"/>
      <c r="G503" s="370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133"/>
      <c r="Z503" s="84"/>
    </row>
    <row r="504" spans="1:26" ht="13">
      <c r="A504" s="123"/>
      <c r="B504" s="124"/>
      <c r="C504" s="127"/>
      <c r="D504" s="127"/>
      <c r="E504" s="127"/>
      <c r="F504" s="124"/>
      <c r="G504" s="370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133"/>
      <c r="Z504" s="84"/>
    </row>
    <row r="505" spans="1:26" ht="13">
      <c r="A505" s="123"/>
      <c r="B505" s="124"/>
      <c r="C505" s="127"/>
      <c r="D505" s="127"/>
      <c r="E505" s="127"/>
      <c r="F505" s="124"/>
      <c r="G505" s="370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133"/>
      <c r="Z505" s="84"/>
    </row>
    <row r="506" spans="1:26" ht="13">
      <c r="A506" s="123"/>
      <c r="B506" s="124"/>
      <c r="C506" s="127"/>
      <c r="D506" s="127"/>
      <c r="E506" s="127"/>
      <c r="F506" s="124"/>
      <c r="G506" s="370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133"/>
      <c r="Z506" s="84"/>
    </row>
    <row r="507" spans="1:26" ht="13">
      <c r="A507" s="123"/>
      <c r="B507" s="124"/>
      <c r="C507" s="127"/>
      <c r="D507" s="127"/>
      <c r="E507" s="127"/>
      <c r="F507" s="124"/>
      <c r="G507" s="370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133"/>
      <c r="Z507" s="84"/>
    </row>
    <row r="508" spans="1:26" ht="13">
      <c r="A508" s="123"/>
      <c r="B508" s="124"/>
      <c r="C508" s="127"/>
      <c r="D508" s="127"/>
      <c r="E508" s="127"/>
      <c r="F508" s="124"/>
      <c r="G508" s="370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133"/>
      <c r="Z508" s="84"/>
    </row>
    <row r="509" spans="1:26" ht="13">
      <c r="A509" s="123"/>
      <c r="B509" s="124"/>
      <c r="C509" s="127"/>
      <c r="D509" s="127"/>
      <c r="E509" s="127"/>
      <c r="F509" s="124"/>
      <c r="G509" s="370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133"/>
      <c r="Z509" s="84"/>
    </row>
    <row r="510" spans="1:26" ht="13">
      <c r="A510" s="123"/>
      <c r="B510" s="124"/>
      <c r="C510" s="127"/>
      <c r="D510" s="127"/>
      <c r="E510" s="127"/>
      <c r="F510" s="124"/>
      <c r="G510" s="370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133"/>
      <c r="Z510" s="84"/>
    </row>
    <row r="511" spans="1:26" ht="13">
      <c r="A511" s="123"/>
      <c r="B511" s="124"/>
      <c r="C511" s="127"/>
      <c r="D511" s="127"/>
      <c r="E511" s="127"/>
      <c r="F511" s="124"/>
      <c r="G511" s="370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133"/>
      <c r="Z511" s="84"/>
    </row>
    <row r="512" spans="1:26" ht="13">
      <c r="A512" s="123"/>
      <c r="B512" s="124"/>
      <c r="C512" s="127"/>
      <c r="D512" s="127"/>
      <c r="E512" s="127"/>
      <c r="F512" s="124"/>
      <c r="G512" s="370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133"/>
      <c r="Z512" s="84"/>
    </row>
    <row r="513" spans="1:26" ht="13">
      <c r="A513" s="123"/>
      <c r="B513" s="124"/>
      <c r="C513" s="127"/>
      <c r="D513" s="127"/>
      <c r="E513" s="127"/>
      <c r="F513" s="124"/>
      <c r="G513" s="370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133"/>
      <c r="Z513" s="84"/>
    </row>
    <row r="514" spans="1:26" ht="13">
      <c r="A514" s="123"/>
      <c r="B514" s="124"/>
      <c r="C514" s="127"/>
      <c r="D514" s="127"/>
      <c r="E514" s="127"/>
      <c r="F514" s="124"/>
      <c r="G514" s="370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133"/>
      <c r="Z514" s="84"/>
    </row>
    <row r="515" spans="1:26" ht="13">
      <c r="A515" s="123"/>
      <c r="B515" s="124"/>
      <c r="C515" s="127"/>
      <c r="D515" s="127"/>
      <c r="E515" s="127"/>
      <c r="F515" s="124"/>
      <c r="G515" s="370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133"/>
      <c r="Z515" s="84"/>
    </row>
    <row r="516" spans="1:26" ht="13">
      <c r="A516" s="123"/>
      <c r="B516" s="124"/>
      <c r="C516" s="127"/>
      <c r="D516" s="127"/>
      <c r="E516" s="127"/>
      <c r="F516" s="124"/>
      <c r="G516" s="370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133"/>
      <c r="Z516" s="84"/>
    </row>
    <row r="517" spans="1:26" ht="13">
      <c r="A517" s="123"/>
      <c r="B517" s="124"/>
      <c r="C517" s="127"/>
      <c r="D517" s="127"/>
      <c r="E517" s="127"/>
      <c r="F517" s="124"/>
      <c r="G517" s="370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133"/>
      <c r="Z517" s="84"/>
    </row>
    <row r="518" spans="1:26" ht="13">
      <c r="A518" s="123"/>
      <c r="B518" s="124"/>
      <c r="C518" s="127"/>
      <c r="D518" s="127"/>
      <c r="E518" s="127"/>
      <c r="F518" s="124"/>
      <c r="G518" s="370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133"/>
      <c r="Z518" s="84"/>
    </row>
    <row r="519" spans="1:26" ht="13">
      <c r="A519" s="123"/>
      <c r="B519" s="124"/>
      <c r="C519" s="127"/>
      <c r="D519" s="127"/>
      <c r="E519" s="127"/>
      <c r="F519" s="124"/>
      <c r="G519" s="370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133"/>
      <c r="Z519" s="84"/>
    </row>
    <row r="520" spans="1:26" ht="13">
      <c r="A520" s="123"/>
      <c r="B520" s="124"/>
      <c r="C520" s="127"/>
      <c r="D520" s="127"/>
      <c r="E520" s="127"/>
      <c r="F520" s="124"/>
      <c r="G520" s="370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133"/>
      <c r="Z520" s="84"/>
    </row>
    <row r="521" spans="1:26" ht="13">
      <c r="A521" s="123"/>
      <c r="B521" s="124"/>
      <c r="C521" s="127"/>
      <c r="D521" s="127"/>
      <c r="E521" s="127"/>
      <c r="F521" s="124"/>
      <c r="G521" s="370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133"/>
      <c r="Z521" s="84"/>
    </row>
    <row r="522" spans="1:26" ht="13">
      <c r="A522" s="123"/>
      <c r="B522" s="124"/>
      <c r="C522" s="127"/>
      <c r="D522" s="127"/>
      <c r="E522" s="127"/>
      <c r="F522" s="124"/>
      <c r="G522" s="370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133"/>
      <c r="Z522" s="84"/>
    </row>
    <row r="523" spans="1:26" ht="13">
      <c r="A523" s="123"/>
      <c r="B523" s="124"/>
      <c r="C523" s="127"/>
      <c r="D523" s="127"/>
      <c r="E523" s="127"/>
      <c r="F523" s="124"/>
      <c r="G523" s="370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133"/>
      <c r="Z523" s="84"/>
    </row>
    <row r="524" spans="1:26" ht="13">
      <c r="A524" s="123"/>
      <c r="B524" s="124"/>
      <c r="C524" s="127"/>
      <c r="D524" s="127"/>
      <c r="E524" s="127"/>
      <c r="F524" s="124"/>
      <c r="G524" s="370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133"/>
      <c r="Z524" s="84"/>
    </row>
    <row r="525" spans="1:26" ht="13">
      <c r="A525" s="123"/>
      <c r="B525" s="124"/>
      <c r="C525" s="127"/>
      <c r="D525" s="127"/>
      <c r="E525" s="127"/>
      <c r="F525" s="124"/>
      <c r="G525" s="370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133"/>
      <c r="Z525" s="84"/>
    </row>
    <row r="526" spans="1:26" ht="13">
      <c r="A526" s="123"/>
      <c r="B526" s="124"/>
      <c r="C526" s="127"/>
      <c r="D526" s="127"/>
      <c r="E526" s="127"/>
      <c r="F526" s="124"/>
      <c r="G526" s="370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133"/>
      <c r="Z526" s="84"/>
    </row>
    <row r="527" spans="1:26" ht="13">
      <c r="A527" s="123"/>
      <c r="B527" s="124"/>
      <c r="C527" s="127"/>
      <c r="D527" s="127"/>
      <c r="E527" s="127"/>
      <c r="F527" s="124"/>
      <c r="G527" s="370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133"/>
      <c r="Z527" s="84"/>
    </row>
    <row r="528" spans="1:26" ht="13">
      <c r="A528" s="123"/>
      <c r="B528" s="124"/>
      <c r="C528" s="127"/>
      <c r="D528" s="127"/>
      <c r="E528" s="127"/>
      <c r="F528" s="124"/>
      <c r="G528" s="370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133"/>
      <c r="Z528" s="84"/>
    </row>
    <row r="529" spans="1:26" ht="13">
      <c r="A529" s="123"/>
      <c r="B529" s="124"/>
      <c r="C529" s="127"/>
      <c r="D529" s="127"/>
      <c r="E529" s="127"/>
      <c r="F529" s="124"/>
      <c r="G529" s="370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133"/>
      <c r="Z529" s="84"/>
    </row>
    <row r="530" spans="1:26" ht="13">
      <c r="A530" s="123"/>
      <c r="B530" s="124"/>
      <c r="C530" s="127"/>
      <c r="D530" s="127"/>
      <c r="E530" s="127"/>
      <c r="F530" s="124"/>
      <c r="G530" s="370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133"/>
      <c r="Z530" s="84"/>
    </row>
    <row r="531" spans="1:26" ht="13">
      <c r="A531" s="123"/>
      <c r="B531" s="124"/>
      <c r="C531" s="127"/>
      <c r="D531" s="127"/>
      <c r="E531" s="127"/>
      <c r="F531" s="124"/>
      <c r="G531" s="370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133"/>
      <c r="Z531" s="84"/>
    </row>
    <row r="532" spans="1:26" ht="13">
      <c r="A532" s="123"/>
      <c r="B532" s="124"/>
      <c r="C532" s="127"/>
      <c r="D532" s="127"/>
      <c r="E532" s="127"/>
      <c r="F532" s="124"/>
      <c r="G532" s="370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133"/>
      <c r="Z532" s="84"/>
    </row>
    <row r="533" spans="1:26" ht="13">
      <c r="A533" s="123"/>
      <c r="B533" s="124"/>
      <c r="C533" s="127"/>
      <c r="D533" s="127"/>
      <c r="E533" s="127"/>
      <c r="F533" s="124"/>
      <c r="G533" s="370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133"/>
      <c r="Z533" s="84"/>
    </row>
    <row r="534" spans="1:26" ht="13">
      <c r="A534" s="123"/>
      <c r="B534" s="124"/>
      <c r="C534" s="127"/>
      <c r="D534" s="127"/>
      <c r="E534" s="127"/>
      <c r="F534" s="124"/>
      <c r="G534" s="370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133"/>
      <c r="Z534" s="84"/>
    </row>
    <row r="535" spans="1:26" ht="13">
      <c r="A535" s="123"/>
      <c r="B535" s="124"/>
      <c r="C535" s="127"/>
      <c r="D535" s="127"/>
      <c r="E535" s="127"/>
      <c r="F535" s="124"/>
      <c r="G535" s="370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133"/>
      <c r="Z535" s="84"/>
    </row>
    <row r="536" spans="1:26" ht="13">
      <c r="A536" s="123"/>
      <c r="B536" s="124"/>
      <c r="C536" s="127"/>
      <c r="D536" s="127"/>
      <c r="E536" s="127"/>
      <c r="F536" s="124"/>
      <c r="G536" s="370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133"/>
      <c r="Z536" s="84"/>
    </row>
    <row r="537" spans="1:26" ht="13">
      <c r="A537" s="123"/>
      <c r="B537" s="124"/>
      <c r="C537" s="127"/>
      <c r="D537" s="127"/>
      <c r="E537" s="127"/>
      <c r="F537" s="124"/>
      <c r="G537" s="370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133"/>
      <c r="Z537" s="84"/>
    </row>
    <row r="538" spans="1:26" ht="13">
      <c r="A538" s="123"/>
      <c r="B538" s="124"/>
      <c r="C538" s="127"/>
      <c r="D538" s="127"/>
      <c r="E538" s="127"/>
      <c r="F538" s="124"/>
      <c r="G538" s="370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133"/>
      <c r="Z538" s="84"/>
    </row>
    <row r="539" spans="1:26" ht="13">
      <c r="A539" s="123"/>
      <c r="B539" s="124"/>
      <c r="C539" s="127"/>
      <c r="D539" s="127"/>
      <c r="E539" s="127"/>
      <c r="F539" s="124"/>
      <c r="G539" s="370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133"/>
      <c r="Z539" s="84"/>
    </row>
    <row r="540" spans="1:26" ht="13">
      <c r="A540" s="123"/>
      <c r="B540" s="124"/>
      <c r="C540" s="127"/>
      <c r="D540" s="127"/>
      <c r="E540" s="127"/>
      <c r="F540" s="124"/>
      <c r="G540" s="370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133"/>
      <c r="Z540" s="84"/>
    </row>
    <row r="541" spans="1:26" ht="13">
      <c r="A541" s="123"/>
      <c r="B541" s="124"/>
      <c r="C541" s="127"/>
      <c r="D541" s="127"/>
      <c r="E541" s="127"/>
      <c r="F541" s="124"/>
      <c r="G541" s="370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133"/>
      <c r="Z541" s="84"/>
    </row>
    <row r="542" spans="1:26" ht="13">
      <c r="A542" s="123"/>
      <c r="B542" s="124"/>
      <c r="C542" s="127"/>
      <c r="D542" s="127"/>
      <c r="E542" s="127"/>
      <c r="F542" s="124"/>
      <c r="G542" s="370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133"/>
      <c r="Z542" s="84"/>
    </row>
    <row r="543" spans="1:26" ht="13">
      <c r="A543" s="123"/>
      <c r="B543" s="124"/>
      <c r="C543" s="127"/>
      <c r="D543" s="127"/>
      <c r="E543" s="127"/>
      <c r="F543" s="124"/>
      <c r="G543" s="370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133"/>
      <c r="Z543" s="84"/>
    </row>
    <row r="544" spans="1:26" ht="13">
      <c r="A544" s="123"/>
      <c r="B544" s="124"/>
      <c r="C544" s="127"/>
      <c r="D544" s="127"/>
      <c r="E544" s="127"/>
      <c r="F544" s="124"/>
      <c r="G544" s="370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133"/>
      <c r="Z544" s="84"/>
    </row>
    <row r="545" spans="1:26" ht="13">
      <c r="A545" s="123"/>
      <c r="B545" s="124"/>
      <c r="C545" s="127"/>
      <c r="D545" s="127"/>
      <c r="E545" s="127"/>
      <c r="F545" s="124"/>
      <c r="G545" s="370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133"/>
      <c r="Z545" s="84"/>
    </row>
    <row r="546" spans="1:26" ht="13">
      <c r="A546" s="123"/>
      <c r="B546" s="124"/>
      <c r="C546" s="127"/>
      <c r="D546" s="127"/>
      <c r="E546" s="127"/>
      <c r="F546" s="124"/>
      <c r="G546" s="370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133"/>
      <c r="Z546" s="84"/>
    </row>
    <row r="547" spans="1:26" ht="13">
      <c r="A547" s="123"/>
      <c r="B547" s="124"/>
      <c r="C547" s="127"/>
      <c r="D547" s="127"/>
      <c r="E547" s="127"/>
      <c r="F547" s="124"/>
      <c r="G547" s="370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133"/>
      <c r="Z547" s="84"/>
    </row>
    <row r="548" spans="1:26" ht="13">
      <c r="A548" s="123"/>
      <c r="B548" s="124"/>
      <c r="C548" s="127"/>
      <c r="D548" s="127"/>
      <c r="E548" s="127"/>
      <c r="F548" s="124"/>
      <c r="G548" s="370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133"/>
      <c r="Z548" s="84"/>
    </row>
    <row r="549" spans="1:26" ht="13">
      <c r="A549" s="123"/>
      <c r="B549" s="124"/>
      <c r="C549" s="127"/>
      <c r="D549" s="127"/>
      <c r="E549" s="127"/>
      <c r="F549" s="124"/>
      <c r="G549" s="370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133"/>
      <c r="Z549" s="84"/>
    </row>
    <row r="550" spans="1:26" ht="13">
      <c r="A550" s="123"/>
      <c r="B550" s="124"/>
      <c r="C550" s="127"/>
      <c r="D550" s="127"/>
      <c r="E550" s="127"/>
      <c r="F550" s="124"/>
      <c r="G550" s="370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133"/>
      <c r="Z550" s="84"/>
    </row>
    <row r="551" spans="1:26" ht="13">
      <c r="A551" s="123"/>
      <c r="B551" s="124"/>
      <c r="C551" s="127"/>
      <c r="D551" s="127"/>
      <c r="E551" s="127"/>
      <c r="F551" s="124"/>
      <c r="G551" s="370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133"/>
      <c r="Z551" s="84"/>
    </row>
    <row r="552" spans="1:26" ht="13">
      <c r="A552" s="123"/>
      <c r="B552" s="124"/>
      <c r="C552" s="127"/>
      <c r="D552" s="127"/>
      <c r="E552" s="127"/>
      <c r="F552" s="124"/>
      <c r="G552" s="370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133"/>
      <c r="Z552" s="84"/>
    </row>
    <row r="553" spans="1:26" ht="13">
      <c r="A553" s="123"/>
      <c r="B553" s="124"/>
      <c r="C553" s="127"/>
      <c r="D553" s="127"/>
      <c r="E553" s="127"/>
      <c r="F553" s="124"/>
      <c r="G553" s="370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133"/>
      <c r="Z553" s="84"/>
    </row>
    <row r="554" spans="1:26" ht="13">
      <c r="A554" s="123"/>
      <c r="B554" s="124"/>
      <c r="C554" s="127"/>
      <c r="D554" s="127"/>
      <c r="E554" s="127"/>
      <c r="F554" s="124"/>
      <c r="G554" s="370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133"/>
      <c r="Z554" s="84"/>
    </row>
    <row r="555" spans="1:26" ht="13">
      <c r="A555" s="123"/>
      <c r="B555" s="124"/>
      <c r="C555" s="127"/>
      <c r="D555" s="127"/>
      <c r="E555" s="127"/>
      <c r="F555" s="124"/>
      <c r="G555" s="370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133"/>
      <c r="Z555" s="84"/>
    </row>
    <row r="556" spans="1:26" ht="13">
      <c r="A556" s="123"/>
      <c r="B556" s="124"/>
      <c r="C556" s="127"/>
      <c r="D556" s="127"/>
      <c r="E556" s="127"/>
      <c r="F556" s="124"/>
      <c r="G556" s="370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133"/>
      <c r="Z556" s="84"/>
    </row>
    <row r="557" spans="1:26" ht="13">
      <c r="A557" s="123"/>
      <c r="B557" s="124"/>
      <c r="C557" s="127"/>
      <c r="D557" s="127"/>
      <c r="E557" s="127"/>
      <c r="F557" s="124"/>
      <c r="G557" s="370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133"/>
      <c r="Z557" s="84"/>
    </row>
    <row r="558" spans="1:26" ht="13">
      <c r="A558" s="123"/>
      <c r="B558" s="124"/>
      <c r="C558" s="127"/>
      <c r="D558" s="127"/>
      <c r="E558" s="127"/>
      <c r="F558" s="124"/>
      <c r="G558" s="370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133"/>
      <c r="Z558" s="84"/>
    </row>
    <row r="559" spans="1:26" ht="13">
      <c r="A559" s="123"/>
      <c r="B559" s="124"/>
      <c r="C559" s="127"/>
      <c r="D559" s="127"/>
      <c r="E559" s="127"/>
      <c r="F559" s="124"/>
      <c r="G559" s="370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133"/>
      <c r="Z559" s="84"/>
    </row>
    <row r="560" spans="1:26" ht="13">
      <c r="A560" s="123"/>
      <c r="B560" s="124"/>
      <c r="C560" s="127"/>
      <c r="D560" s="127"/>
      <c r="E560" s="127"/>
      <c r="F560" s="124"/>
      <c r="G560" s="370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133"/>
      <c r="Z560" s="84"/>
    </row>
    <row r="561" spans="1:26" ht="13">
      <c r="A561" s="123"/>
      <c r="B561" s="124"/>
      <c r="C561" s="127"/>
      <c r="D561" s="127"/>
      <c r="E561" s="127"/>
      <c r="F561" s="124"/>
      <c r="G561" s="370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133"/>
      <c r="Z561" s="84"/>
    </row>
    <row r="562" spans="1:26" ht="13">
      <c r="A562" s="123"/>
      <c r="B562" s="124"/>
      <c r="C562" s="127"/>
      <c r="D562" s="127"/>
      <c r="E562" s="127"/>
      <c r="F562" s="124"/>
      <c r="G562" s="370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133"/>
      <c r="Z562" s="84"/>
    </row>
    <row r="563" spans="1:26" ht="13">
      <c r="A563" s="123"/>
      <c r="B563" s="124"/>
      <c r="C563" s="127"/>
      <c r="D563" s="127"/>
      <c r="E563" s="127"/>
      <c r="F563" s="124"/>
      <c r="G563" s="370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133"/>
      <c r="Z563" s="84"/>
    </row>
    <row r="564" spans="1:26" ht="13">
      <c r="A564" s="123"/>
      <c r="B564" s="124"/>
      <c r="C564" s="127"/>
      <c r="D564" s="127"/>
      <c r="E564" s="127"/>
      <c r="F564" s="124"/>
      <c r="G564" s="370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133"/>
      <c r="Z564" s="84"/>
    </row>
    <row r="565" spans="1:26" ht="13">
      <c r="A565" s="123"/>
      <c r="B565" s="124"/>
      <c r="C565" s="127"/>
      <c r="D565" s="127"/>
      <c r="E565" s="127"/>
      <c r="F565" s="124"/>
      <c r="G565" s="370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133"/>
      <c r="Z565" s="84"/>
    </row>
    <row r="566" spans="1:26" ht="13">
      <c r="A566" s="123"/>
      <c r="B566" s="124"/>
      <c r="C566" s="127"/>
      <c r="D566" s="127"/>
      <c r="E566" s="127"/>
      <c r="F566" s="124"/>
      <c r="G566" s="370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133"/>
      <c r="Z566" s="84"/>
    </row>
    <row r="567" spans="1:26" ht="13">
      <c r="A567" s="123"/>
      <c r="B567" s="124"/>
      <c r="C567" s="127"/>
      <c r="D567" s="127"/>
      <c r="E567" s="127"/>
      <c r="F567" s="124"/>
      <c r="G567" s="370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133"/>
      <c r="Z567" s="84"/>
    </row>
    <row r="568" spans="1:26" ht="13">
      <c r="A568" s="123"/>
      <c r="B568" s="124"/>
      <c r="C568" s="127"/>
      <c r="D568" s="127"/>
      <c r="E568" s="127"/>
      <c r="F568" s="124"/>
      <c r="G568" s="370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133"/>
      <c r="Z568" s="84"/>
    </row>
    <row r="569" spans="1:26" ht="13">
      <c r="A569" s="123"/>
      <c r="B569" s="124"/>
      <c r="C569" s="127"/>
      <c r="D569" s="127"/>
      <c r="E569" s="127"/>
      <c r="F569" s="124"/>
      <c r="G569" s="370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133"/>
      <c r="Z569" s="84"/>
    </row>
    <row r="570" spans="1:26" ht="13">
      <c r="A570" s="123"/>
      <c r="B570" s="124"/>
      <c r="C570" s="127"/>
      <c r="D570" s="127"/>
      <c r="E570" s="127"/>
      <c r="F570" s="124"/>
      <c r="G570" s="370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133"/>
      <c r="Z570" s="84"/>
    </row>
    <row r="571" spans="1:26" ht="13">
      <c r="A571" s="123"/>
      <c r="B571" s="124"/>
      <c r="C571" s="127"/>
      <c r="D571" s="127"/>
      <c r="E571" s="127"/>
      <c r="F571" s="124"/>
      <c r="G571" s="370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133"/>
      <c r="Z571" s="84"/>
    </row>
    <row r="572" spans="1:26" ht="13">
      <c r="A572" s="123"/>
      <c r="B572" s="124"/>
      <c r="C572" s="127"/>
      <c r="D572" s="127"/>
      <c r="E572" s="127"/>
      <c r="F572" s="124"/>
      <c r="G572" s="370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133"/>
      <c r="Z572" s="84"/>
    </row>
    <row r="573" spans="1:26" ht="13">
      <c r="A573" s="123"/>
      <c r="B573" s="124"/>
      <c r="C573" s="127"/>
      <c r="D573" s="127"/>
      <c r="E573" s="127"/>
      <c r="F573" s="124"/>
      <c r="G573" s="370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133"/>
      <c r="Z573" s="84"/>
    </row>
    <row r="574" spans="1:26" ht="13">
      <c r="A574" s="123"/>
      <c r="B574" s="124"/>
      <c r="C574" s="127"/>
      <c r="D574" s="127"/>
      <c r="E574" s="127"/>
      <c r="F574" s="124"/>
      <c r="G574" s="370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133"/>
      <c r="Z574" s="84"/>
    </row>
    <row r="575" spans="1:26" ht="13">
      <c r="A575" s="123"/>
      <c r="B575" s="124"/>
      <c r="C575" s="127"/>
      <c r="D575" s="127"/>
      <c r="E575" s="127"/>
      <c r="F575" s="124"/>
      <c r="G575" s="370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133"/>
      <c r="Z575" s="84"/>
    </row>
    <row r="576" spans="1:26" ht="13">
      <c r="A576" s="123"/>
      <c r="B576" s="124"/>
      <c r="C576" s="127"/>
      <c r="D576" s="127"/>
      <c r="E576" s="127"/>
      <c r="F576" s="124"/>
      <c r="G576" s="370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133"/>
      <c r="Z576" s="84"/>
    </row>
    <row r="577" spans="1:26" ht="13">
      <c r="A577" s="123"/>
      <c r="B577" s="124"/>
      <c r="C577" s="127"/>
      <c r="D577" s="127"/>
      <c r="E577" s="127"/>
      <c r="F577" s="124"/>
      <c r="G577" s="370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133"/>
      <c r="Z577" s="84"/>
    </row>
    <row r="578" spans="1:26" ht="13">
      <c r="A578" s="123"/>
      <c r="B578" s="124"/>
      <c r="C578" s="127"/>
      <c r="D578" s="127"/>
      <c r="E578" s="127"/>
      <c r="F578" s="124"/>
      <c r="G578" s="370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133"/>
      <c r="Z578" s="84"/>
    </row>
    <row r="579" spans="1:26" ht="13">
      <c r="A579" s="123"/>
      <c r="B579" s="124"/>
      <c r="C579" s="127"/>
      <c r="D579" s="127"/>
      <c r="E579" s="127"/>
      <c r="F579" s="124"/>
      <c r="G579" s="370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133"/>
      <c r="Z579" s="84"/>
    </row>
    <row r="580" spans="1:26" ht="13">
      <c r="A580" s="123"/>
      <c r="B580" s="124"/>
      <c r="C580" s="127"/>
      <c r="D580" s="127"/>
      <c r="E580" s="127"/>
      <c r="F580" s="124"/>
      <c r="G580" s="370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133"/>
      <c r="Z580" s="84"/>
    </row>
    <row r="581" spans="1:26" ht="13">
      <c r="A581" s="123"/>
      <c r="B581" s="124"/>
      <c r="C581" s="127"/>
      <c r="D581" s="127"/>
      <c r="E581" s="127"/>
      <c r="F581" s="124"/>
      <c r="G581" s="370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133"/>
      <c r="Z581" s="84"/>
    </row>
    <row r="582" spans="1:26" ht="13">
      <c r="A582" s="123"/>
      <c r="B582" s="124"/>
      <c r="C582" s="127"/>
      <c r="D582" s="127"/>
      <c r="E582" s="127"/>
      <c r="F582" s="124"/>
      <c r="G582" s="370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133"/>
      <c r="Z582" s="84"/>
    </row>
    <row r="583" spans="1:26" ht="13">
      <c r="A583" s="123"/>
      <c r="B583" s="124"/>
      <c r="C583" s="127"/>
      <c r="D583" s="127"/>
      <c r="E583" s="127"/>
      <c r="F583" s="124"/>
      <c r="G583" s="370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133"/>
      <c r="Z583" s="84"/>
    </row>
    <row r="584" spans="1:26" ht="13">
      <c r="A584" s="123"/>
      <c r="B584" s="124"/>
      <c r="C584" s="127"/>
      <c r="D584" s="127"/>
      <c r="E584" s="127"/>
      <c r="F584" s="124"/>
      <c r="G584" s="370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133"/>
      <c r="Z584" s="84"/>
    </row>
    <row r="585" spans="1:26" ht="13">
      <c r="A585" s="123"/>
      <c r="B585" s="124"/>
      <c r="C585" s="127"/>
      <c r="D585" s="127"/>
      <c r="E585" s="127"/>
      <c r="F585" s="124"/>
      <c r="G585" s="370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133"/>
      <c r="Z585" s="84"/>
    </row>
    <row r="586" spans="1:26" ht="13">
      <c r="A586" s="123"/>
      <c r="B586" s="124"/>
      <c r="C586" s="127"/>
      <c r="D586" s="127"/>
      <c r="E586" s="127"/>
      <c r="F586" s="124"/>
      <c r="G586" s="370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133"/>
      <c r="Z586" s="84"/>
    </row>
    <row r="587" spans="1:26" ht="13">
      <c r="A587" s="123"/>
      <c r="B587" s="124"/>
      <c r="C587" s="127"/>
      <c r="D587" s="127"/>
      <c r="E587" s="127"/>
      <c r="F587" s="124"/>
      <c r="G587" s="370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133"/>
      <c r="Z587" s="84"/>
    </row>
    <row r="588" spans="1:26" ht="13">
      <c r="A588" s="123"/>
      <c r="B588" s="124"/>
      <c r="C588" s="127"/>
      <c r="D588" s="127"/>
      <c r="E588" s="127"/>
      <c r="F588" s="124"/>
      <c r="G588" s="370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133"/>
      <c r="Z588" s="84"/>
    </row>
    <row r="589" spans="1:26" ht="13">
      <c r="A589" s="123"/>
      <c r="B589" s="124"/>
      <c r="C589" s="127"/>
      <c r="D589" s="127"/>
      <c r="E589" s="127"/>
      <c r="F589" s="124"/>
      <c r="G589" s="370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133"/>
      <c r="Z589" s="84"/>
    </row>
    <row r="590" spans="1:26" ht="13">
      <c r="A590" s="123"/>
      <c r="B590" s="124"/>
      <c r="C590" s="127"/>
      <c r="D590" s="127"/>
      <c r="E590" s="127"/>
      <c r="F590" s="124"/>
      <c r="G590" s="370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133"/>
      <c r="Z590" s="84"/>
    </row>
    <row r="591" spans="1:26" ht="13">
      <c r="A591" s="123"/>
      <c r="B591" s="124"/>
      <c r="C591" s="127"/>
      <c r="D591" s="127"/>
      <c r="E591" s="127"/>
      <c r="F591" s="124"/>
      <c r="G591" s="370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133"/>
      <c r="Z591" s="84"/>
    </row>
    <row r="592" spans="1:26" ht="13">
      <c r="A592" s="123"/>
      <c r="B592" s="124"/>
      <c r="C592" s="127"/>
      <c r="D592" s="127"/>
      <c r="E592" s="127"/>
      <c r="F592" s="124"/>
      <c r="G592" s="370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133"/>
      <c r="Z592" s="84"/>
    </row>
    <row r="593" spans="1:26" ht="13">
      <c r="A593" s="123"/>
      <c r="B593" s="124"/>
      <c r="C593" s="127"/>
      <c r="D593" s="127"/>
      <c r="E593" s="127"/>
      <c r="F593" s="124"/>
      <c r="G593" s="370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133"/>
      <c r="Z593" s="84"/>
    </row>
    <row r="594" spans="1:26" ht="13">
      <c r="A594" s="123"/>
      <c r="B594" s="124"/>
      <c r="C594" s="127"/>
      <c r="D594" s="127"/>
      <c r="E594" s="127"/>
      <c r="F594" s="124"/>
      <c r="G594" s="370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133"/>
      <c r="Z594" s="84"/>
    </row>
    <row r="595" spans="1:26" ht="13">
      <c r="A595" s="123"/>
      <c r="B595" s="124"/>
      <c r="C595" s="127"/>
      <c r="D595" s="127"/>
      <c r="E595" s="127"/>
      <c r="F595" s="124"/>
      <c r="G595" s="370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133"/>
      <c r="Z595" s="84"/>
    </row>
    <row r="596" spans="1:26" ht="13">
      <c r="A596" s="123"/>
      <c r="B596" s="124"/>
      <c r="C596" s="127"/>
      <c r="D596" s="127"/>
      <c r="E596" s="127"/>
      <c r="F596" s="124"/>
      <c r="G596" s="370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133"/>
      <c r="Z596" s="84"/>
    </row>
    <row r="597" spans="1:26" ht="13">
      <c r="A597" s="123"/>
      <c r="B597" s="124"/>
      <c r="C597" s="127"/>
      <c r="D597" s="127"/>
      <c r="E597" s="127"/>
      <c r="F597" s="124"/>
      <c r="G597" s="370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133"/>
      <c r="Z597" s="84"/>
    </row>
    <row r="598" spans="1:26" ht="13">
      <c r="A598" s="123"/>
      <c r="B598" s="124"/>
      <c r="C598" s="127"/>
      <c r="D598" s="127"/>
      <c r="E598" s="127"/>
      <c r="F598" s="124"/>
      <c r="G598" s="370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133"/>
      <c r="Z598" s="84"/>
    </row>
    <row r="599" spans="1:26" ht="13">
      <c r="A599" s="123"/>
      <c r="B599" s="124"/>
      <c r="C599" s="127"/>
      <c r="D599" s="127"/>
      <c r="E599" s="127"/>
      <c r="F599" s="124"/>
      <c r="G599" s="370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133"/>
      <c r="Z599" s="84"/>
    </row>
    <row r="600" spans="1:26" ht="13">
      <c r="A600" s="123"/>
      <c r="B600" s="124"/>
      <c r="C600" s="127"/>
      <c r="D600" s="127"/>
      <c r="E600" s="127"/>
      <c r="F600" s="124"/>
      <c r="G600" s="370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133"/>
      <c r="Z600" s="84"/>
    </row>
    <row r="601" spans="1:26" ht="13">
      <c r="A601" s="123"/>
      <c r="B601" s="124"/>
      <c r="C601" s="127"/>
      <c r="D601" s="127"/>
      <c r="E601" s="127"/>
      <c r="F601" s="124"/>
      <c r="G601" s="370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133"/>
      <c r="Z601" s="84"/>
    </row>
    <row r="602" spans="1:26" ht="13">
      <c r="A602" s="123"/>
      <c r="B602" s="124"/>
      <c r="C602" s="127"/>
      <c r="D602" s="127"/>
      <c r="E602" s="127"/>
      <c r="F602" s="124"/>
      <c r="G602" s="370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133"/>
      <c r="Z602" s="84"/>
    </row>
    <row r="603" spans="1:26" ht="13">
      <c r="A603" s="123"/>
      <c r="B603" s="124"/>
      <c r="C603" s="127"/>
      <c r="D603" s="127"/>
      <c r="E603" s="127"/>
      <c r="F603" s="124"/>
      <c r="G603" s="370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133"/>
      <c r="Z603" s="84"/>
    </row>
    <row r="604" spans="1:26" ht="13">
      <c r="A604" s="123"/>
      <c r="B604" s="124"/>
      <c r="C604" s="127"/>
      <c r="D604" s="127"/>
      <c r="E604" s="127"/>
      <c r="F604" s="124"/>
      <c r="G604" s="370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133"/>
      <c r="Z604" s="84"/>
    </row>
    <row r="605" spans="1:26" ht="13">
      <c r="A605" s="123"/>
      <c r="B605" s="124"/>
      <c r="C605" s="127"/>
      <c r="D605" s="127"/>
      <c r="E605" s="127"/>
      <c r="F605" s="124"/>
      <c r="G605" s="370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133"/>
      <c r="Z605" s="84"/>
    </row>
    <row r="606" spans="1:26" ht="13">
      <c r="A606" s="123"/>
      <c r="B606" s="124"/>
      <c r="C606" s="127"/>
      <c r="D606" s="127"/>
      <c r="E606" s="127"/>
      <c r="F606" s="124"/>
      <c r="G606" s="370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133"/>
      <c r="Z606" s="84"/>
    </row>
    <row r="607" spans="1:26" ht="13">
      <c r="A607" s="123"/>
      <c r="B607" s="124"/>
      <c r="C607" s="127"/>
      <c r="D607" s="127"/>
      <c r="E607" s="127"/>
      <c r="F607" s="124"/>
      <c r="G607" s="370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133"/>
      <c r="Z607" s="84"/>
    </row>
    <row r="608" spans="1:26" ht="13">
      <c r="A608" s="123"/>
      <c r="B608" s="124"/>
      <c r="C608" s="127"/>
      <c r="D608" s="127"/>
      <c r="E608" s="127"/>
      <c r="F608" s="124"/>
      <c r="G608" s="370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133"/>
      <c r="Z608" s="84"/>
    </row>
    <row r="609" spans="1:26" ht="13">
      <c r="A609" s="123"/>
      <c r="B609" s="124"/>
      <c r="C609" s="127"/>
      <c r="D609" s="127"/>
      <c r="E609" s="127"/>
      <c r="F609" s="124"/>
      <c r="G609" s="370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133"/>
      <c r="Z609" s="84"/>
    </row>
    <row r="610" spans="1:26" ht="13">
      <c r="A610" s="123"/>
      <c r="B610" s="124"/>
      <c r="C610" s="127"/>
      <c r="D610" s="127"/>
      <c r="E610" s="127"/>
      <c r="F610" s="124"/>
      <c r="G610" s="370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133"/>
      <c r="Z610" s="84"/>
    </row>
    <row r="611" spans="1:26" ht="13">
      <c r="A611" s="123"/>
      <c r="B611" s="124"/>
      <c r="C611" s="127"/>
      <c r="D611" s="127"/>
      <c r="E611" s="127"/>
      <c r="F611" s="124"/>
      <c r="G611" s="370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133"/>
      <c r="Z611" s="84"/>
    </row>
    <row r="612" spans="1:26" ht="13">
      <c r="A612" s="123"/>
      <c r="B612" s="124"/>
      <c r="C612" s="127"/>
      <c r="D612" s="127"/>
      <c r="E612" s="127"/>
      <c r="F612" s="124"/>
      <c r="G612" s="370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133"/>
      <c r="Z612" s="84"/>
    </row>
    <row r="613" spans="1:26" ht="13">
      <c r="A613" s="123"/>
      <c r="B613" s="124"/>
      <c r="C613" s="127"/>
      <c r="D613" s="127"/>
      <c r="E613" s="127"/>
      <c r="F613" s="124"/>
      <c r="G613" s="370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133"/>
      <c r="Z613" s="84"/>
    </row>
    <row r="614" spans="1:26" ht="13">
      <c r="A614" s="123"/>
      <c r="B614" s="124"/>
      <c r="C614" s="127"/>
      <c r="D614" s="127"/>
      <c r="E614" s="127"/>
      <c r="F614" s="124"/>
      <c r="G614" s="370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133"/>
      <c r="Z614" s="84"/>
    </row>
    <row r="615" spans="1:26" ht="13">
      <c r="A615" s="123"/>
      <c r="B615" s="124"/>
      <c r="C615" s="127"/>
      <c r="D615" s="127"/>
      <c r="E615" s="127"/>
      <c r="F615" s="124"/>
      <c r="G615" s="370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133"/>
      <c r="Z615" s="84"/>
    </row>
    <row r="616" spans="1:26" ht="13">
      <c r="A616" s="123"/>
      <c r="B616" s="124"/>
      <c r="C616" s="127"/>
      <c r="D616" s="127"/>
      <c r="E616" s="127"/>
      <c r="F616" s="124"/>
      <c r="G616" s="370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133"/>
      <c r="Z616" s="84"/>
    </row>
    <row r="617" spans="1:26" ht="13">
      <c r="A617" s="123"/>
      <c r="B617" s="124"/>
      <c r="C617" s="127"/>
      <c r="D617" s="127"/>
      <c r="E617" s="127"/>
      <c r="F617" s="124"/>
      <c r="G617" s="370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133"/>
      <c r="Z617" s="84"/>
    </row>
    <row r="618" spans="1:26" ht="13">
      <c r="A618" s="123"/>
      <c r="B618" s="124"/>
      <c r="C618" s="127"/>
      <c r="D618" s="127"/>
      <c r="E618" s="127"/>
      <c r="F618" s="124"/>
      <c r="G618" s="370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133"/>
      <c r="Z618" s="84"/>
    </row>
    <row r="619" spans="1:26" ht="13">
      <c r="A619" s="123"/>
      <c r="B619" s="124"/>
      <c r="C619" s="127"/>
      <c r="D619" s="127"/>
      <c r="E619" s="127"/>
      <c r="F619" s="124"/>
      <c r="G619" s="370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133"/>
      <c r="Z619" s="84"/>
    </row>
    <row r="620" spans="1:26" ht="13">
      <c r="A620" s="123"/>
      <c r="B620" s="124"/>
      <c r="C620" s="127"/>
      <c r="D620" s="127"/>
      <c r="E620" s="127"/>
      <c r="F620" s="124"/>
      <c r="G620" s="370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133"/>
      <c r="Z620" s="84"/>
    </row>
    <row r="621" spans="1:26" ht="13">
      <c r="A621" s="123"/>
      <c r="B621" s="124"/>
      <c r="C621" s="127"/>
      <c r="D621" s="127"/>
      <c r="E621" s="127"/>
      <c r="F621" s="124"/>
      <c r="G621" s="370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133"/>
      <c r="Z621" s="84"/>
    </row>
    <row r="622" spans="1:26" ht="13">
      <c r="A622" s="123"/>
      <c r="B622" s="124"/>
      <c r="C622" s="127"/>
      <c r="D622" s="127"/>
      <c r="E622" s="127"/>
      <c r="F622" s="124"/>
      <c r="G622" s="370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133"/>
      <c r="Z622" s="84"/>
    </row>
    <row r="623" spans="1:26" ht="13">
      <c r="A623" s="123"/>
      <c r="B623" s="124"/>
      <c r="C623" s="127"/>
      <c r="D623" s="127"/>
      <c r="E623" s="127"/>
      <c r="F623" s="124"/>
      <c r="G623" s="370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133"/>
      <c r="Z623" s="84"/>
    </row>
    <row r="624" spans="1:26" ht="13">
      <c r="A624" s="123"/>
      <c r="B624" s="124"/>
      <c r="C624" s="127"/>
      <c r="D624" s="127"/>
      <c r="E624" s="127"/>
      <c r="F624" s="124"/>
      <c r="G624" s="370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133"/>
      <c r="Z624" s="84"/>
    </row>
    <row r="625" spans="1:26" ht="13">
      <c r="A625" s="123"/>
      <c r="B625" s="124"/>
      <c r="C625" s="127"/>
      <c r="D625" s="127"/>
      <c r="E625" s="127"/>
      <c r="F625" s="124"/>
      <c r="G625" s="370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133"/>
      <c r="Z625" s="84"/>
    </row>
    <row r="626" spans="1:26" ht="13">
      <c r="A626" s="123"/>
      <c r="B626" s="124"/>
      <c r="C626" s="127"/>
      <c r="D626" s="127"/>
      <c r="E626" s="127"/>
      <c r="F626" s="124"/>
      <c r="G626" s="370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133"/>
      <c r="Z626" s="84"/>
    </row>
    <row r="627" spans="1:26" ht="13">
      <c r="A627" s="123"/>
      <c r="B627" s="124"/>
      <c r="C627" s="127"/>
      <c r="D627" s="127"/>
      <c r="E627" s="127"/>
      <c r="F627" s="124"/>
      <c r="G627" s="370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133"/>
      <c r="Z627" s="84"/>
    </row>
    <row r="628" spans="1:26" ht="13">
      <c r="A628" s="123"/>
      <c r="B628" s="124"/>
      <c r="C628" s="127"/>
      <c r="D628" s="127"/>
      <c r="E628" s="127"/>
      <c r="F628" s="124"/>
      <c r="G628" s="370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133"/>
      <c r="Z628" s="84"/>
    </row>
    <row r="629" spans="1:26" ht="13">
      <c r="A629" s="123"/>
      <c r="B629" s="124"/>
      <c r="C629" s="127"/>
      <c r="D629" s="127"/>
      <c r="E629" s="127"/>
      <c r="F629" s="124"/>
      <c r="G629" s="370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133"/>
      <c r="Z629" s="84"/>
    </row>
    <row r="630" spans="1:26" ht="13">
      <c r="A630" s="123"/>
      <c r="B630" s="124"/>
      <c r="C630" s="127"/>
      <c r="D630" s="127"/>
      <c r="E630" s="127"/>
      <c r="F630" s="124"/>
      <c r="G630" s="370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133"/>
      <c r="Z630" s="84"/>
    </row>
    <row r="631" spans="1:26" ht="13">
      <c r="A631" s="123"/>
      <c r="B631" s="124"/>
      <c r="C631" s="127"/>
      <c r="D631" s="127"/>
      <c r="E631" s="127"/>
      <c r="F631" s="124"/>
      <c r="G631" s="370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133"/>
      <c r="Z631" s="84"/>
    </row>
    <row r="632" spans="1:26" ht="13">
      <c r="A632" s="123"/>
      <c r="B632" s="124"/>
      <c r="C632" s="127"/>
      <c r="D632" s="127"/>
      <c r="E632" s="127"/>
      <c r="F632" s="124"/>
      <c r="G632" s="370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133"/>
      <c r="Z632" s="84"/>
    </row>
    <row r="633" spans="1:26" ht="13">
      <c r="A633" s="123"/>
      <c r="B633" s="124"/>
      <c r="C633" s="127"/>
      <c r="D633" s="127"/>
      <c r="E633" s="127"/>
      <c r="F633" s="124"/>
      <c r="G633" s="370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133"/>
      <c r="Z633" s="84"/>
    </row>
    <row r="634" spans="1:26" ht="13">
      <c r="A634" s="123"/>
      <c r="B634" s="124"/>
      <c r="C634" s="127"/>
      <c r="D634" s="127"/>
      <c r="E634" s="127"/>
      <c r="F634" s="124"/>
      <c r="G634" s="370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133"/>
      <c r="Z634" s="84"/>
    </row>
    <row r="635" spans="1:26" ht="13">
      <c r="A635" s="123"/>
      <c r="B635" s="124"/>
      <c r="C635" s="127"/>
      <c r="D635" s="127"/>
      <c r="E635" s="127"/>
      <c r="F635" s="124"/>
      <c r="G635" s="370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133"/>
      <c r="Z635" s="84"/>
    </row>
    <row r="636" spans="1:26" ht="13">
      <c r="A636" s="123"/>
      <c r="B636" s="124"/>
      <c r="C636" s="127"/>
      <c r="D636" s="127"/>
      <c r="E636" s="127"/>
      <c r="F636" s="124"/>
      <c r="G636" s="370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133"/>
      <c r="Z636" s="84"/>
    </row>
    <row r="637" spans="1:26" ht="13">
      <c r="A637" s="123"/>
      <c r="B637" s="124"/>
      <c r="C637" s="127"/>
      <c r="D637" s="127"/>
      <c r="E637" s="127"/>
      <c r="F637" s="124"/>
      <c r="G637" s="370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133"/>
      <c r="Z637" s="84"/>
    </row>
    <row r="638" spans="1:26" ht="13">
      <c r="A638" s="123"/>
      <c r="B638" s="124"/>
      <c r="C638" s="127"/>
      <c r="D638" s="127"/>
      <c r="E638" s="127"/>
      <c r="F638" s="124"/>
      <c r="G638" s="370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133"/>
      <c r="Z638" s="84"/>
    </row>
    <row r="639" spans="1:26" ht="13">
      <c r="A639" s="123"/>
      <c r="B639" s="124"/>
      <c r="C639" s="127"/>
      <c r="D639" s="127"/>
      <c r="E639" s="127"/>
      <c r="F639" s="124"/>
      <c r="G639" s="370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133"/>
      <c r="Z639" s="84"/>
    </row>
    <row r="640" spans="1:26" ht="13">
      <c r="A640" s="123"/>
      <c r="B640" s="124"/>
      <c r="C640" s="127"/>
      <c r="D640" s="127"/>
      <c r="E640" s="127"/>
      <c r="F640" s="124"/>
      <c r="G640" s="370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133"/>
      <c r="Z640" s="84"/>
    </row>
    <row r="641" spans="1:26" ht="13">
      <c r="A641" s="123"/>
      <c r="B641" s="124"/>
      <c r="C641" s="127"/>
      <c r="D641" s="127"/>
      <c r="E641" s="127"/>
      <c r="F641" s="124"/>
      <c r="G641" s="370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133"/>
      <c r="Z641" s="84"/>
    </row>
    <row r="642" spans="1:26" ht="13">
      <c r="A642" s="123"/>
      <c r="B642" s="124"/>
      <c r="C642" s="127"/>
      <c r="D642" s="127"/>
      <c r="E642" s="127"/>
      <c r="F642" s="124"/>
      <c r="G642" s="370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133"/>
      <c r="Z642" s="84"/>
    </row>
    <row r="643" spans="1:26" ht="13">
      <c r="A643" s="123"/>
      <c r="B643" s="124"/>
      <c r="C643" s="127"/>
      <c r="D643" s="127"/>
      <c r="E643" s="127"/>
      <c r="F643" s="124"/>
      <c r="G643" s="370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133"/>
      <c r="Z643" s="84"/>
    </row>
    <row r="644" spans="1:26" ht="13">
      <c r="A644" s="123"/>
      <c r="B644" s="124"/>
      <c r="C644" s="127"/>
      <c r="D644" s="127"/>
      <c r="E644" s="127"/>
      <c r="F644" s="124"/>
      <c r="G644" s="370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133"/>
      <c r="Z644" s="84"/>
    </row>
    <row r="645" spans="1:26" ht="13">
      <c r="A645" s="123"/>
      <c r="B645" s="124"/>
      <c r="C645" s="127"/>
      <c r="D645" s="127"/>
      <c r="E645" s="127"/>
      <c r="F645" s="124"/>
      <c r="G645" s="370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133"/>
      <c r="Z645" s="84"/>
    </row>
    <row r="646" spans="1:26" ht="13">
      <c r="A646" s="123"/>
      <c r="B646" s="124"/>
      <c r="C646" s="127"/>
      <c r="D646" s="127"/>
      <c r="E646" s="127"/>
      <c r="F646" s="124"/>
      <c r="G646" s="370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133"/>
      <c r="Z646" s="84"/>
    </row>
    <row r="647" spans="1:26" ht="13">
      <c r="A647" s="123"/>
      <c r="B647" s="124"/>
      <c r="C647" s="127"/>
      <c r="D647" s="127"/>
      <c r="E647" s="127"/>
      <c r="F647" s="124"/>
      <c r="G647" s="370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133"/>
      <c r="Z647" s="84"/>
    </row>
    <row r="648" spans="1:26" ht="13">
      <c r="A648" s="123"/>
      <c r="B648" s="124"/>
      <c r="C648" s="127"/>
      <c r="D648" s="127"/>
      <c r="E648" s="127"/>
      <c r="F648" s="124"/>
      <c r="G648" s="370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133"/>
      <c r="Z648" s="84"/>
    </row>
    <row r="649" spans="1:26" ht="13">
      <c r="A649" s="123"/>
      <c r="B649" s="124"/>
      <c r="C649" s="127"/>
      <c r="D649" s="127"/>
      <c r="E649" s="127"/>
      <c r="F649" s="124"/>
      <c r="G649" s="370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133"/>
      <c r="Z649" s="84"/>
    </row>
    <row r="650" spans="1:26" ht="13">
      <c r="A650" s="123"/>
      <c r="B650" s="124"/>
      <c r="C650" s="127"/>
      <c r="D650" s="127"/>
      <c r="E650" s="127"/>
      <c r="F650" s="124"/>
      <c r="G650" s="370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133"/>
      <c r="Z650" s="84"/>
    </row>
    <row r="651" spans="1:26" ht="13">
      <c r="A651" s="123"/>
      <c r="B651" s="124"/>
      <c r="C651" s="127"/>
      <c r="D651" s="127"/>
      <c r="E651" s="127"/>
      <c r="F651" s="124"/>
      <c r="G651" s="370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133"/>
      <c r="Z651" s="84"/>
    </row>
    <row r="652" spans="1:26" ht="13">
      <c r="A652" s="123"/>
      <c r="B652" s="124"/>
      <c r="C652" s="127"/>
      <c r="D652" s="127"/>
      <c r="E652" s="127"/>
      <c r="F652" s="124"/>
      <c r="G652" s="370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133"/>
      <c r="Z652" s="84"/>
    </row>
    <row r="653" spans="1:26" ht="13">
      <c r="A653" s="123"/>
      <c r="B653" s="124"/>
      <c r="C653" s="127"/>
      <c r="D653" s="127"/>
      <c r="E653" s="127"/>
      <c r="F653" s="124"/>
      <c r="G653" s="370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133"/>
      <c r="Z653" s="84"/>
    </row>
    <row r="654" spans="1:26" ht="13">
      <c r="A654" s="123"/>
      <c r="B654" s="124"/>
      <c r="C654" s="127"/>
      <c r="D654" s="127"/>
      <c r="E654" s="127"/>
      <c r="F654" s="124"/>
      <c r="G654" s="370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133"/>
      <c r="Z654" s="84"/>
    </row>
    <row r="655" spans="1:26" ht="13">
      <c r="A655" s="123"/>
      <c r="B655" s="124"/>
      <c r="C655" s="127"/>
      <c r="D655" s="127"/>
      <c r="E655" s="127"/>
      <c r="F655" s="124"/>
      <c r="G655" s="370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133"/>
      <c r="Z655" s="84"/>
    </row>
    <row r="656" spans="1:26" ht="13">
      <c r="A656" s="123"/>
      <c r="B656" s="124"/>
      <c r="C656" s="127"/>
      <c r="D656" s="127"/>
      <c r="E656" s="127"/>
      <c r="F656" s="124"/>
      <c r="G656" s="370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133"/>
      <c r="Z656" s="84"/>
    </row>
    <row r="657" spans="1:26" ht="13">
      <c r="A657" s="123"/>
      <c r="B657" s="124"/>
      <c r="C657" s="127"/>
      <c r="D657" s="127"/>
      <c r="E657" s="127"/>
      <c r="F657" s="124"/>
      <c r="G657" s="370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133"/>
      <c r="Z657" s="84"/>
    </row>
    <row r="658" spans="1:26" ht="13">
      <c r="A658" s="123"/>
      <c r="B658" s="124"/>
      <c r="C658" s="127"/>
      <c r="D658" s="127"/>
      <c r="E658" s="127"/>
      <c r="F658" s="124"/>
      <c r="G658" s="370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133"/>
      <c r="Z658" s="84"/>
    </row>
    <row r="659" spans="1:26" ht="13">
      <c r="A659" s="123"/>
      <c r="B659" s="124"/>
      <c r="C659" s="127"/>
      <c r="D659" s="127"/>
      <c r="E659" s="127"/>
      <c r="F659" s="124"/>
      <c r="G659" s="370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133"/>
      <c r="Z659" s="84"/>
    </row>
    <row r="660" spans="1:26" ht="13">
      <c r="A660" s="123"/>
      <c r="B660" s="124"/>
      <c r="C660" s="127"/>
      <c r="D660" s="127"/>
      <c r="E660" s="127"/>
      <c r="F660" s="124"/>
      <c r="G660" s="370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133"/>
      <c r="Z660" s="84"/>
    </row>
    <row r="661" spans="1:26" ht="13">
      <c r="A661" s="123"/>
      <c r="B661" s="124"/>
      <c r="C661" s="127"/>
      <c r="D661" s="127"/>
      <c r="E661" s="127"/>
      <c r="F661" s="124"/>
      <c r="G661" s="370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133"/>
      <c r="Z661" s="84"/>
    </row>
    <row r="662" spans="1:26" ht="13">
      <c r="A662" s="123"/>
      <c r="B662" s="124"/>
      <c r="C662" s="127"/>
      <c r="D662" s="127"/>
      <c r="E662" s="127"/>
      <c r="F662" s="124"/>
      <c r="G662" s="370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133"/>
      <c r="Z662" s="84"/>
    </row>
    <row r="663" spans="1:26" ht="13">
      <c r="A663" s="123"/>
      <c r="B663" s="124"/>
      <c r="C663" s="127"/>
      <c r="D663" s="127"/>
      <c r="E663" s="127"/>
      <c r="F663" s="124"/>
      <c r="G663" s="370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133"/>
      <c r="Z663" s="84"/>
    </row>
    <row r="664" spans="1:26" ht="13">
      <c r="A664" s="123"/>
      <c r="B664" s="124"/>
      <c r="C664" s="127"/>
      <c r="D664" s="127"/>
      <c r="E664" s="127"/>
      <c r="F664" s="124"/>
      <c r="G664" s="370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133"/>
      <c r="Z664" s="84"/>
    </row>
    <row r="665" spans="1:26" ht="13">
      <c r="A665" s="123"/>
      <c r="B665" s="124"/>
      <c r="C665" s="127"/>
      <c r="D665" s="127"/>
      <c r="E665" s="127"/>
      <c r="F665" s="124"/>
      <c r="G665" s="370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133"/>
      <c r="Z665" s="84"/>
    </row>
    <row r="666" spans="1:26" ht="13">
      <c r="A666" s="123"/>
      <c r="B666" s="124"/>
      <c r="C666" s="127"/>
      <c r="D666" s="127"/>
      <c r="E666" s="127"/>
      <c r="F666" s="124"/>
      <c r="G666" s="370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133"/>
      <c r="Z666" s="84"/>
    </row>
    <row r="667" spans="1:26" ht="13">
      <c r="A667" s="123"/>
      <c r="B667" s="124"/>
      <c r="C667" s="127"/>
      <c r="D667" s="127"/>
      <c r="E667" s="127"/>
      <c r="F667" s="124"/>
      <c r="G667" s="370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133"/>
      <c r="Z667" s="84"/>
    </row>
    <row r="668" spans="1:26" ht="13">
      <c r="A668" s="123"/>
      <c r="B668" s="124"/>
      <c r="C668" s="127"/>
      <c r="D668" s="127"/>
      <c r="E668" s="127"/>
      <c r="F668" s="124"/>
      <c r="G668" s="370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133"/>
      <c r="Z668" s="84"/>
    </row>
    <row r="669" spans="1:26" ht="13">
      <c r="A669" s="123"/>
      <c r="B669" s="124"/>
      <c r="C669" s="127"/>
      <c r="D669" s="127"/>
      <c r="E669" s="127"/>
      <c r="F669" s="124"/>
      <c r="G669" s="370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133"/>
      <c r="Z669" s="84"/>
    </row>
    <row r="670" spans="1:26" ht="13">
      <c r="A670" s="123"/>
      <c r="B670" s="124"/>
      <c r="C670" s="127"/>
      <c r="D670" s="127"/>
      <c r="E670" s="127"/>
      <c r="F670" s="124"/>
      <c r="G670" s="370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133"/>
      <c r="Z670" s="84"/>
    </row>
    <row r="671" spans="1:26" ht="13">
      <c r="A671" s="123"/>
      <c r="B671" s="124"/>
      <c r="C671" s="127"/>
      <c r="D671" s="127"/>
      <c r="E671" s="127"/>
      <c r="F671" s="124"/>
      <c r="G671" s="370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133"/>
      <c r="Z671" s="84"/>
    </row>
    <row r="672" spans="1:26" ht="13">
      <c r="A672" s="123"/>
      <c r="B672" s="124"/>
      <c r="C672" s="127"/>
      <c r="D672" s="127"/>
      <c r="E672" s="127"/>
      <c r="F672" s="124"/>
      <c r="G672" s="370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133"/>
      <c r="Z672" s="84"/>
    </row>
    <row r="673" spans="1:26" ht="13">
      <c r="A673" s="123"/>
      <c r="B673" s="124"/>
      <c r="C673" s="127"/>
      <c r="D673" s="127"/>
      <c r="E673" s="127"/>
      <c r="F673" s="124"/>
      <c r="G673" s="370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133"/>
      <c r="Z673" s="84"/>
    </row>
    <row r="674" spans="1:26" ht="13">
      <c r="A674" s="123"/>
      <c r="B674" s="124"/>
      <c r="C674" s="127"/>
      <c r="D674" s="127"/>
      <c r="E674" s="127"/>
      <c r="F674" s="124"/>
      <c r="G674" s="370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133"/>
      <c r="Z674" s="84"/>
    </row>
    <row r="675" spans="1:26" ht="13">
      <c r="A675" s="123"/>
      <c r="B675" s="124"/>
      <c r="C675" s="127"/>
      <c r="D675" s="127"/>
      <c r="E675" s="127"/>
      <c r="F675" s="124"/>
      <c r="G675" s="370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133"/>
      <c r="Z675" s="84"/>
    </row>
    <row r="676" spans="1:26" ht="13">
      <c r="A676" s="123"/>
      <c r="B676" s="124"/>
      <c r="C676" s="127"/>
      <c r="D676" s="127"/>
      <c r="E676" s="127"/>
      <c r="F676" s="124"/>
      <c r="G676" s="370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133"/>
      <c r="Z676" s="84"/>
    </row>
    <row r="677" spans="1:26" ht="13">
      <c r="A677" s="123"/>
      <c r="B677" s="124"/>
      <c r="C677" s="127"/>
      <c r="D677" s="127"/>
      <c r="E677" s="127"/>
      <c r="F677" s="124"/>
      <c r="G677" s="370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133"/>
      <c r="Z677" s="84"/>
    </row>
    <row r="678" spans="1:26" ht="13">
      <c r="A678" s="123"/>
      <c r="B678" s="124"/>
      <c r="C678" s="127"/>
      <c r="D678" s="127"/>
      <c r="E678" s="127"/>
      <c r="F678" s="124"/>
      <c r="G678" s="370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133"/>
      <c r="Z678" s="84"/>
    </row>
    <row r="679" spans="1:26" ht="13">
      <c r="A679" s="123"/>
      <c r="B679" s="124"/>
      <c r="C679" s="127"/>
      <c r="D679" s="127"/>
      <c r="E679" s="127"/>
      <c r="F679" s="124"/>
      <c r="G679" s="370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133"/>
      <c r="Z679" s="84"/>
    </row>
    <row r="680" spans="1:26" ht="13">
      <c r="A680" s="123"/>
      <c r="B680" s="124"/>
      <c r="C680" s="127"/>
      <c r="D680" s="127"/>
      <c r="E680" s="127"/>
      <c r="F680" s="124"/>
      <c r="G680" s="370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133"/>
      <c r="Z680" s="84"/>
    </row>
    <row r="681" spans="1:26" ht="13">
      <c r="A681" s="123"/>
      <c r="B681" s="124"/>
      <c r="C681" s="127"/>
      <c r="D681" s="127"/>
      <c r="E681" s="127"/>
      <c r="F681" s="124"/>
      <c r="G681" s="370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133"/>
      <c r="Z681" s="84"/>
    </row>
    <row r="682" spans="1:26" ht="13">
      <c r="A682" s="123"/>
      <c r="B682" s="124"/>
      <c r="C682" s="127"/>
      <c r="D682" s="127"/>
      <c r="E682" s="127"/>
      <c r="F682" s="124"/>
      <c r="G682" s="370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133"/>
      <c r="Z682" s="84"/>
    </row>
    <row r="683" spans="1:26" ht="13">
      <c r="A683" s="123"/>
      <c r="B683" s="124"/>
      <c r="C683" s="127"/>
      <c r="D683" s="127"/>
      <c r="E683" s="127"/>
      <c r="F683" s="124"/>
      <c r="G683" s="370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133"/>
      <c r="Z683" s="84"/>
    </row>
    <row r="684" spans="1:26" ht="13">
      <c r="A684" s="123"/>
      <c r="B684" s="124"/>
      <c r="C684" s="127"/>
      <c r="D684" s="127"/>
      <c r="E684" s="127"/>
      <c r="F684" s="124"/>
      <c r="G684" s="370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133"/>
      <c r="Z684" s="84"/>
    </row>
    <row r="685" spans="1:26" ht="13">
      <c r="A685" s="123"/>
      <c r="B685" s="124"/>
      <c r="C685" s="127"/>
      <c r="D685" s="127"/>
      <c r="E685" s="127"/>
      <c r="F685" s="124"/>
      <c r="G685" s="370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133"/>
      <c r="Z685" s="84"/>
    </row>
    <row r="686" spans="1:26" ht="13">
      <c r="A686" s="123"/>
      <c r="B686" s="124"/>
      <c r="C686" s="127"/>
      <c r="D686" s="127"/>
      <c r="E686" s="127"/>
      <c r="F686" s="124"/>
      <c r="G686" s="370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133"/>
      <c r="Z686" s="84"/>
    </row>
    <row r="687" spans="1:26" ht="13">
      <c r="A687" s="123"/>
      <c r="B687" s="124"/>
      <c r="C687" s="127"/>
      <c r="D687" s="127"/>
      <c r="E687" s="127"/>
      <c r="F687" s="124"/>
      <c r="G687" s="370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133"/>
      <c r="Z687" s="84"/>
    </row>
    <row r="688" spans="1:26" ht="13">
      <c r="A688" s="123"/>
      <c r="B688" s="124"/>
      <c r="C688" s="127"/>
      <c r="D688" s="127"/>
      <c r="E688" s="127"/>
      <c r="F688" s="124"/>
      <c r="G688" s="370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133"/>
      <c r="Z688" s="84"/>
    </row>
    <row r="689" spans="1:26" ht="13">
      <c r="A689" s="123"/>
      <c r="B689" s="124"/>
      <c r="C689" s="127"/>
      <c r="D689" s="127"/>
      <c r="E689" s="127"/>
      <c r="F689" s="124"/>
      <c r="G689" s="370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133"/>
      <c r="Z689" s="84"/>
    </row>
    <row r="690" spans="1:26" ht="13">
      <c r="A690" s="123"/>
      <c r="B690" s="124"/>
      <c r="C690" s="127"/>
      <c r="D690" s="127"/>
      <c r="E690" s="127"/>
      <c r="F690" s="124"/>
      <c r="G690" s="370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133"/>
      <c r="Z690" s="84"/>
    </row>
    <row r="691" spans="1:26" ht="13">
      <c r="A691" s="123"/>
      <c r="B691" s="124"/>
      <c r="C691" s="127"/>
      <c r="D691" s="127"/>
      <c r="E691" s="127"/>
      <c r="F691" s="124"/>
      <c r="G691" s="370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133"/>
      <c r="Z691" s="84"/>
    </row>
    <row r="692" spans="1:26" ht="13">
      <c r="A692" s="123"/>
      <c r="B692" s="124"/>
      <c r="C692" s="127"/>
      <c r="D692" s="127"/>
      <c r="E692" s="127"/>
      <c r="F692" s="124"/>
      <c r="G692" s="370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133"/>
      <c r="Z692" s="84"/>
    </row>
    <row r="693" spans="1:26" ht="13">
      <c r="A693" s="123"/>
      <c r="B693" s="124"/>
      <c r="C693" s="127"/>
      <c r="D693" s="127"/>
      <c r="E693" s="127"/>
      <c r="F693" s="124"/>
      <c r="G693" s="370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133"/>
      <c r="Z693" s="84"/>
    </row>
    <row r="694" spans="1:26" ht="13">
      <c r="A694" s="123"/>
      <c r="B694" s="124"/>
      <c r="C694" s="127"/>
      <c r="D694" s="127"/>
      <c r="E694" s="127"/>
      <c r="F694" s="124"/>
      <c r="G694" s="370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133"/>
      <c r="Z694" s="84"/>
    </row>
    <row r="695" spans="1:26" ht="13">
      <c r="A695" s="123"/>
      <c r="B695" s="124"/>
      <c r="C695" s="127"/>
      <c r="D695" s="127"/>
      <c r="E695" s="127"/>
      <c r="F695" s="124"/>
      <c r="G695" s="370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133"/>
      <c r="Z695" s="84"/>
    </row>
    <row r="696" spans="1:26" ht="13">
      <c r="A696" s="123"/>
      <c r="B696" s="124"/>
      <c r="C696" s="127"/>
      <c r="D696" s="127"/>
      <c r="E696" s="127"/>
      <c r="F696" s="124"/>
      <c r="G696" s="370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133"/>
      <c r="Z696" s="84"/>
    </row>
    <row r="697" spans="1:26" ht="13">
      <c r="A697" s="123"/>
      <c r="B697" s="124"/>
      <c r="C697" s="127"/>
      <c r="D697" s="127"/>
      <c r="E697" s="127"/>
      <c r="F697" s="124"/>
      <c r="G697" s="370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133"/>
      <c r="Z697" s="84"/>
    </row>
    <row r="698" spans="1:26" ht="13">
      <c r="A698" s="123"/>
      <c r="B698" s="124"/>
      <c r="C698" s="127"/>
      <c r="D698" s="127"/>
      <c r="E698" s="127"/>
      <c r="F698" s="124"/>
      <c r="G698" s="370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133"/>
      <c r="Z698" s="84"/>
    </row>
    <row r="699" spans="1:26" ht="13">
      <c r="A699" s="123"/>
      <c r="B699" s="124"/>
      <c r="C699" s="127"/>
      <c r="D699" s="127"/>
      <c r="E699" s="127"/>
      <c r="F699" s="124"/>
      <c r="G699" s="370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133"/>
      <c r="Z699" s="84"/>
    </row>
    <row r="700" spans="1:26" ht="13">
      <c r="A700" s="123"/>
      <c r="B700" s="124"/>
      <c r="C700" s="127"/>
      <c r="D700" s="127"/>
      <c r="E700" s="127"/>
      <c r="F700" s="124"/>
      <c r="G700" s="370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133"/>
      <c r="Z700" s="84"/>
    </row>
    <row r="701" spans="1:26" ht="13">
      <c r="A701" s="123"/>
      <c r="B701" s="124"/>
      <c r="C701" s="127"/>
      <c r="D701" s="127"/>
      <c r="E701" s="127"/>
      <c r="F701" s="124"/>
      <c r="G701" s="370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133"/>
      <c r="Z701" s="84"/>
    </row>
    <row r="702" spans="1:26" ht="13">
      <c r="A702" s="123"/>
      <c r="B702" s="124"/>
      <c r="C702" s="127"/>
      <c r="D702" s="127"/>
      <c r="E702" s="127"/>
      <c r="F702" s="124"/>
      <c r="G702" s="370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133"/>
      <c r="Z702" s="84"/>
    </row>
    <row r="703" spans="1:26" ht="13">
      <c r="A703" s="123"/>
      <c r="B703" s="124"/>
      <c r="C703" s="127"/>
      <c r="D703" s="127"/>
      <c r="E703" s="127"/>
      <c r="F703" s="124"/>
      <c r="G703" s="370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133"/>
      <c r="Z703" s="84"/>
    </row>
    <row r="704" spans="1:26" ht="13">
      <c r="A704" s="123"/>
      <c r="B704" s="124"/>
      <c r="C704" s="127"/>
      <c r="D704" s="127"/>
      <c r="E704" s="127"/>
      <c r="F704" s="124"/>
      <c r="G704" s="370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133"/>
      <c r="Z704" s="84"/>
    </row>
    <row r="705" spans="1:26" ht="13">
      <c r="A705" s="123"/>
      <c r="B705" s="124"/>
      <c r="C705" s="127"/>
      <c r="D705" s="127"/>
      <c r="E705" s="127"/>
      <c r="F705" s="124"/>
      <c r="G705" s="370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133"/>
      <c r="Z705" s="84"/>
    </row>
    <row r="706" spans="1:26" ht="13">
      <c r="A706" s="123"/>
      <c r="B706" s="124"/>
      <c r="C706" s="127"/>
      <c r="D706" s="127"/>
      <c r="E706" s="127"/>
      <c r="F706" s="124"/>
      <c r="G706" s="370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133"/>
      <c r="Z706" s="84"/>
    </row>
    <row r="707" spans="1:26" ht="13">
      <c r="A707" s="123"/>
      <c r="B707" s="124"/>
      <c r="C707" s="127"/>
      <c r="D707" s="127"/>
      <c r="E707" s="127"/>
      <c r="F707" s="124"/>
      <c r="G707" s="370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133"/>
      <c r="Z707" s="84"/>
    </row>
    <row r="708" spans="1:26" ht="13">
      <c r="A708" s="123"/>
      <c r="B708" s="124"/>
      <c r="C708" s="127"/>
      <c r="D708" s="127"/>
      <c r="E708" s="127"/>
      <c r="F708" s="124"/>
      <c r="G708" s="370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133"/>
      <c r="Z708" s="84"/>
    </row>
    <row r="709" spans="1:26" ht="13">
      <c r="A709" s="123"/>
      <c r="B709" s="124"/>
      <c r="C709" s="127"/>
      <c r="D709" s="127"/>
      <c r="E709" s="127"/>
      <c r="F709" s="124"/>
      <c r="G709" s="370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133"/>
      <c r="Z709" s="84"/>
    </row>
    <row r="710" spans="1:26" ht="13">
      <c r="A710" s="123"/>
      <c r="B710" s="124"/>
      <c r="C710" s="127"/>
      <c r="D710" s="127"/>
      <c r="E710" s="127"/>
      <c r="F710" s="124"/>
      <c r="G710" s="370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133"/>
      <c r="Z710" s="84"/>
    </row>
    <row r="711" spans="1:26" ht="13">
      <c r="A711" s="123"/>
      <c r="B711" s="124"/>
      <c r="C711" s="127"/>
      <c r="D711" s="127"/>
      <c r="E711" s="127"/>
      <c r="F711" s="124"/>
      <c r="G711" s="370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133"/>
      <c r="Z711" s="84"/>
    </row>
    <row r="712" spans="1:26" ht="13">
      <c r="A712" s="123"/>
      <c r="B712" s="124"/>
      <c r="C712" s="127"/>
      <c r="D712" s="127"/>
      <c r="E712" s="127"/>
      <c r="F712" s="124"/>
      <c r="G712" s="370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133"/>
      <c r="Z712" s="84"/>
    </row>
    <row r="713" spans="1:26" ht="13">
      <c r="A713" s="123"/>
      <c r="B713" s="124"/>
      <c r="C713" s="127"/>
      <c r="D713" s="127"/>
      <c r="E713" s="127"/>
      <c r="F713" s="124"/>
      <c r="G713" s="370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133"/>
      <c r="Z713" s="84"/>
    </row>
    <row r="714" spans="1:26" ht="13">
      <c r="A714" s="123"/>
      <c r="B714" s="124"/>
      <c r="C714" s="127"/>
      <c r="D714" s="127"/>
      <c r="E714" s="127"/>
      <c r="F714" s="124"/>
      <c r="G714" s="370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133"/>
      <c r="Z714" s="84"/>
    </row>
    <row r="715" spans="1:26" ht="13">
      <c r="A715" s="123"/>
      <c r="B715" s="124"/>
      <c r="C715" s="127"/>
      <c r="D715" s="127"/>
      <c r="E715" s="127"/>
      <c r="F715" s="124"/>
      <c r="G715" s="370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133"/>
      <c r="Z715" s="84"/>
    </row>
    <row r="716" spans="1:26" ht="13">
      <c r="A716" s="123"/>
      <c r="B716" s="124"/>
      <c r="C716" s="127"/>
      <c r="D716" s="127"/>
      <c r="E716" s="127"/>
      <c r="F716" s="124"/>
      <c r="G716" s="370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133"/>
      <c r="Z716" s="84"/>
    </row>
    <row r="717" spans="1:26" ht="13">
      <c r="A717" s="123"/>
      <c r="B717" s="124"/>
      <c r="C717" s="127"/>
      <c r="D717" s="127"/>
      <c r="E717" s="127"/>
      <c r="F717" s="124"/>
      <c r="G717" s="370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133"/>
      <c r="Z717" s="84"/>
    </row>
    <row r="718" spans="1:26" ht="13">
      <c r="A718" s="123"/>
      <c r="B718" s="124"/>
      <c r="C718" s="127"/>
      <c r="D718" s="127"/>
      <c r="E718" s="127"/>
      <c r="F718" s="124"/>
      <c r="G718" s="370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133"/>
      <c r="Z718" s="84"/>
    </row>
    <row r="719" spans="1:26" ht="13">
      <c r="A719" s="123"/>
      <c r="B719" s="124"/>
      <c r="C719" s="127"/>
      <c r="D719" s="127"/>
      <c r="E719" s="127"/>
      <c r="F719" s="124"/>
      <c r="G719" s="370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133"/>
      <c r="Z719" s="84"/>
    </row>
    <row r="720" spans="1:26" ht="13">
      <c r="A720" s="123"/>
      <c r="B720" s="124"/>
      <c r="C720" s="127"/>
      <c r="D720" s="127"/>
      <c r="E720" s="127"/>
      <c r="F720" s="124"/>
      <c r="G720" s="370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133"/>
      <c r="Z720" s="84"/>
    </row>
    <row r="721" spans="1:26" ht="13">
      <c r="A721" s="123"/>
      <c r="B721" s="124"/>
      <c r="C721" s="127"/>
      <c r="D721" s="127"/>
      <c r="E721" s="127"/>
      <c r="F721" s="124"/>
      <c r="G721" s="370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133"/>
      <c r="Z721" s="84"/>
    </row>
    <row r="722" spans="1:26" ht="13">
      <c r="A722" s="123"/>
      <c r="B722" s="124"/>
      <c r="C722" s="127"/>
      <c r="D722" s="127"/>
      <c r="E722" s="127"/>
      <c r="F722" s="124"/>
      <c r="G722" s="370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133"/>
      <c r="Z722" s="84"/>
    </row>
    <row r="723" spans="1:26" ht="13">
      <c r="A723" s="123"/>
      <c r="B723" s="124"/>
      <c r="C723" s="127"/>
      <c r="D723" s="127"/>
      <c r="E723" s="127"/>
      <c r="F723" s="124"/>
      <c r="G723" s="370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133"/>
      <c r="Z723" s="84"/>
    </row>
    <row r="724" spans="1:26" ht="13">
      <c r="A724" s="123"/>
      <c r="B724" s="124"/>
      <c r="C724" s="127"/>
      <c r="D724" s="127"/>
      <c r="E724" s="127"/>
      <c r="F724" s="124"/>
      <c r="G724" s="370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133"/>
      <c r="Z724" s="84"/>
    </row>
    <row r="725" spans="1:26" ht="13">
      <c r="A725" s="123"/>
      <c r="B725" s="124"/>
      <c r="C725" s="127"/>
      <c r="D725" s="127"/>
      <c r="E725" s="127"/>
      <c r="F725" s="124"/>
      <c r="G725" s="370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133"/>
      <c r="Z725" s="84"/>
    </row>
    <row r="726" spans="1:26" ht="13">
      <c r="A726" s="123"/>
      <c r="B726" s="124"/>
      <c r="C726" s="127"/>
      <c r="D726" s="127"/>
      <c r="E726" s="127"/>
      <c r="F726" s="124"/>
      <c r="G726" s="370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133"/>
      <c r="Z726" s="84"/>
    </row>
    <row r="727" spans="1:26" ht="13">
      <c r="A727" s="123"/>
      <c r="B727" s="124"/>
      <c r="C727" s="127"/>
      <c r="D727" s="127"/>
      <c r="E727" s="127"/>
      <c r="F727" s="124"/>
      <c r="G727" s="370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133"/>
      <c r="Z727" s="84"/>
    </row>
    <row r="728" spans="1:26" ht="13">
      <c r="A728" s="123"/>
      <c r="B728" s="124"/>
      <c r="C728" s="127"/>
      <c r="D728" s="127"/>
      <c r="E728" s="127"/>
      <c r="F728" s="124"/>
      <c r="G728" s="370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133"/>
      <c r="Z728" s="84"/>
    </row>
    <row r="729" spans="1:26" ht="13">
      <c r="A729" s="123"/>
      <c r="B729" s="124"/>
      <c r="C729" s="127"/>
      <c r="D729" s="127"/>
      <c r="E729" s="127"/>
      <c r="F729" s="124"/>
      <c r="G729" s="370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133"/>
      <c r="Z729" s="84"/>
    </row>
    <row r="730" spans="1:26" ht="13">
      <c r="A730" s="123"/>
      <c r="B730" s="124"/>
      <c r="C730" s="127"/>
      <c r="D730" s="127"/>
      <c r="E730" s="127"/>
      <c r="F730" s="124"/>
      <c r="G730" s="370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133"/>
      <c r="Z730" s="84"/>
    </row>
    <row r="731" spans="1:26" ht="13">
      <c r="A731" s="123"/>
      <c r="B731" s="124"/>
      <c r="C731" s="127"/>
      <c r="D731" s="127"/>
      <c r="E731" s="127"/>
      <c r="F731" s="124"/>
      <c r="G731" s="370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133"/>
      <c r="Z731" s="84"/>
    </row>
    <row r="732" spans="1:26" ht="13">
      <c r="A732" s="123"/>
      <c r="B732" s="124"/>
      <c r="C732" s="127"/>
      <c r="D732" s="127"/>
      <c r="E732" s="127"/>
      <c r="F732" s="124"/>
      <c r="G732" s="370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133"/>
      <c r="Z732" s="84"/>
    </row>
    <row r="733" spans="1:26" ht="13">
      <c r="A733" s="123"/>
      <c r="B733" s="124"/>
      <c r="C733" s="127"/>
      <c r="D733" s="127"/>
      <c r="E733" s="127"/>
      <c r="F733" s="124"/>
      <c r="G733" s="370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133"/>
      <c r="Z733" s="84"/>
    </row>
    <row r="734" spans="1:26" ht="13">
      <c r="A734" s="123"/>
      <c r="B734" s="124"/>
      <c r="C734" s="127"/>
      <c r="D734" s="127"/>
      <c r="E734" s="127"/>
      <c r="F734" s="124"/>
      <c r="G734" s="370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133"/>
      <c r="Z734" s="84"/>
    </row>
    <row r="735" spans="1:26" ht="13">
      <c r="A735" s="123"/>
      <c r="B735" s="124"/>
      <c r="C735" s="127"/>
      <c r="D735" s="127"/>
      <c r="E735" s="127"/>
      <c r="F735" s="124"/>
      <c r="G735" s="370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133"/>
      <c r="Z735" s="84"/>
    </row>
    <row r="736" spans="1:26" ht="13">
      <c r="A736" s="123"/>
      <c r="B736" s="124"/>
      <c r="C736" s="127"/>
      <c r="D736" s="127"/>
      <c r="E736" s="127"/>
      <c r="F736" s="124"/>
      <c r="G736" s="370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133"/>
      <c r="Z736" s="84"/>
    </row>
    <row r="737" spans="1:26" ht="13">
      <c r="A737" s="123"/>
      <c r="B737" s="124"/>
      <c r="C737" s="127"/>
      <c r="D737" s="127"/>
      <c r="E737" s="127"/>
      <c r="F737" s="124"/>
      <c r="G737" s="370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133"/>
      <c r="Z737" s="84"/>
    </row>
    <row r="738" spans="1:26" ht="13">
      <c r="A738" s="123"/>
      <c r="B738" s="124"/>
      <c r="C738" s="127"/>
      <c r="D738" s="127"/>
      <c r="E738" s="127"/>
      <c r="F738" s="124"/>
      <c r="G738" s="370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133"/>
      <c r="Z738" s="84"/>
    </row>
    <row r="739" spans="1:26" ht="13">
      <c r="A739" s="123"/>
      <c r="B739" s="124"/>
      <c r="C739" s="127"/>
      <c r="D739" s="127"/>
      <c r="E739" s="127"/>
      <c r="F739" s="124"/>
      <c r="G739" s="370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133"/>
      <c r="Z739" s="84"/>
    </row>
    <row r="740" spans="1:26" ht="13">
      <c r="A740" s="123"/>
      <c r="B740" s="124"/>
      <c r="C740" s="127"/>
      <c r="D740" s="127"/>
      <c r="E740" s="127"/>
      <c r="F740" s="124"/>
      <c r="G740" s="370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133"/>
      <c r="Z740" s="84"/>
    </row>
    <row r="741" spans="1:26" ht="13">
      <c r="A741" s="123"/>
      <c r="B741" s="124"/>
      <c r="C741" s="127"/>
      <c r="D741" s="127"/>
      <c r="E741" s="127"/>
      <c r="F741" s="124"/>
      <c r="G741" s="370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133"/>
      <c r="Z741" s="84"/>
    </row>
    <row r="742" spans="1:26" ht="13">
      <c r="A742" s="123"/>
      <c r="B742" s="124"/>
      <c r="C742" s="127"/>
      <c r="D742" s="127"/>
      <c r="E742" s="127"/>
      <c r="F742" s="124"/>
      <c r="G742" s="370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133"/>
      <c r="Z742" s="84"/>
    </row>
    <row r="743" spans="1:26" ht="13">
      <c r="A743" s="123"/>
      <c r="B743" s="124"/>
      <c r="C743" s="127"/>
      <c r="D743" s="127"/>
      <c r="E743" s="127"/>
      <c r="F743" s="124"/>
      <c r="G743" s="370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133"/>
      <c r="Z743" s="84"/>
    </row>
    <row r="744" spans="1:26" ht="13">
      <c r="A744" s="123"/>
      <c r="B744" s="124"/>
      <c r="C744" s="127"/>
      <c r="D744" s="127"/>
      <c r="E744" s="127"/>
      <c r="F744" s="124"/>
      <c r="G744" s="370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133"/>
      <c r="Z744" s="84"/>
    </row>
    <row r="745" spans="1:26" ht="13">
      <c r="A745" s="123"/>
      <c r="B745" s="124"/>
      <c r="C745" s="127"/>
      <c r="D745" s="127"/>
      <c r="E745" s="127"/>
      <c r="F745" s="124"/>
      <c r="G745" s="370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133"/>
      <c r="Z745" s="84"/>
    </row>
    <row r="746" spans="1:26" ht="13">
      <c r="A746" s="123"/>
      <c r="B746" s="124"/>
      <c r="C746" s="127"/>
      <c r="D746" s="127"/>
      <c r="E746" s="127"/>
      <c r="F746" s="124"/>
      <c r="G746" s="370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133"/>
      <c r="Z746" s="84"/>
    </row>
    <row r="747" spans="1:26" ht="13">
      <c r="A747" s="123"/>
      <c r="B747" s="124"/>
      <c r="C747" s="127"/>
      <c r="D747" s="127"/>
      <c r="E747" s="127"/>
      <c r="F747" s="124"/>
      <c r="G747" s="370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133"/>
      <c r="Z747" s="84"/>
    </row>
    <row r="748" spans="1:26" ht="13">
      <c r="A748" s="123"/>
      <c r="B748" s="124"/>
      <c r="C748" s="127"/>
      <c r="D748" s="127"/>
      <c r="E748" s="127"/>
      <c r="F748" s="124"/>
      <c r="G748" s="370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133"/>
      <c r="Z748" s="84"/>
    </row>
    <row r="749" spans="1:26" ht="13">
      <c r="A749" s="123"/>
      <c r="B749" s="124"/>
      <c r="C749" s="127"/>
      <c r="D749" s="127"/>
      <c r="E749" s="127"/>
      <c r="F749" s="124"/>
      <c r="G749" s="370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133"/>
      <c r="Z749" s="84"/>
    </row>
    <row r="750" spans="1:26" ht="13">
      <c r="A750" s="123"/>
      <c r="B750" s="124"/>
      <c r="C750" s="127"/>
      <c r="D750" s="127"/>
      <c r="E750" s="127"/>
      <c r="F750" s="124"/>
      <c r="G750" s="370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133"/>
      <c r="Z750" s="84"/>
    </row>
    <row r="751" spans="1:26" ht="13">
      <c r="A751" s="123"/>
      <c r="B751" s="124"/>
      <c r="C751" s="127"/>
      <c r="D751" s="127"/>
      <c r="E751" s="127"/>
      <c r="F751" s="124"/>
      <c r="G751" s="370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133"/>
      <c r="Z751" s="84"/>
    </row>
    <row r="752" spans="1:26" ht="13">
      <c r="A752" s="123"/>
      <c r="B752" s="124"/>
      <c r="C752" s="127"/>
      <c r="D752" s="127"/>
      <c r="E752" s="127"/>
      <c r="F752" s="124"/>
      <c r="G752" s="370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133"/>
      <c r="Z752" s="84"/>
    </row>
    <row r="753" spans="1:26" ht="13">
      <c r="A753" s="123"/>
      <c r="B753" s="124"/>
      <c r="C753" s="127"/>
      <c r="D753" s="127"/>
      <c r="E753" s="127"/>
      <c r="F753" s="124"/>
      <c r="G753" s="370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133"/>
      <c r="Z753" s="84"/>
    </row>
    <row r="754" spans="1:26" ht="13">
      <c r="A754" s="123"/>
      <c r="B754" s="124"/>
      <c r="C754" s="127"/>
      <c r="D754" s="127"/>
      <c r="E754" s="127"/>
      <c r="F754" s="124"/>
      <c r="G754" s="370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133"/>
      <c r="Z754" s="84"/>
    </row>
    <row r="755" spans="1:26" ht="13">
      <c r="A755" s="123"/>
      <c r="B755" s="124"/>
      <c r="C755" s="127"/>
      <c r="D755" s="127"/>
      <c r="E755" s="127"/>
      <c r="F755" s="124"/>
      <c r="G755" s="370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133"/>
      <c r="Z755" s="84"/>
    </row>
    <row r="756" spans="1:26" ht="13">
      <c r="A756" s="123"/>
      <c r="B756" s="124"/>
      <c r="C756" s="127"/>
      <c r="D756" s="127"/>
      <c r="E756" s="127"/>
      <c r="F756" s="124"/>
      <c r="G756" s="370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133"/>
      <c r="Z756" s="84"/>
    </row>
    <row r="757" spans="1:26" ht="13">
      <c r="A757" s="123"/>
      <c r="B757" s="124"/>
      <c r="C757" s="127"/>
      <c r="D757" s="127"/>
      <c r="E757" s="127"/>
      <c r="F757" s="124"/>
      <c r="G757" s="370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133"/>
      <c r="Z757" s="84"/>
    </row>
    <row r="758" spans="1:26" ht="13">
      <c r="A758" s="123"/>
      <c r="B758" s="124"/>
      <c r="C758" s="127"/>
      <c r="D758" s="127"/>
      <c r="E758" s="127"/>
      <c r="F758" s="124"/>
      <c r="G758" s="370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133"/>
      <c r="Z758" s="84"/>
    </row>
    <row r="759" spans="1:26" ht="13">
      <c r="A759" s="123"/>
      <c r="B759" s="124"/>
      <c r="C759" s="127"/>
      <c r="D759" s="127"/>
      <c r="E759" s="127"/>
      <c r="F759" s="124"/>
      <c r="G759" s="370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133"/>
      <c r="Z759" s="84"/>
    </row>
    <row r="760" spans="1:26" ht="13">
      <c r="A760" s="123"/>
      <c r="B760" s="124"/>
      <c r="C760" s="127"/>
      <c r="D760" s="127"/>
      <c r="E760" s="127"/>
      <c r="F760" s="124"/>
      <c r="G760" s="370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133"/>
      <c r="Z760" s="84"/>
    </row>
    <row r="761" spans="1:26" ht="13">
      <c r="A761" s="123"/>
      <c r="B761" s="124"/>
      <c r="C761" s="127"/>
      <c r="D761" s="127"/>
      <c r="E761" s="127"/>
      <c r="F761" s="124"/>
      <c r="G761" s="370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133"/>
      <c r="Z761" s="84"/>
    </row>
    <row r="762" spans="1:26" ht="13">
      <c r="A762" s="123"/>
      <c r="B762" s="124"/>
      <c r="C762" s="127"/>
      <c r="D762" s="127"/>
      <c r="E762" s="127"/>
      <c r="F762" s="124"/>
      <c r="G762" s="370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133"/>
      <c r="Z762" s="84"/>
    </row>
    <row r="763" spans="1:26" ht="13">
      <c r="A763" s="123"/>
      <c r="B763" s="124"/>
      <c r="C763" s="127"/>
      <c r="D763" s="127"/>
      <c r="E763" s="127"/>
      <c r="F763" s="124"/>
      <c r="G763" s="370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133"/>
      <c r="Z763" s="84"/>
    </row>
    <row r="764" spans="1:26" ht="13">
      <c r="A764" s="123"/>
      <c r="B764" s="124"/>
      <c r="C764" s="127"/>
      <c r="D764" s="127"/>
      <c r="E764" s="127"/>
      <c r="F764" s="124"/>
      <c r="G764" s="370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133"/>
      <c r="Z764" s="84"/>
    </row>
    <row r="765" spans="1:26" ht="13">
      <c r="A765" s="123"/>
      <c r="B765" s="124"/>
      <c r="C765" s="127"/>
      <c r="D765" s="127"/>
      <c r="E765" s="127"/>
      <c r="F765" s="124"/>
      <c r="G765" s="370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133"/>
      <c r="Z765" s="84"/>
    </row>
    <row r="766" spans="1:26" ht="13">
      <c r="A766" s="123"/>
      <c r="B766" s="124"/>
      <c r="C766" s="127"/>
      <c r="D766" s="127"/>
      <c r="E766" s="127"/>
      <c r="F766" s="124"/>
      <c r="G766" s="370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133"/>
      <c r="Z766" s="84"/>
    </row>
    <row r="767" spans="1:26" ht="13">
      <c r="A767" s="123"/>
      <c r="B767" s="124"/>
      <c r="C767" s="127"/>
      <c r="D767" s="127"/>
      <c r="E767" s="127"/>
      <c r="F767" s="124"/>
      <c r="G767" s="370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133"/>
      <c r="Z767" s="84"/>
    </row>
    <row r="768" spans="1:26" ht="13">
      <c r="A768" s="123"/>
      <c r="B768" s="124"/>
      <c r="C768" s="127"/>
      <c r="D768" s="127"/>
      <c r="E768" s="127"/>
      <c r="F768" s="124"/>
      <c r="G768" s="370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133"/>
      <c r="Z768" s="84"/>
    </row>
    <row r="769" spans="1:26" ht="13">
      <c r="A769" s="123"/>
      <c r="B769" s="124"/>
      <c r="C769" s="127"/>
      <c r="D769" s="127"/>
      <c r="E769" s="127"/>
      <c r="F769" s="124"/>
      <c r="G769" s="370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133"/>
      <c r="Z769" s="84"/>
    </row>
    <row r="770" spans="1:26" ht="13">
      <c r="A770" s="123"/>
      <c r="B770" s="124"/>
      <c r="C770" s="127"/>
      <c r="D770" s="127"/>
      <c r="E770" s="127"/>
      <c r="F770" s="124"/>
      <c r="G770" s="370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133"/>
      <c r="Z770" s="84"/>
    </row>
    <row r="771" spans="1:26" ht="13">
      <c r="A771" s="123"/>
      <c r="B771" s="124"/>
      <c r="C771" s="127"/>
      <c r="D771" s="127"/>
      <c r="E771" s="127"/>
      <c r="F771" s="124"/>
      <c r="G771" s="370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133"/>
      <c r="Z771" s="84"/>
    </row>
    <row r="772" spans="1:26" ht="13">
      <c r="A772" s="123"/>
      <c r="B772" s="124"/>
      <c r="C772" s="127"/>
      <c r="D772" s="127"/>
      <c r="E772" s="127"/>
      <c r="F772" s="124"/>
      <c r="G772" s="370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133"/>
      <c r="Z772" s="84"/>
    </row>
    <row r="773" spans="1:26" ht="13">
      <c r="A773" s="123"/>
      <c r="B773" s="124"/>
      <c r="C773" s="127"/>
      <c r="D773" s="127"/>
      <c r="E773" s="127"/>
      <c r="F773" s="124"/>
      <c r="G773" s="370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133"/>
      <c r="Z773" s="84"/>
    </row>
    <row r="774" spans="1:26" ht="13">
      <c r="A774" s="123"/>
      <c r="B774" s="124"/>
      <c r="C774" s="127"/>
      <c r="D774" s="127"/>
      <c r="E774" s="127"/>
      <c r="F774" s="124"/>
      <c r="G774" s="370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133"/>
      <c r="Z774" s="84"/>
    </row>
    <row r="775" spans="1:26" ht="13">
      <c r="A775" s="123"/>
      <c r="B775" s="124"/>
      <c r="C775" s="127"/>
      <c r="D775" s="127"/>
      <c r="E775" s="127"/>
      <c r="F775" s="124"/>
      <c r="G775" s="370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133"/>
      <c r="Z775" s="84"/>
    </row>
    <row r="776" spans="1:26" ht="13">
      <c r="A776" s="123"/>
      <c r="B776" s="124"/>
      <c r="C776" s="127"/>
      <c r="D776" s="127"/>
      <c r="E776" s="127"/>
      <c r="F776" s="124"/>
      <c r="G776" s="370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133"/>
      <c r="Z776" s="84"/>
    </row>
    <row r="777" spans="1:26" ht="13">
      <c r="A777" s="123"/>
      <c r="B777" s="124"/>
      <c r="C777" s="127"/>
      <c r="D777" s="127"/>
      <c r="E777" s="127"/>
      <c r="F777" s="124"/>
      <c r="G777" s="370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133"/>
      <c r="Z777" s="84"/>
    </row>
    <row r="778" spans="1:26" ht="13">
      <c r="A778" s="123"/>
      <c r="B778" s="124"/>
      <c r="C778" s="127"/>
      <c r="D778" s="127"/>
      <c r="E778" s="127"/>
      <c r="F778" s="124"/>
      <c r="G778" s="370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133"/>
      <c r="Z778" s="84"/>
    </row>
    <row r="779" spans="1:26" ht="13">
      <c r="A779" s="123"/>
      <c r="B779" s="124"/>
      <c r="C779" s="127"/>
      <c r="D779" s="127"/>
      <c r="E779" s="127"/>
      <c r="F779" s="124"/>
      <c r="G779" s="370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133"/>
      <c r="Z779" s="84"/>
    </row>
    <row r="780" spans="1:26" ht="13">
      <c r="A780" s="123"/>
      <c r="B780" s="124"/>
      <c r="C780" s="127"/>
      <c r="D780" s="127"/>
      <c r="E780" s="127"/>
      <c r="F780" s="124"/>
      <c r="G780" s="370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133"/>
      <c r="Z780" s="84"/>
    </row>
    <row r="781" spans="1:26" ht="13">
      <c r="A781" s="123"/>
      <c r="B781" s="124"/>
      <c r="C781" s="127"/>
      <c r="D781" s="127"/>
      <c r="E781" s="127"/>
      <c r="F781" s="124"/>
      <c r="G781" s="370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133"/>
      <c r="Z781" s="84"/>
    </row>
    <row r="782" spans="1:26" ht="13">
      <c r="A782" s="123"/>
      <c r="B782" s="124"/>
      <c r="C782" s="127"/>
      <c r="D782" s="127"/>
      <c r="E782" s="127"/>
      <c r="F782" s="124"/>
      <c r="G782" s="370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133"/>
      <c r="Z782" s="84"/>
    </row>
    <row r="783" spans="1:26" ht="13">
      <c r="A783" s="123"/>
      <c r="B783" s="124"/>
      <c r="C783" s="127"/>
      <c r="D783" s="127"/>
      <c r="E783" s="127"/>
      <c r="F783" s="124"/>
      <c r="G783" s="370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133"/>
      <c r="Z783" s="84"/>
    </row>
    <row r="784" spans="1:26" ht="13">
      <c r="A784" s="123"/>
      <c r="B784" s="124"/>
      <c r="C784" s="127"/>
      <c r="D784" s="127"/>
      <c r="E784" s="127"/>
      <c r="F784" s="124"/>
      <c r="G784" s="370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133"/>
      <c r="Z784" s="84"/>
    </row>
    <row r="785" spans="1:26" ht="13">
      <c r="A785" s="123"/>
      <c r="B785" s="124"/>
      <c r="C785" s="127"/>
      <c r="D785" s="127"/>
      <c r="E785" s="127"/>
      <c r="F785" s="124"/>
      <c r="G785" s="370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133"/>
      <c r="Z785" s="84"/>
    </row>
    <row r="786" spans="1:26" ht="13">
      <c r="A786" s="123"/>
      <c r="B786" s="124"/>
      <c r="C786" s="127"/>
      <c r="D786" s="127"/>
      <c r="E786" s="127"/>
      <c r="F786" s="124"/>
      <c r="G786" s="370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133"/>
      <c r="Z786" s="84"/>
    </row>
    <row r="787" spans="1:26" ht="13">
      <c r="A787" s="123"/>
      <c r="B787" s="124"/>
      <c r="C787" s="127"/>
      <c r="D787" s="127"/>
      <c r="E787" s="127"/>
      <c r="F787" s="124"/>
      <c r="G787" s="370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133"/>
      <c r="Z787" s="84"/>
    </row>
    <row r="788" spans="1:26" ht="13">
      <c r="A788" s="123"/>
      <c r="B788" s="124"/>
      <c r="C788" s="127"/>
      <c r="D788" s="127"/>
      <c r="E788" s="127"/>
      <c r="F788" s="124"/>
      <c r="G788" s="370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133"/>
      <c r="Z788" s="84"/>
    </row>
    <row r="789" spans="1:26" ht="13">
      <c r="A789" s="123"/>
      <c r="B789" s="124"/>
      <c r="C789" s="127"/>
      <c r="D789" s="127"/>
      <c r="E789" s="127"/>
      <c r="F789" s="124"/>
      <c r="G789" s="370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133"/>
      <c r="Z789" s="84"/>
    </row>
    <row r="790" spans="1:26" ht="13">
      <c r="A790" s="123"/>
      <c r="B790" s="124"/>
      <c r="C790" s="127"/>
      <c r="D790" s="127"/>
      <c r="E790" s="127"/>
      <c r="F790" s="124"/>
      <c r="G790" s="370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133"/>
      <c r="Z790" s="84"/>
    </row>
    <row r="791" spans="1:26" ht="13">
      <c r="A791" s="123"/>
      <c r="B791" s="124"/>
      <c r="C791" s="127"/>
      <c r="D791" s="127"/>
      <c r="E791" s="127"/>
      <c r="F791" s="124"/>
      <c r="G791" s="370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133"/>
      <c r="Z791" s="84"/>
    </row>
    <row r="792" spans="1:26" ht="13">
      <c r="A792" s="123"/>
      <c r="B792" s="124"/>
      <c r="C792" s="127"/>
      <c r="D792" s="127"/>
      <c r="E792" s="127"/>
      <c r="F792" s="124"/>
      <c r="G792" s="370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133"/>
      <c r="Z792" s="84"/>
    </row>
    <row r="793" spans="1:26" ht="13">
      <c r="A793" s="123"/>
      <c r="B793" s="124"/>
      <c r="C793" s="127"/>
      <c r="D793" s="127"/>
      <c r="E793" s="127"/>
      <c r="F793" s="124"/>
      <c r="G793" s="370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133"/>
      <c r="Z793" s="84"/>
    </row>
    <row r="794" spans="1:26" ht="13">
      <c r="A794" s="123"/>
      <c r="B794" s="124"/>
      <c r="C794" s="127"/>
      <c r="D794" s="127"/>
      <c r="E794" s="127"/>
      <c r="F794" s="124"/>
      <c r="G794" s="370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133"/>
      <c r="Z794" s="84"/>
    </row>
    <row r="795" spans="1:26" ht="13">
      <c r="A795" s="123"/>
      <c r="B795" s="124"/>
      <c r="C795" s="127"/>
      <c r="D795" s="127"/>
      <c r="E795" s="127"/>
      <c r="F795" s="124"/>
      <c r="G795" s="370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133"/>
      <c r="Z795" s="84"/>
    </row>
    <row r="796" spans="1:26" ht="13">
      <c r="A796" s="123"/>
      <c r="B796" s="124"/>
      <c r="C796" s="127"/>
      <c r="D796" s="127"/>
      <c r="E796" s="127"/>
      <c r="F796" s="124"/>
      <c r="G796" s="370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133"/>
      <c r="Z796" s="84"/>
    </row>
    <row r="797" spans="1:26" ht="13">
      <c r="A797" s="123"/>
      <c r="B797" s="124"/>
      <c r="C797" s="127"/>
      <c r="D797" s="127"/>
      <c r="E797" s="127"/>
      <c r="F797" s="124"/>
      <c r="G797" s="370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133"/>
      <c r="Z797" s="84"/>
    </row>
    <row r="798" spans="1:26" ht="13">
      <c r="A798" s="123"/>
      <c r="B798" s="124"/>
      <c r="C798" s="127"/>
      <c r="D798" s="127"/>
      <c r="E798" s="127"/>
      <c r="F798" s="124"/>
      <c r="G798" s="370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133"/>
      <c r="Z798" s="84"/>
    </row>
    <row r="799" spans="1:26" ht="13">
      <c r="A799" s="123"/>
      <c r="B799" s="124"/>
      <c r="C799" s="127"/>
      <c r="D799" s="127"/>
      <c r="E799" s="127"/>
      <c r="F799" s="124"/>
      <c r="G799" s="370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133"/>
      <c r="Z799" s="84"/>
    </row>
    <row r="800" spans="1:26" ht="13">
      <c r="A800" s="123"/>
      <c r="B800" s="124"/>
      <c r="C800" s="127"/>
      <c r="D800" s="127"/>
      <c r="E800" s="127"/>
      <c r="F800" s="124"/>
      <c r="G800" s="370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133"/>
      <c r="Z800" s="84"/>
    </row>
    <row r="801" spans="1:26" ht="13">
      <c r="A801" s="123"/>
      <c r="B801" s="124"/>
      <c r="C801" s="127"/>
      <c r="D801" s="127"/>
      <c r="E801" s="127"/>
      <c r="F801" s="124"/>
      <c r="G801" s="370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133"/>
      <c r="Z801" s="84"/>
    </row>
    <row r="802" spans="1:26" ht="13">
      <c r="A802" s="123"/>
      <c r="B802" s="124"/>
      <c r="C802" s="127"/>
      <c r="D802" s="127"/>
      <c r="E802" s="127"/>
      <c r="F802" s="124"/>
      <c r="G802" s="370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133"/>
      <c r="Z802" s="84"/>
    </row>
    <row r="803" spans="1:26" ht="13">
      <c r="A803" s="123"/>
      <c r="B803" s="124"/>
      <c r="C803" s="127"/>
      <c r="D803" s="127"/>
      <c r="E803" s="127"/>
      <c r="F803" s="124"/>
      <c r="G803" s="370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133"/>
      <c r="Z803" s="84"/>
    </row>
    <row r="804" spans="1:26" ht="13">
      <c r="A804" s="123"/>
      <c r="B804" s="124"/>
      <c r="C804" s="127"/>
      <c r="D804" s="127"/>
      <c r="E804" s="127"/>
      <c r="F804" s="124"/>
      <c r="G804" s="370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133"/>
      <c r="Z804" s="84"/>
    </row>
    <row r="805" spans="1:26" ht="13">
      <c r="A805" s="123"/>
      <c r="B805" s="124"/>
      <c r="C805" s="127"/>
      <c r="D805" s="127"/>
      <c r="E805" s="127"/>
      <c r="F805" s="124"/>
      <c r="G805" s="370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133"/>
      <c r="Z805" s="84"/>
    </row>
    <row r="806" spans="1:26" ht="13">
      <c r="A806" s="123"/>
      <c r="B806" s="124"/>
      <c r="C806" s="127"/>
      <c r="D806" s="127"/>
      <c r="E806" s="127"/>
      <c r="F806" s="124"/>
      <c r="G806" s="370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133"/>
      <c r="Z806" s="84"/>
    </row>
    <row r="807" spans="1:26" ht="13">
      <c r="A807" s="123"/>
      <c r="B807" s="124"/>
      <c r="C807" s="127"/>
      <c r="D807" s="127"/>
      <c r="E807" s="127"/>
      <c r="F807" s="124"/>
      <c r="G807" s="370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133"/>
      <c r="Z807" s="84"/>
    </row>
    <row r="808" spans="1:26" ht="13">
      <c r="A808" s="123"/>
      <c r="B808" s="124"/>
      <c r="C808" s="127"/>
      <c r="D808" s="127"/>
      <c r="E808" s="127"/>
      <c r="F808" s="124"/>
      <c r="G808" s="370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133"/>
      <c r="Z808" s="84"/>
    </row>
    <row r="809" spans="1:26" ht="13">
      <c r="A809" s="123"/>
      <c r="B809" s="124"/>
      <c r="C809" s="127"/>
      <c r="D809" s="127"/>
      <c r="E809" s="127"/>
      <c r="F809" s="124"/>
      <c r="G809" s="370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133"/>
      <c r="Z809" s="84"/>
    </row>
    <row r="810" spans="1:26" ht="13">
      <c r="A810" s="123"/>
      <c r="B810" s="124"/>
      <c r="C810" s="127"/>
      <c r="D810" s="127"/>
      <c r="E810" s="127"/>
      <c r="F810" s="124"/>
      <c r="G810" s="370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133"/>
      <c r="Z810" s="84"/>
    </row>
    <row r="811" spans="1:26" ht="13">
      <c r="A811" s="123"/>
      <c r="B811" s="124"/>
      <c r="C811" s="127"/>
      <c r="D811" s="127"/>
      <c r="E811" s="127"/>
      <c r="F811" s="124"/>
      <c r="G811" s="370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133"/>
      <c r="Z811" s="84"/>
    </row>
    <row r="812" spans="1:26" ht="13">
      <c r="A812" s="123"/>
      <c r="B812" s="124"/>
      <c r="C812" s="127"/>
      <c r="D812" s="127"/>
      <c r="E812" s="127"/>
      <c r="F812" s="124"/>
      <c r="G812" s="370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133"/>
      <c r="Z812" s="84"/>
    </row>
    <row r="813" spans="1:26" ht="13">
      <c r="A813" s="123"/>
      <c r="B813" s="124"/>
      <c r="C813" s="127"/>
      <c r="D813" s="127"/>
      <c r="E813" s="127"/>
      <c r="F813" s="124"/>
      <c r="G813" s="370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133"/>
      <c r="Z813" s="84"/>
    </row>
    <row r="814" spans="1:26" ht="13">
      <c r="A814" s="123"/>
      <c r="B814" s="124"/>
      <c r="C814" s="127"/>
      <c r="D814" s="127"/>
      <c r="E814" s="127"/>
      <c r="F814" s="124"/>
      <c r="G814" s="370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133"/>
      <c r="Z814" s="84"/>
    </row>
    <row r="815" spans="1:26" ht="13">
      <c r="A815" s="123"/>
      <c r="B815" s="124"/>
      <c r="C815" s="127"/>
      <c r="D815" s="127"/>
      <c r="E815" s="127"/>
      <c r="F815" s="124"/>
      <c r="G815" s="370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133"/>
      <c r="Z815" s="84"/>
    </row>
    <row r="816" spans="1:26" ht="13">
      <c r="A816" s="123"/>
      <c r="B816" s="124"/>
      <c r="C816" s="127"/>
      <c r="D816" s="127"/>
      <c r="E816" s="127"/>
      <c r="F816" s="124"/>
      <c r="G816" s="370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133"/>
      <c r="Z816" s="84"/>
    </row>
    <row r="817" spans="1:26" ht="13">
      <c r="A817" s="123"/>
      <c r="B817" s="124"/>
      <c r="C817" s="127"/>
      <c r="D817" s="127"/>
      <c r="E817" s="127"/>
      <c r="F817" s="124"/>
      <c r="G817" s="370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133"/>
      <c r="Z817" s="84"/>
    </row>
    <row r="818" spans="1:26" ht="13">
      <c r="A818" s="123"/>
      <c r="B818" s="124"/>
      <c r="C818" s="127"/>
      <c r="D818" s="127"/>
      <c r="E818" s="127"/>
      <c r="F818" s="124"/>
      <c r="G818" s="370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133"/>
      <c r="Z818" s="84"/>
    </row>
    <row r="819" spans="1:26" ht="13">
      <c r="A819" s="123"/>
      <c r="B819" s="124"/>
      <c r="C819" s="127"/>
      <c r="D819" s="127"/>
      <c r="E819" s="127"/>
      <c r="F819" s="124"/>
      <c r="G819" s="370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133"/>
      <c r="Z819" s="84"/>
    </row>
    <row r="820" spans="1:26" ht="13">
      <c r="A820" s="123"/>
      <c r="B820" s="124"/>
      <c r="C820" s="127"/>
      <c r="D820" s="127"/>
      <c r="E820" s="127"/>
      <c r="F820" s="124"/>
      <c r="G820" s="370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133"/>
      <c r="Z820" s="84"/>
    </row>
    <row r="821" spans="1:26" ht="13">
      <c r="A821" s="123"/>
      <c r="B821" s="124"/>
      <c r="C821" s="127"/>
      <c r="D821" s="127"/>
      <c r="E821" s="127"/>
      <c r="F821" s="124"/>
      <c r="G821" s="370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133"/>
      <c r="Z821" s="84"/>
    </row>
    <row r="822" spans="1:26" ht="13">
      <c r="A822" s="123"/>
      <c r="B822" s="124"/>
      <c r="C822" s="127"/>
      <c r="D822" s="127"/>
      <c r="E822" s="127"/>
      <c r="F822" s="124"/>
      <c r="G822" s="370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133"/>
      <c r="Z822" s="84"/>
    </row>
    <row r="823" spans="1:26" ht="13">
      <c r="A823" s="123"/>
      <c r="B823" s="124"/>
      <c r="C823" s="127"/>
      <c r="D823" s="127"/>
      <c r="E823" s="127"/>
      <c r="F823" s="124"/>
      <c r="G823" s="370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133"/>
      <c r="Z823" s="84"/>
    </row>
    <row r="824" spans="1:26" ht="13">
      <c r="A824" s="123"/>
      <c r="B824" s="124"/>
      <c r="C824" s="127"/>
      <c r="D824" s="127"/>
      <c r="E824" s="127"/>
      <c r="F824" s="124"/>
      <c r="G824" s="370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133"/>
      <c r="Z824" s="84"/>
    </row>
    <row r="825" spans="1:26" ht="13">
      <c r="A825" s="123"/>
      <c r="B825" s="124"/>
      <c r="C825" s="127"/>
      <c r="D825" s="127"/>
      <c r="E825" s="127"/>
      <c r="F825" s="124"/>
      <c r="G825" s="370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133"/>
      <c r="Z825" s="84"/>
    </row>
    <row r="826" spans="1:26" ht="13">
      <c r="A826" s="123"/>
      <c r="B826" s="124"/>
      <c r="C826" s="127"/>
      <c r="D826" s="127"/>
      <c r="E826" s="127"/>
      <c r="F826" s="124"/>
      <c r="G826" s="370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133"/>
      <c r="Z826" s="84"/>
    </row>
    <row r="827" spans="1:26" ht="13">
      <c r="A827" s="123"/>
      <c r="B827" s="124"/>
      <c r="C827" s="127"/>
      <c r="D827" s="127"/>
      <c r="E827" s="127"/>
      <c r="F827" s="124"/>
      <c r="G827" s="370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133"/>
      <c r="Z827" s="84"/>
    </row>
    <row r="828" spans="1:26" ht="13">
      <c r="A828" s="123"/>
      <c r="B828" s="124"/>
      <c r="C828" s="127"/>
      <c r="D828" s="127"/>
      <c r="E828" s="127"/>
      <c r="F828" s="124"/>
      <c r="G828" s="370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133"/>
      <c r="Z828" s="84"/>
    </row>
    <row r="829" spans="1:26" ht="13">
      <c r="A829" s="123"/>
      <c r="B829" s="124"/>
      <c r="C829" s="127"/>
      <c r="D829" s="127"/>
      <c r="E829" s="127"/>
      <c r="F829" s="124"/>
      <c r="G829" s="370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133"/>
      <c r="Z829" s="84"/>
    </row>
    <row r="830" spans="1:26" ht="13">
      <c r="A830" s="123"/>
      <c r="B830" s="124"/>
      <c r="C830" s="127"/>
      <c r="D830" s="127"/>
      <c r="E830" s="127"/>
      <c r="F830" s="124"/>
      <c r="G830" s="370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133"/>
      <c r="Z830" s="84"/>
    </row>
    <row r="831" spans="1:26" ht="13">
      <c r="A831" s="123"/>
      <c r="B831" s="124"/>
      <c r="C831" s="127"/>
      <c r="D831" s="127"/>
      <c r="E831" s="127"/>
      <c r="F831" s="124"/>
      <c r="G831" s="370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133"/>
      <c r="Z831" s="84"/>
    </row>
    <row r="832" spans="1:26" ht="13">
      <c r="A832" s="123"/>
      <c r="B832" s="124"/>
      <c r="C832" s="127"/>
      <c r="D832" s="127"/>
      <c r="E832" s="127"/>
      <c r="F832" s="124"/>
      <c r="G832" s="370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133"/>
      <c r="Z832" s="84"/>
    </row>
    <row r="833" spans="1:26" ht="13">
      <c r="A833" s="123"/>
      <c r="B833" s="124"/>
      <c r="C833" s="127"/>
      <c r="D833" s="127"/>
      <c r="E833" s="127"/>
      <c r="F833" s="124"/>
      <c r="G833" s="370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133"/>
      <c r="Z833" s="84"/>
    </row>
    <row r="834" spans="1:26" ht="13">
      <c r="A834" s="123"/>
      <c r="B834" s="124"/>
      <c r="C834" s="127"/>
      <c r="D834" s="127"/>
      <c r="E834" s="127"/>
      <c r="F834" s="124"/>
      <c r="G834" s="370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133"/>
      <c r="Z834" s="84"/>
    </row>
    <row r="835" spans="1:26" ht="13">
      <c r="A835" s="123"/>
      <c r="B835" s="124"/>
      <c r="C835" s="127"/>
      <c r="D835" s="127"/>
      <c r="E835" s="127"/>
      <c r="F835" s="124"/>
      <c r="G835" s="370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133"/>
      <c r="Z835" s="84"/>
    </row>
    <row r="836" spans="1:26" ht="13">
      <c r="A836" s="123"/>
      <c r="B836" s="124"/>
      <c r="C836" s="127"/>
      <c r="D836" s="127"/>
      <c r="E836" s="127"/>
      <c r="F836" s="124"/>
      <c r="G836" s="370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133"/>
      <c r="Z836" s="84"/>
    </row>
    <row r="837" spans="1:26" ht="13">
      <c r="A837" s="123"/>
      <c r="B837" s="124"/>
      <c r="C837" s="127"/>
      <c r="D837" s="127"/>
      <c r="E837" s="127"/>
      <c r="F837" s="124"/>
      <c r="G837" s="370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133"/>
      <c r="Z837" s="84"/>
    </row>
    <row r="838" spans="1:26" ht="13">
      <c r="A838" s="123"/>
      <c r="B838" s="124"/>
      <c r="C838" s="127"/>
      <c r="D838" s="127"/>
      <c r="E838" s="127"/>
      <c r="F838" s="124"/>
      <c r="G838" s="370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133"/>
      <c r="Z838" s="84"/>
    </row>
    <row r="839" spans="1:26" ht="13">
      <c r="A839" s="123"/>
      <c r="B839" s="124"/>
      <c r="C839" s="127"/>
      <c r="D839" s="127"/>
      <c r="E839" s="127"/>
      <c r="F839" s="124"/>
      <c r="G839" s="370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133"/>
      <c r="Z839" s="84"/>
    </row>
    <row r="840" spans="1:26" ht="13">
      <c r="A840" s="123"/>
      <c r="B840" s="124"/>
      <c r="C840" s="127"/>
      <c r="D840" s="127"/>
      <c r="E840" s="127"/>
      <c r="F840" s="124"/>
      <c r="G840" s="370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133"/>
      <c r="Z840" s="84"/>
    </row>
    <row r="841" spans="1:26" ht="13">
      <c r="A841" s="123"/>
      <c r="B841" s="124"/>
      <c r="C841" s="127"/>
      <c r="D841" s="127"/>
      <c r="E841" s="127"/>
      <c r="F841" s="124"/>
      <c r="G841" s="370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133"/>
      <c r="Z841" s="84"/>
    </row>
    <row r="842" spans="1:26" ht="13">
      <c r="A842" s="123"/>
      <c r="B842" s="124"/>
      <c r="C842" s="127"/>
      <c r="D842" s="127"/>
      <c r="E842" s="127"/>
      <c r="F842" s="124"/>
      <c r="G842" s="370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133"/>
      <c r="Z842" s="84"/>
    </row>
    <row r="843" spans="1:26" ht="13">
      <c r="A843" s="123"/>
      <c r="B843" s="124"/>
      <c r="C843" s="127"/>
      <c r="D843" s="127"/>
      <c r="E843" s="127"/>
      <c r="F843" s="124"/>
      <c r="G843" s="370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133"/>
      <c r="Z843" s="84"/>
    </row>
    <row r="844" spans="1:26" ht="13">
      <c r="A844" s="123"/>
      <c r="B844" s="124"/>
      <c r="C844" s="127"/>
      <c r="D844" s="127"/>
      <c r="E844" s="127"/>
      <c r="F844" s="124"/>
      <c r="G844" s="370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133"/>
      <c r="Z844" s="84"/>
    </row>
    <row r="845" spans="1:26" ht="13">
      <c r="A845" s="123"/>
      <c r="B845" s="124"/>
      <c r="C845" s="127"/>
      <c r="D845" s="127"/>
      <c r="E845" s="127"/>
      <c r="F845" s="124"/>
      <c r="G845" s="370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133"/>
      <c r="Z845" s="84"/>
    </row>
    <row r="846" spans="1:26" ht="13">
      <c r="A846" s="123"/>
      <c r="B846" s="124"/>
      <c r="C846" s="127"/>
      <c r="D846" s="127"/>
      <c r="E846" s="127"/>
      <c r="F846" s="124"/>
      <c r="G846" s="370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133"/>
      <c r="Z846" s="84"/>
    </row>
    <row r="847" spans="1:26" ht="13">
      <c r="A847" s="123"/>
      <c r="B847" s="124"/>
      <c r="C847" s="127"/>
      <c r="D847" s="127"/>
      <c r="E847" s="127"/>
      <c r="F847" s="124"/>
      <c r="G847" s="370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133"/>
      <c r="Z847" s="84"/>
    </row>
    <row r="848" spans="1:26" ht="13">
      <c r="A848" s="123"/>
      <c r="B848" s="124"/>
      <c r="C848" s="127"/>
      <c r="D848" s="127"/>
      <c r="E848" s="127"/>
      <c r="F848" s="124"/>
      <c r="G848" s="370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133"/>
      <c r="Z848" s="84"/>
    </row>
    <row r="849" spans="1:26" ht="13">
      <c r="A849" s="123"/>
      <c r="B849" s="124"/>
      <c r="C849" s="127"/>
      <c r="D849" s="127"/>
      <c r="E849" s="127"/>
      <c r="F849" s="124"/>
      <c r="G849" s="370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133"/>
      <c r="Z849" s="84"/>
    </row>
    <row r="850" spans="1:26" ht="13">
      <c r="A850" s="123"/>
      <c r="B850" s="124"/>
      <c r="C850" s="127"/>
      <c r="D850" s="127"/>
      <c r="E850" s="127"/>
      <c r="F850" s="124"/>
      <c r="G850" s="370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133"/>
      <c r="Z850" s="84"/>
    </row>
    <row r="851" spans="1:26" ht="13">
      <c r="A851" s="123"/>
      <c r="B851" s="124"/>
      <c r="C851" s="127"/>
      <c r="D851" s="127"/>
      <c r="E851" s="127"/>
      <c r="F851" s="124"/>
      <c r="G851" s="370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133"/>
      <c r="Z851" s="84"/>
    </row>
    <row r="852" spans="1:26" ht="13">
      <c r="A852" s="123"/>
      <c r="B852" s="124"/>
      <c r="C852" s="127"/>
      <c r="D852" s="127"/>
      <c r="E852" s="127"/>
      <c r="F852" s="124"/>
      <c r="G852" s="370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133"/>
      <c r="Z852" s="84"/>
    </row>
    <row r="853" spans="1:26" ht="13">
      <c r="A853" s="123"/>
      <c r="B853" s="124"/>
      <c r="C853" s="127"/>
      <c r="D853" s="127"/>
      <c r="E853" s="127"/>
      <c r="F853" s="124"/>
      <c r="G853" s="370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133"/>
      <c r="Z853" s="84"/>
    </row>
    <row r="854" spans="1:26" ht="13">
      <c r="A854" s="123"/>
      <c r="B854" s="124"/>
      <c r="C854" s="127"/>
      <c r="D854" s="127"/>
      <c r="E854" s="127"/>
      <c r="F854" s="124"/>
      <c r="G854" s="370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133"/>
      <c r="Z854" s="84"/>
    </row>
    <row r="855" spans="1:26" ht="13">
      <c r="A855" s="123"/>
      <c r="B855" s="124"/>
      <c r="C855" s="127"/>
      <c r="D855" s="127"/>
      <c r="E855" s="127"/>
      <c r="F855" s="124"/>
      <c r="G855" s="370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133"/>
      <c r="Z855" s="84"/>
    </row>
    <row r="856" spans="1:26" ht="13">
      <c r="A856" s="123"/>
      <c r="B856" s="124"/>
      <c r="C856" s="127"/>
      <c r="D856" s="127"/>
      <c r="E856" s="127"/>
      <c r="F856" s="124"/>
      <c r="G856" s="370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133"/>
      <c r="Z856" s="84"/>
    </row>
    <row r="857" spans="1:26" ht="13">
      <c r="A857" s="123"/>
      <c r="B857" s="124"/>
      <c r="C857" s="127"/>
      <c r="D857" s="127"/>
      <c r="E857" s="127"/>
      <c r="F857" s="124"/>
      <c r="G857" s="370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133"/>
      <c r="Z857" s="84"/>
    </row>
    <row r="858" spans="1:26" ht="13">
      <c r="A858" s="123"/>
      <c r="B858" s="124"/>
      <c r="C858" s="127"/>
      <c r="D858" s="127"/>
      <c r="E858" s="127"/>
      <c r="F858" s="124"/>
      <c r="G858" s="370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133"/>
      <c r="Z858" s="84"/>
    </row>
    <row r="859" spans="1:26" ht="13">
      <c r="A859" s="123"/>
      <c r="B859" s="124"/>
      <c r="C859" s="127"/>
      <c r="D859" s="127"/>
      <c r="E859" s="127"/>
      <c r="F859" s="124"/>
      <c r="G859" s="370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133"/>
      <c r="Z859" s="84"/>
    </row>
    <row r="860" spans="1:26" ht="13">
      <c r="A860" s="123"/>
      <c r="B860" s="124"/>
      <c r="C860" s="127"/>
      <c r="D860" s="127"/>
      <c r="E860" s="127"/>
      <c r="F860" s="124"/>
      <c r="G860" s="370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133"/>
      <c r="Z860" s="84"/>
    </row>
    <row r="861" spans="1:26" ht="13">
      <c r="A861" s="123"/>
      <c r="B861" s="124"/>
      <c r="C861" s="127"/>
      <c r="D861" s="127"/>
      <c r="E861" s="127"/>
      <c r="F861" s="124"/>
      <c r="G861" s="370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133"/>
      <c r="Z861" s="84"/>
    </row>
    <row r="862" spans="1:26" ht="13">
      <c r="A862" s="123"/>
      <c r="B862" s="124"/>
      <c r="C862" s="127"/>
      <c r="D862" s="127"/>
      <c r="E862" s="127"/>
      <c r="F862" s="124"/>
      <c r="G862" s="370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133"/>
      <c r="Z862" s="84"/>
    </row>
    <row r="863" spans="1:26" ht="13">
      <c r="A863" s="123"/>
      <c r="B863" s="124"/>
      <c r="C863" s="127"/>
      <c r="D863" s="127"/>
      <c r="E863" s="127"/>
      <c r="F863" s="124"/>
      <c r="G863" s="370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133"/>
      <c r="Z863" s="84"/>
    </row>
    <row r="864" spans="1:26" ht="13">
      <c r="A864" s="123"/>
      <c r="B864" s="124"/>
      <c r="C864" s="127"/>
      <c r="D864" s="127"/>
      <c r="E864" s="127"/>
      <c r="F864" s="124"/>
      <c r="G864" s="370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133"/>
      <c r="Z864" s="84"/>
    </row>
    <row r="865" spans="1:26" ht="13">
      <c r="A865" s="123"/>
      <c r="B865" s="124"/>
      <c r="C865" s="127"/>
      <c r="D865" s="127"/>
      <c r="E865" s="127"/>
      <c r="F865" s="124"/>
      <c r="G865" s="370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133"/>
      <c r="Z865" s="84"/>
    </row>
    <row r="866" spans="1:26" ht="13">
      <c r="A866" s="123"/>
      <c r="B866" s="124"/>
      <c r="C866" s="127"/>
      <c r="D866" s="127"/>
      <c r="E866" s="127"/>
      <c r="F866" s="124"/>
      <c r="G866" s="370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133"/>
      <c r="Z866" s="84"/>
    </row>
    <row r="867" spans="1:26" ht="13">
      <c r="A867" s="123"/>
      <c r="B867" s="124"/>
      <c r="C867" s="127"/>
      <c r="D867" s="127"/>
      <c r="E867" s="127"/>
      <c r="F867" s="124"/>
      <c r="G867" s="370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133"/>
      <c r="Z867" s="84"/>
    </row>
    <row r="868" spans="1:26" ht="13">
      <c r="A868" s="123"/>
      <c r="B868" s="124"/>
      <c r="C868" s="127"/>
      <c r="D868" s="127"/>
      <c r="E868" s="127"/>
      <c r="F868" s="124"/>
      <c r="G868" s="370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133"/>
      <c r="Z868" s="84"/>
    </row>
    <row r="869" spans="1:26" ht="13">
      <c r="A869" s="123"/>
      <c r="B869" s="124"/>
      <c r="C869" s="127"/>
      <c r="D869" s="127"/>
      <c r="E869" s="127"/>
      <c r="F869" s="124"/>
      <c r="G869" s="370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133"/>
      <c r="Z869" s="84"/>
    </row>
    <row r="870" spans="1:26" ht="13">
      <c r="A870" s="123"/>
      <c r="B870" s="124"/>
      <c r="C870" s="127"/>
      <c r="D870" s="127"/>
      <c r="E870" s="127"/>
      <c r="F870" s="124"/>
      <c r="G870" s="370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133"/>
      <c r="Z870" s="84"/>
    </row>
    <row r="871" spans="1:26" ht="13">
      <c r="A871" s="123"/>
      <c r="B871" s="124"/>
      <c r="C871" s="127"/>
      <c r="D871" s="127"/>
      <c r="E871" s="127"/>
      <c r="F871" s="124"/>
      <c r="G871" s="370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133"/>
      <c r="Z871" s="84"/>
    </row>
    <row r="872" spans="1:26" ht="13">
      <c r="A872" s="123"/>
      <c r="B872" s="124"/>
      <c r="C872" s="127"/>
      <c r="D872" s="127"/>
      <c r="E872" s="127"/>
      <c r="F872" s="124"/>
      <c r="G872" s="370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133"/>
      <c r="Z872" s="84"/>
    </row>
    <row r="873" spans="1:26" ht="13">
      <c r="A873" s="123"/>
      <c r="B873" s="124"/>
      <c r="C873" s="127"/>
      <c r="D873" s="127"/>
      <c r="E873" s="127"/>
      <c r="F873" s="124"/>
      <c r="G873" s="370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133"/>
      <c r="Z873" s="84"/>
    </row>
    <row r="874" spans="1:26" ht="13">
      <c r="A874" s="123"/>
      <c r="B874" s="124"/>
      <c r="C874" s="127"/>
      <c r="D874" s="127"/>
      <c r="E874" s="127"/>
      <c r="F874" s="124"/>
      <c r="G874" s="370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133"/>
      <c r="Z874" s="84"/>
    </row>
    <row r="875" spans="1:26" ht="13">
      <c r="A875" s="123"/>
      <c r="B875" s="124"/>
      <c r="C875" s="127"/>
      <c r="D875" s="127"/>
      <c r="E875" s="127"/>
      <c r="F875" s="124"/>
      <c r="G875" s="370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133"/>
      <c r="Z875" s="84"/>
    </row>
    <row r="876" spans="1:26" ht="13">
      <c r="A876" s="123"/>
      <c r="B876" s="124"/>
      <c r="C876" s="127"/>
      <c r="D876" s="127"/>
      <c r="E876" s="127"/>
      <c r="F876" s="124"/>
      <c r="G876" s="370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133"/>
      <c r="Z876" s="84"/>
    </row>
    <row r="877" spans="1:26" ht="13">
      <c r="A877" s="123"/>
      <c r="B877" s="124"/>
      <c r="C877" s="127"/>
      <c r="D877" s="127"/>
      <c r="E877" s="127"/>
      <c r="F877" s="124"/>
      <c r="G877" s="370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133"/>
      <c r="Z877" s="84"/>
    </row>
    <row r="878" spans="1:26" ht="13">
      <c r="A878" s="123"/>
      <c r="B878" s="124"/>
      <c r="C878" s="127"/>
      <c r="D878" s="127"/>
      <c r="E878" s="127"/>
      <c r="F878" s="124"/>
      <c r="G878" s="370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133"/>
      <c r="Z878" s="84"/>
    </row>
    <row r="879" spans="1:26" ht="13">
      <c r="A879" s="123"/>
      <c r="B879" s="124"/>
      <c r="C879" s="127"/>
      <c r="D879" s="127"/>
      <c r="E879" s="127"/>
      <c r="F879" s="124"/>
      <c r="G879" s="370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133"/>
      <c r="Z879" s="84"/>
    </row>
    <row r="880" spans="1:26" ht="13">
      <c r="A880" s="123"/>
      <c r="B880" s="124"/>
      <c r="C880" s="127"/>
      <c r="D880" s="127"/>
      <c r="E880" s="127"/>
      <c r="F880" s="124"/>
      <c r="G880" s="370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133"/>
      <c r="Z880" s="84"/>
    </row>
    <row r="881" spans="1:26" ht="13">
      <c r="A881" s="123"/>
      <c r="B881" s="124"/>
      <c r="C881" s="127"/>
      <c r="D881" s="127"/>
      <c r="E881" s="127"/>
      <c r="F881" s="124"/>
      <c r="G881" s="370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133"/>
      <c r="Z881" s="84"/>
    </row>
    <row r="882" spans="1:26" ht="13">
      <c r="A882" s="123"/>
      <c r="B882" s="124"/>
      <c r="C882" s="127"/>
      <c r="D882" s="127"/>
      <c r="E882" s="127"/>
      <c r="F882" s="124"/>
      <c r="G882" s="370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133"/>
      <c r="Z882" s="84"/>
    </row>
    <row r="883" spans="1:26" ht="13">
      <c r="A883" s="123"/>
      <c r="B883" s="124"/>
      <c r="C883" s="127"/>
      <c r="D883" s="127"/>
      <c r="E883" s="127"/>
      <c r="F883" s="124"/>
      <c r="G883" s="370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133"/>
      <c r="Z883" s="84"/>
    </row>
    <row r="884" spans="1:26" ht="13">
      <c r="A884" s="123"/>
      <c r="B884" s="124"/>
      <c r="C884" s="127"/>
      <c r="D884" s="127"/>
      <c r="E884" s="127"/>
      <c r="F884" s="124"/>
      <c r="G884" s="370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133"/>
      <c r="Z884" s="84"/>
    </row>
    <row r="885" spans="1:26" ht="13">
      <c r="A885" s="123"/>
      <c r="B885" s="124"/>
      <c r="C885" s="127"/>
      <c r="D885" s="127"/>
      <c r="E885" s="127"/>
      <c r="F885" s="124"/>
      <c r="G885" s="370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133"/>
      <c r="Z885" s="84"/>
    </row>
    <row r="886" spans="1:26" ht="13">
      <c r="A886" s="123"/>
      <c r="B886" s="124"/>
      <c r="C886" s="127"/>
      <c r="D886" s="127"/>
      <c r="E886" s="127"/>
      <c r="F886" s="124"/>
      <c r="G886" s="370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133"/>
      <c r="Z886" s="84"/>
    </row>
    <row r="887" spans="1:26" ht="13">
      <c r="A887" s="123"/>
      <c r="B887" s="124"/>
      <c r="C887" s="127"/>
      <c r="D887" s="127"/>
      <c r="E887" s="127"/>
      <c r="F887" s="124"/>
      <c r="G887" s="370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133"/>
      <c r="Z887" s="84"/>
    </row>
    <row r="888" spans="1:26" ht="13">
      <c r="A888" s="123"/>
      <c r="B888" s="124"/>
      <c r="C888" s="127"/>
      <c r="D888" s="127"/>
      <c r="E888" s="127"/>
      <c r="F888" s="124"/>
      <c r="G888" s="370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133"/>
      <c r="Z888" s="84"/>
    </row>
    <row r="889" spans="1:26" ht="13">
      <c r="A889" s="123"/>
      <c r="B889" s="124"/>
      <c r="C889" s="127"/>
      <c r="D889" s="127"/>
      <c r="E889" s="127"/>
      <c r="F889" s="124"/>
      <c r="G889" s="370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133"/>
      <c r="Z889" s="84"/>
    </row>
    <row r="890" spans="1:26" ht="13">
      <c r="A890" s="123"/>
      <c r="B890" s="124"/>
      <c r="C890" s="127"/>
      <c r="D890" s="127"/>
      <c r="E890" s="127"/>
      <c r="F890" s="124"/>
      <c r="G890" s="370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133"/>
      <c r="Z890" s="84"/>
    </row>
    <row r="891" spans="1:26" ht="13">
      <c r="A891" s="123"/>
      <c r="B891" s="124"/>
      <c r="C891" s="127"/>
      <c r="D891" s="127"/>
      <c r="E891" s="127"/>
      <c r="F891" s="124"/>
      <c r="G891" s="370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133"/>
      <c r="Z891" s="84"/>
    </row>
    <row r="892" spans="1:26" ht="13">
      <c r="A892" s="123"/>
      <c r="B892" s="124"/>
      <c r="C892" s="127"/>
      <c r="D892" s="127"/>
      <c r="E892" s="127"/>
      <c r="F892" s="124"/>
      <c r="G892" s="370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133"/>
      <c r="Z892" s="84"/>
    </row>
    <row r="893" spans="1:26" ht="13">
      <c r="A893" s="123"/>
      <c r="B893" s="124"/>
      <c r="C893" s="127"/>
      <c r="D893" s="127"/>
      <c r="E893" s="127"/>
      <c r="F893" s="124"/>
      <c r="G893" s="370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133"/>
      <c r="Z893" s="84"/>
    </row>
    <row r="894" spans="1:26" ht="13">
      <c r="A894" s="123"/>
      <c r="B894" s="124"/>
      <c r="C894" s="127"/>
      <c r="D894" s="127"/>
      <c r="E894" s="127"/>
      <c r="F894" s="124"/>
      <c r="G894" s="370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133"/>
      <c r="Z894" s="84"/>
    </row>
    <row r="895" spans="1:26" ht="13">
      <c r="A895" s="123"/>
      <c r="B895" s="124"/>
      <c r="C895" s="127"/>
      <c r="D895" s="127"/>
      <c r="E895" s="127"/>
      <c r="F895" s="124"/>
      <c r="G895" s="370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133"/>
      <c r="Z895" s="84"/>
    </row>
    <row r="896" spans="1:26" ht="13">
      <c r="A896" s="123"/>
      <c r="B896" s="124"/>
      <c r="C896" s="127"/>
      <c r="D896" s="127"/>
      <c r="E896" s="127"/>
      <c r="F896" s="124"/>
      <c r="G896" s="370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133"/>
      <c r="Z896" s="84"/>
    </row>
    <row r="897" spans="1:26" ht="13">
      <c r="A897" s="123"/>
      <c r="B897" s="124"/>
      <c r="C897" s="127"/>
      <c r="D897" s="127"/>
      <c r="E897" s="127"/>
      <c r="F897" s="124"/>
      <c r="G897" s="370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133"/>
      <c r="Z897" s="84"/>
    </row>
    <row r="898" spans="1:26" ht="13">
      <c r="A898" s="123"/>
      <c r="B898" s="124"/>
      <c r="C898" s="127"/>
      <c r="D898" s="127"/>
      <c r="E898" s="127"/>
      <c r="F898" s="124"/>
      <c r="G898" s="370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133"/>
      <c r="Z898" s="84"/>
    </row>
    <row r="899" spans="1:26" ht="13">
      <c r="A899" s="123"/>
      <c r="B899" s="124"/>
      <c r="C899" s="127"/>
      <c r="D899" s="127"/>
      <c r="E899" s="127"/>
      <c r="F899" s="124"/>
      <c r="G899" s="370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133"/>
      <c r="Z899" s="84"/>
    </row>
    <row r="900" spans="1:26" ht="13">
      <c r="A900" s="123"/>
      <c r="B900" s="124"/>
      <c r="C900" s="127"/>
      <c r="D900" s="127"/>
      <c r="E900" s="127"/>
      <c r="F900" s="124"/>
      <c r="G900" s="370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133"/>
      <c r="Z900" s="84"/>
    </row>
    <row r="901" spans="1:26" ht="13">
      <c r="A901" s="123"/>
      <c r="B901" s="124"/>
      <c r="C901" s="127"/>
      <c r="D901" s="127"/>
      <c r="E901" s="127"/>
      <c r="F901" s="124"/>
      <c r="G901" s="370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133"/>
      <c r="Z901" s="84"/>
    </row>
    <row r="902" spans="1:26" ht="13">
      <c r="A902" s="123"/>
      <c r="B902" s="124"/>
      <c r="C902" s="127"/>
      <c r="D902" s="127"/>
      <c r="E902" s="127"/>
      <c r="F902" s="124"/>
      <c r="G902" s="370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133"/>
      <c r="Z902" s="84"/>
    </row>
    <row r="903" spans="1:26" ht="13">
      <c r="A903" s="123"/>
      <c r="B903" s="124"/>
      <c r="C903" s="127"/>
      <c r="D903" s="127"/>
      <c r="E903" s="127"/>
      <c r="F903" s="124"/>
      <c r="G903" s="370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133"/>
      <c r="Z903" s="84"/>
    </row>
    <row r="904" spans="1:26" ht="13">
      <c r="A904" s="123"/>
      <c r="B904" s="124"/>
      <c r="C904" s="127"/>
      <c r="D904" s="127"/>
      <c r="E904" s="127"/>
      <c r="F904" s="124"/>
      <c r="G904" s="370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133"/>
      <c r="Z904" s="84"/>
    </row>
    <row r="905" spans="1:26" ht="13">
      <c r="A905" s="123"/>
      <c r="B905" s="124"/>
      <c r="C905" s="127"/>
      <c r="D905" s="127"/>
      <c r="E905" s="127"/>
      <c r="F905" s="124"/>
      <c r="G905" s="370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133"/>
      <c r="Z905" s="84"/>
    </row>
    <row r="906" spans="1:26" ht="13">
      <c r="A906" s="123"/>
      <c r="B906" s="124"/>
      <c r="C906" s="127"/>
      <c r="D906" s="127"/>
      <c r="E906" s="127"/>
      <c r="F906" s="124"/>
      <c r="G906" s="370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133"/>
      <c r="Z906" s="84"/>
    </row>
    <row r="907" spans="1:26" ht="13">
      <c r="A907" s="123"/>
      <c r="B907" s="124"/>
      <c r="C907" s="127"/>
      <c r="D907" s="127"/>
      <c r="E907" s="127"/>
      <c r="F907" s="124"/>
      <c r="G907" s="370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133"/>
      <c r="Z907" s="84"/>
    </row>
    <row r="908" spans="1:26" ht="13">
      <c r="A908" s="123"/>
      <c r="B908" s="124"/>
      <c r="C908" s="127"/>
      <c r="D908" s="127"/>
      <c r="E908" s="127"/>
      <c r="F908" s="124"/>
      <c r="G908" s="370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133"/>
      <c r="Z908" s="84"/>
    </row>
    <row r="909" spans="1:26" ht="13">
      <c r="A909" s="123"/>
      <c r="B909" s="124"/>
      <c r="C909" s="127"/>
      <c r="D909" s="127"/>
      <c r="E909" s="127"/>
      <c r="F909" s="124"/>
      <c r="G909" s="370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133"/>
      <c r="Z909" s="84"/>
    </row>
    <row r="910" spans="1:26" ht="13">
      <c r="A910" s="123"/>
      <c r="B910" s="124"/>
      <c r="C910" s="127"/>
      <c r="D910" s="127"/>
      <c r="E910" s="127"/>
      <c r="F910" s="124"/>
      <c r="G910" s="370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133"/>
      <c r="Z910" s="84"/>
    </row>
    <row r="911" spans="1:26" ht="13">
      <c r="A911" s="123"/>
      <c r="B911" s="124"/>
      <c r="C911" s="127"/>
      <c r="D911" s="127"/>
      <c r="E911" s="127"/>
      <c r="F911" s="124"/>
      <c r="G911" s="370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133"/>
      <c r="Z911" s="84"/>
    </row>
    <row r="912" spans="1:26" ht="13">
      <c r="A912" s="123"/>
      <c r="B912" s="124"/>
      <c r="C912" s="127"/>
      <c r="D912" s="127"/>
      <c r="E912" s="127"/>
      <c r="F912" s="124"/>
      <c r="G912" s="370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133"/>
      <c r="Z912" s="84"/>
    </row>
    <row r="913" spans="1:26" ht="13">
      <c r="A913" s="123"/>
      <c r="B913" s="124"/>
      <c r="C913" s="127"/>
      <c r="D913" s="127"/>
      <c r="E913" s="127"/>
      <c r="F913" s="124"/>
      <c r="G913" s="370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133"/>
      <c r="Z913" s="84"/>
    </row>
    <row r="914" spans="1:26" ht="13">
      <c r="A914" s="123"/>
      <c r="B914" s="124"/>
      <c r="C914" s="127"/>
      <c r="D914" s="127"/>
      <c r="E914" s="127"/>
      <c r="F914" s="124"/>
      <c r="G914" s="370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133"/>
      <c r="Z914" s="84"/>
    </row>
    <row r="915" spans="1:26" ht="13">
      <c r="A915" s="123"/>
      <c r="B915" s="124"/>
      <c r="C915" s="127"/>
      <c r="D915" s="127"/>
      <c r="E915" s="127"/>
      <c r="F915" s="124"/>
      <c r="G915" s="370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133"/>
      <c r="Z915" s="84"/>
    </row>
    <row r="916" spans="1:26" ht="13">
      <c r="A916" s="123"/>
      <c r="B916" s="124"/>
      <c r="C916" s="127"/>
      <c r="D916" s="127"/>
      <c r="E916" s="127"/>
      <c r="F916" s="124"/>
      <c r="G916" s="370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133"/>
      <c r="Z916" s="84"/>
    </row>
    <row r="917" spans="1:26" ht="13">
      <c r="A917" s="123"/>
      <c r="B917" s="124"/>
      <c r="C917" s="127"/>
      <c r="D917" s="127"/>
      <c r="E917" s="127"/>
      <c r="F917" s="124"/>
      <c r="G917" s="370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133"/>
      <c r="Z917" s="84"/>
    </row>
    <row r="918" spans="1:26" ht="13">
      <c r="A918" s="123"/>
      <c r="B918" s="124"/>
      <c r="C918" s="127"/>
      <c r="D918" s="127"/>
      <c r="E918" s="127"/>
      <c r="F918" s="124"/>
      <c r="G918" s="370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133"/>
      <c r="Z918" s="84"/>
    </row>
    <row r="919" spans="1:26" ht="13">
      <c r="A919" s="123"/>
      <c r="B919" s="124"/>
      <c r="C919" s="127"/>
      <c r="D919" s="127"/>
      <c r="E919" s="127"/>
      <c r="F919" s="124"/>
      <c r="G919" s="370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133"/>
      <c r="Z919" s="84"/>
    </row>
    <row r="920" spans="1:26" ht="13">
      <c r="A920" s="123"/>
      <c r="B920" s="124"/>
      <c r="C920" s="127"/>
      <c r="D920" s="127"/>
      <c r="E920" s="127"/>
      <c r="F920" s="124"/>
      <c r="G920" s="370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133"/>
      <c r="Z920" s="84"/>
    </row>
    <row r="921" spans="1:26" ht="13">
      <c r="A921" s="123"/>
      <c r="B921" s="124"/>
      <c r="C921" s="127"/>
      <c r="D921" s="127"/>
      <c r="E921" s="127"/>
      <c r="F921" s="124"/>
      <c r="G921" s="370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133"/>
      <c r="Z921" s="84"/>
    </row>
    <row r="922" spans="1:26" ht="13">
      <c r="A922" s="123"/>
      <c r="B922" s="124"/>
      <c r="C922" s="127"/>
      <c r="D922" s="127"/>
      <c r="E922" s="127"/>
      <c r="F922" s="124"/>
      <c r="G922" s="370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133"/>
      <c r="Z922" s="84"/>
    </row>
    <row r="923" spans="1:26" ht="13">
      <c r="A923" s="123"/>
      <c r="B923" s="124"/>
      <c r="C923" s="127"/>
      <c r="D923" s="127"/>
      <c r="E923" s="127"/>
      <c r="F923" s="124"/>
      <c r="G923" s="370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133"/>
      <c r="Z923" s="84"/>
    </row>
    <row r="924" spans="1:26" ht="13">
      <c r="A924" s="123"/>
      <c r="B924" s="124"/>
      <c r="C924" s="127"/>
      <c r="D924" s="127"/>
      <c r="E924" s="127"/>
      <c r="F924" s="124"/>
      <c r="G924" s="370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133"/>
      <c r="Z924" s="84"/>
    </row>
    <row r="925" spans="1:26" ht="13">
      <c r="A925" s="123"/>
      <c r="B925" s="124"/>
      <c r="C925" s="127"/>
      <c r="D925" s="127"/>
      <c r="E925" s="127"/>
      <c r="F925" s="124"/>
      <c r="G925" s="370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133"/>
      <c r="Z925" s="84"/>
    </row>
    <row r="926" spans="1:26" ht="13">
      <c r="A926" s="123"/>
      <c r="B926" s="124"/>
      <c r="C926" s="127"/>
      <c r="D926" s="127"/>
      <c r="E926" s="127"/>
      <c r="F926" s="124"/>
      <c r="G926" s="370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133"/>
      <c r="Z926" s="84"/>
    </row>
    <row r="927" spans="1:26" ht="13">
      <c r="A927" s="123"/>
      <c r="B927" s="124"/>
      <c r="C927" s="127"/>
      <c r="D927" s="127"/>
      <c r="E927" s="127"/>
      <c r="F927" s="124"/>
      <c r="G927" s="370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133"/>
      <c r="Z927" s="84"/>
    </row>
    <row r="928" spans="1:26" ht="13">
      <c r="A928" s="123"/>
      <c r="B928" s="124"/>
      <c r="C928" s="127"/>
      <c r="D928" s="127"/>
      <c r="E928" s="127"/>
      <c r="F928" s="124"/>
      <c r="G928" s="370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133"/>
      <c r="Z928" s="84"/>
    </row>
    <row r="929" spans="1:26" ht="13">
      <c r="A929" s="123"/>
      <c r="B929" s="124"/>
      <c r="C929" s="127"/>
      <c r="D929" s="127"/>
      <c r="E929" s="127"/>
      <c r="F929" s="124"/>
      <c r="G929" s="370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133"/>
      <c r="Z929" s="84"/>
    </row>
    <row r="930" spans="1:26" ht="13">
      <c r="A930" s="123"/>
      <c r="B930" s="124"/>
      <c r="C930" s="127"/>
      <c r="D930" s="127"/>
      <c r="E930" s="127"/>
      <c r="F930" s="124"/>
      <c r="G930" s="370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133"/>
      <c r="Z930" s="84"/>
    </row>
    <row r="931" spans="1:26" ht="13">
      <c r="A931" s="123"/>
      <c r="B931" s="124"/>
      <c r="C931" s="127"/>
      <c r="D931" s="127"/>
      <c r="E931" s="127"/>
      <c r="F931" s="124"/>
      <c r="G931" s="370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133"/>
      <c r="Z931" s="84"/>
    </row>
    <row r="932" spans="1:26" ht="13">
      <c r="A932" s="123"/>
      <c r="B932" s="124"/>
      <c r="C932" s="127"/>
      <c r="D932" s="127"/>
      <c r="E932" s="127"/>
      <c r="F932" s="124"/>
      <c r="G932" s="370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133"/>
      <c r="Z932" s="84"/>
    </row>
    <row r="933" spans="1:26" ht="13">
      <c r="A933" s="123"/>
      <c r="B933" s="124"/>
      <c r="C933" s="127"/>
      <c r="D933" s="127"/>
      <c r="E933" s="127"/>
      <c r="F933" s="124"/>
      <c r="G933" s="370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133"/>
      <c r="Z933" s="84"/>
    </row>
    <row r="934" spans="1:26" ht="13">
      <c r="A934" s="123"/>
      <c r="B934" s="124"/>
      <c r="C934" s="127"/>
      <c r="D934" s="127"/>
      <c r="E934" s="127"/>
      <c r="F934" s="124"/>
      <c r="G934" s="370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133"/>
      <c r="Z934" s="84"/>
    </row>
    <row r="935" spans="1:26" ht="13">
      <c r="A935" s="123"/>
      <c r="B935" s="124"/>
      <c r="C935" s="127"/>
      <c r="D935" s="127"/>
      <c r="E935" s="127"/>
      <c r="F935" s="124"/>
      <c r="G935" s="370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133"/>
      <c r="Z935" s="84"/>
    </row>
    <row r="936" spans="1:26" ht="13">
      <c r="A936" s="123"/>
      <c r="B936" s="124"/>
      <c r="C936" s="127"/>
      <c r="D936" s="127"/>
      <c r="E936" s="127"/>
      <c r="F936" s="124"/>
      <c r="G936" s="370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133"/>
      <c r="Z936" s="84"/>
    </row>
    <row r="937" spans="1:26" ht="13">
      <c r="A937" s="123"/>
      <c r="B937" s="124"/>
      <c r="C937" s="127"/>
      <c r="D937" s="127"/>
      <c r="E937" s="127"/>
      <c r="F937" s="124"/>
      <c r="G937" s="370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133"/>
      <c r="Z937" s="84"/>
    </row>
    <row r="938" spans="1:26" ht="13">
      <c r="A938" s="123"/>
      <c r="B938" s="124"/>
      <c r="C938" s="127"/>
      <c r="D938" s="127"/>
      <c r="E938" s="127"/>
      <c r="F938" s="124"/>
      <c r="G938" s="370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133"/>
      <c r="Z938" s="84"/>
    </row>
    <row r="939" spans="1:26" ht="13">
      <c r="A939" s="123"/>
      <c r="B939" s="124"/>
      <c r="C939" s="127"/>
      <c r="D939" s="127"/>
      <c r="E939" s="127"/>
      <c r="F939" s="124"/>
      <c r="G939" s="370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133"/>
      <c r="Z939" s="84"/>
    </row>
    <row r="940" spans="1:26" ht="13">
      <c r="A940" s="123"/>
      <c r="B940" s="124"/>
      <c r="C940" s="127"/>
      <c r="D940" s="127"/>
      <c r="E940" s="127"/>
      <c r="F940" s="124"/>
      <c r="G940" s="370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133"/>
      <c r="Z940" s="84"/>
    </row>
    <row r="941" spans="1:26" ht="13">
      <c r="A941" s="123"/>
      <c r="B941" s="124"/>
      <c r="C941" s="127"/>
      <c r="D941" s="127"/>
      <c r="E941" s="127"/>
      <c r="F941" s="124"/>
      <c r="G941" s="370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133"/>
      <c r="Z941" s="84"/>
    </row>
    <row r="942" spans="1:26" ht="13">
      <c r="A942" s="123"/>
      <c r="B942" s="124"/>
      <c r="C942" s="127"/>
      <c r="D942" s="127"/>
      <c r="E942" s="127"/>
      <c r="F942" s="124"/>
      <c r="G942" s="370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133"/>
      <c r="Z942" s="84"/>
    </row>
    <row r="943" spans="1:26" ht="13">
      <c r="A943" s="123"/>
      <c r="B943" s="124"/>
      <c r="C943" s="127"/>
      <c r="D943" s="127"/>
      <c r="E943" s="127"/>
      <c r="F943" s="124"/>
      <c r="G943" s="370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133"/>
      <c r="Z943" s="84"/>
    </row>
    <row r="944" spans="1:26" ht="13">
      <c r="A944" s="123"/>
      <c r="B944" s="124"/>
      <c r="C944" s="127"/>
      <c r="D944" s="127"/>
      <c r="E944" s="127"/>
      <c r="F944" s="124"/>
      <c r="G944" s="370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133"/>
      <c r="Z944" s="84"/>
    </row>
    <row r="945" spans="1:26" ht="13">
      <c r="A945" s="123"/>
      <c r="B945" s="124"/>
      <c r="C945" s="127"/>
      <c r="D945" s="127"/>
      <c r="E945" s="127"/>
      <c r="F945" s="124"/>
      <c r="G945" s="370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133"/>
      <c r="Z945" s="84"/>
    </row>
    <row r="946" spans="1:26" ht="13">
      <c r="A946" s="123"/>
      <c r="B946" s="124"/>
      <c r="C946" s="127"/>
      <c r="D946" s="127"/>
      <c r="E946" s="127"/>
      <c r="F946" s="124"/>
      <c r="G946" s="370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133"/>
      <c r="Z946" s="84"/>
    </row>
    <row r="947" spans="1:26" ht="13">
      <c r="A947" s="123"/>
      <c r="B947" s="124"/>
      <c r="C947" s="127"/>
      <c r="D947" s="127"/>
      <c r="E947" s="127"/>
      <c r="F947" s="124"/>
      <c r="G947" s="370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133"/>
      <c r="Z947" s="84"/>
    </row>
    <row r="948" spans="1:26" ht="13">
      <c r="A948" s="123"/>
      <c r="B948" s="124"/>
      <c r="C948" s="127"/>
      <c r="D948" s="127"/>
      <c r="E948" s="127"/>
      <c r="F948" s="124"/>
      <c r="G948" s="370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133"/>
      <c r="Z948" s="84"/>
    </row>
    <row r="949" spans="1:26" ht="13">
      <c r="A949" s="123"/>
      <c r="B949" s="124"/>
      <c r="C949" s="127"/>
      <c r="D949" s="127"/>
      <c r="E949" s="127"/>
      <c r="F949" s="124"/>
      <c r="G949" s="370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133"/>
      <c r="Z949" s="84"/>
    </row>
    <row r="950" spans="1:26" ht="13">
      <c r="A950" s="123"/>
      <c r="B950" s="124"/>
      <c r="C950" s="127"/>
      <c r="D950" s="127"/>
      <c r="E950" s="127"/>
      <c r="F950" s="124"/>
      <c r="G950" s="370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133"/>
      <c r="Z950" s="84"/>
    </row>
    <row r="951" spans="1:26" ht="13">
      <c r="A951" s="123"/>
      <c r="B951" s="124"/>
      <c r="C951" s="127"/>
      <c r="D951" s="127"/>
      <c r="E951" s="127"/>
      <c r="F951" s="124"/>
      <c r="G951" s="370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133"/>
      <c r="Z951" s="84"/>
    </row>
    <row r="952" spans="1:26" ht="13">
      <c r="A952" s="123"/>
      <c r="B952" s="124"/>
      <c r="C952" s="127"/>
      <c r="D952" s="127"/>
      <c r="E952" s="127"/>
      <c r="F952" s="124"/>
      <c r="G952" s="370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133"/>
      <c r="Z952" s="84"/>
    </row>
    <row r="953" spans="1:26" ht="13">
      <c r="A953" s="123"/>
      <c r="B953" s="124"/>
      <c r="C953" s="127"/>
      <c r="D953" s="127"/>
      <c r="E953" s="127"/>
      <c r="F953" s="124"/>
      <c r="G953" s="370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133"/>
      <c r="Z953" s="84"/>
    </row>
    <row r="954" spans="1:26" ht="13">
      <c r="A954" s="123"/>
      <c r="B954" s="124"/>
      <c r="C954" s="127"/>
      <c r="D954" s="127"/>
      <c r="E954" s="127"/>
      <c r="F954" s="124"/>
      <c r="G954" s="370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133"/>
      <c r="Z954" s="84"/>
    </row>
    <row r="955" spans="1:26" ht="13">
      <c r="A955" s="123"/>
      <c r="B955" s="124"/>
      <c r="C955" s="127"/>
      <c r="D955" s="127"/>
      <c r="E955" s="127"/>
      <c r="F955" s="124"/>
      <c r="G955" s="370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133"/>
      <c r="Z955" s="84"/>
    </row>
    <row r="956" spans="1:26" ht="13">
      <c r="A956" s="123"/>
      <c r="B956" s="124"/>
      <c r="C956" s="127"/>
      <c r="D956" s="127"/>
      <c r="E956" s="127"/>
      <c r="F956" s="124"/>
      <c r="G956" s="370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133"/>
      <c r="Z956" s="84"/>
    </row>
    <row r="957" spans="1:26" ht="13">
      <c r="A957" s="123"/>
      <c r="B957" s="124"/>
      <c r="C957" s="127"/>
      <c r="D957" s="127"/>
      <c r="E957" s="127"/>
      <c r="F957" s="124"/>
      <c r="G957" s="370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133"/>
      <c r="Z957" s="84"/>
    </row>
    <row r="958" spans="1:26" ht="13">
      <c r="A958" s="123"/>
      <c r="B958" s="124"/>
      <c r="C958" s="127"/>
      <c r="D958" s="127"/>
      <c r="E958" s="127"/>
      <c r="F958" s="124"/>
      <c r="G958" s="370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133"/>
      <c r="Z958" s="84"/>
    </row>
    <row r="959" spans="1:26" ht="13">
      <c r="A959" s="123"/>
      <c r="B959" s="124"/>
      <c r="C959" s="127"/>
      <c r="D959" s="127"/>
      <c r="E959" s="127"/>
      <c r="F959" s="124"/>
      <c r="G959" s="370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133"/>
      <c r="Z959" s="84"/>
    </row>
    <row r="960" spans="1:26" ht="13">
      <c r="A960" s="123"/>
      <c r="B960" s="124"/>
      <c r="C960" s="127"/>
      <c r="D960" s="127"/>
      <c r="E960" s="127"/>
      <c r="F960" s="124"/>
      <c r="G960" s="370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133"/>
      <c r="Z960" s="84"/>
    </row>
    <row r="961" spans="1:26" ht="13">
      <c r="A961" s="123"/>
      <c r="B961" s="124"/>
      <c r="C961" s="127"/>
      <c r="D961" s="127"/>
      <c r="E961" s="127"/>
      <c r="F961" s="124"/>
      <c r="G961" s="370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133"/>
      <c r="Z961" s="84"/>
    </row>
    <row r="962" spans="1:26" ht="13">
      <c r="A962" s="123"/>
      <c r="B962" s="124"/>
      <c r="C962" s="127"/>
      <c r="D962" s="127"/>
      <c r="E962" s="127"/>
      <c r="F962" s="124"/>
      <c r="G962" s="370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133"/>
      <c r="Z962" s="84"/>
    </row>
    <row r="963" spans="1:26" ht="13">
      <c r="A963" s="123"/>
      <c r="B963" s="124"/>
      <c r="C963" s="127"/>
      <c r="D963" s="127"/>
      <c r="E963" s="127"/>
      <c r="F963" s="124"/>
      <c r="G963" s="370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133"/>
      <c r="Z963" s="84"/>
    </row>
    <row r="964" spans="1:26" ht="13">
      <c r="A964" s="123"/>
      <c r="B964" s="124"/>
      <c r="C964" s="127"/>
      <c r="D964" s="127"/>
      <c r="E964" s="127"/>
      <c r="F964" s="124"/>
      <c r="G964" s="370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133"/>
      <c r="Z964" s="84"/>
    </row>
    <row r="965" spans="1:26" ht="13">
      <c r="A965" s="123"/>
      <c r="B965" s="124"/>
      <c r="C965" s="127"/>
      <c r="D965" s="127"/>
      <c r="E965" s="127"/>
      <c r="F965" s="124"/>
      <c r="G965" s="370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133"/>
      <c r="Z965" s="84"/>
    </row>
    <row r="966" spans="1:26" ht="13">
      <c r="A966" s="123"/>
      <c r="B966" s="124"/>
      <c r="C966" s="127"/>
      <c r="D966" s="127"/>
      <c r="E966" s="127"/>
      <c r="F966" s="124"/>
      <c r="G966" s="370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133"/>
      <c r="Z966" s="84"/>
    </row>
    <row r="967" spans="1:26" ht="13">
      <c r="A967" s="123"/>
      <c r="B967" s="124"/>
      <c r="C967" s="127"/>
      <c r="D967" s="127"/>
      <c r="E967" s="127"/>
      <c r="F967" s="124"/>
      <c r="G967" s="370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133"/>
      <c r="Z967" s="84"/>
    </row>
    <row r="968" spans="1:26" ht="13">
      <c r="A968" s="123"/>
      <c r="B968" s="124"/>
      <c r="C968" s="127"/>
      <c r="D968" s="127"/>
      <c r="E968" s="127"/>
      <c r="F968" s="124"/>
      <c r="G968" s="370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133"/>
      <c r="Z968" s="84"/>
    </row>
    <row r="969" spans="1:26" ht="13">
      <c r="A969" s="123"/>
      <c r="B969" s="124"/>
      <c r="C969" s="127"/>
      <c r="D969" s="127"/>
      <c r="E969" s="127"/>
      <c r="F969" s="124"/>
      <c r="G969" s="370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133"/>
      <c r="Z969" s="84"/>
    </row>
    <row r="970" spans="1:26" ht="13">
      <c r="A970" s="123"/>
      <c r="B970" s="124"/>
      <c r="C970" s="127"/>
      <c r="D970" s="127"/>
      <c r="E970" s="127"/>
      <c r="F970" s="124"/>
      <c r="G970" s="370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133"/>
      <c r="Z970" s="84"/>
    </row>
    <row r="971" spans="1:26" ht="13">
      <c r="A971" s="123"/>
      <c r="B971" s="124"/>
      <c r="C971" s="127"/>
      <c r="D971" s="127"/>
      <c r="E971" s="127"/>
      <c r="F971" s="124"/>
      <c r="G971" s="370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133"/>
      <c r="Z971" s="84"/>
    </row>
    <row r="972" spans="1:26" ht="13">
      <c r="A972" s="123"/>
      <c r="B972" s="124"/>
      <c r="C972" s="127"/>
      <c r="D972" s="127"/>
      <c r="E972" s="127"/>
      <c r="F972" s="124"/>
      <c r="G972" s="370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133"/>
      <c r="Z972" s="84"/>
    </row>
    <row r="973" spans="1:26" ht="13">
      <c r="A973" s="123"/>
      <c r="B973" s="124"/>
      <c r="C973" s="127"/>
      <c r="D973" s="127"/>
      <c r="E973" s="127"/>
      <c r="F973" s="124"/>
      <c r="G973" s="370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133"/>
      <c r="Z973" s="84"/>
    </row>
    <row r="974" spans="1:26" ht="13">
      <c r="A974" s="123"/>
      <c r="B974" s="124"/>
      <c r="C974" s="127"/>
      <c r="D974" s="127"/>
      <c r="E974" s="127"/>
      <c r="F974" s="124"/>
      <c r="G974" s="370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133"/>
      <c r="Z974" s="84"/>
    </row>
    <row r="975" spans="1:26" ht="13">
      <c r="A975" s="123"/>
      <c r="B975" s="124"/>
      <c r="C975" s="127"/>
      <c r="D975" s="127"/>
      <c r="E975" s="127"/>
      <c r="F975" s="124"/>
      <c r="G975" s="370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133"/>
      <c r="Z975" s="84"/>
    </row>
    <row r="976" spans="1:26" ht="13">
      <c r="A976" s="123"/>
      <c r="B976" s="124"/>
      <c r="C976" s="127"/>
      <c r="D976" s="127"/>
      <c r="E976" s="127"/>
      <c r="F976" s="124"/>
      <c r="G976" s="370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133"/>
      <c r="Z976" s="84"/>
    </row>
  </sheetData>
  <mergeCells count="3">
    <mergeCell ref="H1:L1"/>
    <mergeCell ref="J212:N212"/>
    <mergeCell ref="I218:M218"/>
  </mergeCells>
  <conditionalFormatting sqref="D223:E227">
    <cfRule type="notContainsBlanks" dxfId="16" priority="1">
      <formula>LEN(TRIM(D223))&gt;0</formula>
    </cfRule>
  </conditionalFormatting>
  <conditionalFormatting sqref="E189:F190 E192:F209 D212:E212 E214:E216 D215:D216 D218:E222">
    <cfRule type="notContainsBlanks" dxfId="15" priority="2">
      <formula>LEN(TRIM(E189))&gt;0</formula>
    </cfRule>
  </conditionalFormatting>
  <conditionalFormatting sqref="E182:E183 F182:F188 E185:E188">
    <cfRule type="notContainsBlanks" dxfId="14" priority="3">
      <formula>LEN(TRIM(E182))&gt;0</formula>
    </cfRule>
  </conditionalFormatting>
  <conditionalFormatting sqref="E117:F122 G118:G119 G121:H122 E125:E128 F126:F127 E135:F136 G136 E138:E142 G138:G139 F140 G141:G142 E144:E146 G144:G146 E149:F149 E151 G151 E155 G155 E165:F171 E173:F173 E175:F181">
    <cfRule type="notContainsBlanks" dxfId="13" priority="4">
      <formula>LEN(TRIM(E117))&gt;0</formula>
    </cfRule>
  </conditionalFormatting>
  <conditionalFormatting sqref="G77:G79 E81:E84 F81:F101 G81:G97 E98:E99 G101:G103 F103 E106:G106 E108:F109 G108:G111 E111:F116 G114:G116">
    <cfRule type="notContainsBlanks" dxfId="12" priority="5">
      <formula>LEN(TRIM(G77))&gt;0</formula>
    </cfRule>
  </conditionalFormatting>
  <conditionalFormatting sqref="G76">
    <cfRule type="notContainsBlanks" dxfId="11" priority="6">
      <formula>LEN(TRIM(G76))&gt;0</formula>
    </cfRule>
  </conditionalFormatting>
  <conditionalFormatting sqref="G73 G75">
    <cfRule type="notContainsBlanks" dxfId="10" priority="7">
      <formula>LEN(TRIM(G73))&gt;0</formula>
    </cfRule>
  </conditionalFormatting>
  <conditionalFormatting sqref="G72">
    <cfRule type="notContainsBlanks" dxfId="9" priority="8">
      <formula>LEN(TRIM(G72))&gt;0</formula>
    </cfRule>
  </conditionalFormatting>
  <conditionalFormatting sqref="G71">
    <cfRule type="notContainsBlanks" dxfId="8" priority="9">
      <formula>LEN(TRIM(G71))&gt;0</formula>
    </cfRule>
  </conditionalFormatting>
  <conditionalFormatting sqref="G70">
    <cfRule type="notContainsBlanks" dxfId="7" priority="10">
      <formula>LEN(TRIM(G70))&gt;0</formula>
    </cfRule>
  </conditionalFormatting>
  <conditionalFormatting sqref="G69">
    <cfRule type="notContainsBlanks" dxfId="6" priority="11">
      <formula>LEN(TRIM(G69))&gt;0</formula>
    </cfRule>
  </conditionalFormatting>
  <conditionalFormatting sqref="G67:G68 Y68">
    <cfRule type="notContainsBlanks" dxfId="5" priority="12">
      <formula>LEN(TRIM(G67))&gt;0</formula>
    </cfRule>
  </conditionalFormatting>
  <conditionalFormatting sqref="G65:G66">
    <cfRule type="notContainsBlanks" dxfId="4" priority="13">
      <formula>LEN(TRIM(G65))&gt;0</formula>
    </cfRule>
  </conditionalFormatting>
  <conditionalFormatting sqref="G59:G64 Y60">
    <cfRule type="notContainsBlanks" dxfId="3" priority="14">
      <formula>LEN(TRIM(G59))&gt;0</formula>
    </cfRule>
  </conditionalFormatting>
  <conditionalFormatting sqref="G58">
    <cfRule type="notContainsBlanks" dxfId="2" priority="15">
      <formula>LEN(TRIM(G58))&gt;0</formula>
    </cfRule>
  </conditionalFormatting>
  <conditionalFormatting sqref="B52">
    <cfRule type="notContainsBlanks" dxfId="1" priority="16">
      <formula>LEN(TRIM(B52))&gt;0</formula>
    </cfRule>
  </conditionalFormatting>
  <conditionalFormatting sqref="Y36 G43:G44 Y45 G46:G53 Y51:Y52 Y54 Y55 G56:G57">
    <cfRule type="notContainsBlanks" dxfId="0" priority="17">
      <formula>LEN(TRIM(Y36))&gt;0</formula>
    </cfRule>
  </conditionalFormatting>
  <dataValidations count="31">
    <dataValidation type="list" allowBlank="1" sqref="D75:D79 D81 D83 E85 D86:D87 E88:E97 D98:D99 E100:E101 E103:E104">
      <formula1>"Cleni,Vera,Fernanda,Miriam,Jaqueline,Liana,Flavia,Juliana"</formula1>
    </dataValidation>
    <dataValidation type="list" allowBlank="1" sqref="Y1:Y167 Y174:Y178 Y180 Y183:Y211 Y213:Y214 Y217 Y224:Y976">
      <formula1>"Alta médica,Abandono,Sem indicação,Institucionalização,Faleceu"</formula1>
    </dataValidation>
    <dataValidation type="list" allowBlank="1" sqref="G94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Quintana,Navegantes"</formula1>
    </dataValidation>
    <dataValidation type="list" allowBlank="1" sqref="G206">
      <formula1>"Paola,Natan,Luiz,Isadora,Arthur,Felipe"</formula1>
    </dataValidation>
    <dataValidation type="list" allowBlank="1" sqref="G108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C"&amp;"onceição"</formula1>
    </dataValidation>
    <dataValidation type="list" allowBlank="1" sqref="H96:H97">
      <formula1>"Atenção Diária,Semi-Intensivo,Não Intensivo"</formula1>
    </dataValidation>
    <dataValidation type="list" allowBlank="1" sqref="G180:G190 G192:G205 G207:G209 F212:F216">
      <formula1>"Paola,Natan,Luiz,Isadora,Arthur,Felipe"</formula1>
    </dataValidation>
    <dataValidation type="list" allowBlank="1" sqref="G75:G79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Araújo"</formula1>
    </dataValidation>
    <dataValidation type="list" allowBlank="1" sqref="G119 G121:G122 H165:H173 H180:H190 H192:H205 H207:H209 H212:H216 G218:G223 G225:G227">
      <formula1>"1,2,3"</formula1>
    </dataValidation>
    <dataValidation type="list" allowBlank="1" sqref="I175:I179">
      <formula1>"Atenção Diária,Semi-Intensivo,Não Intensivo"</formula1>
    </dataValidation>
    <dataValidation type="list" allowBlank="1" sqref="F165:F173 F175:F190 F192:F205 F20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Fapa,Pitoresca,Viçosa,Vila Fátima"</formula1>
    </dataValidation>
    <dataValidation type="list" allowBlank="1" sqref="F140 G141:G146 F149 G151 G155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Fapa,Pitoresca,Viçosa"</formula1>
    </dataValidation>
    <dataValidation type="list" allowBlank="1" sqref="F206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Fapa,Pitoresca,Viçosa,Vila Fátima"</formula1>
    </dataValidation>
    <dataValidation type="list" allowBlank="1" sqref="G103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Quintana,Navegantes,Camaquã"</formula1>
    </dataValidation>
    <dataValidation type="list" allowBlank="1" sqref="E151 E155 E165:E173 E175:E190 E192:E209 D212:D216 D218:D227">
      <formula1>"Liana,Jaqueline,Vera,Miriam,Fernanda,Juliana,Flavia,Cleni"</formula1>
    </dataValidation>
    <dataValidation type="list" allowBlank="1" sqref="U97 X99 U103">
      <formula1>"Alta médica,Abandono,Sem indicação,Faleceu"</formula1>
    </dataValidation>
    <dataValidation type="list" allowBlank="1" sqref="G102 G106:G10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Quintana,Navegantes,Camaquã"</formula1>
    </dataValidation>
    <dataValidation type="list" allowBlank="1" sqref="G114:G118 H121:H122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Sampaio"</formula1>
    </dataValidation>
    <dataValidation type="list" allowBlank="1" sqref="W76:W79 W81 X86:X87 W91 W94:W95 V98 W107 W113 W128 X170 X173 X194">
      <formula1>"BAV,AVN"</formula1>
    </dataValidation>
    <dataValidation type="list" allowBlank="1" sqref="I116 I121:I122 I165:I173 I180:I182 I184:I190 I192:I205 I207:I209 I212:I216 H218:H223 H225:H227">
      <formula1>"Atenção Diária,Semi-Intensivo,Não Intensivo"</formula1>
    </dataValidation>
    <dataValidation type="list" allowBlank="1" sqref="F106:F109 F111:F122 F126:F127 F135:F136">
      <formula1>"André,Lucas,Pedro,Joana,Camila,Antônio"</formula1>
    </dataValidation>
    <dataValidation type="list" allowBlank="1" sqref="G96:G9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Quintana,Navegantes,Camaquã"</formula1>
    </dataValidation>
    <dataValidation type="list" allowBlank="1" sqref="G136 G138:G139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Fapa"</formula1>
    </dataValidation>
    <dataValidation type="list" allowBlank="1" sqref="G109:G111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C"&amp;"onceição,Rincão"</formula1>
    </dataValidation>
    <dataValidation type="list" allowBlank="1" sqref="X76:X79 X81 Z82 X91 X94:X95 W98 X113 X128 Y170 Y173">
      <formula1>"SIM,NÃO"</formula1>
    </dataValidation>
    <dataValidation type="list" allowBlank="1" sqref="G81:G93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Quintana,Navegantes"</formula1>
    </dataValidation>
    <dataValidation type="list" allowBlank="1" sqref="G140 G165:G173 G175:G179">
      <formula1>"Fernando,Allan,Indianara,Cadu,Matheus"</formula1>
    </dataValidation>
    <dataValidation type="list" allowBlank="1" sqref="H175:H179">
      <formula1>"1,2,3"</formula1>
    </dataValidation>
    <dataValidation type="list" allowBlank="1" sqref="G212:G216 F218:F223">
      <formula1>"Caio,Analin,Andressa,Luíza,Alexandre,André L."</formula1>
    </dataValidation>
    <dataValidation type="list" allowBlank="1" sqref="F208:F209 E212:E216 E218:E22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Fapa,Pitoresca,Viçosa,Vila Fátima,Laranjeiras"</formula1>
    </dataValidation>
    <dataValidation type="list" allowBlank="1" sqref="H206">
      <formula1>"1,2,3"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1"/>
  <sheetViews>
    <sheetView workbookViewId="0"/>
  </sheetViews>
  <sheetFormatPr defaultColWidth="14.453125" defaultRowHeight="15.75" customHeight="1"/>
  <cols>
    <col min="1" max="1" width="29.7265625" customWidth="1"/>
    <col min="6" max="6" width="19.26953125" customWidth="1"/>
  </cols>
  <sheetData>
    <row r="1" spans="1:27" ht="15.75" customHeight="1">
      <c r="A1" s="472" t="s">
        <v>509</v>
      </c>
      <c r="B1" s="435"/>
      <c r="C1" s="435"/>
      <c r="D1" s="436"/>
      <c r="E1" s="142"/>
      <c r="F1" s="473" t="s">
        <v>510</v>
      </c>
      <c r="G1" s="427"/>
      <c r="H1" s="427"/>
      <c r="I1" s="427"/>
      <c r="J1" s="142"/>
      <c r="K1" s="473" t="s">
        <v>511</v>
      </c>
      <c r="L1" s="427"/>
      <c r="M1" s="427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5.75" customHeight="1">
      <c r="A2" s="111" t="s">
        <v>512</v>
      </c>
      <c r="B2" s="67" t="s">
        <v>513</v>
      </c>
      <c r="C2" s="67" t="s">
        <v>514</v>
      </c>
      <c r="D2" s="67" t="s">
        <v>6</v>
      </c>
      <c r="E2" s="142"/>
      <c r="F2" s="67" t="s">
        <v>515</v>
      </c>
      <c r="G2" s="67" t="s">
        <v>516</v>
      </c>
      <c r="H2" s="67" t="s">
        <v>514</v>
      </c>
      <c r="I2" s="67" t="s">
        <v>6</v>
      </c>
      <c r="J2" s="142"/>
      <c r="K2" s="308"/>
      <c r="L2" s="310" t="s">
        <v>316</v>
      </c>
      <c r="M2" s="310" t="s">
        <v>6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5.75" customHeight="1">
      <c r="A3" s="311" t="s">
        <v>69</v>
      </c>
      <c r="B3" s="71" t="s">
        <v>32</v>
      </c>
      <c r="C3" s="84">
        <f>COUNTIF('Acolhimentos calculos'!E:E,"Panorama")</f>
        <v>10</v>
      </c>
      <c r="D3" s="313">
        <f t="shared" ref="D3:D34" si="0">C3/134*100</f>
        <v>7.4626865671641784</v>
      </c>
      <c r="F3" s="85" t="s">
        <v>520</v>
      </c>
      <c r="G3" s="85" t="s">
        <v>521</v>
      </c>
      <c r="H3" s="84">
        <f>COUNTIF('Acolhimentos calculos'!H:H, "PLP")</f>
        <v>75</v>
      </c>
      <c r="I3" s="84">
        <f t="shared" ref="I3:I16" si="1">H3/125*100</f>
        <v>60</v>
      </c>
      <c r="K3" s="315" t="s">
        <v>523</v>
      </c>
      <c r="L3" s="316">
        <f>COUNTIF('Acolhimentos calculos'!I:I, "Sim")</f>
        <v>38</v>
      </c>
      <c r="M3" s="317">
        <f>L3/L5*100</f>
        <v>73.076923076923066</v>
      </c>
    </row>
    <row r="4" spans="1:27" ht="15.75" customHeight="1">
      <c r="A4" s="311" t="s">
        <v>60</v>
      </c>
      <c r="B4" s="71" t="s">
        <v>35</v>
      </c>
      <c r="C4" s="84">
        <f>COUNTIF('Acolhimentos calculos'!E:E,"Bom Jesus")</f>
        <v>8</v>
      </c>
      <c r="D4" s="313">
        <f t="shared" si="0"/>
        <v>5.9701492537313428</v>
      </c>
      <c r="F4" s="85" t="s">
        <v>526</v>
      </c>
      <c r="G4" s="85" t="s">
        <v>521</v>
      </c>
      <c r="H4" s="84">
        <f>COUNTIF('Acolhimentos calculos'!H:H, "LENO")</f>
        <v>17</v>
      </c>
      <c r="I4" s="84">
        <f t="shared" si="1"/>
        <v>13.600000000000001</v>
      </c>
      <c r="K4" s="315" t="s">
        <v>530</v>
      </c>
      <c r="L4" s="316">
        <f>COUNTIF('Acolhimentos calculos'!I:I, "Não")</f>
        <v>14</v>
      </c>
      <c r="M4" s="317">
        <f>L4/L5*100</f>
        <v>26.923076923076923</v>
      </c>
    </row>
    <row r="5" spans="1:27" ht="15.75" customHeight="1">
      <c r="A5" s="311" t="s">
        <v>93</v>
      </c>
      <c r="B5" s="71" t="s">
        <v>32</v>
      </c>
      <c r="C5" s="84">
        <f>COUNTIF('Acolhimentos calculos'!E:E,"Bananeiras")</f>
        <v>8</v>
      </c>
      <c r="D5" s="313">
        <f t="shared" si="0"/>
        <v>5.9701492537313428</v>
      </c>
      <c r="F5" s="85" t="s">
        <v>41</v>
      </c>
      <c r="G5" s="85" t="s">
        <v>201</v>
      </c>
      <c r="H5" s="84">
        <f>COUNTIF('Acolhimentos calculos'!H:H, "Internação HCPA")</f>
        <v>9</v>
      </c>
      <c r="I5" s="84">
        <f t="shared" si="1"/>
        <v>7.1999999999999993</v>
      </c>
      <c r="K5" s="315" t="s">
        <v>10</v>
      </c>
      <c r="L5" s="316">
        <f>L3+L4</f>
        <v>52</v>
      </c>
      <c r="M5" s="320">
        <v>1</v>
      </c>
    </row>
    <row r="6" spans="1:27" ht="15.75" customHeight="1">
      <c r="A6" s="311" t="s">
        <v>53</v>
      </c>
      <c r="B6" s="71" t="s">
        <v>32</v>
      </c>
      <c r="C6" s="84">
        <f>COUNTIF('Acolhimentos calculos'!E:E,"São José")</f>
        <v>7</v>
      </c>
      <c r="D6" s="313">
        <f t="shared" si="0"/>
        <v>5.2238805970149249</v>
      </c>
      <c r="F6" s="85" t="s">
        <v>209</v>
      </c>
      <c r="G6" s="85" t="s">
        <v>536</v>
      </c>
      <c r="H6" s="84">
        <f>COUNTIF('Acolhimentos calculos'!H:H, "CAPS Infantil")</f>
        <v>5</v>
      </c>
      <c r="I6" s="84">
        <f t="shared" si="1"/>
        <v>4</v>
      </c>
    </row>
    <row r="7" spans="1:27" ht="15.75" customHeight="1">
      <c r="A7" s="311" t="s">
        <v>37</v>
      </c>
      <c r="B7" s="71" t="s">
        <v>32</v>
      </c>
      <c r="C7" s="84">
        <f>COUNTIF('Acolhimentos calculos'!E:E,"Recreio da Divisa")</f>
        <v>7</v>
      </c>
      <c r="D7" s="313">
        <f t="shared" si="0"/>
        <v>5.2238805970149249</v>
      </c>
      <c r="F7" s="85" t="s">
        <v>168</v>
      </c>
      <c r="G7" s="85" t="s">
        <v>536</v>
      </c>
      <c r="H7" s="84">
        <f>COUNTIF('Acolhimentos calculos'!H:H, "Ambulatório HCPA")</f>
        <v>4</v>
      </c>
      <c r="I7" s="84">
        <f t="shared" si="1"/>
        <v>3.2</v>
      </c>
    </row>
    <row r="8" spans="1:27" ht="15.75" customHeight="1">
      <c r="A8" s="311" t="s">
        <v>75</v>
      </c>
      <c r="B8" s="71" t="s">
        <v>32</v>
      </c>
      <c r="C8" s="84">
        <f>COUNTIF('Acolhimentos calculos'!E:E,"Mapa")</f>
        <v>7</v>
      </c>
      <c r="D8" s="313">
        <f t="shared" si="0"/>
        <v>5.2238805970149249</v>
      </c>
      <c r="F8" s="85" t="s">
        <v>129</v>
      </c>
      <c r="G8" s="85" t="s">
        <v>201</v>
      </c>
      <c r="H8" s="84">
        <f>COUNTIF('Acolhimentos calculos'!H:H, "Internação HSNC")</f>
        <v>3</v>
      </c>
      <c r="I8" s="84">
        <f t="shared" si="1"/>
        <v>2.4</v>
      </c>
    </row>
    <row r="9" spans="1:27" ht="15.75" customHeight="1">
      <c r="A9" s="311" t="s">
        <v>103</v>
      </c>
      <c r="B9" s="71" t="s">
        <v>32</v>
      </c>
      <c r="C9" s="84">
        <f>COUNTIF('Acolhimentos calculos'!E:E,"Campo da Tuca")</f>
        <v>7</v>
      </c>
      <c r="D9" s="313">
        <f t="shared" si="0"/>
        <v>5.2238805970149249</v>
      </c>
      <c r="F9" s="85" t="s">
        <v>63</v>
      </c>
      <c r="G9" s="85" t="s">
        <v>536</v>
      </c>
      <c r="H9" s="84">
        <f>COUNTIF('Acolhimentos calculos'!H:H, "Abrigo Bom Jesus")</f>
        <v>3</v>
      </c>
      <c r="I9" s="84">
        <f t="shared" si="1"/>
        <v>2.4</v>
      </c>
    </row>
    <row r="10" spans="1:27" ht="15.75" customHeight="1">
      <c r="A10" s="311" t="s">
        <v>80</v>
      </c>
      <c r="B10" s="71" t="s">
        <v>32</v>
      </c>
      <c r="C10" s="84">
        <f>COUNTIF('Acolhimentos calculos'!E:E,"Pequena Casa da Criança")</f>
        <v>6</v>
      </c>
      <c r="D10" s="313">
        <f t="shared" si="0"/>
        <v>4.4776119402985071</v>
      </c>
      <c r="F10" s="85" t="s">
        <v>256</v>
      </c>
      <c r="G10" s="85" t="s">
        <v>548</v>
      </c>
      <c r="H10" s="84">
        <f>COUNTIF('Acolhimentos calculos'!H:H, "Ordem Judicial")</f>
        <v>2</v>
      </c>
      <c r="I10" s="84">
        <f t="shared" si="1"/>
        <v>1.6</v>
      </c>
    </row>
    <row r="11" spans="1:27" ht="15.75" customHeight="1">
      <c r="A11" s="311" t="s">
        <v>87</v>
      </c>
      <c r="B11" s="71" t="s">
        <v>32</v>
      </c>
      <c r="C11" s="84">
        <f>COUNTIF('Acolhimentos calculos'!E:E,"Esmeralda")</f>
        <v>6</v>
      </c>
      <c r="D11" s="313">
        <f t="shared" si="0"/>
        <v>4.4776119402985071</v>
      </c>
      <c r="F11" s="85" t="s">
        <v>26</v>
      </c>
      <c r="G11" s="85" t="s">
        <v>536</v>
      </c>
      <c r="H11" s="84">
        <f>COUNTIF('Acolhimentos calculos'!H:H, "CAPS Centro")</f>
        <v>2</v>
      </c>
      <c r="I11" s="84">
        <f t="shared" si="1"/>
        <v>1.6</v>
      </c>
    </row>
    <row r="12" spans="1:27" ht="15.75" customHeight="1">
      <c r="A12" s="311" t="s">
        <v>29</v>
      </c>
      <c r="B12" s="71" t="s">
        <v>35</v>
      </c>
      <c r="C12" s="84">
        <f>COUNTIF('Acolhimentos calculos'!E:E,"Jardim Carvalho")</f>
        <v>5</v>
      </c>
      <c r="D12" s="313">
        <f t="shared" si="0"/>
        <v>3.7313432835820892</v>
      </c>
      <c r="F12" s="85" t="s">
        <v>59</v>
      </c>
      <c r="G12" s="85" t="s">
        <v>201</v>
      </c>
      <c r="H12" s="84">
        <f>COUNTIF('Acolhimentos calculos'!H:H, "Internação HMPV")</f>
        <v>1</v>
      </c>
      <c r="I12" s="84">
        <f t="shared" si="1"/>
        <v>0.8</v>
      </c>
    </row>
    <row r="13" spans="1:27" ht="15.75" customHeight="1">
      <c r="A13" s="311" t="s">
        <v>33</v>
      </c>
      <c r="B13" s="71" t="s">
        <v>35</v>
      </c>
      <c r="C13" s="84">
        <f>COUNTIF('Acolhimentos calculos'!E:E,"Jardim Protásio Alves")</f>
        <v>5</v>
      </c>
      <c r="D13" s="313">
        <f t="shared" si="0"/>
        <v>3.7313432835820892</v>
      </c>
      <c r="F13" s="85" t="s">
        <v>102</v>
      </c>
      <c r="G13" s="85" t="s">
        <v>201</v>
      </c>
      <c r="H13" s="84">
        <f>COUNTIF('Acolhimentos calculos'!H:H, "Internação HEPA")</f>
        <v>1</v>
      </c>
      <c r="I13" s="84">
        <f t="shared" si="1"/>
        <v>0.8</v>
      </c>
    </row>
    <row r="14" spans="1:27" ht="15.75" customHeight="1">
      <c r="A14" s="311" t="s">
        <v>124</v>
      </c>
      <c r="B14" s="71" t="s">
        <v>32</v>
      </c>
      <c r="C14" s="84">
        <f>COUNTIF('Acolhimentos calculos'!E:E,"São Miguel")</f>
        <v>5</v>
      </c>
      <c r="D14" s="313">
        <f t="shared" si="0"/>
        <v>3.7313432835820892</v>
      </c>
      <c r="F14" s="85" t="s">
        <v>147</v>
      </c>
      <c r="G14" s="85" t="s">
        <v>536</v>
      </c>
      <c r="H14" s="84">
        <f>COUNTIF('Acolhimentos calculos'!H:H, "ESMA IAPI")</f>
        <v>1</v>
      </c>
      <c r="I14" s="84">
        <f t="shared" si="1"/>
        <v>0.8</v>
      </c>
    </row>
    <row r="15" spans="1:27" ht="15.75" customHeight="1">
      <c r="A15" s="311" t="s">
        <v>135</v>
      </c>
      <c r="B15" s="71" t="s">
        <v>32</v>
      </c>
      <c r="C15" s="84">
        <f>COUNTIF('Acolhimentos calculos'!E:E,"São Carlos")</f>
        <v>5</v>
      </c>
      <c r="D15" s="313">
        <f t="shared" si="0"/>
        <v>3.7313432835820892</v>
      </c>
      <c r="F15" s="85" t="s">
        <v>120</v>
      </c>
      <c r="G15" s="85" t="s">
        <v>536</v>
      </c>
      <c r="H15" s="84">
        <f>COUNTIF('Acolhimentos calculos'!H:H, "SMS")</f>
        <v>1</v>
      </c>
      <c r="I15" s="84">
        <f t="shared" si="1"/>
        <v>0.8</v>
      </c>
    </row>
    <row r="16" spans="1:27" ht="15.75" customHeight="1">
      <c r="A16" s="311" t="s">
        <v>158</v>
      </c>
      <c r="B16" s="71" t="s">
        <v>32</v>
      </c>
      <c r="C16" s="84">
        <f>COUNTIF('Acolhimentos calculos'!E:E,"São Pedro")</f>
        <v>5</v>
      </c>
      <c r="D16" s="313">
        <f t="shared" si="0"/>
        <v>3.7313432835820892</v>
      </c>
      <c r="F16" s="324" t="s">
        <v>197</v>
      </c>
      <c r="G16" s="85" t="s">
        <v>536</v>
      </c>
      <c r="H16" s="84">
        <f>COUNTIF('Acolhimentos calculos'!H:H, "CAPS i HNSC")</f>
        <v>1</v>
      </c>
      <c r="I16" s="84">
        <f t="shared" si="1"/>
        <v>0.8</v>
      </c>
    </row>
    <row r="17" spans="1:9" ht="15.75" customHeight="1">
      <c r="A17" s="311" t="s">
        <v>189</v>
      </c>
      <c r="B17" s="71" t="s">
        <v>32</v>
      </c>
      <c r="C17" s="84">
        <f>COUNTIF('Acolhimentos calculos'!E:E,"Santo Alfredo")</f>
        <v>5</v>
      </c>
      <c r="D17" s="313">
        <f t="shared" si="0"/>
        <v>3.7313432835820892</v>
      </c>
    </row>
    <row r="18" spans="1:9" ht="15.75" customHeight="1">
      <c r="A18" s="325" t="s">
        <v>207</v>
      </c>
      <c r="B18" s="83" t="s">
        <v>32</v>
      </c>
      <c r="C18" s="143">
        <f>COUNTIF('Acolhimentos calculos'!E:E,"Viçosa")</f>
        <v>3</v>
      </c>
      <c r="D18" s="326">
        <f t="shared" si="0"/>
        <v>2.2388059701492535</v>
      </c>
      <c r="F18" s="140" t="s">
        <v>515</v>
      </c>
      <c r="H18" s="82" t="s">
        <v>316</v>
      </c>
      <c r="I18" s="82" t="s">
        <v>6</v>
      </c>
    </row>
    <row r="19" spans="1:9" ht="15.75" customHeight="1">
      <c r="A19" s="325" t="s">
        <v>118</v>
      </c>
      <c r="B19" s="83" t="s">
        <v>581</v>
      </c>
      <c r="C19" s="143">
        <f>COUNTIF('Acolhimentos calculos'!E:E,"IAPI")</f>
        <v>2</v>
      </c>
      <c r="D19" s="326">
        <f t="shared" si="0"/>
        <v>1.4925373134328357</v>
      </c>
      <c r="F19" s="70" t="s">
        <v>521</v>
      </c>
      <c r="H19" s="143">
        <f t="shared" ref="H19:I19" si="2">SUM(H3:H4)</f>
        <v>92</v>
      </c>
      <c r="I19" s="143">
        <f t="shared" si="2"/>
        <v>73.599999999999994</v>
      </c>
    </row>
    <row r="20" spans="1:9" ht="15.75" customHeight="1">
      <c r="A20" s="325" t="s">
        <v>83</v>
      </c>
      <c r="B20" s="83" t="s">
        <v>35</v>
      </c>
      <c r="C20" s="143">
        <f>COUNTIF('Acolhimentos calculos'!E:E,"Morro Santana")</f>
        <v>2</v>
      </c>
      <c r="D20" s="326">
        <f t="shared" si="0"/>
        <v>1.4925373134328357</v>
      </c>
      <c r="F20" s="70" t="s">
        <v>201</v>
      </c>
      <c r="H20" s="143">
        <f>H5+H8+H12+H13</f>
        <v>14</v>
      </c>
      <c r="I20" s="143">
        <f t="shared" ref="I20:I21" si="3">H20/125*100</f>
        <v>11.200000000000001</v>
      </c>
    </row>
    <row r="21" spans="1:9" ht="15.75" customHeight="1">
      <c r="A21" s="325" t="s">
        <v>155</v>
      </c>
      <c r="B21" s="83" t="s">
        <v>35</v>
      </c>
      <c r="C21" s="143">
        <f>COUNTIF('Acolhimentos calculos'!E:E,"Mato Sampaio")</f>
        <v>2</v>
      </c>
      <c r="D21" s="326">
        <f t="shared" si="0"/>
        <v>1.4925373134328357</v>
      </c>
      <c r="F21" s="70" t="s">
        <v>589</v>
      </c>
      <c r="H21" s="143">
        <f>H6+H7+H9+H10+H11+H14+H15+H16</f>
        <v>19</v>
      </c>
      <c r="I21" s="143">
        <f t="shared" si="3"/>
        <v>15.2</v>
      </c>
    </row>
    <row r="22" spans="1:9" ht="15.75" customHeight="1">
      <c r="A22" s="325" t="s">
        <v>177</v>
      </c>
      <c r="B22" s="83" t="s">
        <v>35</v>
      </c>
      <c r="C22" s="143">
        <f>COUNTIF('Acolhimentos calculos'!E:E,"Timbaúva")</f>
        <v>2</v>
      </c>
      <c r="D22" s="326">
        <f t="shared" si="0"/>
        <v>1.4925373134328357</v>
      </c>
    </row>
    <row r="23" spans="1:9" ht="15.75" customHeight="1">
      <c r="A23" s="325" t="s">
        <v>51</v>
      </c>
      <c r="B23" s="83" t="s">
        <v>32</v>
      </c>
      <c r="C23" s="143">
        <f>COUNTIF('Acolhimentos calculos'!E:E,"Vila Vargas")</f>
        <v>2</v>
      </c>
      <c r="D23" s="326">
        <f t="shared" si="0"/>
        <v>1.4925373134328357</v>
      </c>
    </row>
    <row r="24" spans="1:9" ht="15.75" customHeight="1">
      <c r="A24" s="325" t="s">
        <v>65</v>
      </c>
      <c r="B24" s="83" t="s">
        <v>32</v>
      </c>
      <c r="C24" s="143">
        <f>COUNTIF('Acolhimentos calculos'!E:E,"Pitoresca")</f>
        <v>2</v>
      </c>
      <c r="D24" s="326">
        <f t="shared" si="0"/>
        <v>1.4925373134328357</v>
      </c>
    </row>
    <row r="25" spans="1:9" ht="15.75" customHeight="1">
      <c r="A25" s="325" t="s">
        <v>199</v>
      </c>
      <c r="B25" s="83" t="s">
        <v>581</v>
      </c>
      <c r="C25" s="143">
        <f>COUNTIF('Acolhimentos calculos'!E:E,"Santa Marta")</f>
        <v>1</v>
      </c>
      <c r="D25" s="326">
        <f t="shared" si="0"/>
        <v>0.74626865671641784</v>
      </c>
    </row>
    <row r="26" spans="1:9" ht="15.75" customHeight="1">
      <c r="A26" s="325" t="s">
        <v>291</v>
      </c>
      <c r="B26" s="83" t="s">
        <v>581</v>
      </c>
      <c r="C26" s="83">
        <v>1</v>
      </c>
      <c r="D26" s="326">
        <f t="shared" si="0"/>
        <v>0.74626865671641784</v>
      </c>
    </row>
    <row r="27" spans="1:9" ht="15.75" customHeight="1">
      <c r="A27" s="325" t="s">
        <v>44</v>
      </c>
      <c r="B27" s="83" t="s">
        <v>35</v>
      </c>
      <c r="C27" s="143">
        <f>COUNTIF('Acolhimentos calculos'!E:E,"Vila Fátima")</f>
        <v>1</v>
      </c>
      <c r="D27" s="326">
        <f t="shared" si="0"/>
        <v>0.74626865671641784</v>
      </c>
    </row>
    <row r="28" spans="1:9" ht="15.75" customHeight="1">
      <c r="A28" s="325" t="s">
        <v>185</v>
      </c>
      <c r="B28" s="83" t="s">
        <v>35</v>
      </c>
      <c r="C28" s="143">
        <f>COUNTIF('Acolhimentos calculos'!E:E,"Nossa Senhora da Conceição")</f>
        <v>1</v>
      </c>
      <c r="D28" s="326">
        <f t="shared" si="0"/>
        <v>0.74626865671641784</v>
      </c>
    </row>
    <row r="29" spans="1:9" ht="15.75" customHeight="1">
      <c r="A29" s="325" t="s">
        <v>231</v>
      </c>
      <c r="B29" s="83" t="s">
        <v>35</v>
      </c>
      <c r="C29" s="143">
        <f>COUNTIF('Acolhimentos calculos'!E:E,"Jardim da FAPA")</f>
        <v>1</v>
      </c>
      <c r="D29" s="326">
        <f t="shared" si="0"/>
        <v>0.74626865671641784</v>
      </c>
    </row>
    <row r="30" spans="1:9" ht="15.75" customHeight="1">
      <c r="A30" s="325" t="s">
        <v>98</v>
      </c>
      <c r="B30" s="83" t="s">
        <v>32</v>
      </c>
      <c r="C30" s="143">
        <f>COUNTIF('Acolhimentos calculos'!E:E,"Santa Helena")</f>
        <v>1</v>
      </c>
      <c r="D30" s="326">
        <f t="shared" si="0"/>
        <v>0.74626865671641784</v>
      </c>
    </row>
    <row r="31" spans="1:9" ht="15.75" customHeight="1">
      <c r="A31" s="325" t="s">
        <v>612</v>
      </c>
      <c r="B31" s="83" t="s">
        <v>32</v>
      </c>
      <c r="C31" s="143">
        <f>COUNTIF('Acolhimentos calculos'!E:E,"HeRdeiros")</f>
        <v>1</v>
      </c>
      <c r="D31" s="326">
        <f t="shared" si="0"/>
        <v>0.74626865671641784</v>
      </c>
    </row>
    <row r="32" spans="1:9" ht="15.75" customHeight="1">
      <c r="A32" s="325" t="s">
        <v>137</v>
      </c>
      <c r="B32" s="83" t="s">
        <v>32</v>
      </c>
      <c r="C32" s="143">
        <f>COUNTIF('Acolhimentos calculos'!E:E,"Lomba")</f>
        <v>1</v>
      </c>
      <c r="D32" s="326">
        <f t="shared" si="0"/>
        <v>0.74626865671641784</v>
      </c>
    </row>
    <row r="33" spans="1:4" ht="15.75" customHeight="1">
      <c r="A33" s="325" t="s">
        <v>140</v>
      </c>
      <c r="B33" s="83" t="s">
        <v>32</v>
      </c>
      <c r="C33" s="143">
        <f>COUNTIF('Acolhimentos calculos'!E:E,"Ceres")</f>
        <v>1</v>
      </c>
      <c r="D33" s="326">
        <f t="shared" si="0"/>
        <v>0.74626865671641784</v>
      </c>
    </row>
    <row r="34" spans="1:4" ht="15.75" customHeight="1">
      <c r="A34" s="325" t="s">
        <v>350</v>
      </c>
      <c r="B34" s="83" t="s">
        <v>32</v>
      </c>
      <c r="C34" s="143">
        <f>COUNTIF('Acolhimentos calculos'!E:E,"Ernesto Araújo")</f>
        <v>0</v>
      </c>
      <c r="D34" s="326">
        <f t="shared" si="0"/>
        <v>0</v>
      </c>
    </row>
    <row r="35" spans="1:4" ht="15.75" customHeight="1">
      <c r="A35" s="328"/>
      <c r="B35" s="143"/>
      <c r="C35" s="143"/>
      <c r="D35" s="143"/>
    </row>
    <row r="36" spans="1:4" ht="15.75" customHeight="1">
      <c r="A36" s="328"/>
      <c r="B36" s="143"/>
      <c r="C36" s="143"/>
      <c r="D36" s="143"/>
    </row>
    <row r="37" spans="1:4" ht="15.75" customHeight="1">
      <c r="A37" s="328"/>
      <c r="B37" s="143"/>
      <c r="C37" s="143"/>
      <c r="D37" s="143"/>
    </row>
    <row r="38" spans="1:4" ht="15.75" customHeight="1">
      <c r="A38" s="328"/>
      <c r="B38" s="143"/>
      <c r="C38" s="143"/>
      <c r="D38" s="143"/>
    </row>
    <row r="39" spans="1:4" ht="15.75" customHeight="1">
      <c r="A39" s="328"/>
      <c r="B39" s="143"/>
      <c r="C39" s="143"/>
      <c r="D39" s="143"/>
    </row>
    <row r="40" spans="1:4" ht="15.75" customHeight="1">
      <c r="A40" s="328"/>
      <c r="B40" s="143"/>
      <c r="C40" s="143"/>
      <c r="D40" s="143"/>
    </row>
    <row r="41" spans="1:4" ht="15.75" customHeight="1">
      <c r="A41" s="328"/>
      <c r="B41" s="143"/>
      <c r="C41" s="143"/>
      <c r="D41" s="143"/>
    </row>
    <row r="42" spans="1:4" ht="15.75" customHeight="1">
      <c r="A42" s="328"/>
      <c r="B42" s="143"/>
      <c r="C42" s="143"/>
      <c r="D42" s="143"/>
    </row>
    <row r="43" spans="1:4" ht="15.75" customHeight="1">
      <c r="A43" s="328"/>
      <c r="B43" s="143"/>
      <c r="C43" s="143"/>
      <c r="D43" s="143"/>
    </row>
    <row r="44" spans="1:4" ht="15.75" customHeight="1">
      <c r="A44" s="328"/>
      <c r="B44" s="143"/>
      <c r="C44" s="143"/>
      <c r="D44" s="143"/>
    </row>
    <row r="45" spans="1:4" ht="15.75" customHeight="1">
      <c r="A45" s="328"/>
      <c r="B45" s="143"/>
      <c r="C45" s="143"/>
      <c r="D45" s="143"/>
    </row>
    <row r="46" spans="1:4" ht="15.75" customHeight="1">
      <c r="A46" s="328"/>
      <c r="B46" s="143"/>
      <c r="C46" s="143"/>
      <c r="D46" s="143"/>
    </row>
    <row r="47" spans="1:4" ht="15.75" customHeight="1">
      <c r="A47" s="328"/>
      <c r="B47" s="143"/>
      <c r="C47" s="143"/>
      <c r="D47" s="143"/>
    </row>
    <row r="48" spans="1:4" ht="15.75" customHeight="1">
      <c r="A48" s="328"/>
      <c r="B48" s="143"/>
      <c r="C48" s="143"/>
      <c r="D48" s="143"/>
    </row>
    <row r="49" spans="1:4" ht="15.75" customHeight="1">
      <c r="A49" s="328"/>
      <c r="B49" s="143"/>
      <c r="C49" s="143"/>
      <c r="D49" s="143"/>
    </row>
    <row r="50" spans="1:4" ht="15.75" customHeight="1">
      <c r="A50" s="328"/>
      <c r="B50" s="143"/>
      <c r="C50" s="143"/>
      <c r="D50" s="143"/>
    </row>
    <row r="51" spans="1:4" ht="15.75" customHeight="1">
      <c r="A51" s="328"/>
      <c r="B51" s="143"/>
      <c r="C51" s="143"/>
      <c r="D51" s="143"/>
    </row>
    <row r="52" spans="1:4" ht="15.75" customHeight="1">
      <c r="A52" s="328"/>
      <c r="B52" s="143"/>
      <c r="C52" s="143"/>
      <c r="D52" s="143"/>
    </row>
    <row r="53" spans="1:4" ht="15.75" customHeight="1">
      <c r="A53" s="328"/>
      <c r="B53" s="143"/>
      <c r="C53" s="143"/>
      <c r="D53" s="143"/>
    </row>
    <row r="54" spans="1:4" ht="15.75" customHeight="1">
      <c r="A54" s="328"/>
      <c r="B54" s="143"/>
      <c r="C54" s="143"/>
      <c r="D54" s="143"/>
    </row>
    <row r="55" spans="1:4" ht="15.75" customHeight="1">
      <c r="A55" s="328"/>
      <c r="B55" s="143"/>
      <c r="C55" s="143"/>
      <c r="D55" s="143"/>
    </row>
    <row r="56" spans="1:4" ht="15.75" customHeight="1">
      <c r="A56" s="328"/>
      <c r="B56" s="143"/>
      <c r="C56" s="143"/>
      <c r="D56" s="143"/>
    </row>
    <row r="57" spans="1:4" ht="15.75" customHeight="1">
      <c r="A57" s="328"/>
      <c r="B57" s="143"/>
      <c r="C57" s="143"/>
      <c r="D57" s="143"/>
    </row>
    <row r="58" spans="1:4" ht="15.75" customHeight="1">
      <c r="A58" s="328"/>
      <c r="B58" s="143"/>
      <c r="C58" s="143"/>
      <c r="D58" s="143"/>
    </row>
    <row r="59" spans="1:4" ht="15.75" customHeight="1">
      <c r="A59" s="328"/>
      <c r="B59" s="143"/>
      <c r="C59" s="143"/>
      <c r="D59" s="143"/>
    </row>
    <row r="60" spans="1:4" ht="15.75" customHeight="1">
      <c r="A60" s="328"/>
      <c r="B60" s="143"/>
      <c r="C60" s="143"/>
      <c r="D60" s="143"/>
    </row>
    <row r="61" spans="1:4" ht="15.75" customHeight="1">
      <c r="A61" s="328"/>
      <c r="B61" s="143"/>
      <c r="C61" s="143"/>
      <c r="D61" s="143"/>
    </row>
    <row r="62" spans="1:4" ht="15.75" customHeight="1">
      <c r="A62" s="328"/>
      <c r="B62" s="143"/>
      <c r="C62" s="143"/>
      <c r="D62" s="143"/>
    </row>
    <row r="63" spans="1:4" ht="15.75" customHeight="1">
      <c r="A63" s="328"/>
      <c r="B63" s="143"/>
      <c r="C63" s="143"/>
      <c r="D63" s="143"/>
    </row>
    <row r="64" spans="1:4" ht="15.75" customHeight="1">
      <c r="A64" s="328"/>
      <c r="B64" s="143"/>
      <c r="C64" s="143"/>
      <c r="D64" s="143"/>
    </row>
    <row r="65" spans="1:4" ht="15.75" customHeight="1">
      <c r="A65" s="328"/>
      <c r="B65" s="143"/>
      <c r="C65" s="143"/>
      <c r="D65" s="143"/>
    </row>
    <row r="66" spans="1:4" ht="15.75" customHeight="1">
      <c r="A66" s="328"/>
      <c r="B66" s="143"/>
      <c r="C66" s="143"/>
      <c r="D66" s="143"/>
    </row>
    <row r="67" spans="1:4" ht="15.75" customHeight="1">
      <c r="A67" s="328"/>
      <c r="B67" s="143"/>
      <c r="C67" s="143"/>
      <c r="D67" s="143"/>
    </row>
    <row r="68" spans="1:4" ht="15.75" customHeight="1">
      <c r="A68" s="328"/>
      <c r="B68" s="143"/>
      <c r="C68" s="143"/>
      <c r="D68" s="143"/>
    </row>
    <row r="69" spans="1:4" ht="15.75" customHeight="1">
      <c r="A69" s="328"/>
      <c r="B69" s="143"/>
      <c r="C69" s="143"/>
      <c r="D69" s="143"/>
    </row>
    <row r="70" spans="1:4" ht="15.75" customHeight="1">
      <c r="A70" s="328"/>
      <c r="B70" s="143"/>
      <c r="C70" s="143"/>
      <c r="D70" s="143"/>
    </row>
    <row r="71" spans="1:4" ht="15.75" customHeight="1">
      <c r="A71" s="328"/>
      <c r="B71" s="143"/>
      <c r="C71" s="143"/>
      <c r="D71" s="143"/>
    </row>
    <row r="72" spans="1:4" ht="15.75" customHeight="1">
      <c r="A72" s="328"/>
      <c r="B72" s="143"/>
      <c r="C72" s="143"/>
      <c r="D72" s="143"/>
    </row>
    <row r="73" spans="1:4" ht="15.75" customHeight="1">
      <c r="A73" s="328"/>
      <c r="B73" s="143"/>
      <c r="C73" s="143"/>
      <c r="D73" s="143"/>
    </row>
    <row r="74" spans="1:4" ht="15.75" customHeight="1">
      <c r="A74" s="328"/>
      <c r="B74" s="143"/>
      <c r="C74" s="143"/>
      <c r="D74" s="143"/>
    </row>
    <row r="75" spans="1:4" ht="15.75" customHeight="1">
      <c r="A75" s="328"/>
      <c r="B75" s="143"/>
      <c r="C75" s="143"/>
      <c r="D75" s="143"/>
    </row>
    <row r="76" spans="1:4" ht="15.75" customHeight="1">
      <c r="A76" s="328"/>
      <c r="B76" s="143"/>
      <c r="C76" s="143"/>
      <c r="D76" s="143"/>
    </row>
    <row r="77" spans="1:4" ht="15.75" customHeight="1">
      <c r="A77" s="328"/>
      <c r="B77" s="143"/>
      <c r="C77" s="143"/>
      <c r="D77" s="143"/>
    </row>
    <row r="78" spans="1:4" ht="15.75" customHeight="1">
      <c r="A78" s="328"/>
      <c r="B78" s="143"/>
      <c r="C78" s="143"/>
      <c r="D78" s="143"/>
    </row>
    <row r="79" spans="1:4" ht="15.75" customHeight="1">
      <c r="A79" s="328"/>
      <c r="B79" s="143"/>
      <c r="C79" s="143"/>
      <c r="D79" s="143"/>
    </row>
    <row r="80" spans="1:4" ht="15.75" customHeight="1">
      <c r="A80" s="328"/>
      <c r="B80" s="143"/>
      <c r="C80" s="143"/>
      <c r="D80" s="143"/>
    </row>
    <row r="81" spans="1:4" ht="15.75" customHeight="1">
      <c r="A81" s="328"/>
      <c r="B81" s="143"/>
      <c r="C81" s="143"/>
      <c r="D81" s="143"/>
    </row>
    <row r="82" spans="1:4" ht="15.75" customHeight="1">
      <c r="A82" s="328"/>
      <c r="B82" s="143"/>
      <c r="C82" s="143"/>
      <c r="D82" s="143"/>
    </row>
    <row r="83" spans="1:4" ht="15.75" customHeight="1">
      <c r="A83" s="328"/>
      <c r="B83" s="143"/>
      <c r="C83" s="143"/>
      <c r="D83" s="143"/>
    </row>
    <row r="84" spans="1:4" ht="15.75" customHeight="1">
      <c r="A84" s="328"/>
      <c r="B84" s="143"/>
      <c r="C84" s="143"/>
      <c r="D84" s="143"/>
    </row>
    <row r="85" spans="1:4" ht="15.75" customHeight="1">
      <c r="A85" s="328"/>
      <c r="B85" s="143"/>
      <c r="C85" s="143"/>
      <c r="D85" s="143"/>
    </row>
    <row r="86" spans="1:4" ht="15.75" customHeight="1">
      <c r="A86" s="328"/>
      <c r="B86" s="143"/>
      <c r="C86" s="143"/>
      <c r="D86" s="143"/>
    </row>
    <row r="87" spans="1:4" ht="15.75" customHeight="1">
      <c r="A87" s="328"/>
      <c r="B87" s="143"/>
      <c r="C87" s="143"/>
      <c r="D87" s="143"/>
    </row>
    <row r="88" spans="1:4" ht="15.75" customHeight="1">
      <c r="A88" s="328"/>
      <c r="B88" s="143"/>
      <c r="C88" s="143"/>
      <c r="D88" s="143"/>
    </row>
    <row r="89" spans="1:4" ht="15.75" customHeight="1">
      <c r="A89" s="328"/>
      <c r="B89" s="143"/>
      <c r="C89" s="143"/>
      <c r="D89" s="143"/>
    </row>
    <row r="90" spans="1:4" ht="15.75" customHeight="1">
      <c r="A90" s="328"/>
      <c r="B90" s="143"/>
      <c r="C90" s="143"/>
      <c r="D90" s="143"/>
    </row>
    <row r="91" spans="1:4" ht="15.75" customHeight="1">
      <c r="A91" s="328"/>
      <c r="B91" s="143"/>
      <c r="C91" s="143"/>
      <c r="D91" s="143"/>
    </row>
    <row r="92" spans="1:4" ht="15.75" customHeight="1">
      <c r="A92" s="328"/>
      <c r="B92" s="143"/>
      <c r="C92" s="143"/>
      <c r="D92" s="143"/>
    </row>
    <row r="93" spans="1:4" ht="15.75" customHeight="1">
      <c r="A93" s="328"/>
      <c r="B93" s="143"/>
      <c r="C93" s="143"/>
      <c r="D93" s="143"/>
    </row>
    <row r="94" spans="1:4" ht="15.75" customHeight="1">
      <c r="A94" s="328"/>
      <c r="B94" s="143"/>
      <c r="C94" s="143"/>
      <c r="D94" s="143"/>
    </row>
    <row r="95" spans="1:4" ht="15.75" customHeight="1">
      <c r="A95" s="328"/>
      <c r="B95" s="143"/>
      <c r="C95" s="143"/>
      <c r="D95" s="143"/>
    </row>
    <row r="96" spans="1:4" ht="15.75" customHeight="1">
      <c r="A96" s="328"/>
      <c r="B96" s="143"/>
      <c r="C96" s="143"/>
      <c r="D96" s="143"/>
    </row>
    <row r="97" spans="1:4" ht="15.75" customHeight="1">
      <c r="A97" s="328"/>
      <c r="B97" s="143"/>
      <c r="C97" s="143"/>
      <c r="D97" s="143"/>
    </row>
    <row r="98" spans="1:4" ht="15.75" customHeight="1">
      <c r="A98" s="328"/>
      <c r="B98" s="143"/>
      <c r="C98" s="143"/>
      <c r="D98" s="143"/>
    </row>
    <row r="99" spans="1:4" ht="15.75" customHeight="1">
      <c r="A99" s="328"/>
      <c r="B99" s="143"/>
      <c r="C99" s="143"/>
      <c r="D99" s="143"/>
    </row>
    <row r="100" spans="1:4" ht="15.75" customHeight="1">
      <c r="A100" s="328"/>
      <c r="B100" s="143"/>
      <c r="C100" s="143"/>
      <c r="D100" s="143"/>
    </row>
    <row r="101" spans="1:4" ht="15.75" customHeight="1">
      <c r="A101" s="328"/>
      <c r="B101" s="143"/>
      <c r="C101" s="143"/>
      <c r="D101" s="143"/>
    </row>
    <row r="102" spans="1:4" ht="15.75" customHeight="1">
      <c r="A102" s="328"/>
      <c r="B102" s="143"/>
      <c r="C102" s="143"/>
      <c r="D102" s="143"/>
    </row>
    <row r="103" spans="1:4" ht="15.75" customHeight="1">
      <c r="A103" s="328"/>
      <c r="B103" s="143"/>
      <c r="C103" s="143"/>
      <c r="D103" s="143"/>
    </row>
    <row r="104" spans="1:4" ht="15.75" customHeight="1">
      <c r="A104" s="328"/>
      <c r="B104" s="143"/>
      <c r="C104" s="143"/>
      <c r="D104" s="143"/>
    </row>
    <row r="105" spans="1:4" ht="15.75" customHeight="1">
      <c r="A105" s="328"/>
      <c r="B105" s="143"/>
      <c r="C105" s="143"/>
      <c r="D105" s="143"/>
    </row>
    <row r="106" spans="1:4" ht="15.75" customHeight="1">
      <c r="A106" s="328"/>
      <c r="B106" s="143"/>
      <c r="C106" s="143"/>
      <c r="D106" s="143"/>
    </row>
    <row r="107" spans="1:4" ht="15.75" customHeight="1">
      <c r="A107" s="328"/>
      <c r="B107" s="143"/>
      <c r="C107" s="143"/>
      <c r="D107" s="143"/>
    </row>
    <row r="108" spans="1:4" ht="15.75" customHeight="1">
      <c r="A108" s="328"/>
      <c r="B108" s="143"/>
      <c r="C108" s="143"/>
      <c r="D108" s="143"/>
    </row>
    <row r="109" spans="1:4" ht="15.75" customHeight="1">
      <c r="A109" s="328"/>
      <c r="B109" s="143"/>
      <c r="C109" s="143"/>
      <c r="D109" s="143"/>
    </row>
    <row r="110" spans="1:4" ht="15.75" customHeight="1">
      <c r="A110" s="328"/>
      <c r="B110" s="143"/>
      <c r="C110" s="143"/>
      <c r="D110" s="143"/>
    </row>
    <row r="111" spans="1:4" ht="15.75" customHeight="1">
      <c r="A111" s="328"/>
      <c r="B111" s="143"/>
      <c r="C111" s="143"/>
      <c r="D111" s="143"/>
    </row>
    <row r="112" spans="1:4" ht="15.75" customHeight="1">
      <c r="A112" s="328"/>
      <c r="B112" s="143"/>
      <c r="C112" s="143"/>
      <c r="D112" s="143"/>
    </row>
    <row r="113" spans="1:4" ht="15.75" customHeight="1">
      <c r="A113" s="328"/>
      <c r="B113" s="143"/>
      <c r="C113" s="143"/>
      <c r="D113" s="143"/>
    </row>
    <row r="114" spans="1:4" ht="15.75" customHeight="1">
      <c r="A114" s="328"/>
      <c r="B114" s="143"/>
      <c r="C114" s="143"/>
      <c r="D114" s="143"/>
    </row>
    <row r="115" spans="1:4" ht="15.75" customHeight="1">
      <c r="A115" s="328"/>
      <c r="B115" s="143"/>
      <c r="C115" s="143"/>
      <c r="D115" s="143"/>
    </row>
    <row r="116" spans="1:4" ht="15.75" customHeight="1">
      <c r="A116" s="328"/>
      <c r="B116" s="143"/>
      <c r="C116" s="143"/>
      <c r="D116" s="143"/>
    </row>
    <row r="117" spans="1:4" ht="15.75" customHeight="1">
      <c r="A117" s="328"/>
      <c r="B117" s="143"/>
      <c r="C117" s="143"/>
      <c r="D117" s="143"/>
    </row>
    <row r="118" spans="1:4" ht="15.75" customHeight="1">
      <c r="A118" s="328"/>
      <c r="B118" s="143"/>
      <c r="C118" s="143"/>
      <c r="D118" s="143"/>
    </row>
    <row r="119" spans="1:4" ht="15.75" customHeight="1">
      <c r="A119" s="328"/>
      <c r="B119" s="143"/>
      <c r="C119" s="143"/>
      <c r="D119" s="143"/>
    </row>
    <row r="120" spans="1:4" ht="15.75" customHeight="1">
      <c r="A120" s="328"/>
      <c r="B120" s="143"/>
      <c r="C120" s="143"/>
      <c r="D120" s="143"/>
    </row>
    <row r="121" spans="1:4" ht="15.75" customHeight="1">
      <c r="A121" s="328"/>
      <c r="B121" s="143"/>
      <c r="C121" s="143"/>
      <c r="D121" s="143"/>
    </row>
    <row r="122" spans="1:4" ht="15.75" customHeight="1">
      <c r="A122" s="328"/>
      <c r="B122" s="143"/>
      <c r="C122" s="143"/>
      <c r="D122" s="143"/>
    </row>
    <row r="123" spans="1:4" ht="15.75" customHeight="1">
      <c r="A123" s="328"/>
      <c r="B123" s="143"/>
      <c r="C123" s="143"/>
      <c r="D123" s="143"/>
    </row>
    <row r="124" spans="1:4" ht="15.75" customHeight="1">
      <c r="A124" s="328"/>
      <c r="B124" s="143"/>
      <c r="C124" s="143"/>
      <c r="D124" s="143"/>
    </row>
    <row r="125" spans="1:4" ht="15.75" customHeight="1">
      <c r="A125" s="328"/>
      <c r="B125" s="143"/>
      <c r="C125" s="143"/>
      <c r="D125" s="143"/>
    </row>
    <row r="126" spans="1:4" ht="15.75" customHeight="1">
      <c r="A126" s="328"/>
      <c r="B126" s="143"/>
      <c r="C126" s="143"/>
      <c r="D126" s="143"/>
    </row>
    <row r="127" spans="1:4" ht="15.75" customHeight="1">
      <c r="A127" s="328"/>
      <c r="B127" s="143"/>
      <c r="C127" s="143"/>
      <c r="D127" s="143"/>
    </row>
    <row r="128" spans="1:4" ht="15.75" customHeight="1">
      <c r="A128" s="328"/>
      <c r="B128" s="143"/>
      <c r="C128" s="143"/>
      <c r="D128" s="143"/>
    </row>
    <row r="129" spans="1:4" ht="15.75" customHeight="1">
      <c r="A129" s="328"/>
      <c r="B129" s="143"/>
      <c r="C129" s="143"/>
      <c r="D129" s="143"/>
    </row>
    <row r="130" spans="1:4" ht="15.75" customHeight="1">
      <c r="A130" s="328"/>
      <c r="B130" s="143"/>
      <c r="C130" s="143"/>
      <c r="D130" s="143"/>
    </row>
    <row r="131" spans="1:4" ht="15.75" customHeight="1">
      <c r="A131" s="328"/>
      <c r="B131" s="143"/>
      <c r="C131" s="143"/>
      <c r="D131" s="143"/>
    </row>
    <row r="132" spans="1:4" ht="15.75" customHeight="1">
      <c r="A132" s="328"/>
      <c r="B132" s="143"/>
      <c r="C132" s="143"/>
      <c r="D132" s="143"/>
    </row>
    <row r="133" spans="1:4" ht="15.75" customHeight="1">
      <c r="A133" s="328"/>
      <c r="B133" s="143"/>
      <c r="C133" s="143"/>
      <c r="D133" s="143"/>
    </row>
    <row r="134" spans="1:4" ht="15.75" customHeight="1">
      <c r="A134" s="328"/>
      <c r="B134" s="143"/>
      <c r="C134" s="143"/>
      <c r="D134" s="143"/>
    </row>
    <row r="135" spans="1:4" ht="15.75" customHeight="1">
      <c r="A135" s="328"/>
      <c r="B135" s="143"/>
      <c r="C135" s="143"/>
      <c r="D135" s="143"/>
    </row>
    <row r="136" spans="1:4" ht="15.75" customHeight="1">
      <c r="A136" s="328"/>
      <c r="B136" s="143"/>
      <c r="C136" s="143"/>
      <c r="D136" s="143"/>
    </row>
    <row r="137" spans="1:4" ht="15.75" customHeight="1">
      <c r="A137" s="328"/>
      <c r="B137" s="143"/>
      <c r="C137" s="143"/>
      <c r="D137" s="143"/>
    </row>
    <row r="138" spans="1:4" ht="15.75" customHeight="1">
      <c r="A138" s="328"/>
      <c r="B138" s="143"/>
      <c r="C138" s="143"/>
      <c r="D138" s="143"/>
    </row>
    <row r="139" spans="1:4" ht="15.75" customHeight="1">
      <c r="A139" s="328"/>
      <c r="B139" s="143"/>
      <c r="C139" s="143"/>
      <c r="D139" s="143"/>
    </row>
    <row r="140" spans="1:4" ht="15.75" customHeight="1">
      <c r="A140" s="328"/>
      <c r="B140" s="143"/>
      <c r="C140" s="143"/>
      <c r="D140" s="143"/>
    </row>
    <row r="141" spans="1:4" ht="15.75" customHeight="1">
      <c r="A141" s="328"/>
      <c r="B141" s="143"/>
      <c r="C141" s="143"/>
      <c r="D141" s="143"/>
    </row>
    <row r="142" spans="1:4" ht="15.75" customHeight="1">
      <c r="A142" s="328"/>
      <c r="B142" s="143"/>
      <c r="C142" s="143"/>
      <c r="D142" s="143"/>
    </row>
    <row r="143" spans="1:4" ht="15.75" customHeight="1">
      <c r="A143" s="328"/>
      <c r="B143" s="143"/>
      <c r="C143" s="143"/>
      <c r="D143" s="143"/>
    </row>
    <row r="144" spans="1:4" ht="15.75" customHeight="1">
      <c r="A144" s="328"/>
      <c r="B144" s="143"/>
      <c r="C144" s="143"/>
      <c r="D144" s="143"/>
    </row>
    <row r="145" spans="1:4" ht="15.75" customHeight="1">
      <c r="A145" s="328"/>
      <c r="B145" s="143"/>
      <c r="C145" s="143"/>
      <c r="D145" s="143"/>
    </row>
    <row r="146" spans="1:4" ht="15.75" customHeight="1">
      <c r="A146" s="328"/>
      <c r="B146" s="143"/>
      <c r="C146" s="143"/>
      <c r="D146" s="143"/>
    </row>
    <row r="147" spans="1:4" ht="15.75" customHeight="1">
      <c r="A147" s="328"/>
      <c r="B147" s="143"/>
      <c r="C147" s="143"/>
      <c r="D147" s="143"/>
    </row>
    <row r="148" spans="1:4" ht="15.75" customHeight="1">
      <c r="A148" s="328"/>
      <c r="B148" s="143"/>
      <c r="C148" s="143"/>
      <c r="D148" s="143"/>
    </row>
    <row r="149" spans="1:4" ht="15.75" customHeight="1">
      <c r="A149" s="328"/>
      <c r="B149" s="143"/>
      <c r="C149" s="143"/>
      <c r="D149" s="143"/>
    </row>
    <row r="150" spans="1:4" ht="15.75" customHeight="1">
      <c r="A150" s="328"/>
      <c r="B150" s="143"/>
      <c r="C150" s="143"/>
      <c r="D150" s="143"/>
    </row>
    <row r="151" spans="1:4" ht="15.75" customHeight="1">
      <c r="A151" s="328"/>
      <c r="B151" s="143"/>
      <c r="C151" s="143"/>
      <c r="D151" s="143"/>
    </row>
    <row r="152" spans="1:4" ht="15.75" customHeight="1">
      <c r="A152" s="328"/>
      <c r="B152" s="143"/>
      <c r="C152" s="143"/>
      <c r="D152" s="143"/>
    </row>
    <row r="153" spans="1:4" ht="15.75" customHeight="1">
      <c r="A153" s="328"/>
      <c r="B153" s="143"/>
      <c r="C153" s="143"/>
      <c r="D153" s="143"/>
    </row>
    <row r="154" spans="1:4" ht="15.75" customHeight="1">
      <c r="A154" s="328"/>
      <c r="B154" s="143"/>
      <c r="C154" s="143"/>
      <c r="D154" s="143"/>
    </row>
    <row r="155" spans="1:4" ht="15.75" customHeight="1">
      <c r="A155" s="328"/>
      <c r="B155" s="143"/>
      <c r="C155" s="143"/>
      <c r="D155" s="143"/>
    </row>
    <row r="156" spans="1:4" ht="15.75" customHeight="1">
      <c r="A156" s="328"/>
      <c r="B156" s="143"/>
      <c r="C156" s="143"/>
      <c r="D156" s="143"/>
    </row>
    <row r="157" spans="1:4" ht="15.75" customHeight="1">
      <c r="A157" s="328"/>
      <c r="B157" s="143"/>
      <c r="C157" s="143"/>
      <c r="D157" s="143"/>
    </row>
    <row r="158" spans="1:4" ht="15.75" customHeight="1">
      <c r="A158" s="328"/>
      <c r="B158" s="143"/>
      <c r="C158" s="143"/>
      <c r="D158" s="143"/>
    </row>
    <row r="159" spans="1:4" ht="15.75" customHeight="1">
      <c r="A159" s="328"/>
      <c r="B159" s="143"/>
      <c r="C159" s="143"/>
      <c r="D159" s="143"/>
    </row>
    <row r="160" spans="1:4" ht="15.75" customHeight="1">
      <c r="A160" s="328"/>
      <c r="B160" s="143"/>
      <c r="C160" s="143"/>
      <c r="D160" s="143"/>
    </row>
    <row r="161" spans="1:4" ht="15.75" customHeight="1">
      <c r="A161" s="328"/>
      <c r="B161" s="143"/>
      <c r="C161" s="143"/>
      <c r="D161" s="143"/>
    </row>
    <row r="162" spans="1:4" ht="15.75" customHeight="1">
      <c r="A162" s="328"/>
      <c r="B162" s="143"/>
      <c r="C162" s="143"/>
      <c r="D162" s="143"/>
    </row>
    <row r="163" spans="1:4" ht="15.75" customHeight="1">
      <c r="A163" s="328"/>
      <c r="B163" s="143"/>
      <c r="C163" s="143"/>
      <c r="D163" s="143"/>
    </row>
    <row r="164" spans="1:4" ht="15.75" customHeight="1">
      <c r="A164" s="328"/>
      <c r="B164" s="143"/>
      <c r="C164" s="143"/>
      <c r="D164" s="143"/>
    </row>
    <row r="165" spans="1:4" ht="15.75" customHeight="1">
      <c r="A165" s="328"/>
      <c r="B165" s="143"/>
      <c r="C165" s="143"/>
      <c r="D165" s="143"/>
    </row>
    <row r="166" spans="1:4" ht="15.75" customHeight="1">
      <c r="A166" s="328"/>
      <c r="B166" s="143"/>
      <c r="C166" s="143"/>
      <c r="D166" s="143"/>
    </row>
    <row r="167" spans="1:4" ht="15.75" customHeight="1">
      <c r="A167" s="328"/>
      <c r="B167" s="143"/>
      <c r="C167" s="143"/>
      <c r="D167" s="143"/>
    </row>
    <row r="168" spans="1:4" ht="15.75" customHeight="1">
      <c r="A168" s="328"/>
      <c r="B168" s="143"/>
      <c r="C168" s="143"/>
      <c r="D168" s="143"/>
    </row>
    <row r="169" spans="1:4" ht="15.75" customHeight="1">
      <c r="A169" s="328"/>
      <c r="B169" s="143"/>
      <c r="C169" s="143"/>
      <c r="D169" s="143"/>
    </row>
    <row r="170" spans="1:4" ht="15.75" customHeight="1">
      <c r="A170" s="328"/>
      <c r="B170" s="143"/>
      <c r="C170" s="143"/>
      <c r="D170" s="143"/>
    </row>
    <row r="171" spans="1:4" ht="15.75" customHeight="1">
      <c r="A171" s="328"/>
      <c r="B171" s="143"/>
      <c r="C171" s="143"/>
      <c r="D171" s="143"/>
    </row>
    <row r="172" spans="1:4" ht="15.75" customHeight="1">
      <c r="A172" s="328"/>
      <c r="B172" s="143"/>
      <c r="C172" s="143"/>
      <c r="D172" s="143"/>
    </row>
    <row r="173" spans="1:4" ht="15.75" customHeight="1">
      <c r="A173" s="328"/>
      <c r="B173" s="143"/>
      <c r="C173" s="143"/>
      <c r="D173" s="143"/>
    </row>
    <row r="174" spans="1:4" ht="15.75" customHeight="1">
      <c r="A174" s="328"/>
      <c r="B174" s="143"/>
      <c r="C174" s="143"/>
      <c r="D174" s="143"/>
    </row>
    <row r="175" spans="1:4" ht="15.75" customHeight="1">
      <c r="A175" s="328"/>
      <c r="B175" s="143"/>
      <c r="C175" s="143"/>
      <c r="D175" s="143"/>
    </row>
    <row r="176" spans="1:4" ht="15.75" customHeight="1">
      <c r="A176" s="328"/>
      <c r="B176" s="143"/>
      <c r="C176" s="143"/>
      <c r="D176" s="143"/>
    </row>
    <row r="177" spans="1:4" ht="15.75" customHeight="1">
      <c r="A177" s="328"/>
      <c r="B177" s="143"/>
      <c r="C177" s="143"/>
      <c r="D177" s="143"/>
    </row>
    <row r="178" spans="1:4" ht="15.75" customHeight="1">
      <c r="A178" s="328"/>
      <c r="B178" s="143"/>
      <c r="C178" s="143"/>
      <c r="D178" s="143"/>
    </row>
    <row r="179" spans="1:4" ht="15.75" customHeight="1">
      <c r="A179" s="328"/>
      <c r="B179" s="143"/>
      <c r="C179" s="143"/>
      <c r="D179" s="143"/>
    </row>
    <row r="180" spans="1:4" ht="15.75" customHeight="1">
      <c r="A180" s="328"/>
      <c r="B180" s="143"/>
      <c r="C180" s="143"/>
      <c r="D180" s="143"/>
    </row>
    <row r="181" spans="1:4" ht="15.75" customHeight="1">
      <c r="A181" s="328"/>
      <c r="B181" s="143"/>
      <c r="C181" s="143"/>
      <c r="D181" s="143"/>
    </row>
    <row r="182" spans="1:4" ht="15.75" customHeight="1">
      <c r="A182" s="328"/>
      <c r="B182" s="143"/>
      <c r="C182" s="143"/>
      <c r="D182" s="143"/>
    </row>
    <row r="183" spans="1:4" ht="15.75" customHeight="1">
      <c r="A183" s="328"/>
      <c r="B183" s="143"/>
      <c r="C183" s="143"/>
      <c r="D183" s="143"/>
    </row>
    <row r="184" spans="1:4" ht="15.75" customHeight="1">
      <c r="A184" s="328"/>
      <c r="B184" s="143"/>
      <c r="C184" s="143"/>
      <c r="D184" s="143"/>
    </row>
    <row r="185" spans="1:4" ht="15.75" customHeight="1">
      <c r="A185" s="328"/>
      <c r="B185" s="143"/>
      <c r="C185" s="143"/>
      <c r="D185" s="143"/>
    </row>
    <row r="186" spans="1:4" ht="15.75" customHeight="1">
      <c r="A186" s="328"/>
      <c r="B186" s="143"/>
      <c r="C186" s="143"/>
      <c r="D186" s="143"/>
    </row>
    <row r="187" spans="1:4" ht="15.75" customHeight="1">
      <c r="A187" s="328"/>
      <c r="B187" s="143"/>
      <c r="C187" s="143"/>
      <c r="D187" s="143"/>
    </row>
    <row r="188" spans="1:4" ht="15.75" customHeight="1">
      <c r="A188" s="328"/>
      <c r="B188" s="143"/>
      <c r="C188" s="143"/>
      <c r="D188" s="143"/>
    </row>
    <row r="189" spans="1:4" ht="15.75" customHeight="1">
      <c r="A189" s="328"/>
      <c r="B189" s="143"/>
      <c r="C189" s="143"/>
      <c r="D189" s="143"/>
    </row>
    <row r="190" spans="1:4" ht="15.75" customHeight="1">
      <c r="A190" s="328"/>
      <c r="B190" s="143"/>
      <c r="C190" s="143"/>
      <c r="D190" s="143"/>
    </row>
    <row r="191" spans="1:4" ht="15.75" customHeight="1">
      <c r="A191" s="328"/>
      <c r="B191" s="143"/>
      <c r="C191" s="143"/>
      <c r="D191" s="143"/>
    </row>
    <row r="192" spans="1:4" ht="15.75" customHeight="1">
      <c r="A192" s="328"/>
      <c r="B192" s="143"/>
      <c r="C192" s="143"/>
      <c r="D192" s="143"/>
    </row>
    <row r="193" spans="1:4" ht="15.75" customHeight="1">
      <c r="A193" s="328"/>
      <c r="B193" s="143"/>
      <c r="C193" s="143"/>
      <c r="D193" s="143"/>
    </row>
    <row r="194" spans="1:4" ht="15.75" customHeight="1">
      <c r="A194" s="328"/>
      <c r="B194" s="143"/>
      <c r="C194" s="143"/>
      <c r="D194" s="143"/>
    </row>
    <row r="195" spans="1:4" ht="15.75" customHeight="1">
      <c r="A195" s="328"/>
      <c r="B195" s="143"/>
      <c r="C195" s="143"/>
      <c r="D195" s="143"/>
    </row>
    <row r="196" spans="1:4" ht="15.75" customHeight="1">
      <c r="A196" s="328"/>
      <c r="B196" s="143"/>
      <c r="C196" s="143"/>
      <c r="D196" s="143"/>
    </row>
    <row r="197" spans="1:4" ht="15.75" customHeight="1">
      <c r="A197" s="328"/>
      <c r="B197" s="143"/>
      <c r="C197" s="143"/>
      <c r="D197" s="143"/>
    </row>
    <row r="198" spans="1:4" ht="15.75" customHeight="1">
      <c r="A198" s="328"/>
      <c r="B198" s="143"/>
      <c r="C198" s="143"/>
      <c r="D198" s="143"/>
    </row>
    <row r="199" spans="1:4" ht="15.75" customHeight="1">
      <c r="A199" s="328"/>
      <c r="B199" s="143"/>
      <c r="C199" s="143"/>
      <c r="D199" s="143"/>
    </row>
    <row r="200" spans="1:4" ht="15.75" customHeight="1">
      <c r="A200" s="328"/>
      <c r="B200" s="143"/>
      <c r="C200" s="143"/>
      <c r="D200" s="143"/>
    </row>
    <row r="201" spans="1:4" ht="15.75" customHeight="1">
      <c r="A201" s="328"/>
      <c r="B201" s="143"/>
      <c r="C201" s="143"/>
      <c r="D201" s="143"/>
    </row>
    <row r="202" spans="1:4" ht="15.75" customHeight="1">
      <c r="A202" s="328"/>
      <c r="B202" s="143"/>
      <c r="C202" s="143"/>
      <c r="D202" s="143"/>
    </row>
    <row r="203" spans="1:4" ht="15.75" customHeight="1">
      <c r="A203" s="328"/>
      <c r="B203" s="143"/>
      <c r="C203" s="143"/>
      <c r="D203" s="143"/>
    </row>
    <row r="204" spans="1:4" ht="15.75" customHeight="1">
      <c r="A204" s="328"/>
      <c r="B204" s="143"/>
      <c r="C204" s="143"/>
      <c r="D204" s="143"/>
    </row>
    <row r="205" spans="1:4" ht="15.75" customHeight="1">
      <c r="A205" s="328"/>
      <c r="B205" s="143"/>
      <c r="C205" s="143"/>
      <c r="D205" s="143"/>
    </row>
    <row r="206" spans="1:4" ht="15.75" customHeight="1">
      <c r="A206" s="328"/>
      <c r="B206" s="143"/>
      <c r="C206" s="143"/>
      <c r="D206" s="143"/>
    </row>
    <row r="207" spans="1:4" ht="15.75" customHeight="1">
      <c r="A207" s="328"/>
      <c r="B207" s="143"/>
      <c r="C207" s="143"/>
      <c r="D207" s="143"/>
    </row>
    <row r="208" spans="1:4" ht="15.75" customHeight="1">
      <c r="A208" s="328"/>
      <c r="B208" s="143"/>
      <c r="C208" s="143"/>
      <c r="D208" s="143"/>
    </row>
    <row r="209" spans="1:4" ht="15.75" customHeight="1">
      <c r="A209" s="328"/>
      <c r="B209" s="143"/>
      <c r="C209" s="143"/>
      <c r="D209" s="143"/>
    </row>
    <row r="210" spans="1:4" ht="15.75" customHeight="1">
      <c r="A210" s="328"/>
      <c r="B210" s="143"/>
      <c r="C210" s="143"/>
      <c r="D210" s="143"/>
    </row>
    <row r="211" spans="1:4" ht="15.75" customHeight="1">
      <c r="A211" s="328"/>
      <c r="B211" s="143"/>
      <c r="C211" s="143"/>
      <c r="D211" s="143"/>
    </row>
    <row r="212" spans="1:4" ht="15.75" customHeight="1">
      <c r="A212" s="328"/>
      <c r="B212" s="143"/>
      <c r="C212" s="143"/>
      <c r="D212" s="143"/>
    </row>
    <row r="213" spans="1:4" ht="15.75" customHeight="1">
      <c r="A213" s="328"/>
      <c r="B213" s="143"/>
      <c r="C213" s="143"/>
      <c r="D213" s="143"/>
    </row>
    <row r="214" spans="1:4" ht="15.75" customHeight="1">
      <c r="A214" s="328"/>
      <c r="B214" s="143"/>
      <c r="C214" s="143"/>
      <c r="D214" s="143"/>
    </row>
    <row r="215" spans="1:4" ht="15.75" customHeight="1">
      <c r="A215" s="328"/>
      <c r="B215" s="143"/>
      <c r="C215" s="143"/>
      <c r="D215" s="143"/>
    </row>
    <row r="216" spans="1:4" ht="15.75" customHeight="1">
      <c r="A216" s="328"/>
      <c r="B216" s="143"/>
      <c r="C216" s="143"/>
      <c r="D216" s="143"/>
    </row>
    <row r="217" spans="1:4" ht="15.75" customHeight="1">
      <c r="A217" s="328"/>
      <c r="B217" s="143"/>
      <c r="C217" s="143"/>
      <c r="D217" s="143"/>
    </row>
    <row r="218" spans="1:4" ht="15.75" customHeight="1">
      <c r="A218" s="328"/>
      <c r="B218" s="143"/>
      <c r="C218" s="143"/>
      <c r="D218" s="143"/>
    </row>
    <row r="219" spans="1:4" ht="15.75" customHeight="1">
      <c r="A219" s="328"/>
      <c r="B219" s="143"/>
      <c r="C219" s="143"/>
      <c r="D219" s="143"/>
    </row>
    <row r="220" spans="1:4" ht="15.75" customHeight="1">
      <c r="A220" s="328"/>
      <c r="B220" s="143"/>
      <c r="C220" s="143"/>
      <c r="D220" s="143"/>
    </row>
    <row r="221" spans="1:4" ht="15.75" customHeight="1">
      <c r="A221" s="328"/>
      <c r="B221" s="143"/>
      <c r="C221" s="143"/>
      <c r="D221" s="143"/>
    </row>
    <row r="222" spans="1:4" ht="15.75" customHeight="1">
      <c r="A222" s="328"/>
      <c r="B222" s="143"/>
      <c r="C222" s="143"/>
      <c r="D222" s="143"/>
    </row>
    <row r="223" spans="1:4" ht="15.75" customHeight="1">
      <c r="A223" s="328"/>
      <c r="B223" s="143"/>
      <c r="C223" s="143"/>
      <c r="D223" s="143"/>
    </row>
    <row r="224" spans="1:4" ht="15.75" customHeight="1">
      <c r="A224" s="328"/>
      <c r="B224" s="143"/>
      <c r="C224" s="143"/>
      <c r="D224" s="143"/>
    </row>
    <row r="225" spans="1:4" ht="15.75" customHeight="1">
      <c r="A225" s="328"/>
      <c r="B225" s="143"/>
      <c r="C225" s="143"/>
      <c r="D225" s="143"/>
    </row>
    <row r="226" spans="1:4" ht="15.75" customHeight="1">
      <c r="A226" s="328"/>
      <c r="B226" s="143"/>
      <c r="C226" s="143"/>
      <c r="D226" s="143"/>
    </row>
    <row r="227" spans="1:4" ht="15.75" customHeight="1">
      <c r="A227" s="328"/>
      <c r="B227" s="143"/>
      <c r="C227" s="143"/>
      <c r="D227" s="143"/>
    </row>
    <row r="228" spans="1:4" ht="15.75" customHeight="1">
      <c r="A228" s="328"/>
      <c r="B228" s="143"/>
      <c r="C228" s="143"/>
      <c r="D228" s="143"/>
    </row>
    <row r="229" spans="1:4" ht="15.75" customHeight="1">
      <c r="A229" s="328"/>
      <c r="B229" s="143"/>
      <c r="C229" s="143"/>
      <c r="D229" s="143"/>
    </row>
    <row r="230" spans="1:4" ht="15.75" customHeight="1">
      <c r="A230" s="328"/>
      <c r="B230" s="143"/>
      <c r="C230" s="143"/>
      <c r="D230" s="143"/>
    </row>
    <row r="231" spans="1:4" ht="15.75" customHeight="1">
      <c r="A231" s="328"/>
      <c r="B231" s="143"/>
      <c r="C231" s="143"/>
      <c r="D231" s="143"/>
    </row>
    <row r="232" spans="1:4" ht="15.75" customHeight="1">
      <c r="A232" s="328"/>
      <c r="B232" s="143"/>
      <c r="C232" s="143"/>
      <c r="D232" s="143"/>
    </row>
    <row r="233" spans="1:4" ht="15.75" customHeight="1">
      <c r="A233" s="328"/>
      <c r="B233" s="143"/>
      <c r="C233" s="143"/>
      <c r="D233" s="143"/>
    </row>
    <row r="234" spans="1:4" ht="15.75" customHeight="1">
      <c r="A234" s="328"/>
      <c r="B234" s="143"/>
      <c r="C234" s="143"/>
      <c r="D234" s="143"/>
    </row>
    <row r="235" spans="1:4" ht="15.75" customHeight="1">
      <c r="A235" s="328"/>
      <c r="B235" s="143"/>
      <c r="C235" s="143"/>
      <c r="D235" s="143"/>
    </row>
    <row r="236" spans="1:4" ht="15.75" customHeight="1">
      <c r="A236" s="328"/>
      <c r="B236" s="143"/>
      <c r="C236" s="143"/>
      <c r="D236" s="143"/>
    </row>
    <row r="237" spans="1:4" ht="15.75" customHeight="1">
      <c r="A237" s="328"/>
      <c r="B237" s="143"/>
      <c r="C237" s="143"/>
      <c r="D237" s="143"/>
    </row>
    <row r="238" spans="1:4" ht="15.75" customHeight="1">
      <c r="A238" s="328"/>
      <c r="B238" s="143"/>
      <c r="C238" s="143"/>
      <c r="D238" s="143"/>
    </row>
    <row r="239" spans="1:4" ht="15.75" customHeight="1">
      <c r="A239" s="328"/>
      <c r="B239" s="143"/>
      <c r="C239" s="143"/>
      <c r="D239" s="143"/>
    </row>
    <row r="240" spans="1:4" ht="15.75" customHeight="1">
      <c r="A240" s="328"/>
      <c r="B240" s="143"/>
      <c r="C240" s="143"/>
      <c r="D240" s="143"/>
    </row>
    <row r="241" spans="1:4" ht="15.75" customHeight="1">
      <c r="A241" s="328"/>
      <c r="B241" s="143"/>
      <c r="C241" s="143"/>
      <c r="D241" s="143"/>
    </row>
    <row r="242" spans="1:4" ht="15.75" customHeight="1">
      <c r="A242" s="328"/>
      <c r="B242" s="143"/>
      <c r="C242" s="143"/>
      <c r="D242" s="143"/>
    </row>
    <row r="243" spans="1:4" ht="15.75" customHeight="1">
      <c r="A243" s="328"/>
      <c r="B243" s="143"/>
      <c r="C243" s="143"/>
      <c r="D243" s="143"/>
    </row>
    <row r="244" spans="1:4" ht="15.75" customHeight="1">
      <c r="A244" s="328"/>
      <c r="B244" s="143"/>
      <c r="C244" s="143"/>
      <c r="D244" s="143"/>
    </row>
    <row r="245" spans="1:4" ht="15.75" customHeight="1">
      <c r="A245" s="328"/>
      <c r="B245" s="143"/>
      <c r="C245" s="143"/>
      <c r="D245" s="143"/>
    </row>
    <row r="246" spans="1:4" ht="15.75" customHeight="1">
      <c r="A246" s="328"/>
      <c r="B246" s="143"/>
      <c r="C246" s="143"/>
      <c r="D246" s="143"/>
    </row>
    <row r="247" spans="1:4" ht="15.75" customHeight="1">
      <c r="A247" s="328"/>
      <c r="B247" s="143"/>
      <c r="C247" s="143"/>
      <c r="D247" s="143"/>
    </row>
    <row r="248" spans="1:4" ht="15.75" customHeight="1">
      <c r="A248" s="328"/>
      <c r="B248" s="143"/>
      <c r="C248" s="143"/>
      <c r="D248" s="143"/>
    </row>
    <row r="249" spans="1:4" ht="15.75" customHeight="1">
      <c r="A249" s="328"/>
      <c r="B249" s="143"/>
      <c r="C249" s="143"/>
      <c r="D249" s="143"/>
    </row>
    <row r="250" spans="1:4" ht="15.75" customHeight="1">
      <c r="A250" s="328"/>
      <c r="B250" s="143"/>
      <c r="C250" s="143"/>
      <c r="D250" s="143"/>
    </row>
    <row r="251" spans="1:4" ht="15.75" customHeight="1">
      <c r="A251" s="328"/>
      <c r="B251" s="143"/>
      <c r="C251" s="143"/>
      <c r="D251" s="143"/>
    </row>
    <row r="252" spans="1:4" ht="15.75" customHeight="1">
      <c r="A252" s="328"/>
      <c r="B252" s="143"/>
      <c r="C252" s="143"/>
      <c r="D252" s="143"/>
    </row>
    <row r="253" spans="1:4" ht="15.75" customHeight="1">
      <c r="A253" s="328"/>
      <c r="B253" s="143"/>
      <c r="C253" s="143"/>
      <c r="D253" s="143"/>
    </row>
    <row r="254" spans="1:4" ht="15.75" customHeight="1">
      <c r="A254" s="328"/>
      <c r="B254" s="143"/>
      <c r="C254" s="143"/>
      <c r="D254" s="143"/>
    </row>
    <row r="255" spans="1:4" ht="15.75" customHeight="1">
      <c r="A255" s="328"/>
      <c r="B255" s="143"/>
      <c r="C255" s="143"/>
      <c r="D255" s="143"/>
    </row>
    <row r="256" spans="1:4" ht="15.75" customHeight="1">
      <c r="A256" s="328"/>
      <c r="B256" s="143"/>
      <c r="C256" s="143"/>
      <c r="D256" s="143"/>
    </row>
    <row r="257" spans="1:4" ht="15.75" customHeight="1">
      <c r="A257" s="328"/>
      <c r="B257" s="143"/>
      <c r="C257" s="143"/>
      <c r="D257" s="143"/>
    </row>
    <row r="258" spans="1:4" ht="15.75" customHeight="1">
      <c r="A258" s="328"/>
      <c r="B258" s="143"/>
      <c r="C258" s="143"/>
      <c r="D258" s="143"/>
    </row>
    <row r="259" spans="1:4" ht="15.75" customHeight="1">
      <c r="A259" s="328"/>
      <c r="B259" s="143"/>
      <c r="C259" s="143"/>
      <c r="D259" s="143"/>
    </row>
    <row r="260" spans="1:4" ht="15.75" customHeight="1">
      <c r="A260" s="328"/>
      <c r="B260" s="143"/>
      <c r="C260" s="143"/>
      <c r="D260" s="143"/>
    </row>
    <row r="261" spans="1:4" ht="15.75" customHeight="1">
      <c r="A261" s="328"/>
      <c r="B261" s="143"/>
      <c r="C261" s="143"/>
      <c r="D261" s="143"/>
    </row>
    <row r="262" spans="1:4" ht="15.75" customHeight="1">
      <c r="A262" s="328"/>
      <c r="B262" s="143"/>
      <c r="C262" s="143"/>
      <c r="D262" s="143"/>
    </row>
    <row r="263" spans="1:4" ht="15.75" customHeight="1">
      <c r="A263" s="328"/>
      <c r="B263" s="143"/>
      <c r="C263" s="143"/>
      <c r="D263" s="143"/>
    </row>
    <row r="264" spans="1:4" ht="15.75" customHeight="1">
      <c r="A264" s="328"/>
      <c r="B264" s="143"/>
      <c r="C264" s="143"/>
      <c r="D264" s="143"/>
    </row>
    <row r="265" spans="1:4" ht="15.75" customHeight="1">
      <c r="A265" s="328"/>
      <c r="B265" s="143"/>
      <c r="C265" s="143"/>
      <c r="D265" s="143"/>
    </row>
    <row r="266" spans="1:4" ht="15.75" customHeight="1">
      <c r="A266" s="328"/>
      <c r="B266" s="143"/>
      <c r="C266" s="143"/>
      <c r="D266" s="143"/>
    </row>
    <row r="267" spans="1:4" ht="15.75" customHeight="1">
      <c r="A267" s="328"/>
      <c r="B267" s="143"/>
      <c r="C267" s="143"/>
      <c r="D267" s="143"/>
    </row>
    <row r="268" spans="1:4" ht="15.75" customHeight="1">
      <c r="A268" s="328"/>
      <c r="B268" s="143"/>
      <c r="C268" s="143"/>
      <c r="D268" s="143"/>
    </row>
    <row r="269" spans="1:4" ht="15.75" customHeight="1">
      <c r="A269" s="328"/>
      <c r="B269" s="143"/>
      <c r="C269" s="143"/>
      <c r="D269" s="143"/>
    </row>
    <row r="270" spans="1:4" ht="15.75" customHeight="1">
      <c r="A270" s="328"/>
      <c r="B270" s="143"/>
      <c r="C270" s="143"/>
      <c r="D270" s="143"/>
    </row>
    <row r="271" spans="1:4" ht="15.75" customHeight="1">
      <c r="A271" s="328"/>
      <c r="B271" s="143"/>
      <c r="C271" s="143"/>
      <c r="D271" s="143"/>
    </row>
    <row r="272" spans="1:4" ht="15.75" customHeight="1">
      <c r="A272" s="328"/>
      <c r="B272" s="143"/>
      <c r="C272" s="143"/>
      <c r="D272" s="143"/>
    </row>
    <row r="273" spans="1:4" ht="15.75" customHeight="1">
      <c r="A273" s="328"/>
      <c r="B273" s="143"/>
      <c r="C273" s="143"/>
      <c r="D273" s="143"/>
    </row>
    <row r="274" spans="1:4" ht="15.75" customHeight="1">
      <c r="A274" s="328"/>
      <c r="B274" s="143"/>
      <c r="C274" s="143"/>
      <c r="D274" s="143"/>
    </row>
    <row r="275" spans="1:4" ht="15.75" customHeight="1">
      <c r="A275" s="328"/>
      <c r="B275" s="143"/>
      <c r="C275" s="143"/>
      <c r="D275" s="143"/>
    </row>
    <row r="276" spans="1:4" ht="15.75" customHeight="1">
      <c r="A276" s="328"/>
      <c r="B276" s="143"/>
      <c r="C276" s="143"/>
      <c r="D276" s="143"/>
    </row>
    <row r="277" spans="1:4" ht="15.75" customHeight="1">
      <c r="A277" s="328"/>
      <c r="B277" s="143"/>
      <c r="C277" s="143"/>
      <c r="D277" s="143"/>
    </row>
    <row r="278" spans="1:4" ht="15.75" customHeight="1">
      <c r="A278" s="328"/>
      <c r="B278" s="143"/>
      <c r="C278" s="143"/>
      <c r="D278" s="143"/>
    </row>
    <row r="279" spans="1:4" ht="15.75" customHeight="1">
      <c r="A279" s="328"/>
      <c r="B279" s="143"/>
      <c r="C279" s="143"/>
      <c r="D279" s="143"/>
    </row>
    <row r="280" spans="1:4" ht="15.75" customHeight="1">
      <c r="A280" s="328"/>
      <c r="B280" s="143"/>
      <c r="C280" s="143"/>
      <c r="D280" s="143"/>
    </row>
    <row r="281" spans="1:4" ht="15.75" customHeight="1">
      <c r="A281" s="328"/>
      <c r="B281" s="143"/>
      <c r="C281" s="143"/>
      <c r="D281" s="143"/>
    </row>
    <row r="282" spans="1:4" ht="15.75" customHeight="1">
      <c r="A282" s="328"/>
      <c r="B282" s="143"/>
      <c r="C282" s="143"/>
      <c r="D282" s="143"/>
    </row>
    <row r="283" spans="1:4" ht="15.75" customHeight="1">
      <c r="A283" s="328"/>
      <c r="B283" s="143"/>
      <c r="C283" s="143"/>
      <c r="D283" s="143"/>
    </row>
    <row r="284" spans="1:4" ht="15.75" customHeight="1">
      <c r="A284" s="328"/>
      <c r="B284" s="143"/>
      <c r="C284" s="143"/>
      <c r="D284" s="143"/>
    </row>
    <row r="285" spans="1:4" ht="15.75" customHeight="1">
      <c r="A285" s="328"/>
      <c r="B285" s="143"/>
      <c r="C285" s="143"/>
      <c r="D285" s="143"/>
    </row>
    <row r="286" spans="1:4" ht="15.75" customHeight="1">
      <c r="A286" s="328"/>
      <c r="B286" s="143"/>
      <c r="C286" s="143"/>
      <c r="D286" s="143"/>
    </row>
    <row r="287" spans="1:4" ht="15.75" customHeight="1">
      <c r="A287" s="328"/>
      <c r="B287" s="143"/>
      <c r="C287" s="143"/>
      <c r="D287" s="143"/>
    </row>
    <row r="288" spans="1:4" ht="15.75" customHeight="1">
      <c r="A288" s="328"/>
      <c r="B288" s="143"/>
      <c r="C288" s="143"/>
      <c r="D288" s="143"/>
    </row>
    <row r="289" spans="1:4" ht="15.75" customHeight="1">
      <c r="A289" s="328"/>
      <c r="B289" s="143"/>
      <c r="C289" s="143"/>
      <c r="D289" s="143"/>
    </row>
    <row r="290" spans="1:4" ht="15.75" customHeight="1">
      <c r="A290" s="328"/>
      <c r="B290" s="143"/>
      <c r="C290" s="143"/>
      <c r="D290" s="143"/>
    </row>
    <row r="291" spans="1:4" ht="15.75" customHeight="1">
      <c r="A291" s="328"/>
      <c r="B291" s="143"/>
      <c r="C291" s="143"/>
      <c r="D291" s="143"/>
    </row>
    <row r="292" spans="1:4" ht="15.75" customHeight="1">
      <c r="A292" s="328"/>
      <c r="B292" s="143"/>
      <c r="C292" s="143"/>
      <c r="D292" s="143"/>
    </row>
    <row r="293" spans="1:4" ht="15.75" customHeight="1">
      <c r="A293" s="328"/>
      <c r="B293" s="143"/>
      <c r="C293" s="143"/>
      <c r="D293" s="143"/>
    </row>
    <row r="294" spans="1:4" ht="15.75" customHeight="1">
      <c r="A294" s="328"/>
      <c r="B294" s="143"/>
      <c r="C294" s="143"/>
      <c r="D294" s="143"/>
    </row>
    <row r="295" spans="1:4" ht="15.75" customHeight="1">
      <c r="A295" s="328"/>
      <c r="B295" s="143"/>
      <c r="C295" s="143"/>
      <c r="D295" s="143"/>
    </row>
    <row r="296" spans="1:4" ht="15.75" customHeight="1">
      <c r="A296" s="328"/>
      <c r="B296" s="143"/>
      <c r="C296" s="143"/>
      <c r="D296" s="143"/>
    </row>
    <row r="297" spans="1:4" ht="15.75" customHeight="1">
      <c r="A297" s="328"/>
      <c r="B297" s="143"/>
      <c r="C297" s="143"/>
      <c r="D297" s="143"/>
    </row>
    <row r="298" spans="1:4" ht="15.75" customHeight="1">
      <c r="A298" s="328"/>
      <c r="B298" s="143"/>
      <c r="C298" s="143"/>
      <c r="D298" s="143"/>
    </row>
    <row r="299" spans="1:4" ht="15.75" customHeight="1">
      <c r="A299" s="328"/>
      <c r="B299" s="143"/>
      <c r="C299" s="143"/>
      <c r="D299" s="143"/>
    </row>
    <row r="300" spans="1:4" ht="15.75" customHeight="1">
      <c r="A300" s="328"/>
      <c r="B300" s="143"/>
      <c r="C300" s="143"/>
      <c r="D300" s="143"/>
    </row>
    <row r="301" spans="1:4" ht="15.75" customHeight="1">
      <c r="A301" s="328"/>
      <c r="B301" s="143"/>
      <c r="C301" s="143"/>
      <c r="D301" s="143"/>
    </row>
    <row r="302" spans="1:4" ht="15.75" customHeight="1">
      <c r="A302" s="328"/>
      <c r="B302" s="143"/>
      <c r="C302" s="143"/>
      <c r="D302" s="143"/>
    </row>
    <row r="303" spans="1:4" ht="15.75" customHeight="1">
      <c r="A303" s="328"/>
      <c r="B303" s="143"/>
      <c r="C303" s="143"/>
      <c r="D303" s="143"/>
    </row>
    <row r="304" spans="1:4" ht="15.75" customHeight="1">
      <c r="A304" s="328"/>
      <c r="B304" s="143"/>
      <c r="C304" s="143"/>
      <c r="D304" s="143"/>
    </row>
    <row r="305" spans="1:4" ht="15.75" customHeight="1">
      <c r="A305" s="328"/>
      <c r="B305" s="143"/>
      <c r="C305" s="143"/>
      <c r="D305" s="143"/>
    </row>
    <row r="306" spans="1:4" ht="15.75" customHeight="1">
      <c r="A306" s="328"/>
      <c r="B306" s="143"/>
      <c r="C306" s="143"/>
      <c r="D306" s="143"/>
    </row>
    <row r="307" spans="1:4" ht="15.75" customHeight="1">
      <c r="A307" s="328"/>
      <c r="B307" s="143"/>
      <c r="C307" s="143"/>
      <c r="D307" s="143"/>
    </row>
    <row r="308" spans="1:4" ht="15.75" customHeight="1">
      <c r="A308" s="328"/>
      <c r="B308" s="143"/>
      <c r="C308" s="143"/>
      <c r="D308" s="143"/>
    </row>
    <row r="309" spans="1:4" ht="15.75" customHeight="1">
      <c r="A309" s="328"/>
      <c r="B309" s="143"/>
      <c r="C309" s="143"/>
      <c r="D309" s="143"/>
    </row>
    <row r="310" spans="1:4" ht="15.75" customHeight="1">
      <c r="A310" s="328"/>
      <c r="B310" s="143"/>
      <c r="C310" s="143"/>
      <c r="D310" s="143"/>
    </row>
    <row r="311" spans="1:4" ht="15.75" customHeight="1">
      <c r="A311" s="328"/>
      <c r="B311" s="143"/>
      <c r="C311" s="143"/>
      <c r="D311" s="143"/>
    </row>
    <row r="312" spans="1:4" ht="15.75" customHeight="1">
      <c r="A312" s="328"/>
      <c r="B312" s="143"/>
      <c r="C312" s="143"/>
      <c r="D312" s="143"/>
    </row>
    <row r="313" spans="1:4" ht="15.75" customHeight="1">
      <c r="A313" s="328"/>
      <c r="B313" s="143"/>
      <c r="C313" s="143"/>
      <c r="D313" s="143"/>
    </row>
    <row r="314" spans="1:4" ht="15.75" customHeight="1">
      <c r="A314" s="328"/>
      <c r="B314" s="143"/>
      <c r="C314" s="143"/>
      <c r="D314" s="143"/>
    </row>
    <row r="315" spans="1:4" ht="15.75" customHeight="1">
      <c r="A315" s="328"/>
      <c r="B315" s="143"/>
      <c r="C315" s="143"/>
      <c r="D315" s="143"/>
    </row>
    <row r="316" spans="1:4" ht="15.75" customHeight="1">
      <c r="A316" s="328"/>
      <c r="B316" s="143"/>
      <c r="C316" s="143"/>
      <c r="D316" s="143"/>
    </row>
    <row r="317" spans="1:4" ht="15.75" customHeight="1">
      <c r="A317" s="328"/>
      <c r="B317" s="143"/>
      <c r="C317" s="143"/>
      <c r="D317" s="143"/>
    </row>
    <row r="318" spans="1:4" ht="15.75" customHeight="1">
      <c r="A318" s="328"/>
      <c r="B318" s="143"/>
      <c r="C318" s="143"/>
      <c r="D318" s="143"/>
    </row>
    <row r="319" spans="1:4" ht="15.75" customHeight="1">
      <c r="A319" s="328"/>
      <c r="B319" s="143"/>
      <c r="C319" s="143"/>
      <c r="D319" s="143"/>
    </row>
    <row r="320" spans="1:4" ht="15.75" customHeight="1">
      <c r="A320" s="328"/>
      <c r="B320" s="143"/>
      <c r="C320" s="143"/>
      <c r="D320" s="143"/>
    </row>
    <row r="321" spans="1:4" ht="15.75" customHeight="1">
      <c r="A321" s="328"/>
      <c r="B321" s="143"/>
      <c r="C321" s="143"/>
      <c r="D321" s="143"/>
    </row>
    <row r="322" spans="1:4" ht="15.75" customHeight="1">
      <c r="A322" s="328"/>
      <c r="B322" s="143"/>
      <c r="C322" s="143"/>
      <c r="D322" s="143"/>
    </row>
    <row r="323" spans="1:4" ht="15.75" customHeight="1">
      <c r="A323" s="328"/>
      <c r="B323" s="143"/>
      <c r="C323" s="143"/>
      <c r="D323" s="143"/>
    </row>
    <row r="324" spans="1:4" ht="15.75" customHeight="1">
      <c r="A324" s="328"/>
      <c r="B324" s="143"/>
      <c r="C324" s="143"/>
      <c r="D324" s="143"/>
    </row>
    <row r="325" spans="1:4" ht="15.75" customHeight="1">
      <c r="A325" s="328"/>
      <c r="B325" s="143"/>
      <c r="C325" s="143"/>
      <c r="D325" s="143"/>
    </row>
    <row r="326" spans="1:4" ht="15.75" customHeight="1">
      <c r="A326" s="328"/>
      <c r="B326" s="143"/>
      <c r="C326" s="143"/>
      <c r="D326" s="143"/>
    </row>
    <row r="327" spans="1:4" ht="15.75" customHeight="1">
      <c r="A327" s="328"/>
      <c r="B327" s="143"/>
      <c r="C327" s="143"/>
      <c r="D327" s="143"/>
    </row>
    <row r="328" spans="1:4" ht="15.75" customHeight="1">
      <c r="A328" s="328"/>
      <c r="B328" s="143"/>
      <c r="C328" s="143"/>
      <c r="D328" s="143"/>
    </row>
    <row r="329" spans="1:4" ht="15.75" customHeight="1">
      <c r="A329" s="328"/>
      <c r="B329" s="143"/>
      <c r="C329" s="143"/>
      <c r="D329" s="143"/>
    </row>
    <row r="330" spans="1:4" ht="15.75" customHeight="1">
      <c r="A330" s="328"/>
      <c r="B330" s="143"/>
      <c r="C330" s="143"/>
      <c r="D330" s="143"/>
    </row>
    <row r="331" spans="1:4" ht="15.75" customHeight="1">
      <c r="A331" s="328"/>
      <c r="B331" s="143"/>
      <c r="C331" s="143"/>
      <c r="D331" s="143"/>
    </row>
    <row r="332" spans="1:4" ht="15.75" customHeight="1">
      <c r="A332" s="328"/>
      <c r="B332" s="143"/>
      <c r="C332" s="143"/>
      <c r="D332" s="143"/>
    </row>
    <row r="333" spans="1:4" ht="15.75" customHeight="1">
      <c r="A333" s="328"/>
      <c r="B333" s="143"/>
      <c r="C333" s="143"/>
      <c r="D333" s="143"/>
    </row>
    <row r="334" spans="1:4" ht="15.75" customHeight="1">
      <c r="A334" s="328"/>
      <c r="B334" s="143"/>
      <c r="C334" s="143"/>
      <c r="D334" s="143"/>
    </row>
    <row r="335" spans="1:4" ht="15.75" customHeight="1">
      <c r="A335" s="328"/>
      <c r="B335" s="143"/>
      <c r="C335" s="143"/>
      <c r="D335" s="143"/>
    </row>
    <row r="336" spans="1:4" ht="15.75" customHeight="1">
      <c r="A336" s="328"/>
      <c r="B336" s="143"/>
      <c r="C336" s="143"/>
      <c r="D336" s="143"/>
    </row>
    <row r="337" spans="1:4" ht="15.75" customHeight="1">
      <c r="A337" s="328"/>
      <c r="B337" s="143"/>
      <c r="C337" s="143"/>
      <c r="D337" s="143"/>
    </row>
    <row r="338" spans="1:4" ht="15.75" customHeight="1">
      <c r="A338" s="328"/>
      <c r="B338" s="143"/>
      <c r="C338" s="143"/>
      <c r="D338" s="143"/>
    </row>
    <row r="339" spans="1:4" ht="15.75" customHeight="1">
      <c r="A339" s="328"/>
      <c r="B339" s="143"/>
      <c r="C339" s="143"/>
      <c r="D339" s="143"/>
    </row>
    <row r="340" spans="1:4" ht="15.75" customHeight="1">
      <c r="A340" s="328"/>
      <c r="B340" s="143"/>
      <c r="C340" s="143"/>
      <c r="D340" s="143"/>
    </row>
    <row r="341" spans="1:4" ht="15.75" customHeight="1">
      <c r="A341" s="328"/>
      <c r="B341" s="143"/>
      <c r="C341" s="143"/>
      <c r="D341" s="143"/>
    </row>
    <row r="342" spans="1:4" ht="15.75" customHeight="1">
      <c r="A342" s="328"/>
      <c r="B342" s="143"/>
      <c r="C342" s="143"/>
      <c r="D342" s="143"/>
    </row>
    <row r="343" spans="1:4" ht="15.75" customHeight="1">
      <c r="A343" s="328"/>
      <c r="B343" s="143"/>
      <c r="C343" s="143"/>
      <c r="D343" s="143"/>
    </row>
    <row r="344" spans="1:4" ht="15.75" customHeight="1">
      <c r="A344" s="328"/>
      <c r="B344" s="143"/>
      <c r="C344" s="143"/>
      <c r="D344" s="143"/>
    </row>
    <row r="345" spans="1:4" ht="15.75" customHeight="1">
      <c r="A345" s="328"/>
      <c r="B345" s="143"/>
      <c r="C345" s="143"/>
      <c r="D345" s="143"/>
    </row>
    <row r="346" spans="1:4" ht="15.75" customHeight="1">
      <c r="A346" s="328"/>
      <c r="B346" s="143"/>
      <c r="C346" s="143"/>
      <c r="D346" s="143"/>
    </row>
    <row r="347" spans="1:4" ht="15.75" customHeight="1">
      <c r="A347" s="328"/>
      <c r="B347" s="143"/>
      <c r="C347" s="143"/>
      <c r="D347" s="143"/>
    </row>
    <row r="348" spans="1:4" ht="15.75" customHeight="1">
      <c r="A348" s="328"/>
      <c r="B348" s="143"/>
      <c r="C348" s="143"/>
      <c r="D348" s="143"/>
    </row>
    <row r="349" spans="1:4" ht="15.75" customHeight="1">
      <c r="A349" s="328"/>
      <c r="B349" s="143"/>
      <c r="C349" s="143"/>
      <c r="D349" s="143"/>
    </row>
    <row r="350" spans="1:4" ht="15.75" customHeight="1">
      <c r="A350" s="328"/>
      <c r="B350" s="143"/>
      <c r="C350" s="143"/>
      <c r="D350" s="143"/>
    </row>
    <row r="351" spans="1:4" ht="15.75" customHeight="1">
      <c r="A351" s="328"/>
      <c r="B351" s="143"/>
      <c r="C351" s="143"/>
      <c r="D351" s="143"/>
    </row>
    <row r="352" spans="1:4" ht="15.75" customHeight="1">
      <c r="A352" s="328"/>
      <c r="B352" s="143"/>
      <c r="C352" s="143"/>
      <c r="D352" s="143"/>
    </row>
    <row r="353" spans="1:4" ht="15.75" customHeight="1">
      <c r="A353" s="328"/>
      <c r="B353" s="143"/>
      <c r="C353" s="143"/>
      <c r="D353" s="143"/>
    </row>
    <row r="354" spans="1:4" ht="15.75" customHeight="1">
      <c r="A354" s="328"/>
      <c r="B354" s="143"/>
      <c r="C354" s="143"/>
      <c r="D354" s="143"/>
    </row>
    <row r="355" spans="1:4" ht="15.75" customHeight="1">
      <c r="A355" s="328"/>
      <c r="B355" s="143"/>
      <c r="C355" s="143"/>
      <c r="D355" s="143"/>
    </row>
    <row r="356" spans="1:4" ht="15.75" customHeight="1">
      <c r="A356" s="328"/>
      <c r="B356" s="143"/>
      <c r="C356" s="143"/>
      <c r="D356" s="143"/>
    </row>
    <row r="357" spans="1:4" ht="15.75" customHeight="1">
      <c r="A357" s="328"/>
      <c r="B357" s="143"/>
      <c r="C357" s="143"/>
      <c r="D357" s="143"/>
    </row>
    <row r="358" spans="1:4" ht="15.75" customHeight="1">
      <c r="A358" s="328"/>
      <c r="B358" s="143"/>
      <c r="C358" s="143"/>
      <c r="D358" s="143"/>
    </row>
    <row r="359" spans="1:4" ht="15.75" customHeight="1">
      <c r="A359" s="328"/>
      <c r="B359" s="143"/>
      <c r="C359" s="143"/>
      <c r="D359" s="143"/>
    </row>
    <row r="360" spans="1:4" ht="15.75" customHeight="1">
      <c r="A360" s="328"/>
      <c r="B360" s="143"/>
      <c r="C360" s="143"/>
      <c r="D360" s="143"/>
    </row>
    <row r="361" spans="1:4" ht="15.75" customHeight="1">
      <c r="A361" s="328"/>
      <c r="B361" s="143"/>
      <c r="C361" s="143"/>
      <c r="D361" s="143"/>
    </row>
    <row r="362" spans="1:4" ht="15.75" customHeight="1">
      <c r="A362" s="328"/>
      <c r="B362" s="143"/>
      <c r="C362" s="143"/>
      <c r="D362" s="143"/>
    </row>
    <row r="363" spans="1:4" ht="15.75" customHeight="1">
      <c r="A363" s="328"/>
      <c r="B363" s="143"/>
      <c r="C363" s="143"/>
      <c r="D363" s="143"/>
    </row>
    <row r="364" spans="1:4" ht="15.75" customHeight="1">
      <c r="A364" s="328"/>
      <c r="B364" s="143"/>
      <c r="C364" s="143"/>
      <c r="D364" s="143"/>
    </row>
    <row r="365" spans="1:4" ht="15.75" customHeight="1">
      <c r="A365" s="328"/>
      <c r="B365" s="143"/>
      <c r="C365" s="143"/>
      <c r="D365" s="143"/>
    </row>
    <row r="366" spans="1:4" ht="15.75" customHeight="1">
      <c r="A366" s="328"/>
      <c r="B366" s="143"/>
      <c r="C366" s="143"/>
      <c r="D366" s="143"/>
    </row>
    <row r="367" spans="1:4" ht="15.75" customHeight="1">
      <c r="A367" s="328"/>
      <c r="B367" s="143"/>
      <c r="C367" s="143"/>
      <c r="D367" s="143"/>
    </row>
    <row r="368" spans="1:4" ht="15.75" customHeight="1">
      <c r="A368" s="328"/>
      <c r="B368" s="143"/>
      <c r="C368" s="143"/>
      <c r="D368" s="143"/>
    </row>
    <row r="369" spans="1:4" ht="15.75" customHeight="1">
      <c r="A369" s="328"/>
      <c r="B369" s="143"/>
      <c r="C369" s="143"/>
      <c r="D369" s="143"/>
    </row>
    <row r="370" spans="1:4" ht="15.75" customHeight="1">
      <c r="A370" s="328"/>
      <c r="B370" s="143"/>
      <c r="C370" s="143"/>
      <c r="D370" s="143"/>
    </row>
    <row r="371" spans="1:4" ht="15.75" customHeight="1">
      <c r="A371" s="328"/>
      <c r="B371" s="143"/>
      <c r="C371" s="143"/>
      <c r="D371" s="143"/>
    </row>
    <row r="372" spans="1:4" ht="15.75" customHeight="1">
      <c r="A372" s="328"/>
      <c r="B372" s="143"/>
      <c r="C372" s="143"/>
      <c r="D372" s="143"/>
    </row>
    <row r="373" spans="1:4" ht="15.75" customHeight="1">
      <c r="A373" s="328"/>
      <c r="B373" s="143"/>
      <c r="C373" s="143"/>
      <c r="D373" s="143"/>
    </row>
    <row r="374" spans="1:4" ht="15.75" customHeight="1">
      <c r="A374" s="328"/>
      <c r="B374" s="143"/>
      <c r="C374" s="143"/>
      <c r="D374" s="143"/>
    </row>
    <row r="375" spans="1:4" ht="15.75" customHeight="1">
      <c r="A375" s="328"/>
      <c r="B375" s="143"/>
      <c r="C375" s="143"/>
      <c r="D375" s="143"/>
    </row>
    <row r="376" spans="1:4" ht="15.75" customHeight="1">
      <c r="A376" s="328"/>
      <c r="B376" s="143"/>
      <c r="C376" s="143"/>
      <c r="D376" s="143"/>
    </row>
    <row r="377" spans="1:4" ht="15.75" customHeight="1">
      <c r="A377" s="328"/>
      <c r="B377" s="143"/>
      <c r="C377" s="143"/>
      <c r="D377" s="143"/>
    </row>
    <row r="378" spans="1:4" ht="15.75" customHeight="1">
      <c r="A378" s="328"/>
      <c r="B378" s="143"/>
      <c r="C378" s="143"/>
      <c r="D378" s="143"/>
    </row>
    <row r="379" spans="1:4" ht="15.75" customHeight="1">
      <c r="A379" s="328"/>
      <c r="B379" s="143"/>
      <c r="C379" s="143"/>
      <c r="D379" s="143"/>
    </row>
    <row r="380" spans="1:4" ht="15.75" customHeight="1">
      <c r="A380" s="328"/>
      <c r="B380" s="143"/>
      <c r="C380" s="143"/>
      <c r="D380" s="143"/>
    </row>
    <row r="381" spans="1:4" ht="15.75" customHeight="1">
      <c r="A381" s="328"/>
      <c r="B381" s="143"/>
      <c r="C381" s="143"/>
      <c r="D381" s="143"/>
    </row>
    <row r="382" spans="1:4" ht="15.75" customHeight="1">
      <c r="A382" s="328"/>
      <c r="B382" s="143"/>
      <c r="C382" s="143"/>
      <c r="D382" s="143"/>
    </row>
    <row r="383" spans="1:4" ht="15.75" customHeight="1">
      <c r="A383" s="328"/>
      <c r="B383" s="143"/>
      <c r="C383" s="143"/>
      <c r="D383" s="143"/>
    </row>
    <row r="384" spans="1:4" ht="15.75" customHeight="1">
      <c r="A384" s="328"/>
      <c r="B384" s="143"/>
      <c r="C384" s="143"/>
      <c r="D384" s="143"/>
    </row>
    <row r="385" spans="1:4" ht="15.75" customHeight="1">
      <c r="A385" s="328"/>
      <c r="B385" s="143"/>
      <c r="C385" s="143"/>
      <c r="D385" s="143"/>
    </row>
    <row r="386" spans="1:4" ht="15.75" customHeight="1">
      <c r="A386" s="328"/>
      <c r="B386" s="143"/>
      <c r="C386" s="143"/>
      <c r="D386" s="143"/>
    </row>
    <row r="387" spans="1:4" ht="15.75" customHeight="1">
      <c r="A387" s="328"/>
      <c r="B387" s="143"/>
      <c r="C387" s="143"/>
      <c r="D387" s="143"/>
    </row>
    <row r="388" spans="1:4" ht="15.75" customHeight="1">
      <c r="A388" s="328"/>
      <c r="B388" s="143"/>
      <c r="C388" s="143"/>
      <c r="D388" s="143"/>
    </row>
    <row r="389" spans="1:4" ht="15.75" customHeight="1">
      <c r="A389" s="328"/>
      <c r="B389" s="143"/>
      <c r="C389" s="143"/>
      <c r="D389" s="143"/>
    </row>
    <row r="390" spans="1:4" ht="15.75" customHeight="1">
      <c r="A390" s="328"/>
      <c r="B390" s="143"/>
      <c r="C390" s="143"/>
      <c r="D390" s="143"/>
    </row>
    <row r="391" spans="1:4" ht="15.75" customHeight="1">
      <c r="A391" s="328"/>
      <c r="B391" s="143"/>
      <c r="C391" s="143"/>
      <c r="D391" s="143"/>
    </row>
    <row r="392" spans="1:4" ht="15.75" customHeight="1">
      <c r="A392" s="328"/>
      <c r="B392" s="143"/>
      <c r="C392" s="143"/>
      <c r="D392" s="143"/>
    </row>
    <row r="393" spans="1:4" ht="15.75" customHeight="1">
      <c r="A393" s="328"/>
      <c r="B393" s="143"/>
      <c r="C393" s="143"/>
      <c r="D393" s="143"/>
    </row>
    <row r="394" spans="1:4" ht="15.75" customHeight="1">
      <c r="A394" s="328"/>
      <c r="B394" s="143"/>
      <c r="C394" s="143"/>
      <c r="D394" s="143"/>
    </row>
    <row r="395" spans="1:4" ht="15.75" customHeight="1">
      <c r="A395" s="328"/>
      <c r="B395" s="143"/>
      <c r="C395" s="143"/>
      <c r="D395" s="143"/>
    </row>
    <row r="396" spans="1:4" ht="15.75" customHeight="1">
      <c r="A396" s="328"/>
      <c r="B396" s="143"/>
      <c r="C396" s="143"/>
      <c r="D396" s="143"/>
    </row>
    <row r="397" spans="1:4" ht="15.75" customHeight="1">
      <c r="A397" s="328"/>
      <c r="B397" s="143"/>
      <c r="C397" s="143"/>
      <c r="D397" s="143"/>
    </row>
    <row r="398" spans="1:4" ht="15.75" customHeight="1">
      <c r="A398" s="328"/>
      <c r="B398" s="143"/>
      <c r="C398" s="143"/>
      <c r="D398" s="143"/>
    </row>
    <row r="399" spans="1:4" ht="15.75" customHeight="1">
      <c r="A399" s="328"/>
      <c r="B399" s="143"/>
      <c r="C399" s="143"/>
      <c r="D399" s="143"/>
    </row>
    <row r="400" spans="1:4" ht="15.75" customHeight="1">
      <c r="A400" s="328"/>
      <c r="B400" s="143"/>
      <c r="C400" s="143"/>
      <c r="D400" s="143"/>
    </row>
    <row r="401" spans="1:4" ht="15.75" customHeight="1">
      <c r="A401" s="328"/>
      <c r="B401" s="143"/>
      <c r="C401" s="143"/>
      <c r="D401" s="143"/>
    </row>
    <row r="402" spans="1:4" ht="15.75" customHeight="1">
      <c r="A402" s="328"/>
      <c r="B402" s="143"/>
      <c r="C402" s="143"/>
      <c r="D402" s="143"/>
    </row>
    <row r="403" spans="1:4" ht="15.75" customHeight="1">
      <c r="A403" s="328"/>
      <c r="B403" s="143"/>
      <c r="C403" s="143"/>
      <c r="D403" s="143"/>
    </row>
    <row r="404" spans="1:4" ht="15.75" customHeight="1">
      <c r="A404" s="328"/>
      <c r="B404" s="143"/>
      <c r="C404" s="143"/>
      <c r="D404" s="143"/>
    </row>
    <row r="405" spans="1:4" ht="15.75" customHeight="1">
      <c r="A405" s="328"/>
      <c r="B405" s="143"/>
      <c r="C405" s="143"/>
      <c r="D405" s="143"/>
    </row>
    <row r="406" spans="1:4" ht="15.75" customHeight="1">
      <c r="A406" s="328"/>
      <c r="B406" s="143"/>
      <c r="C406" s="143"/>
      <c r="D406" s="143"/>
    </row>
    <row r="407" spans="1:4" ht="15.75" customHeight="1">
      <c r="A407" s="328"/>
      <c r="B407" s="143"/>
      <c r="C407" s="143"/>
      <c r="D407" s="143"/>
    </row>
    <row r="408" spans="1:4" ht="15.75" customHeight="1">
      <c r="A408" s="328"/>
      <c r="B408" s="143"/>
      <c r="C408" s="143"/>
      <c r="D408" s="143"/>
    </row>
    <row r="409" spans="1:4" ht="15.75" customHeight="1">
      <c r="A409" s="328"/>
      <c r="B409" s="143"/>
      <c r="C409" s="143"/>
      <c r="D409" s="143"/>
    </row>
    <row r="410" spans="1:4" ht="15.75" customHeight="1">
      <c r="A410" s="328"/>
      <c r="B410" s="143"/>
      <c r="C410" s="143"/>
      <c r="D410" s="143"/>
    </row>
    <row r="411" spans="1:4" ht="15.75" customHeight="1">
      <c r="A411" s="328"/>
      <c r="B411" s="143"/>
      <c r="C411" s="143"/>
      <c r="D411" s="143"/>
    </row>
    <row r="412" spans="1:4" ht="15.75" customHeight="1">
      <c r="A412" s="328"/>
      <c r="B412" s="143"/>
      <c r="C412" s="143"/>
      <c r="D412" s="143"/>
    </row>
    <row r="413" spans="1:4" ht="15.75" customHeight="1">
      <c r="A413" s="328"/>
      <c r="B413" s="143"/>
      <c r="C413" s="143"/>
      <c r="D413" s="143"/>
    </row>
    <row r="414" spans="1:4" ht="15.75" customHeight="1">
      <c r="A414" s="328"/>
      <c r="B414" s="143"/>
      <c r="C414" s="143"/>
      <c r="D414" s="143"/>
    </row>
    <row r="415" spans="1:4" ht="15.75" customHeight="1">
      <c r="A415" s="328"/>
      <c r="B415" s="143"/>
      <c r="C415" s="143"/>
      <c r="D415" s="143"/>
    </row>
    <row r="416" spans="1:4" ht="15.75" customHeight="1">
      <c r="A416" s="328"/>
      <c r="B416" s="143"/>
      <c r="C416" s="143"/>
      <c r="D416" s="143"/>
    </row>
    <row r="417" spans="1:4" ht="15.75" customHeight="1">
      <c r="A417" s="328"/>
      <c r="B417" s="143"/>
      <c r="C417" s="143"/>
      <c r="D417" s="143"/>
    </row>
    <row r="418" spans="1:4" ht="15.75" customHeight="1">
      <c r="A418" s="328"/>
      <c r="B418" s="143"/>
      <c r="C418" s="143"/>
      <c r="D418" s="143"/>
    </row>
    <row r="419" spans="1:4" ht="15.75" customHeight="1">
      <c r="A419" s="328"/>
      <c r="B419" s="143"/>
      <c r="C419" s="143"/>
      <c r="D419" s="143"/>
    </row>
    <row r="420" spans="1:4" ht="15.75" customHeight="1">
      <c r="A420" s="328"/>
      <c r="B420" s="143"/>
      <c r="C420" s="143"/>
      <c r="D420" s="143"/>
    </row>
    <row r="421" spans="1:4" ht="15.75" customHeight="1">
      <c r="A421" s="328"/>
      <c r="B421" s="143"/>
      <c r="C421" s="143"/>
      <c r="D421" s="143"/>
    </row>
    <row r="422" spans="1:4" ht="15.75" customHeight="1">
      <c r="A422" s="328"/>
      <c r="B422" s="143"/>
      <c r="C422" s="143"/>
      <c r="D422" s="143"/>
    </row>
    <row r="423" spans="1:4" ht="15.75" customHeight="1">
      <c r="A423" s="328"/>
      <c r="B423" s="143"/>
      <c r="C423" s="143"/>
      <c r="D423" s="143"/>
    </row>
    <row r="424" spans="1:4" ht="15.75" customHeight="1">
      <c r="A424" s="328"/>
      <c r="B424" s="143"/>
      <c r="C424" s="143"/>
      <c r="D424" s="143"/>
    </row>
    <row r="425" spans="1:4" ht="15.75" customHeight="1">
      <c r="A425" s="328"/>
      <c r="B425" s="143"/>
      <c r="C425" s="143"/>
      <c r="D425" s="143"/>
    </row>
    <row r="426" spans="1:4" ht="15.75" customHeight="1">
      <c r="A426" s="328"/>
      <c r="B426" s="143"/>
      <c r="C426" s="143"/>
      <c r="D426" s="143"/>
    </row>
    <row r="427" spans="1:4" ht="15.75" customHeight="1">
      <c r="A427" s="328"/>
      <c r="B427" s="143"/>
      <c r="C427" s="143"/>
      <c r="D427" s="143"/>
    </row>
    <row r="428" spans="1:4" ht="15.75" customHeight="1">
      <c r="A428" s="328"/>
      <c r="B428" s="143"/>
      <c r="C428" s="143"/>
      <c r="D428" s="143"/>
    </row>
    <row r="429" spans="1:4" ht="15.75" customHeight="1">
      <c r="A429" s="328"/>
      <c r="B429" s="143"/>
      <c r="C429" s="143"/>
      <c r="D429" s="143"/>
    </row>
    <row r="430" spans="1:4" ht="15.75" customHeight="1">
      <c r="A430" s="328"/>
      <c r="B430" s="143"/>
      <c r="C430" s="143"/>
      <c r="D430" s="143"/>
    </row>
    <row r="431" spans="1:4" ht="15.75" customHeight="1">
      <c r="A431" s="328"/>
      <c r="B431" s="143"/>
      <c r="C431" s="143"/>
      <c r="D431" s="143"/>
    </row>
    <row r="432" spans="1:4" ht="15.75" customHeight="1">
      <c r="A432" s="328"/>
      <c r="B432" s="143"/>
      <c r="C432" s="143"/>
      <c r="D432" s="143"/>
    </row>
    <row r="433" spans="1:4" ht="15.75" customHeight="1">
      <c r="A433" s="328"/>
      <c r="B433" s="143"/>
      <c r="C433" s="143"/>
      <c r="D433" s="143"/>
    </row>
    <row r="434" spans="1:4" ht="15.75" customHeight="1">
      <c r="A434" s="328"/>
      <c r="B434" s="143"/>
      <c r="C434" s="143"/>
      <c r="D434" s="143"/>
    </row>
    <row r="435" spans="1:4" ht="15.75" customHeight="1">
      <c r="A435" s="328"/>
      <c r="B435" s="143"/>
      <c r="C435" s="143"/>
      <c r="D435" s="143"/>
    </row>
    <row r="436" spans="1:4" ht="15.75" customHeight="1">
      <c r="A436" s="328"/>
      <c r="B436" s="143"/>
      <c r="C436" s="143"/>
      <c r="D436" s="143"/>
    </row>
    <row r="437" spans="1:4" ht="15.75" customHeight="1">
      <c r="A437" s="328"/>
      <c r="B437" s="143"/>
      <c r="C437" s="143"/>
      <c r="D437" s="143"/>
    </row>
    <row r="438" spans="1:4" ht="15.75" customHeight="1">
      <c r="A438" s="328"/>
      <c r="B438" s="143"/>
      <c r="C438" s="143"/>
      <c r="D438" s="143"/>
    </row>
    <row r="439" spans="1:4" ht="15.75" customHeight="1">
      <c r="A439" s="328"/>
      <c r="B439" s="143"/>
      <c r="C439" s="143"/>
      <c r="D439" s="143"/>
    </row>
    <row r="440" spans="1:4" ht="15.75" customHeight="1">
      <c r="A440" s="328"/>
      <c r="B440" s="143"/>
      <c r="C440" s="143"/>
      <c r="D440" s="143"/>
    </row>
    <row r="441" spans="1:4" ht="15.75" customHeight="1">
      <c r="A441" s="328"/>
      <c r="B441" s="143"/>
      <c r="C441" s="143"/>
      <c r="D441" s="143"/>
    </row>
    <row r="442" spans="1:4" ht="15.75" customHeight="1">
      <c r="A442" s="328"/>
      <c r="B442" s="143"/>
      <c r="C442" s="143"/>
      <c r="D442" s="143"/>
    </row>
    <row r="443" spans="1:4" ht="15.75" customHeight="1">
      <c r="A443" s="328"/>
      <c r="B443" s="143"/>
      <c r="C443" s="143"/>
      <c r="D443" s="143"/>
    </row>
    <row r="444" spans="1:4" ht="15.75" customHeight="1">
      <c r="A444" s="328"/>
      <c r="B444" s="143"/>
      <c r="C444" s="143"/>
      <c r="D444" s="143"/>
    </row>
    <row r="445" spans="1:4" ht="15.75" customHeight="1">
      <c r="A445" s="328"/>
      <c r="B445" s="143"/>
      <c r="C445" s="143"/>
      <c r="D445" s="143"/>
    </row>
    <row r="446" spans="1:4" ht="15.75" customHeight="1">
      <c r="A446" s="328"/>
      <c r="B446" s="143"/>
      <c r="C446" s="143"/>
      <c r="D446" s="143"/>
    </row>
    <row r="447" spans="1:4" ht="15.75" customHeight="1">
      <c r="A447" s="328"/>
      <c r="B447" s="143"/>
      <c r="C447" s="143"/>
      <c r="D447" s="143"/>
    </row>
    <row r="448" spans="1:4" ht="15.75" customHeight="1">
      <c r="A448" s="328"/>
      <c r="B448" s="143"/>
      <c r="C448" s="143"/>
      <c r="D448" s="143"/>
    </row>
    <row r="449" spans="1:4" ht="15.75" customHeight="1">
      <c r="A449" s="328"/>
      <c r="B449" s="143"/>
      <c r="C449" s="143"/>
      <c r="D449" s="143"/>
    </row>
    <row r="450" spans="1:4" ht="15.75" customHeight="1">
      <c r="A450" s="328"/>
      <c r="B450" s="143"/>
      <c r="C450" s="143"/>
      <c r="D450" s="143"/>
    </row>
    <row r="451" spans="1:4" ht="15.75" customHeight="1">
      <c r="A451" s="328"/>
      <c r="B451" s="143"/>
      <c r="C451" s="143"/>
      <c r="D451" s="143"/>
    </row>
    <row r="452" spans="1:4" ht="15.75" customHeight="1">
      <c r="A452" s="328"/>
      <c r="B452" s="143"/>
      <c r="C452" s="143"/>
      <c r="D452" s="143"/>
    </row>
    <row r="453" spans="1:4" ht="15.75" customHeight="1">
      <c r="A453" s="328"/>
      <c r="B453" s="143"/>
      <c r="C453" s="143"/>
      <c r="D453" s="143"/>
    </row>
    <row r="454" spans="1:4" ht="15.75" customHeight="1">
      <c r="A454" s="328"/>
      <c r="B454" s="143"/>
      <c r="C454" s="143"/>
      <c r="D454" s="143"/>
    </row>
    <row r="455" spans="1:4" ht="15.75" customHeight="1">
      <c r="A455" s="328"/>
      <c r="B455" s="143"/>
      <c r="C455" s="143"/>
      <c r="D455" s="143"/>
    </row>
    <row r="456" spans="1:4" ht="15.75" customHeight="1">
      <c r="A456" s="328"/>
      <c r="B456" s="143"/>
      <c r="C456" s="143"/>
      <c r="D456" s="143"/>
    </row>
    <row r="457" spans="1:4" ht="15.75" customHeight="1">
      <c r="A457" s="328"/>
      <c r="B457" s="143"/>
      <c r="C457" s="143"/>
      <c r="D457" s="143"/>
    </row>
    <row r="458" spans="1:4" ht="15.75" customHeight="1">
      <c r="A458" s="328"/>
      <c r="B458" s="143"/>
      <c r="C458" s="143"/>
      <c r="D458" s="143"/>
    </row>
    <row r="459" spans="1:4" ht="15.75" customHeight="1">
      <c r="A459" s="328"/>
      <c r="B459" s="143"/>
      <c r="C459" s="143"/>
      <c r="D459" s="143"/>
    </row>
    <row r="460" spans="1:4" ht="15.75" customHeight="1">
      <c r="A460" s="328"/>
      <c r="B460" s="143"/>
      <c r="C460" s="143"/>
      <c r="D460" s="143"/>
    </row>
    <row r="461" spans="1:4" ht="15.75" customHeight="1">
      <c r="A461" s="328"/>
      <c r="B461" s="143"/>
      <c r="C461" s="143"/>
      <c r="D461" s="143"/>
    </row>
    <row r="462" spans="1:4" ht="15.75" customHeight="1">
      <c r="A462" s="328"/>
      <c r="B462" s="143"/>
      <c r="C462" s="143"/>
      <c r="D462" s="143"/>
    </row>
    <row r="463" spans="1:4" ht="15.75" customHeight="1">
      <c r="A463" s="328"/>
      <c r="B463" s="143"/>
      <c r="C463" s="143"/>
      <c r="D463" s="143"/>
    </row>
    <row r="464" spans="1:4" ht="15.75" customHeight="1">
      <c r="A464" s="328"/>
      <c r="B464" s="143"/>
      <c r="C464" s="143"/>
      <c r="D464" s="143"/>
    </row>
    <row r="465" spans="1:4" ht="15.75" customHeight="1">
      <c r="A465" s="328"/>
      <c r="B465" s="143"/>
      <c r="C465" s="143"/>
      <c r="D465" s="143"/>
    </row>
    <row r="466" spans="1:4" ht="15.75" customHeight="1">
      <c r="A466" s="328"/>
      <c r="B466" s="143"/>
      <c r="C466" s="143"/>
      <c r="D466" s="143"/>
    </row>
    <row r="467" spans="1:4" ht="15.75" customHeight="1">
      <c r="A467" s="328"/>
      <c r="B467" s="143"/>
      <c r="C467" s="143"/>
      <c r="D467" s="143"/>
    </row>
    <row r="468" spans="1:4" ht="15.75" customHeight="1">
      <c r="A468" s="328"/>
      <c r="B468" s="143"/>
      <c r="C468" s="143"/>
      <c r="D468" s="143"/>
    </row>
    <row r="469" spans="1:4" ht="15.75" customHeight="1">
      <c r="A469" s="328"/>
      <c r="B469" s="143"/>
      <c r="C469" s="143"/>
      <c r="D469" s="143"/>
    </row>
    <row r="470" spans="1:4" ht="15.75" customHeight="1">
      <c r="A470" s="328"/>
      <c r="B470" s="143"/>
      <c r="C470" s="143"/>
      <c r="D470" s="143"/>
    </row>
    <row r="471" spans="1:4" ht="15.75" customHeight="1">
      <c r="A471" s="328"/>
      <c r="B471" s="143"/>
      <c r="C471" s="143"/>
      <c r="D471" s="143"/>
    </row>
    <row r="472" spans="1:4" ht="15.75" customHeight="1">
      <c r="A472" s="328"/>
      <c r="B472" s="143"/>
      <c r="C472" s="143"/>
      <c r="D472" s="143"/>
    </row>
    <row r="473" spans="1:4" ht="15.75" customHeight="1">
      <c r="A473" s="328"/>
      <c r="B473" s="143"/>
      <c r="C473" s="143"/>
      <c r="D473" s="143"/>
    </row>
    <row r="474" spans="1:4" ht="15.75" customHeight="1">
      <c r="A474" s="328"/>
      <c r="B474" s="143"/>
      <c r="C474" s="143"/>
      <c r="D474" s="143"/>
    </row>
    <row r="475" spans="1:4" ht="15.75" customHeight="1">
      <c r="A475" s="328"/>
      <c r="B475" s="143"/>
      <c r="C475" s="143"/>
      <c r="D475" s="143"/>
    </row>
    <row r="476" spans="1:4" ht="15.75" customHeight="1">
      <c r="A476" s="328"/>
      <c r="B476" s="143"/>
      <c r="C476" s="143"/>
      <c r="D476" s="143"/>
    </row>
    <row r="477" spans="1:4" ht="15.75" customHeight="1">
      <c r="A477" s="328"/>
      <c r="B477" s="143"/>
      <c r="C477" s="143"/>
      <c r="D477" s="143"/>
    </row>
    <row r="478" spans="1:4" ht="15.75" customHeight="1">
      <c r="A478" s="328"/>
      <c r="B478" s="143"/>
      <c r="C478" s="143"/>
      <c r="D478" s="143"/>
    </row>
    <row r="479" spans="1:4" ht="15.75" customHeight="1">
      <c r="A479" s="328"/>
      <c r="B479" s="143"/>
      <c r="C479" s="143"/>
      <c r="D479" s="143"/>
    </row>
    <row r="480" spans="1:4" ht="15.75" customHeight="1">
      <c r="A480" s="328"/>
      <c r="B480" s="143"/>
      <c r="C480" s="143"/>
      <c r="D480" s="143"/>
    </row>
    <row r="481" spans="1:4" ht="15.75" customHeight="1">
      <c r="A481" s="328"/>
      <c r="B481" s="143"/>
      <c r="C481" s="143"/>
      <c r="D481" s="143"/>
    </row>
    <row r="482" spans="1:4" ht="15.75" customHeight="1">
      <c r="A482" s="328"/>
      <c r="B482" s="143"/>
      <c r="C482" s="143"/>
      <c r="D482" s="143"/>
    </row>
    <row r="483" spans="1:4" ht="15.75" customHeight="1">
      <c r="A483" s="328"/>
      <c r="B483" s="143"/>
      <c r="C483" s="143"/>
      <c r="D483" s="143"/>
    </row>
    <row r="484" spans="1:4" ht="15.75" customHeight="1">
      <c r="A484" s="328"/>
      <c r="B484" s="143"/>
      <c r="C484" s="143"/>
      <c r="D484" s="143"/>
    </row>
    <row r="485" spans="1:4" ht="15.75" customHeight="1">
      <c r="A485" s="328"/>
      <c r="B485" s="143"/>
      <c r="C485" s="143"/>
      <c r="D485" s="143"/>
    </row>
    <row r="486" spans="1:4" ht="15.75" customHeight="1">
      <c r="A486" s="328"/>
      <c r="B486" s="143"/>
      <c r="C486" s="143"/>
      <c r="D486" s="143"/>
    </row>
    <row r="487" spans="1:4" ht="15.75" customHeight="1">
      <c r="A487" s="328"/>
      <c r="B487" s="143"/>
      <c r="C487" s="143"/>
      <c r="D487" s="143"/>
    </row>
    <row r="488" spans="1:4" ht="15.75" customHeight="1">
      <c r="A488" s="328"/>
      <c r="B488" s="143"/>
      <c r="C488" s="143"/>
      <c r="D488" s="143"/>
    </row>
    <row r="489" spans="1:4" ht="15.75" customHeight="1">
      <c r="A489" s="328"/>
      <c r="B489" s="143"/>
      <c r="C489" s="143"/>
      <c r="D489" s="143"/>
    </row>
    <row r="490" spans="1:4" ht="15.75" customHeight="1">
      <c r="A490" s="328"/>
      <c r="B490" s="143"/>
      <c r="C490" s="143"/>
      <c r="D490" s="143"/>
    </row>
    <row r="491" spans="1:4" ht="15.75" customHeight="1">
      <c r="A491" s="328"/>
      <c r="B491" s="143"/>
      <c r="C491" s="143"/>
      <c r="D491" s="143"/>
    </row>
    <row r="492" spans="1:4" ht="15.75" customHeight="1">
      <c r="A492" s="328"/>
      <c r="B492" s="143"/>
      <c r="C492" s="143"/>
      <c r="D492" s="143"/>
    </row>
    <row r="493" spans="1:4" ht="15.75" customHeight="1">
      <c r="A493" s="328"/>
      <c r="B493" s="143"/>
      <c r="C493" s="143"/>
      <c r="D493" s="143"/>
    </row>
    <row r="494" spans="1:4" ht="15.75" customHeight="1">
      <c r="A494" s="328"/>
      <c r="B494" s="143"/>
      <c r="C494" s="143"/>
      <c r="D494" s="143"/>
    </row>
    <row r="495" spans="1:4" ht="15.75" customHeight="1">
      <c r="A495" s="328"/>
      <c r="B495" s="143"/>
      <c r="C495" s="143"/>
      <c r="D495" s="143"/>
    </row>
    <row r="496" spans="1:4" ht="15.75" customHeight="1">
      <c r="A496" s="328"/>
      <c r="B496" s="143"/>
      <c r="C496" s="143"/>
      <c r="D496" s="143"/>
    </row>
    <row r="497" spans="1:4" ht="15.75" customHeight="1">
      <c r="A497" s="328"/>
      <c r="B497" s="143"/>
      <c r="C497" s="143"/>
      <c r="D497" s="143"/>
    </row>
    <row r="498" spans="1:4" ht="15.75" customHeight="1">
      <c r="A498" s="328"/>
      <c r="B498" s="143"/>
      <c r="C498" s="143"/>
      <c r="D498" s="143"/>
    </row>
    <row r="499" spans="1:4" ht="15.75" customHeight="1">
      <c r="A499" s="328"/>
      <c r="B499" s="143"/>
      <c r="C499" s="143"/>
      <c r="D499" s="143"/>
    </row>
    <row r="500" spans="1:4" ht="15.75" customHeight="1">
      <c r="A500" s="328"/>
      <c r="B500" s="143"/>
      <c r="C500" s="143"/>
      <c r="D500" s="143"/>
    </row>
    <row r="501" spans="1:4" ht="15.75" customHeight="1">
      <c r="A501" s="328"/>
      <c r="B501" s="143"/>
      <c r="C501" s="143"/>
      <c r="D501" s="143"/>
    </row>
    <row r="502" spans="1:4" ht="15.75" customHeight="1">
      <c r="A502" s="328"/>
      <c r="B502" s="143"/>
      <c r="C502" s="143"/>
      <c r="D502" s="143"/>
    </row>
    <row r="503" spans="1:4" ht="15.75" customHeight="1">
      <c r="A503" s="328"/>
      <c r="B503" s="143"/>
      <c r="C503" s="143"/>
      <c r="D503" s="143"/>
    </row>
    <row r="504" spans="1:4" ht="15.75" customHeight="1">
      <c r="A504" s="328"/>
      <c r="B504" s="143"/>
      <c r="C504" s="143"/>
      <c r="D504" s="143"/>
    </row>
    <row r="505" spans="1:4" ht="15.75" customHeight="1">
      <c r="A505" s="328"/>
      <c r="B505" s="143"/>
      <c r="C505" s="143"/>
      <c r="D505" s="143"/>
    </row>
    <row r="506" spans="1:4" ht="15.75" customHeight="1">
      <c r="A506" s="328"/>
      <c r="B506" s="143"/>
      <c r="C506" s="143"/>
      <c r="D506" s="143"/>
    </row>
    <row r="507" spans="1:4" ht="15.75" customHeight="1">
      <c r="A507" s="328"/>
      <c r="B507" s="143"/>
      <c r="C507" s="143"/>
      <c r="D507" s="143"/>
    </row>
    <row r="508" spans="1:4" ht="15.75" customHeight="1">
      <c r="A508" s="328"/>
      <c r="B508" s="143"/>
      <c r="C508" s="143"/>
      <c r="D508" s="143"/>
    </row>
    <row r="509" spans="1:4" ht="15.75" customHeight="1">
      <c r="A509" s="328"/>
      <c r="B509" s="143"/>
      <c r="C509" s="143"/>
      <c r="D509" s="143"/>
    </row>
    <row r="510" spans="1:4" ht="15.75" customHeight="1">
      <c r="A510" s="328"/>
      <c r="B510" s="143"/>
      <c r="C510" s="143"/>
      <c r="D510" s="143"/>
    </row>
    <row r="511" spans="1:4" ht="15.75" customHeight="1">
      <c r="A511" s="328"/>
      <c r="B511" s="143"/>
      <c r="C511" s="143"/>
      <c r="D511" s="143"/>
    </row>
    <row r="512" spans="1:4" ht="15.75" customHeight="1">
      <c r="A512" s="328"/>
      <c r="B512" s="143"/>
      <c r="C512" s="143"/>
      <c r="D512" s="143"/>
    </row>
    <row r="513" spans="1:4" ht="15.75" customHeight="1">
      <c r="A513" s="328"/>
      <c r="B513" s="143"/>
      <c r="C513" s="143"/>
      <c r="D513" s="143"/>
    </row>
    <row r="514" spans="1:4" ht="15.75" customHeight="1">
      <c r="A514" s="328"/>
      <c r="B514" s="143"/>
      <c r="C514" s="143"/>
      <c r="D514" s="143"/>
    </row>
    <row r="515" spans="1:4" ht="15.75" customHeight="1">
      <c r="A515" s="328"/>
      <c r="B515" s="143"/>
      <c r="C515" s="143"/>
      <c r="D515" s="143"/>
    </row>
    <row r="516" spans="1:4" ht="15.75" customHeight="1">
      <c r="A516" s="328"/>
      <c r="B516" s="143"/>
      <c r="C516" s="143"/>
      <c r="D516" s="143"/>
    </row>
    <row r="517" spans="1:4" ht="15.75" customHeight="1">
      <c r="A517" s="328"/>
      <c r="B517" s="143"/>
      <c r="C517" s="143"/>
      <c r="D517" s="143"/>
    </row>
    <row r="518" spans="1:4" ht="15.75" customHeight="1">
      <c r="A518" s="328"/>
      <c r="B518" s="143"/>
      <c r="C518" s="143"/>
      <c r="D518" s="143"/>
    </row>
    <row r="519" spans="1:4" ht="15.75" customHeight="1">
      <c r="A519" s="328"/>
      <c r="B519" s="143"/>
      <c r="C519" s="143"/>
      <c r="D519" s="143"/>
    </row>
    <row r="520" spans="1:4" ht="15.75" customHeight="1">
      <c r="A520" s="328"/>
      <c r="B520" s="143"/>
      <c r="C520" s="143"/>
      <c r="D520" s="143"/>
    </row>
    <row r="521" spans="1:4" ht="15.75" customHeight="1">
      <c r="A521" s="328"/>
      <c r="B521" s="143"/>
      <c r="C521" s="143"/>
      <c r="D521" s="143"/>
    </row>
    <row r="522" spans="1:4" ht="15.75" customHeight="1">
      <c r="A522" s="328"/>
      <c r="B522" s="143"/>
      <c r="C522" s="143"/>
      <c r="D522" s="143"/>
    </row>
    <row r="523" spans="1:4" ht="15.75" customHeight="1">
      <c r="A523" s="328"/>
      <c r="B523" s="143"/>
      <c r="C523" s="143"/>
      <c r="D523" s="143"/>
    </row>
    <row r="524" spans="1:4" ht="15.75" customHeight="1">
      <c r="A524" s="328"/>
      <c r="B524" s="143"/>
      <c r="C524" s="143"/>
      <c r="D524" s="143"/>
    </row>
    <row r="525" spans="1:4" ht="15.75" customHeight="1">
      <c r="A525" s="328"/>
      <c r="B525" s="143"/>
      <c r="C525" s="143"/>
      <c r="D525" s="143"/>
    </row>
    <row r="526" spans="1:4" ht="15.75" customHeight="1">
      <c r="A526" s="328"/>
      <c r="B526" s="143"/>
      <c r="C526" s="143"/>
      <c r="D526" s="143"/>
    </row>
    <row r="527" spans="1:4" ht="15.75" customHeight="1">
      <c r="A527" s="328"/>
      <c r="B527" s="143"/>
      <c r="C527" s="143"/>
      <c r="D527" s="143"/>
    </row>
    <row r="528" spans="1:4" ht="15.75" customHeight="1">
      <c r="A528" s="328"/>
      <c r="B528" s="143"/>
      <c r="C528" s="143"/>
      <c r="D528" s="143"/>
    </row>
    <row r="529" spans="1:4" ht="15.75" customHeight="1">
      <c r="A529" s="328"/>
      <c r="B529" s="143"/>
      <c r="C529" s="143"/>
      <c r="D529" s="143"/>
    </row>
    <row r="530" spans="1:4" ht="15.75" customHeight="1">
      <c r="A530" s="328"/>
      <c r="B530" s="143"/>
      <c r="C530" s="143"/>
      <c r="D530" s="143"/>
    </row>
    <row r="531" spans="1:4" ht="15.75" customHeight="1">
      <c r="A531" s="328"/>
      <c r="B531" s="143"/>
      <c r="C531" s="143"/>
      <c r="D531" s="143"/>
    </row>
    <row r="532" spans="1:4" ht="15.75" customHeight="1">
      <c r="A532" s="328"/>
      <c r="B532" s="143"/>
      <c r="C532" s="143"/>
      <c r="D532" s="143"/>
    </row>
    <row r="533" spans="1:4" ht="15.75" customHeight="1">
      <c r="A533" s="328"/>
      <c r="B533" s="143"/>
      <c r="C533" s="143"/>
      <c r="D533" s="143"/>
    </row>
    <row r="534" spans="1:4" ht="15.75" customHeight="1">
      <c r="A534" s="328"/>
      <c r="B534" s="143"/>
      <c r="C534" s="143"/>
      <c r="D534" s="143"/>
    </row>
    <row r="535" spans="1:4" ht="15.75" customHeight="1">
      <c r="A535" s="328"/>
      <c r="B535" s="143"/>
      <c r="C535" s="143"/>
      <c r="D535" s="143"/>
    </row>
    <row r="536" spans="1:4" ht="15.75" customHeight="1">
      <c r="A536" s="328"/>
      <c r="B536" s="143"/>
      <c r="C536" s="143"/>
      <c r="D536" s="143"/>
    </row>
    <row r="537" spans="1:4" ht="15.75" customHeight="1">
      <c r="A537" s="328"/>
      <c r="B537" s="143"/>
      <c r="C537" s="143"/>
      <c r="D537" s="143"/>
    </row>
    <row r="538" spans="1:4" ht="15.75" customHeight="1">
      <c r="A538" s="328"/>
      <c r="B538" s="143"/>
      <c r="C538" s="143"/>
      <c r="D538" s="143"/>
    </row>
    <row r="539" spans="1:4" ht="15.75" customHeight="1">
      <c r="A539" s="328"/>
      <c r="B539" s="143"/>
      <c r="C539" s="143"/>
      <c r="D539" s="143"/>
    </row>
    <row r="540" spans="1:4" ht="15.75" customHeight="1">
      <c r="A540" s="328"/>
      <c r="B540" s="143"/>
      <c r="C540" s="143"/>
      <c r="D540" s="143"/>
    </row>
    <row r="541" spans="1:4" ht="15.75" customHeight="1">
      <c r="A541" s="328"/>
      <c r="B541" s="143"/>
      <c r="C541" s="143"/>
      <c r="D541" s="143"/>
    </row>
    <row r="542" spans="1:4" ht="15.75" customHeight="1">
      <c r="A542" s="328"/>
      <c r="B542" s="143"/>
      <c r="C542" s="143"/>
      <c r="D542" s="143"/>
    </row>
    <row r="543" spans="1:4" ht="15.75" customHeight="1">
      <c r="A543" s="328"/>
      <c r="B543" s="143"/>
      <c r="C543" s="143"/>
      <c r="D543" s="143"/>
    </row>
    <row r="544" spans="1:4" ht="15.75" customHeight="1">
      <c r="A544" s="328"/>
      <c r="B544" s="143"/>
      <c r="C544" s="143"/>
      <c r="D544" s="143"/>
    </row>
    <row r="545" spans="1:4" ht="15.75" customHeight="1">
      <c r="A545" s="328"/>
      <c r="B545" s="143"/>
      <c r="C545" s="143"/>
      <c r="D545" s="143"/>
    </row>
    <row r="546" spans="1:4" ht="15.75" customHeight="1">
      <c r="A546" s="328"/>
      <c r="B546" s="143"/>
      <c r="C546" s="143"/>
      <c r="D546" s="143"/>
    </row>
    <row r="547" spans="1:4" ht="15.75" customHeight="1">
      <c r="A547" s="328"/>
      <c r="B547" s="143"/>
      <c r="C547" s="143"/>
      <c r="D547" s="143"/>
    </row>
    <row r="548" spans="1:4" ht="15.75" customHeight="1">
      <c r="A548" s="328"/>
      <c r="B548" s="143"/>
      <c r="C548" s="143"/>
      <c r="D548" s="143"/>
    </row>
    <row r="549" spans="1:4" ht="15.75" customHeight="1">
      <c r="A549" s="328"/>
      <c r="B549" s="143"/>
      <c r="C549" s="143"/>
      <c r="D549" s="143"/>
    </row>
    <row r="550" spans="1:4" ht="15.75" customHeight="1">
      <c r="A550" s="328"/>
      <c r="B550" s="143"/>
      <c r="C550" s="143"/>
      <c r="D550" s="143"/>
    </row>
    <row r="551" spans="1:4" ht="15.75" customHeight="1">
      <c r="A551" s="328"/>
      <c r="B551" s="143"/>
      <c r="C551" s="143"/>
      <c r="D551" s="143"/>
    </row>
    <row r="552" spans="1:4" ht="15.75" customHeight="1">
      <c r="A552" s="328"/>
      <c r="B552" s="143"/>
      <c r="C552" s="143"/>
      <c r="D552" s="143"/>
    </row>
    <row r="553" spans="1:4" ht="15.75" customHeight="1">
      <c r="A553" s="328"/>
      <c r="B553" s="143"/>
      <c r="C553" s="143"/>
      <c r="D553" s="143"/>
    </row>
    <row r="554" spans="1:4" ht="15.75" customHeight="1">
      <c r="A554" s="328"/>
      <c r="B554" s="143"/>
      <c r="C554" s="143"/>
      <c r="D554" s="143"/>
    </row>
    <row r="555" spans="1:4" ht="15.75" customHeight="1">
      <c r="A555" s="328"/>
      <c r="B555" s="143"/>
      <c r="C555" s="143"/>
      <c r="D555" s="143"/>
    </row>
    <row r="556" spans="1:4" ht="15.75" customHeight="1">
      <c r="A556" s="328"/>
      <c r="B556" s="143"/>
      <c r="C556" s="143"/>
      <c r="D556" s="143"/>
    </row>
    <row r="557" spans="1:4" ht="15.75" customHeight="1">
      <c r="A557" s="328"/>
      <c r="B557" s="143"/>
      <c r="C557" s="143"/>
      <c r="D557" s="143"/>
    </row>
    <row r="558" spans="1:4" ht="15.75" customHeight="1">
      <c r="A558" s="328"/>
      <c r="B558" s="143"/>
      <c r="C558" s="143"/>
      <c r="D558" s="143"/>
    </row>
    <row r="559" spans="1:4" ht="15.75" customHeight="1">
      <c r="A559" s="328"/>
      <c r="B559" s="143"/>
      <c r="C559" s="143"/>
      <c r="D559" s="143"/>
    </row>
    <row r="560" spans="1:4" ht="15.75" customHeight="1">
      <c r="A560" s="328"/>
      <c r="B560" s="143"/>
      <c r="C560" s="143"/>
      <c r="D560" s="143"/>
    </row>
    <row r="561" spans="1:4" ht="15.75" customHeight="1">
      <c r="A561" s="328"/>
      <c r="B561" s="143"/>
      <c r="C561" s="143"/>
      <c r="D561" s="143"/>
    </row>
    <row r="562" spans="1:4" ht="15.75" customHeight="1">
      <c r="A562" s="328"/>
      <c r="B562" s="143"/>
      <c r="C562" s="143"/>
      <c r="D562" s="143"/>
    </row>
    <row r="563" spans="1:4" ht="15.75" customHeight="1">
      <c r="A563" s="328"/>
      <c r="B563" s="143"/>
      <c r="C563" s="143"/>
      <c r="D563" s="143"/>
    </row>
    <row r="564" spans="1:4" ht="15.75" customHeight="1">
      <c r="A564" s="328"/>
      <c r="B564" s="143"/>
      <c r="C564" s="143"/>
      <c r="D564" s="143"/>
    </row>
    <row r="565" spans="1:4" ht="15.75" customHeight="1">
      <c r="A565" s="328"/>
      <c r="B565" s="143"/>
      <c r="C565" s="143"/>
      <c r="D565" s="143"/>
    </row>
    <row r="566" spans="1:4" ht="15.75" customHeight="1">
      <c r="A566" s="328"/>
      <c r="B566" s="143"/>
      <c r="C566" s="143"/>
      <c r="D566" s="143"/>
    </row>
    <row r="567" spans="1:4" ht="15.75" customHeight="1">
      <c r="A567" s="328"/>
      <c r="B567" s="143"/>
      <c r="C567" s="143"/>
      <c r="D567" s="143"/>
    </row>
    <row r="568" spans="1:4" ht="15.75" customHeight="1">
      <c r="A568" s="328"/>
      <c r="B568" s="143"/>
      <c r="C568" s="143"/>
      <c r="D568" s="143"/>
    </row>
    <row r="569" spans="1:4" ht="15.75" customHeight="1">
      <c r="A569" s="328"/>
      <c r="B569" s="143"/>
      <c r="C569" s="143"/>
      <c r="D569" s="143"/>
    </row>
    <row r="570" spans="1:4" ht="15.75" customHeight="1">
      <c r="A570" s="328"/>
      <c r="B570" s="143"/>
      <c r="C570" s="143"/>
      <c r="D570" s="143"/>
    </row>
    <row r="571" spans="1:4" ht="15.75" customHeight="1">
      <c r="A571" s="328"/>
      <c r="B571" s="143"/>
      <c r="C571" s="143"/>
      <c r="D571" s="143"/>
    </row>
    <row r="572" spans="1:4" ht="15.75" customHeight="1">
      <c r="A572" s="328"/>
      <c r="B572" s="143"/>
      <c r="C572" s="143"/>
      <c r="D572" s="143"/>
    </row>
    <row r="573" spans="1:4" ht="15.75" customHeight="1">
      <c r="A573" s="328"/>
      <c r="B573" s="143"/>
      <c r="C573" s="143"/>
      <c r="D573" s="143"/>
    </row>
    <row r="574" spans="1:4" ht="15.75" customHeight="1">
      <c r="A574" s="328"/>
      <c r="B574" s="143"/>
      <c r="C574" s="143"/>
      <c r="D574" s="143"/>
    </row>
    <row r="575" spans="1:4" ht="15.75" customHeight="1">
      <c r="A575" s="328"/>
      <c r="B575" s="143"/>
      <c r="C575" s="143"/>
      <c r="D575" s="143"/>
    </row>
    <row r="576" spans="1:4" ht="15.75" customHeight="1">
      <c r="A576" s="328"/>
      <c r="B576" s="143"/>
      <c r="C576" s="143"/>
      <c r="D576" s="143"/>
    </row>
    <row r="577" spans="1:4" ht="15.75" customHeight="1">
      <c r="A577" s="328"/>
      <c r="B577" s="143"/>
      <c r="C577" s="143"/>
      <c r="D577" s="143"/>
    </row>
    <row r="578" spans="1:4" ht="15.75" customHeight="1">
      <c r="A578" s="328"/>
      <c r="B578" s="143"/>
      <c r="C578" s="143"/>
      <c r="D578" s="143"/>
    </row>
    <row r="579" spans="1:4" ht="15.75" customHeight="1">
      <c r="A579" s="328"/>
      <c r="B579" s="143"/>
      <c r="C579" s="143"/>
      <c r="D579" s="143"/>
    </row>
    <row r="580" spans="1:4" ht="15.75" customHeight="1">
      <c r="A580" s="328"/>
      <c r="B580" s="143"/>
      <c r="C580" s="143"/>
      <c r="D580" s="143"/>
    </row>
    <row r="581" spans="1:4" ht="15.75" customHeight="1">
      <c r="A581" s="328"/>
      <c r="B581" s="143"/>
      <c r="C581" s="143"/>
      <c r="D581" s="143"/>
    </row>
    <row r="582" spans="1:4" ht="15.75" customHeight="1">
      <c r="A582" s="328"/>
      <c r="B582" s="143"/>
      <c r="C582" s="143"/>
      <c r="D582" s="143"/>
    </row>
    <row r="583" spans="1:4" ht="15.75" customHeight="1">
      <c r="A583" s="328"/>
      <c r="B583" s="143"/>
      <c r="C583" s="143"/>
      <c r="D583" s="143"/>
    </row>
    <row r="584" spans="1:4" ht="15.75" customHeight="1">
      <c r="A584" s="328"/>
      <c r="B584" s="143"/>
      <c r="C584" s="143"/>
      <c r="D584" s="143"/>
    </row>
    <row r="585" spans="1:4" ht="15.75" customHeight="1">
      <c r="A585" s="328"/>
      <c r="B585" s="143"/>
      <c r="C585" s="143"/>
      <c r="D585" s="143"/>
    </row>
    <row r="586" spans="1:4" ht="15.75" customHeight="1">
      <c r="A586" s="328"/>
      <c r="B586" s="143"/>
      <c r="C586" s="143"/>
      <c r="D586" s="143"/>
    </row>
    <row r="587" spans="1:4" ht="15.75" customHeight="1">
      <c r="A587" s="328"/>
      <c r="B587" s="143"/>
      <c r="C587" s="143"/>
      <c r="D587" s="143"/>
    </row>
    <row r="588" spans="1:4" ht="15.75" customHeight="1">
      <c r="A588" s="328"/>
      <c r="B588" s="143"/>
      <c r="C588" s="143"/>
      <c r="D588" s="143"/>
    </row>
    <row r="589" spans="1:4" ht="15.75" customHeight="1">
      <c r="A589" s="328"/>
      <c r="B589" s="143"/>
      <c r="C589" s="143"/>
      <c r="D589" s="143"/>
    </row>
    <row r="590" spans="1:4" ht="15.75" customHeight="1">
      <c r="A590" s="328"/>
      <c r="B590" s="143"/>
      <c r="C590" s="143"/>
      <c r="D590" s="143"/>
    </row>
    <row r="591" spans="1:4" ht="15.75" customHeight="1">
      <c r="A591" s="328"/>
      <c r="B591" s="143"/>
      <c r="C591" s="143"/>
      <c r="D591" s="143"/>
    </row>
    <row r="592" spans="1:4" ht="15.75" customHeight="1">
      <c r="A592" s="328"/>
      <c r="B592" s="143"/>
      <c r="C592" s="143"/>
      <c r="D592" s="143"/>
    </row>
    <row r="593" spans="1:4" ht="15.75" customHeight="1">
      <c r="A593" s="328"/>
      <c r="B593" s="143"/>
      <c r="C593" s="143"/>
      <c r="D593" s="143"/>
    </row>
    <row r="594" spans="1:4" ht="15.75" customHeight="1">
      <c r="A594" s="328"/>
      <c r="B594" s="143"/>
      <c r="C594" s="143"/>
      <c r="D594" s="143"/>
    </row>
    <row r="595" spans="1:4" ht="15.75" customHeight="1">
      <c r="A595" s="328"/>
      <c r="B595" s="143"/>
      <c r="C595" s="143"/>
      <c r="D595" s="143"/>
    </row>
    <row r="596" spans="1:4" ht="15.75" customHeight="1">
      <c r="A596" s="328"/>
      <c r="B596" s="143"/>
      <c r="C596" s="143"/>
      <c r="D596" s="143"/>
    </row>
    <row r="597" spans="1:4" ht="15.75" customHeight="1">
      <c r="A597" s="328"/>
      <c r="B597" s="143"/>
      <c r="C597" s="143"/>
      <c r="D597" s="143"/>
    </row>
    <row r="598" spans="1:4" ht="15.75" customHeight="1">
      <c r="A598" s="328"/>
      <c r="B598" s="143"/>
      <c r="C598" s="143"/>
      <c r="D598" s="143"/>
    </row>
    <row r="599" spans="1:4" ht="15.75" customHeight="1">
      <c r="A599" s="328"/>
      <c r="B599" s="143"/>
      <c r="C599" s="143"/>
      <c r="D599" s="143"/>
    </row>
    <row r="600" spans="1:4" ht="15.75" customHeight="1">
      <c r="A600" s="328"/>
      <c r="B600" s="143"/>
      <c r="C600" s="143"/>
      <c r="D600" s="143"/>
    </row>
    <row r="601" spans="1:4" ht="15.75" customHeight="1">
      <c r="A601" s="328"/>
      <c r="B601" s="143"/>
      <c r="C601" s="143"/>
      <c r="D601" s="143"/>
    </row>
    <row r="602" spans="1:4" ht="15.75" customHeight="1">
      <c r="A602" s="328"/>
      <c r="B602" s="143"/>
      <c r="C602" s="143"/>
      <c r="D602" s="143"/>
    </row>
    <row r="603" spans="1:4" ht="15.75" customHeight="1">
      <c r="A603" s="328"/>
      <c r="B603" s="143"/>
      <c r="C603" s="143"/>
      <c r="D603" s="143"/>
    </row>
    <row r="604" spans="1:4" ht="15.75" customHeight="1">
      <c r="A604" s="328"/>
      <c r="B604" s="143"/>
      <c r="C604" s="143"/>
      <c r="D604" s="143"/>
    </row>
    <row r="605" spans="1:4" ht="15.75" customHeight="1">
      <c r="A605" s="328"/>
      <c r="B605" s="143"/>
      <c r="C605" s="143"/>
      <c r="D605" s="143"/>
    </row>
    <row r="606" spans="1:4" ht="15.75" customHeight="1">
      <c r="A606" s="328"/>
      <c r="B606" s="143"/>
      <c r="C606" s="143"/>
      <c r="D606" s="143"/>
    </row>
    <row r="607" spans="1:4" ht="15.75" customHeight="1">
      <c r="A607" s="328"/>
      <c r="B607" s="143"/>
      <c r="C607" s="143"/>
      <c r="D607" s="143"/>
    </row>
    <row r="608" spans="1:4" ht="15.75" customHeight="1">
      <c r="A608" s="328"/>
      <c r="B608" s="143"/>
      <c r="C608" s="143"/>
      <c r="D608" s="143"/>
    </row>
    <row r="609" spans="1:4" ht="15.75" customHeight="1">
      <c r="A609" s="328"/>
      <c r="B609" s="143"/>
      <c r="C609" s="143"/>
      <c r="D609" s="143"/>
    </row>
    <row r="610" spans="1:4" ht="15.75" customHeight="1">
      <c r="A610" s="328"/>
      <c r="B610" s="143"/>
      <c r="C610" s="143"/>
      <c r="D610" s="143"/>
    </row>
    <row r="611" spans="1:4" ht="15.75" customHeight="1">
      <c r="A611" s="328"/>
      <c r="B611" s="143"/>
      <c r="C611" s="143"/>
      <c r="D611" s="143"/>
    </row>
    <row r="612" spans="1:4" ht="15.75" customHeight="1">
      <c r="A612" s="328"/>
      <c r="B612" s="143"/>
      <c r="C612" s="143"/>
      <c r="D612" s="143"/>
    </row>
    <row r="613" spans="1:4" ht="15.75" customHeight="1">
      <c r="A613" s="328"/>
      <c r="B613" s="143"/>
      <c r="C613" s="143"/>
      <c r="D613" s="143"/>
    </row>
    <row r="614" spans="1:4" ht="15.75" customHeight="1">
      <c r="A614" s="328"/>
      <c r="B614" s="143"/>
      <c r="C614" s="143"/>
      <c r="D614" s="143"/>
    </row>
    <row r="615" spans="1:4" ht="15.75" customHeight="1">
      <c r="A615" s="328"/>
      <c r="B615" s="143"/>
      <c r="C615" s="143"/>
      <c r="D615" s="143"/>
    </row>
    <row r="616" spans="1:4" ht="15.75" customHeight="1">
      <c r="A616" s="328"/>
      <c r="B616" s="143"/>
      <c r="C616" s="143"/>
      <c r="D616" s="143"/>
    </row>
    <row r="617" spans="1:4" ht="15.75" customHeight="1">
      <c r="A617" s="328"/>
      <c r="B617" s="143"/>
      <c r="C617" s="143"/>
      <c r="D617" s="143"/>
    </row>
    <row r="618" spans="1:4" ht="15.75" customHeight="1">
      <c r="A618" s="328"/>
      <c r="B618" s="143"/>
      <c r="C618" s="143"/>
      <c r="D618" s="143"/>
    </row>
    <row r="619" spans="1:4" ht="15.75" customHeight="1">
      <c r="A619" s="328"/>
      <c r="B619" s="143"/>
      <c r="C619" s="143"/>
      <c r="D619" s="143"/>
    </row>
    <row r="620" spans="1:4" ht="15.75" customHeight="1">
      <c r="A620" s="328"/>
      <c r="B620" s="143"/>
      <c r="C620" s="143"/>
      <c r="D620" s="143"/>
    </row>
    <row r="621" spans="1:4" ht="15.75" customHeight="1">
      <c r="A621" s="328"/>
      <c r="B621" s="143"/>
      <c r="C621" s="143"/>
      <c r="D621" s="143"/>
    </row>
    <row r="622" spans="1:4" ht="15.75" customHeight="1">
      <c r="A622" s="328"/>
      <c r="B622" s="143"/>
      <c r="C622" s="143"/>
      <c r="D622" s="143"/>
    </row>
    <row r="623" spans="1:4" ht="15.75" customHeight="1">
      <c r="A623" s="328"/>
      <c r="B623" s="143"/>
      <c r="C623" s="143"/>
      <c r="D623" s="143"/>
    </row>
    <row r="624" spans="1:4" ht="15.75" customHeight="1">
      <c r="A624" s="328"/>
      <c r="B624" s="143"/>
      <c r="C624" s="143"/>
      <c r="D624" s="143"/>
    </row>
    <row r="625" spans="1:4" ht="15.75" customHeight="1">
      <c r="A625" s="328"/>
      <c r="B625" s="143"/>
      <c r="C625" s="143"/>
      <c r="D625" s="143"/>
    </row>
    <row r="626" spans="1:4" ht="15.75" customHeight="1">
      <c r="A626" s="328"/>
      <c r="B626" s="143"/>
      <c r="C626" s="143"/>
      <c r="D626" s="143"/>
    </row>
    <row r="627" spans="1:4" ht="15.75" customHeight="1">
      <c r="A627" s="328"/>
      <c r="B627" s="143"/>
      <c r="C627" s="143"/>
      <c r="D627" s="143"/>
    </row>
    <row r="628" spans="1:4" ht="15.75" customHeight="1">
      <c r="A628" s="328"/>
      <c r="B628" s="143"/>
      <c r="C628" s="143"/>
      <c r="D628" s="143"/>
    </row>
    <row r="629" spans="1:4" ht="15.75" customHeight="1">
      <c r="A629" s="328"/>
      <c r="B629" s="143"/>
      <c r="C629" s="143"/>
      <c r="D629" s="143"/>
    </row>
    <row r="630" spans="1:4" ht="15.75" customHeight="1">
      <c r="A630" s="328"/>
      <c r="B630" s="143"/>
      <c r="C630" s="143"/>
      <c r="D630" s="143"/>
    </row>
    <row r="631" spans="1:4" ht="15.75" customHeight="1">
      <c r="A631" s="328"/>
      <c r="B631" s="143"/>
      <c r="C631" s="143"/>
      <c r="D631" s="143"/>
    </row>
    <row r="632" spans="1:4" ht="15.75" customHeight="1">
      <c r="A632" s="328"/>
      <c r="B632" s="143"/>
      <c r="C632" s="143"/>
      <c r="D632" s="143"/>
    </row>
    <row r="633" spans="1:4" ht="15.75" customHeight="1">
      <c r="A633" s="328"/>
      <c r="B633" s="143"/>
      <c r="C633" s="143"/>
      <c r="D633" s="143"/>
    </row>
    <row r="634" spans="1:4" ht="15.75" customHeight="1">
      <c r="A634" s="328"/>
      <c r="B634" s="143"/>
      <c r="C634" s="143"/>
      <c r="D634" s="143"/>
    </row>
    <row r="635" spans="1:4" ht="15.75" customHeight="1">
      <c r="A635" s="328"/>
      <c r="B635" s="143"/>
      <c r="C635" s="143"/>
      <c r="D635" s="143"/>
    </row>
    <row r="636" spans="1:4" ht="15.75" customHeight="1">
      <c r="A636" s="328"/>
      <c r="B636" s="143"/>
      <c r="C636" s="143"/>
      <c r="D636" s="143"/>
    </row>
    <row r="637" spans="1:4" ht="15.75" customHeight="1">
      <c r="A637" s="328"/>
      <c r="B637" s="143"/>
      <c r="C637" s="143"/>
      <c r="D637" s="143"/>
    </row>
    <row r="638" spans="1:4" ht="15.75" customHeight="1">
      <c r="A638" s="328"/>
      <c r="B638" s="143"/>
      <c r="C638" s="143"/>
      <c r="D638" s="143"/>
    </row>
    <row r="639" spans="1:4" ht="15.75" customHeight="1">
      <c r="A639" s="328"/>
      <c r="B639" s="143"/>
      <c r="C639" s="143"/>
      <c r="D639" s="143"/>
    </row>
    <row r="640" spans="1:4" ht="15.75" customHeight="1">
      <c r="A640" s="328"/>
      <c r="B640" s="143"/>
      <c r="C640" s="143"/>
      <c r="D640" s="143"/>
    </row>
    <row r="641" spans="1:4" ht="15.75" customHeight="1">
      <c r="A641" s="328"/>
      <c r="B641" s="143"/>
      <c r="C641" s="143"/>
      <c r="D641" s="143"/>
    </row>
    <row r="642" spans="1:4" ht="15.75" customHeight="1">
      <c r="A642" s="328"/>
      <c r="B642" s="143"/>
      <c r="C642" s="143"/>
      <c r="D642" s="143"/>
    </row>
    <row r="643" spans="1:4" ht="15.75" customHeight="1">
      <c r="A643" s="328"/>
      <c r="B643" s="143"/>
      <c r="C643" s="143"/>
      <c r="D643" s="143"/>
    </row>
    <row r="644" spans="1:4" ht="15.75" customHeight="1">
      <c r="A644" s="328"/>
      <c r="B644" s="143"/>
      <c r="C644" s="143"/>
      <c r="D644" s="143"/>
    </row>
    <row r="645" spans="1:4" ht="15.75" customHeight="1">
      <c r="A645" s="328"/>
      <c r="B645" s="143"/>
      <c r="C645" s="143"/>
      <c r="D645" s="143"/>
    </row>
    <row r="646" spans="1:4" ht="15.75" customHeight="1">
      <c r="A646" s="328"/>
      <c r="B646" s="143"/>
      <c r="C646" s="143"/>
      <c r="D646" s="143"/>
    </row>
    <row r="647" spans="1:4" ht="15.75" customHeight="1">
      <c r="A647" s="328"/>
      <c r="B647" s="143"/>
      <c r="C647" s="143"/>
      <c r="D647" s="143"/>
    </row>
    <row r="648" spans="1:4" ht="15.75" customHeight="1">
      <c r="A648" s="328"/>
      <c r="B648" s="143"/>
      <c r="C648" s="143"/>
      <c r="D648" s="143"/>
    </row>
    <row r="649" spans="1:4" ht="15.75" customHeight="1">
      <c r="A649" s="328"/>
      <c r="B649" s="143"/>
      <c r="C649" s="143"/>
      <c r="D649" s="143"/>
    </row>
    <row r="650" spans="1:4" ht="15.75" customHeight="1">
      <c r="A650" s="328"/>
      <c r="B650" s="143"/>
      <c r="C650" s="143"/>
      <c r="D650" s="143"/>
    </row>
    <row r="651" spans="1:4" ht="15.75" customHeight="1">
      <c r="A651" s="328"/>
      <c r="B651" s="143"/>
      <c r="C651" s="143"/>
      <c r="D651" s="143"/>
    </row>
    <row r="652" spans="1:4" ht="15.75" customHeight="1">
      <c r="A652" s="328"/>
      <c r="B652" s="143"/>
      <c r="C652" s="143"/>
      <c r="D652" s="143"/>
    </row>
    <row r="653" spans="1:4" ht="15.75" customHeight="1">
      <c r="A653" s="328"/>
      <c r="B653" s="143"/>
      <c r="C653" s="143"/>
      <c r="D653" s="143"/>
    </row>
    <row r="654" spans="1:4" ht="15.75" customHeight="1">
      <c r="A654" s="328"/>
      <c r="B654" s="143"/>
      <c r="C654" s="143"/>
      <c r="D654" s="143"/>
    </row>
    <row r="655" spans="1:4" ht="15.75" customHeight="1">
      <c r="A655" s="328"/>
      <c r="B655" s="143"/>
      <c r="C655" s="143"/>
      <c r="D655" s="143"/>
    </row>
    <row r="656" spans="1:4" ht="15.75" customHeight="1">
      <c r="A656" s="328"/>
      <c r="B656" s="143"/>
      <c r="C656" s="143"/>
      <c r="D656" s="143"/>
    </row>
    <row r="657" spans="1:4" ht="15.75" customHeight="1">
      <c r="A657" s="328"/>
      <c r="B657" s="143"/>
      <c r="C657" s="143"/>
      <c r="D657" s="143"/>
    </row>
    <row r="658" spans="1:4" ht="15.75" customHeight="1">
      <c r="A658" s="328"/>
      <c r="B658" s="143"/>
      <c r="C658" s="143"/>
      <c r="D658" s="143"/>
    </row>
    <row r="659" spans="1:4" ht="15.75" customHeight="1">
      <c r="A659" s="328"/>
      <c r="B659" s="143"/>
      <c r="C659" s="143"/>
      <c r="D659" s="143"/>
    </row>
    <row r="660" spans="1:4" ht="15.75" customHeight="1">
      <c r="A660" s="328"/>
      <c r="B660" s="143"/>
      <c r="C660" s="143"/>
      <c r="D660" s="143"/>
    </row>
    <row r="661" spans="1:4" ht="15.75" customHeight="1">
      <c r="A661" s="328"/>
      <c r="B661" s="143"/>
      <c r="C661" s="143"/>
      <c r="D661" s="143"/>
    </row>
    <row r="662" spans="1:4" ht="15.75" customHeight="1">
      <c r="A662" s="328"/>
      <c r="B662" s="143"/>
      <c r="C662" s="143"/>
      <c r="D662" s="143"/>
    </row>
    <row r="663" spans="1:4" ht="15.75" customHeight="1">
      <c r="A663" s="328"/>
      <c r="B663" s="143"/>
      <c r="C663" s="143"/>
      <c r="D663" s="143"/>
    </row>
    <row r="664" spans="1:4" ht="15.75" customHeight="1">
      <c r="A664" s="328"/>
      <c r="B664" s="143"/>
      <c r="C664" s="143"/>
      <c r="D664" s="143"/>
    </row>
    <row r="665" spans="1:4" ht="15.75" customHeight="1">
      <c r="A665" s="328"/>
      <c r="B665" s="143"/>
      <c r="C665" s="143"/>
      <c r="D665" s="143"/>
    </row>
    <row r="666" spans="1:4" ht="15.75" customHeight="1">
      <c r="A666" s="328"/>
      <c r="B666" s="143"/>
      <c r="C666" s="143"/>
      <c r="D666" s="143"/>
    </row>
    <row r="667" spans="1:4" ht="15.75" customHeight="1">
      <c r="A667" s="328"/>
      <c r="B667" s="143"/>
      <c r="C667" s="143"/>
      <c r="D667" s="143"/>
    </row>
    <row r="668" spans="1:4" ht="15.75" customHeight="1">
      <c r="A668" s="328"/>
      <c r="B668" s="143"/>
      <c r="C668" s="143"/>
      <c r="D668" s="143"/>
    </row>
    <row r="669" spans="1:4" ht="15.75" customHeight="1">
      <c r="A669" s="328"/>
      <c r="B669" s="143"/>
      <c r="C669" s="143"/>
      <c r="D669" s="143"/>
    </row>
    <row r="670" spans="1:4" ht="15.75" customHeight="1">
      <c r="A670" s="328"/>
      <c r="B670" s="143"/>
      <c r="C670" s="143"/>
      <c r="D670" s="143"/>
    </row>
    <row r="671" spans="1:4" ht="15.75" customHeight="1">
      <c r="A671" s="328"/>
      <c r="B671" s="143"/>
      <c r="C671" s="143"/>
      <c r="D671" s="143"/>
    </row>
    <row r="672" spans="1:4" ht="15.75" customHeight="1">
      <c r="A672" s="328"/>
      <c r="B672" s="143"/>
      <c r="C672" s="143"/>
      <c r="D672" s="143"/>
    </row>
    <row r="673" spans="1:4" ht="15.75" customHeight="1">
      <c r="A673" s="328"/>
      <c r="B673" s="143"/>
      <c r="C673" s="143"/>
      <c r="D673" s="143"/>
    </row>
    <row r="674" spans="1:4" ht="15.75" customHeight="1">
      <c r="A674" s="328"/>
      <c r="B674" s="143"/>
      <c r="C674" s="143"/>
      <c r="D674" s="143"/>
    </row>
    <row r="675" spans="1:4" ht="15.75" customHeight="1">
      <c r="A675" s="328"/>
      <c r="B675" s="143"/>
      <c r="C675" s="143"/>
      <c r="D675" s="143"/>
    </row>
    <row r="676" spans="1:4" ht="15.75" customHeight="1">
      <c r="A676" s="328"/>
      <c r="B676" s="143"/>
      <c r="C676" s="143"/>
      <c r="D676" s="143"/>
    </row>
    <row r="677" spans="1:4" ht="15.75" customHeight="1">
      <c r="A677" s="328"/>
      <c r="B677" s="143"/>
      <c r="C677" s="143"/>
      <c r="D677" s="143"/>
    </row>
    <row r="678" spans="1:4" ht="15.75" customHeight="1">
      <c r="A678" s="328"/>
      <c r="B678" s="143"/>
      <c r="C678" s="143"/>
      <c r="D678" s="143"/>
    </row>
    <row r="679" spans="1:4" ht="15.75" customHeight="1">
      <c r="A679" s="328"/>
      <c r="B679" s="143"/>
      <c r="C679" s="143"/>
      <c r="D679" s="143"/>
    </row>
    <row r="680" spans="1:4" ht="15.75" customHeight="1">
      <c r="A680" s="328"/>
      <c r="B680" s="143"/>
      <c r="C680" s="143"/>
      <c r="D680" s="143"/>
    </row>
    <row r="681" spans="1:4" ht="15.75" customHeight="1">
      <c r="A681" s="328"/>
      <c r="B681" s="143"/>
      <c r="C681" s="143"/>
      <c r="D681" s="143"/>
    </row>
    <row r="682" spans="1:4" ht="15.75" customHeight="1">
      <c r="A682" s="328"/>
      <c r="B682" s="143"/>
      <c r="C682" s="143"/>
      <c r="D682" s="143"/>
    </row>
    <row r="683" spans="1:4" ht="15.75" customHeight="1">
      <c r="A683" s="328"/>
      <c r="B683" s="143"/>
      <c r="C683" s="143"/>
      <c r="D683" s="143"/>
    </row>
    <row r="684" spans="1:4" ht="15.75" customHeight="1">
      <c r="A684" s="328"/>
      <c r="B684" s="143"/>
      <c r="C684" s="143"/>
      <c r="D684" s="143"/>
    </row>
    <row r="685" spans="1:4" ht="15.75" customHeight="1">
      <c r="A685" s="328"/>
      <c r="B685" s="143"/>
      <c r="C685" s="143"/>
      <c r="D685" s="143"/>
    </row>
    <row r="686" spans="1:4" ht="15.75" customHeight="1">
      <c r="A686" s="328"/>
      <c r="B686" s="143"/>
      <c r="C686" s="143"/>
      <c r="D686" s="143"/>
    </row>
    <row r="687" spans="1:4" ht="15.75" customHeight="1">
      <c r="A687" s="328"/>
      <c r="B687" s="143"/>
      <c r="C687" s="143"/>
      <c r="D687" s="143"/>
    </row>
    <row r="688" spans="1:4" ht="15.75" customHeight="1">
      <c r="A688" s="328"/>
      <c r="B688" s="143"/>
      <c r="C688" s="143"/>
      <c r="D688" s="143"/>
    </row>
    <row r="689" spans="1:4" ht="15.75" customHeight="1">
      <c r="A689" s="328"/>
      <c r="B689" s="143"/>
      <c r="C689" s="143"/>
      <c r="D689" s="143"/>
    </row>
    <row r="690" spans="1:4" ht="15.75" customHeight="1">
      <c r="A690" s="328"/>
      <c r="B690" s="143"/>
      <c r="C690" s="143"/>
      <c r="D690" s="143"/>
    </row>
    <row r="691" spans="1:4" ht="15.75" customHeight="1">
      <c r="A691" s="328"/>
      <c r="B691" s="143"/>
      <c r="C691" s="143"/>
      <c r="D691" s="143"/>
    </row>
    <row r="692" spans="1:4" ht="15.75" customHeight="1">
      <c r="A692" s="328"/>
      <c r="B692" s="143"/>
      <c r="C692" s="143"/>
      <c r="D692" s="143"/>
    </row>
    <row r="693" spans="1:4" ht="15.75" customHeight="1">
      <c r="A693" s="328"/>
      <c r="B693" s="143"/>
      <c r="C693" s="143"/>
      <c r="D693" s="143"/>
    </row>
    <row r="694" spans="1:4" ht="15.75" customHeight="1">
      <c r="A694" s="328"/>
      <c r="B694" s="143"/>
      <c r="C694" s="143"/>
      <c r="D694" s="143"/>
    </row>
    <row r="695" spans="1:4" ht="15.75" customHeight="1">
      <c r="A695" s="328"/>
      <c r="B695" s="143"/>
      <c r="C695" s="143"/>
      <c r="D695" s="143"/>
    </row>
    <row r="696" spans="1:4" ht="15.75" customHeight="1">
      <c r="A696" s="328"/>
      <c r="B696" s="143"/>
      <c r="C696" s="143"/>
      <c r="D696" s="143"/>
    </row>
    <row r="697" spans="1:4" ht="15.75" customHeight="1">
      <c r="A697" s="328"/>
      <c r="B697" s="143"/>
      <c r="C697" s="143"/>
      <c r="D697" s="143"/>
    </row>
    <row r="698" spans="1:4" ht="15.75" customHeight="1">
      <c r="A698" s="328"/>
      <c r="B698" s="143"/>
      <c r="C698" s="143"/>
      <c r="D698" s="143"/>
    </row>
    <row r="699" spans="1:4" ht="15.75" customHeight="1">
      <c r="A699" s="328"/>
      <c r="B699" s="143"/>
      <c r="C699" s="143"/>
      <c r="D699" s="143"/>
    </row>
    <row r="700" spans="1:4" ht="15.75" customHeight="1">
      <c r="A700" s="328"/>
      <c r="B700" s="143"/>
      <c r="C700" s="143"/>
      <c r="D700" s="143"/>
    </row>
    <row r="701" spans="1:4" ht="15.75" customHeight="1">
      <c r="A701" s="328"/>
      <c r="B701" s="143"/>
      <c r="C701" s="143"/>
      <c r="D701" s="143"/>
    </row>
    <row r="702" spans="1:4" ht="15.75" customHeight="1">
      <c r="A702" s="328"/>
      <c r="B702" s="143"/>
      <c r="C702" s="143"/>
      <c r="D702" s="143"/>
    </row>
    <row r="703" spans="1:4" ht="15.75" customHeight="1">
      <c r="A703" s="328"/>
      <c r="B703" s="143"/>
      <c r="C703" s="143"/>
      <c r="D703" s="143"/>
    </row>
    <row r="704" spans="1:4" ht="15.75" customHeight="1">
      <c r="A704" s="328"/>
      <c r="B704" s="143"/>
      <c r="C704" s="143"/>
      <c r="D704" s="143"/>
    </row>
    <row r="705" spans="1:4" ht="15.75" customHeight="1">
      <c r="A705" s="328"/>
      <c r="B705" s="143"/>
      <c r="C705" s="143"/>
      <c r="D705" s="143"/>
    </row>
    <row r="706" spans="1:4" ht="15.75" customHeight="1">
      <c r="A706" s="328"/>
      <c r="B706" s="143"/>
      <c r="C706" s="143"/>
      <c r="D706" s="143"/>
    </row>
    <row r="707" spans="1:4" ht="15.75" customHeight="1">
      <c r="A707" s="328"/>
      <c r="B707" s="143"/>
      <c r="C707" s="143"/>
      <c r="D707" s="143"/>
    </row>
    <row r="708" spans="1:4" ht="15.75" customHeight="1">
      <c r="A708" s="328"/>
      <c r="B708" s="143"/>
      <c r="C708" s="143"/>
      <c r="D708" s="143"/>
    </row>
    <row r="709" spans="1:4" ht="15.75" customHeight="1">
      <c r="A709" s="328"/>
      <c r="B709" s="143"/>
      <c r="C709" s="143"/>
      <c r="D709" s="143"/>
    </row>
    <row r="710" spans="1:4" ht="15.75" customHeight="1">
      <c r="A710" s="328"/>
      <c r="B710" s="143"/>
      <c r="C710" s="143"/>
      <c r="D710" s="143"/>
    </row>
    <row r="711" spans="1:4" ht="15.75" customHeight="1">
      <c r="A711" s="328"/>
      <c r="B711" s="143"/>
      <c r="C711" s="143"/>
      <c r="D711" s="143"/>
    </row>
    <row r="712" spans="1:4" ht="15.75" customHeight="1">
      <c r="A712" s="328"/>
      <c r="B712" s="143"/>
      <c r="C712" s="143"/>
      <c r="D712" s="143"/>
    </row>
    <row r="713" spans="1:4" ht="15.75" customHeight="1">
      <c r="A713" s="328"/>
      <c r="B713" s="143"/>
      <c r="C713" s="143"/>
      <c r="D713" s="143"/>
    </row>
    <row r="714" spans="1:4" ht="15.75" customHeight="1">
      <c r="A714" s="328"/>
      <c r="B714" s="143"/>
      <c r="C714" s="143"/>
      <c r="D714" s="143"/>
    </row>
    <row r="715" spans="1:4" ht="15.75" customHeight="1">
      <c r="A715" s="328"/>
      <c r="B715" s="143"/>
      <c r="C715" s="143"/>
      <c r="D715" s="143"/>
    </row>
    <row r="716" spans="1:4" ht="15.75" customHeight="1">
      <c r="A716" s="328"/>
      <c r="B716" s="143"/>
      <c r="C716" s="143"/>
      <c r="D716" s="143"/>
    </row>
    <row r="717" spans="1:4" ht="15.75" customHeight="1">
      <c r="A717" s="328"/>
      <c r="B717" s="143"/>
      <c r="C717" s="143"/>
      <c r="D717" s="143"/>
    </row>
    <row r="718" spans="1:4" ht="15.75" customHeight="1">
      <c r="A718" s="328"/>
      <c r="B718" s="143"/>
      <c r="C718" s="143"/>
      <c r="D718" s="143"/>
    </row>
    <row r="719" spans="1:4" ht="15.75" customHeight="1">
      <c r="A719" s="328"/>
      <c r="B719" s="143"/>
      <c r="C719" s="143"/>
      <c r="D719" s="143"/>
    </row>
    <row r="720" spans="1:4" ht="15.75" customHeight="1">
      <c r="A720" s="328"/>
      <c r="B720" s="143"/>
      <c r="C720" s="143"/>
      <c r="D720" s="143"/>
    </row>
    <row r="721" spans="1:4" ht="15.75" customHeight="1">
      <c r="A721" s="328"/>
      <c r="B721" s="143"/>
      <c r="C721" s="143"/>
      <c r="D721" s="143"/>
    </row>
    <row r="722" spans="1:4" ht="15.75" customHeight="1">
      <c r="A722" s="328"/>
      <c r="B722" s="143"/>
      <c r="C722" s="143"/>
      <c r="D722" s="143"/>
    </row>
    <row r="723" spans="1:4" ht="15.75" customHeight="1">
      <c r="A723" s="328"/>
      <c r="B723" s="143"/>
      <c r="C723" s="143"/>
      <c r="D723" s="143"/>
    </row>
    <row r="724" spans="1:4" ht="15.75" customHeight="1">
      <c r="A724" s="328"/>
      <c r="B724" s="143"/>
      <c r="C724" s="143"/>
      <c r="D724" s="143"/>
    </row>
    <row r="725" spans="1:4" ht="15.75" customHeight="1">
      <c r="A725" s="328"/>
      <c r="B725" s="143"/>
      <c r="C725" s="143"/>
      <c r="D725" s="143"/>
    </row>
    <row r="726" spans="1:4" ht="15.75" customHeight="1">
      <c r="A726" s="328"/>
      <c r="B726" s="143"/>
      <c r="C726" s="143"/>
      <c r="D726" s="143"/>
    </row>
    <row r="727" spans="1:4" ht="15.75" customHeight="1">
      <c r="A727" s="328"/>
      <c r="B727" s="143"/>
      <c r="C727" s="143"/>
      <c r="D727" s="143"/>
    </row>
    <row r="728" spans="1:4" ht="15.75" customHeight="1">
      <c r="A728" s="328"/>
      <c r="B728" s="143"/>
      <c r="C728" s="143"/>
      <c r="D728" s="143"/>
    </row>
    <row r="729" spans="1:4" ht="15.75" customHeight="1">
      <c r="A729" s="328"/>
      <c r="B729" s="143"/>
      <c r="C729" s="143"/>
      <c r="D729" s="143"/>
    </row>
    <row r="730" spans="1:4" ht="15.75" customHeight="1">
      <c r="A730" s="328"/>
      <c r="B730" s="143"/>
      <c r="C730" s="143"/>
      <c r="D730" s="143"/>
    </row>
    <row r="731" spans="1:4" ht="15.75" customHeight="1">
      <c r="A731" s="328"/>
      <c r="B731" s="143"/>
      <c r="C731" s="143"/>
      <c r="D731" s="143"/>
    </row>
    <row r="732" spans="1:4" ht="15.75" customHeight="1">
      <c r="A732" s="328"/>
      <c r="B732" s="143"/>
      <c r="C732" s="143"/>
      <c r="D732" s="143"/>
    </row>
    <row r="733" spans="1:4" ht="15.75" customHeight="1">
      <c r="A733" s="328"/>
      <c r="B733" s="143"/>
      <c r="C733" s="143"/>
      <c r="D733" s="143"/>
    </row>
    <row r="734" spans="1:4" ht="15.75" customHeight="1">
      <c r="A734" s="328"/>
      <c r="B734" s="143"/>
      <c r="C734" s="143"/>
      <c r="D734" s="143"/>
    </row>
    <row r="735" spans="1:4" ht="15.75" customHeight="1">
      <c r="A735" s="328"/>
      <c r="B735" s="143"/>
      <c r="C735" s="143"/>
      <c r="D735" s="143"/>
    </row>
    <row r="736" spans="1:4" ht="15.75" customHeight="1">
      <c r="A736" s="328"/>
      <c r="B736" s="143"/>
      <c r="C736" s="143"/>
      <c r="D736" s="143"/>
    </row>
    <row r="737" spans="1:4" ht="15.75" customHeight="1">
      <c r="A737" s="328"/>
      <c r="B737" s="143"/>
      <c r="C737" s="143"/>
      <c r="D737" s="143"/>
    </row>
    <row r="738" spans="1:4" ht="15.75" customHeight="1">
      <c r="A738" s="328"/>
      <c r="B738" s="143"/>
      <c r="C738" s="143"/>
      <c r="D738" s="143"/>
    </row>
    <row r="739" spans="1:4" ht="15.75" customHeight="1">
      <c r="A739" s="328"/>
      <c r="B739" s="143"/>
      <c r="C739" s="143"/>
      <c r="D739" s="143"/>
    </row>
    <row r="740" spans="1:4" ht="15.75" customHeight="1">
      <c r="A740" s="328"/>
      <c r="B740" s="143"/>
      <c r="C740" s="143"/>
      <c r="D740" s="143"/>
    </row>
    <row r="741" spans="1:4" ht="15.75" customHeight="1">
      <c r="A741" s="328"/>
      <c r="B741" s="143"/>
      <c r="C741" s="143"/>
      <c r="D741" s="143"/>
    </row>
    <row r="742" spans="1:4" ht="15.75" customHeight="1">
      <c r="A742" s="328"/>
      <c r="B742" s="143"/>
      <c r="C742" s="143"/>
      <c r="D742" s="143"/>
    </row>
    <row r="743" spans="1:4" ht="15.75" customHeight="1">
      <c r="A743" s="328"/>
      <c r="B743" s="143"/>
      <c r="C743" s="143"/>
      <c r="D743" s="143"/>
    </row>
    <row r="744" spans="1:4" ht="15.75" customHeight="1">
      <c r="A744" s="328"/>
      <c r="B744" s="143"/>
      <c r="C744" s="143"/>
      <c r="D744" s="143"/>
    </row>
    <row r="745" spans="1:4" ht="15.75" customHeight="1">
      <c r="A745" s="328"/>
      <c r="B745" s="143"/>
      <c r="C745" s="143"/>
      <c r="D745" s="143"/>
    </row>
    <row r="746" spans="1:4" ht="15.75" customHeight="1">
      <c r="A746" s="328"/>
      <c r="B746" s="143"/>
      <c r="C746" s="143"/>
      <c r="D746" s="143"/>
    </row>
    <row r="747" spans="1:4" ht="15.75" customHeight="1">
      <c r="A747" s="328"/>
      <c r="B747" s="143"/>
      <c r="C747" s="143"/>
      <c r="D747" s="143"/>
    </row>
    <row r="748" spans="1:4" ht="15.75" customHeight="1">
      <c r="A748" s="328"/>
      <c r="B748" s="143"/>
      <c r="C748" s="143"/>
      <c r="D748" s="143"/>
    </row>
    <row r="749" spans="1:4" ht="15.75" customHeight="1">
      <c r="A749" s="328"/>
      <c r="B749" s="143"/>
      <c r="C749" s="143"/>
      <c r="D749" s="143"/>
    </row>
    <row r="750" spans="1:4" ht="15.75" customHeight="1">
      <c r="A750" s="328"/>
      <c r="B750" s="143"/>
      <c r="C750" s="143"/>
      <c r="D750" s="143"/>
    </row>
    <row r="751" spans="1:4" ht="15.75" customHeight="1">
      <c r="A751" s="328"/>
      <c r="B751" s="143"/>
      <c r="C751" s="143"/>
      <c r="D751" s="143"/>
    </row>
    <row r="752" spans="1:4" ht="15.75" customHeight="1">
      <c r="A752" s="328"/>
      <c r="B752" s="143"/>
      <c r="C752" s="143"/>
      <c r="D752" s="143"/>
    </row>
    <row r="753" spans="1:4" ht="15.75" customHeight="1">
      <c r="A753" s="328"/>
      <c r="B753" s="143"/>
      <c r="C753" s="143"/>
      <c r="D753" s="143"/>
    </row>
    <row r="754" spans="1:4" ht="15.75" customHeight="1">
      <c r="A754" s="328"/>
      <c r="B754" s="143"/>
      <c r="C754" s="143"/>
      <c r="D754" s="143"/>
    </row>
    <row r="755" spans="1:4" ht="15.75" customHeight="1">
      <c r="A755" s="328"/>
      <c r="B755" s="143"/>
      <c r="C755" s="143"/>
      <c r="D755" s="143"/>
    </row>
    <row r="756" spans="1:4" ht="15.75" customHeight="1">
      <c r="A756" s="328"/>
      <c r="B756" s="143"/>
      <c r="C756" s="143"/>
      <c r="D756" s="143"/>
    </row>
    <row r="757" spans="1:4" ht="15.75" customHeight="1">
      <c r="A757" s="328"/>
      <c r="B757" s="143"/>
      <c r="C757" s="143"/>
      <c r="D757" s="143"/>
    </row>
    <row r="758" spans="1:4" ht="15.75" customHeight="1">
      <c r="A758" s="328"/>
      <c r="B758" s="143"/>
      <c r="C758" s="143"/>
      <c r="D758" s="143"/>
    </row>
    <row r="759" spans="1:4" ht="15.75" customHeight="1">
      <c r="A759" s="328"/>
      <c r="B759" s="143"/>
      <c r="C759" s="143"/>
      <c r="D759" s="143"/>
    </row>
    <row r="760" spans="1:4" ht="15.75" customHeight="1">
      <c r="A760" s="328"/>
      <c r="B760" s="143"/>
      <c r="C760" s="143"/>
      <c r="D760" s="143"/>
    </row>
    <row r="761" spans="1:4" ht="15.75" customHeight="1">
      <c r="A761" s="328"/>
      <c r="B761" s="143"/>
      <c r="C761" s="143"/>
      <c r="D761" s="143"/>
    </row>
    <row r="762" spans="1:4" ht="15.75" customHeight="1">
      <c r="A762" s="328"/>
      <c r="B762" s="143"/>
      <c r="C762" s="143"/>
      <c r="D762" s="143"/>
    </row>
    <row r="763" spans="1:4" ht="15.75" customHeight="1">
      <c r="A763" s="328"/>
      <c r="B763" s="143"/>
      <c r="C763" s="143"/>
      <c r="D763" s="143"/>
    </row>
    <row r="764" spans="1:4" ht="15.75" customHeight="1">
      <c r="A764" s="328"/>
      <c r="B764" s="143"/>
      <c r="C764" s="143"/>
      <c r="D764" s="143"/>
    </row>
    <row r="765" spans="1:4" ht="15.75" customHeight="1">
      <c r="A765" s="328"/>
      <c r="B765" s="143"/>
      <c r="C765" s="143"/>
      <c r="D765" s="143"/>
    </row>
    <row r="766" spans="1:4" ht="15.75" customHeight="1">
      <c r="A766" s="328"/>
      <c r="B766" s="143"/>
      <c r="C766" s="143"/>
      <c r="D766" s="143"/>
    </row>
    <row r="767" spans="1:4" ht="15.75" customHeight="1">
      <c r="A767" s="328"/>
      <c r="B767" s="143"/>
      <c r="C767" s="143"/>
      <c r="D767" s="143"/>
    </row>
    <row r="768" spans="1:4" ht="15.75" customHeight="1">
      <c r="A768" s="328"/>
      <c r="B768" s="143"/>
      <c r="C768" s="143"/>
      <c r="D768" s="143"/>
    </row>
    <row r="769" spans="1:4" ht="15.75" customHeight="1">
      <c r="A769" s="328"/>
      <c r="B769" s="143"/>
      <c r="C769" s="143"/>
      <c r="D769" s="143"/>
    </row>
    <row r="770" spans="1:4" ht="15.75" customHeight="1">
      <c r="A770" s="328"/>
      <c r="B770" s="143"/>
      <c r="C770" s="143"/>
      <c r="D770" s="143"/>
    </row>
    <row r="771" spans="1:4" ht="15.75" customHeight="1">
      <c r="A771" s="328"/>
      <c r="B771" s="143"/>
      <c r="C771" s="143"/>
      <c r="D771" s="143"/>
    </row>
    <row r="772" spans="1:4" ht="15.75" customHeight="1">
      <c r="A772" s="328"/>
      <c r="B772" s="143"/>
      <c r="C772" s="143"/>
      <c r="D772" s="143"/>
    </row>
    <row r="773" spans="1:4" ht="15.75" customHeight="1">
      <c r="A773" s="328"/>
      <c r="B773" s="143"/>
      <c r="C773" s="143"/>
      <c r="D773" s="143"/>
    </row>
    <row r="774" spans="1:4" ht="15.75" customHeight="1">
      <c r="A774" s="328"/>
      <c r="B774" s="143"/>
      <c r="C774" s="143"/>
      <c r="D774" s="143"/>
    </row>
    <row r="775" spans="1:4" ht="15.75" customHeight="1">
      <c r="A775" s="328"/>
      <c r="B775" s="143"/>
      <c r="C775" s="143"/>
      <c r="D775" s="143"/>
    </row>
    <row r="776" spans="1:4" ht="15.75" customHeight="1">
      <c r="A776" s="328"/>
      <c r="B776" s="143"/>
      <c r="C776" s="143"/>
      <c r="D776" s="143"/>
    </row>
    <row r="777" spans="1:4" ht="15.75" customHeight="1">
      <c r="A777" s="328"/>
      <c r="B777" s="143"/>
      <c r="C777" s="143"/>
      <c r="D777" s="143"/>
    </row>
    <row r="778" spans="1:4" ht="15.75" customHeight="1">
      <c r="A778" s="328"/>
      <c r="B778" s="143"/>
      <c r="C778" s="143"/>
      <c r="D778" s="143"/>
    </row>
    <row r="779" spans="1:4" ht="15.75" customHeight="1">
      <c r="A779" s="328"/>
      <c r="B779" s="143"/>
      <c r="C779" s="143"/>
      <c r="D779" s="143"/>
    </row>
    <row r="780" spans="1:4" ht="15.75" customHeight="1">
      <c r="A780" s="328"/>
      <c r="B780" s="143"/>
      <c r="C780" s="143"/>
      <c r="D780" s="143"/>
    </row>
    <row r="781" spans="1:4" ht="15.75" customHeight="1">
      <c r="A781" s="328"/>
      <c r="B781" s="143"/>
      <c r="C781" s="143"/>
      <c r="D781" s="143"/>
    </row>
    <row r="782" spans="1:4" ht="15.75" customHeight="1">
      <c r="A782" s="328"/>
      <c r="B782" s="143"/>
      <c r="C782" s="143"/>
      <c r="D782" s="143"/>
    </row>
    <row r="783" spans="1:4" ht="15.75" customHeight="1">
      <c r="A783" s="328"/>
      <c r="B783" s="143"/>
      <c r="C783" s="143"/>
      <c r="D783" s="143"/>
    </row>
    <row r="784" spans="1:4" ht="15.75" customHeight="1">
      <c r="A784" s="328"/>
      <c r="B784" s="143"/>
      <c r="C784" s="143"/>
      <c r="D784" s="143"/>
    </row>
    <row r="785" spans="1:4" ht="15.75" customHeight="1">
      <c r="A785" s="328"/>
      <c r="B785" s="143"/>
      <c r="C785" s="143"/>
      <c r="D785" s="143"/>
    </row>
    <row r="786" spans="1:4" ht="15.75" customHeight="1">
      <c r="A786" s="328"/>
      <c r="B786" s="143"/>
      <c r="C786" s="143"/>
      <c r="D786" s="143"/>
    </row>
    <row r="787" spans="1:4" ht="15.75" customHeight="1">
      <c r="A787" s="328"/>
      <c r="B787" s="143"/>
      <c r="C787" s="143"/>
      <c r="D787" s="143"/>
    </row>
    <row r="788" spans="1:4" ht="15.75" customHeight="1">
      <c r="A788" s="328"/>
      <c r="B788" s="143"/>
      <c r="C788" s="143"/>
      <c r="D788" s="143"/>
    </row>
    <row r="789" spans="1:4" ht="15.75" customHeight="1">
      <c r="A789" s="328"/>
      <c r="B789" s="143"/>
      <c r="C789" s="143"/>
      <c r="D789" s="143"/>
    </row>
    <row r="790" spans="1:4" ht="15.75" customHeight="1">
      <c r="A790" s="328"/>
      <c r="B790" s="143"/>
      <c r="C790" s="143"/>
      <c r="D790" s="143"/>
    </row>
    <row r="791" spans="1:4" ht="15.75" customHeight="1">
      <c r="A791" s="328"/>
      <c r="B791" s="143"/>
      <c r="C791" s="143"/>
      <c r="D791" s="143"/>
    </row>
    <row r="792" spans="1:4" ht="15.75" customHeight="1">
      <c r="A792" s="328"/>
      <c r="B792" s="143"/>
      <c r="C792" s="143"/>
      <c r="D792" s="143"/>
    </row>
    <row r="793" spans="1:4" ht="15.75" customHeight="1">
      <c r="A793" s="328"/>
      <c r="B793" s="143"/>
      <c r="C793" s="143"/>
      <c r="D793" s="143"/>
    </row>
    <row r="794" spans="1:4" ht="15.75" customHeight="1">
      <c r="A794" s="328"/>
      <c r="B794" s="143"/>
      <c r="C794" s="143"/>
      <c r="D794" s="143"/>
    </row>
    <row r="795" spans="1:4" ht="15.75" customHeight="1">
      <c r="A795" s="328"/>
      <c r="B795" s="143"/>
      <c r="C795" s="143"/>
      <c r="D795" s="143"/>
    </row>
    <row r="796" spans="1:4" ht="15.75" customHeight="1">
      <c r="A796" s="328"/>
      <c r="B796" s="143"/>
      <c r="C796" s="143"/>
      <c r="D796" s="143"/>
    </row>
    <row r="797" spans="1:4" ht="15.75" customHeight="1">
      <c r="A797" s="328"/>
      <c r="B797" s="143"/>
      <c r="C797" s="143"/>
      <c r="D797" s="143"/>
    </row>
    <row r="798" spans="1:4" ht="15.75" customHeight="1">
      <c r="A798" s="328"/>
      <c r="B798" s="143"/>
      <c r="C798" s="143"/>
      <c r="D798" s="143"/>
    </row>
    <row r="799" spans="1:4" ht="15.75" customHeight="1">
      <c r="A799" s="328"/>
      <c r="B799" s="143"/>
      <c r="C799" s="143"/>
      <c r="D799" s="143"/>
    </row>
    <row r="800" spans="1:4" ht="15.75" customHeight="1">
      <c r="A800" s="328"/>
      <c r="B800" s="143"/>
      <c r="C800" s="143"/>
      <c r="D800" s="143"/>
    </row>
    <row r="801" spans="1:4" ht="15.75" customHeight="1">
      <c r="A801" s="328"/>
      <c r="B801" s="143"/>
      <c r="C801" s="143"/>
      <c r="D801" s="143"/>
    </row>
    <row r="802" spans="1:4" ht="15.75" customHeight="1">
      <c r="A802" s="328"/>
      <c r="B802" s="143"/>
      <c r="C802" s="143"/>
      <c r="D802" s="143"/>
    </row>
    <row r="803" spans="1:4" ht="15.75" customHeight="1">
      <c r="A803" s="328"/>
      <c r="B803" s="143"/>
      <c r="C803" s="143"/>
      <c r="D803" s="143"/>
    </row>
    <row r="804" spans="1:4" ht="15.75" customHeight="1">
      <c r="A804" s="328"/>
      <c r="B804" s="143"/>
      <c r="C804" s="143"/>
      <c r="D804" s="143"/>
    </row>
    <row r="805" spans="1:4" ht="15.75" customHeight="1">
      <c r="A805" s="328"/>
      <c r="B805" s="143"/>
      <c r="C805" s="143"/>
      <c r="D805" s="143"/>
    </row>
    <row r="806" spans="1:4" ht="15.75" customHeight="1">
      <c r="A806" s="328"/>
      <c r="B806" s="143"/>
      <c r="C806" s="143"/>
      <c r="D806" s="143"/>
    </row>
    <row r="807" spans="1:4" ht="15.75" customHeight="1">
      <c r="A807" s="328"/>
      <c r="B807" s="143"/>
      <c r="C807" s="143"/>
      <c r="D807" s="143"/>
    </row>
    <row r="808" spans="1:4" ht="15.75" customHeight="1">
      <c r="A808" s="328"/>
      <c r="B808" s="143"/>
      <c r="C808" s="143"/>
      <c r="D808" s="143"/>
    </row>
    <row r="809" spans="1:4" ht="15.75" customHeight="1">
      <c r="A809" s="328"/>
      <c r="B809" s="143"/>
      <c r="C809" s="143"/>
      <c r="D809" s="143"/>
    </row>
    <row r="810" spans="1:4" ht="15.75" customHeight="1">
      <c r="A810" s="328"/>
      <c r="B810" s="143"/>
      <c r="C810" s="143"/>
      <c r="D810" s="143"/>
    </row>
    <row r="811" spans="1:4" ht="15.75" customHeight="1">
      <c r="A811" s="328"/>
      <c r="B811" s="143"/>
      <c r="C811" s="143"/>
      <c r="D811" s="143"/>
    </row>
    <row r="812" spans="1:4" ht="15.75" customHeight="1">
      <c r="A812" s="328"/>
      <c r="B812" s="143"/>
      <c r="C812" s="143"/>
      <c r="D812" s="143"/>
    </row>
    <row r="813" spans="1:4" ht="15.75" customHeight="1">
      <c r="A813" s="328"/>
      <c r="B813" s="143"/>
      <c r="C813" s="143"/>
      <c r="D813" s="143"/>
    </row>
    <row r="814" spans="1:4" ht="15.75" customHeight="1">
      <c r="A814" s="328"/>
      <c r="B814" s="143"/>
      <c r="C814" s="143"/>
      <c r="D814" s="143"/>
    </row>
    <row r="815" spans="1:4" ht="15.75" customHeight="1">
      <c r="A815" s="328"/>
      <c r="B815" s="143"/>
      <c r="C815" s="143"/>
      <c r="D815" s="143"/>
    </row>
    <row r="816" spans="1:4" ht="15.75" customHeight="1">
      <c r="A816" s="328"/>
      <c r="B816" s="143"/>
      <c r="C816" s="143"/>
      <c r="D816" s="143"/>
    </row>
    <row r="817" spans="1:4" ht="15.75" customHeight="1">
      <c r="A817" s="328"/>
      <c r="B817" s="143"/>
      <c r="C817" s="143"/>
      <c r="D817" s="143"/>
    </row>
    <row r="818" spans="1:4" ht="15.75" customHeight="1">
      <c r="A818" s="328"/>
      <c r="B818" s="143"/>
      <c r="C818" s="143"/>
      <c r="D818" s="143"/>
    </row>
    <row r="819" spans="1:4" ht="15.75" customHeight="1">
      <c r="A819" s="328"/>
      <c r="B819" s="143"/>
      <c r="C819" s="143"/>
      <c r="D819" s="143"/>
    </row>
    <row r="820" spans="1:4" ht="15.75" customHeight="1">
      <c r="A820" s="328"/>
      <c r="B820" s="143"/>
      <c r="C820" s="143"/>
      <c r="D820" s="143"/>
    </row>
    <row r="821" spans="1:4" ht="15.75" customHeight="1">
      <c r="A821" s="328"/>
      <c r="B821" s="143"/>
      <c r="C821" s="143"/>
      <c r="D821" s="143"/>
    </row>
    <row r="822" spans="1:4" ht="15.75" customHeight="1">
      <c r="A822" s="328"/>
      <c r="B822" s="143"/>
      <c r="C822" s="143"/>
      <c r="D822" s="143"/>
    </row>
    <row r="823" spans="1:4" ht="15.75" customHeight="1">
      <c r="A823" s="328"/>
      <c r="B823" s="143"/>
      <c r="C823" s="143"/>
      <c r="D823" s="143"/>
    </row>
    <row r="824" spans="1:4" ht="15.75" customHeight="1">
      <c r="A824" s="328"/>
      <c r="B824" s="143"/>
      <c r="C824" s="143"/>
      <c r="D824" s="143"/>
    </row>
    <row r="825" spans="1:4" ht="15.75" customHeight="1">
      <c r="A825" s="328"/>
      <c r="B825" s="143"/>
      <c r="C825" s="143"/>
      <c r="D825" s="143"/>
    </row>
    <row r="826" spans="1:4" ht="15.75" customHeight="1">
      <c r="A826" s="328"/>
      <c r="B826" s="143"/>
      <c r="C826" s="143"/>
      <c r="D826" s="143"/>
    </row>
    <row r="827" spans="1:4" ht="15.75" customHeight="1">
      <c r="A827" s="328"/>
      <c r="B827" s="143"/>
      <c r="C827" s="143"/>
      <c r="D827" s="143"/>
    </row>
    <row r="828" spans="1:4" ht="15.75" customHeight="1">
      <c r="A828" s="328"/>
      <c r="B828" s="143"/>
      <c r="C828" s="143"/>
      <c r="D828" s="143"/>
    </row>
    <row r="829" spans="1:4" ht="15.75" customHeight="1">
      <c r="A829" s="328"/>
      <c r="B829" s="143"/>
      <c r="C829" s="143"/>
      <c r="D829" s="143"/>
    </row>
    <row r="830" spans="1:4" ht="15.75" customHeight="1">
      <c r="A830" s="328"/>
      <c r="B830" s="143"/>
      <c r="C830" s="143"/>
      <c r="D830" s="143"/>
    </row>
    <row r="831" spans="1:4" ht="15.75" customHeight="1">
      <c r="A831" s="328"/>
      <c r="B831" s="143"/>
      <c r="C831" s="143"/>
      <c r="D831" s="143"/>
    </row>
    <row r="832" spans="1:4" ht="15.75" customHeight="1">
      <c r="A832" s="328"/>
      <c r="B832" s="143"/>
      <c r="C832" s="143"/>
      <c r="D832" s="143"/>
    </row>
    <row r="833" spans="1:4" ht="15.75" customHeight="1">
      <c r="A833" s="328"/>
      <c r="B833" s="143"/>
      <c r="C833" s="143"/>
      <c r="D833" s="143"/>
    </row>
    <row r="834" spans="1:4" ht="15.75" customHeight="1">
      <c r="A834" s="328"/>
      <c r="B834" s="143"/>
      <c r="C834" s="143"/>
      <c r="D834" s="143"/>
    </row>
    <row r="835" spans="1:4" ht="15.75" customHeight="1">
      <c r="A835" s="328"/>
      <c r="B835" s="143"/>
      <c r="C835" s="143"/>
      <c r="D835" s="143"/>
    </row>
    <row r="836" spans="1:4" ht="15.75" customHeight="1">
      <c r="A836" s="328"/>
      <c r="B836" s="143"/>
      <c r="C836" s="143"/>
      <c r="D836" s="143"/>
    </row>
    <row r="837" spans="1:4" ht="15.75" customHeight="1">
      <c r="A837" s="328"/>
      <c r="B837" s="143"/>
      <c r="C837" s="143"/>
      <c r="D837" s="143"/>
    </row>
    <row r="838" spans="1:4" ht="15.75" customHeight="1">
      <c r="A838" s="328"/>
      <c r="B838" s="143"/>
      <c r="C838" s="143"/>
      <c r="D838" s="143"/>
    </row>
    <row r="839" spans="1:4" ht="15.75" customHeight="1">
      <c r="A839" s="328"/>
      <c r="B839" s="143"/>
      <c r="C839" s="143"/>
      <c r="D839" s="143"/>
    </row>
    <row r="840" spans="1:4" ht="15.75" customHeight="1">
      <c r="A840" s="328"/>
      <c r="B840" s="143"/>
      <c r="C840" s="143"/>
      <c r="D840" s="143"/>
    </row>
    <row r="841" spans="1:4" ht="15.75" customHeight="1">
      <c r="A841" s="328"/>
      <c r="B841" s="143"/>
      <c r="C841" s="143"/>
      <c r="D841" s="143"/>
    </row>
    <row r="842" spans="1:4" ht="15.75" customHeight="1">
      <c r="A842" s="328"/>
      <c r="B842" s="143"/>
      <c r="C842" s="143"/>
      <c r="D842" s="143"/>
    </row>
    <row r="843" spans="1:4" ht="15.75" customHeight="1">
      <c r="A843" s="328"/>
      <c r="B843" s="143"/>
      <c r="C843" s="143"/>
      <c r="D843" s="143"/>
    </row>
    <row r="844" spans="1:4" ht="15.75" customHeight="1">
      <c r="A844" s="328"/>
      <c r="B844" s="143"/>
      <c r="C844" s="143"/>
      <c r="D844" s="143"/>
    </row>
    <row r="845" spans="1:4" ht="15.75" customHeight="1">
      <c r="A845" s="328"/>
      <c r="B845" s="143"/>
      <c r="C845" s="143"/>
      <c r="D845" s="143"/>
    </row>
    <row r="846" spans="1:4" ht="15.75" customHeight="1">
      <c r="A846" s="328"/>
      <c r="B846" s="143"/>
      <c r="C846" s="143"/>
      <c r="D846" s="143"/>
    </row>
    <row r="847" spans="1:4" ht="15.75" customHeight="1">
      <c r="A847" s="328"/>
      <c r="B847" s="143"/>
      <c r="C847" s="143"/>
      <c r="D847" s="143"/>
    </row>
    <row r="848" spans="1:4" ht="15.75" customHeight="1">
      <c r="A848" s="328"/>
      <c r="B848" s="143"/>
      <c r="C848" s="143"/>
      <c r="D848" s="143"/>
    </row>
    <row r="849" spans="1:4" ht="15.75" customHeight="1">
      <c r="A849" s="328"/>
      <c r="B849" s="143"/>
      <c r="C849" s="143"/>
      <c r="D849" s="143"/>
    </row>
    <row r="850" spans="1:4" ht="15.75" customHeight="1">
      <c r="A850" s="328"/>
      <c r="B850" s="143"/>
      <c r="C850" s="143"/>
      <c r="D850" s="143"/>
    </row>
    <row r="851" spans="1:4" ht="15.75" customHeight="1">
      <c r="A851" s="328"/>
      <c r="B851" s="143"/>
      <c r="C851" s="143"/>
      <c r="D851" s="143"/>
    </row>
    <row r="852" spans="1:4" ht="15.75" customHeight="1">
      <c r="A852" s="328"/>
      <c r="B852" s="143"/>
      <c r="C852" s="143"/>
      <c r="D852" s="143"/>
    </row>
    <row r="853" spans="1:4" ht="15.75" customHeight="1">
      <c r="A853" s="328"/>
      <c r="B853" s="143"/>
      <c r="C853" s="143"/>
      <c r="D853" s="143"/>
    </row>
    <row r="854" spans="1:4" ht="15.75" customHeight="1">
      <c r="A854" s="328"/>
      <c r="B854" s="143"/>
      <c r="C854" s="143"/>
      <c r="D854" s="143"/>
    </row>
    <row r="855" spans="1:4" ht="15.75" customHeight="1">
      <c r="A855" s="328"/>
      <c r="B855" s="143"/>
      <c r="C855" s="143"/>
      <c r="D855" s="143"/>
    </row>
    <row r="856" spans="1:4" ht="15.75" customHeight="1">
      <c r="A856" s="328"/>
      <c r="B856" s="143"/>
      <c r="C856" s="143"/>
      <c r="D856" s="143"/>
    </row>
    <row r="857" spans="1:4" ht="15.75" customHeight="1">
      <c r="A857" s="328"/>
      <c r="B857" s="143"/>
      <c r="C857" s="143"/>
      <c r="D857" s="143"/>
    </row>
    <row r="858" spans="1:4" ht="15.75" customHeight="1">
      <c r="A858" s="328"/>
      <c r="B858" s="143"/>
      <c r="C858" s="143"/>
      <c r="D858" s="143"/>
    </row>
    <row r="859" spans="1:4" ht="15.75" customHeight="1">
      <c r="A859" s="328"/>
      <c r="B859" s="143"/>
      <c r="C859" s="143"/>
      <c r="D859" s="143"/>
    </row>
    <row r="860" spans="1:4" ht="15.75" customHeight="1">
      <c r="A860" s="328"/>
      <c r="B860" s="143"/>
      <c r="C860" s="143"/>
      <c r="D860" s="143"/>
    </row>
    <row r="861" spans="1:4" ht="15.75" customHeight="1">
      <c r="A861" s="328"/>
      <c r="B861" s="143"/>
      <c r="C861" s="143"/>
      <c r="D861" s="143"/>
    </row>
    <row r="862" spans="1:4" ht="15.75" customHeight="1">
      <c r="A862" s="328"/>
      <c r="B862" s="143"/>
      <c r="C862" s="143"/>
      <c r="D862" s="143"/>
    </row>
    <row r="863" spans="1:4" ht="15.75" customHeight="1">
      <c r="A863" s="328"/>
      <c r="B863" s="143"/>
      <c r="C863" s="143"/>
      <c r="D863" s="143"/>
    </row>
    <row r="864" spans="1:4" ht="15.75" customHeight="1">
      <c r="A864" s="328"/>
      <c r="B864" s="143"/>
      <c r="C864" s="143"/>
      <c r="D864" s="143"/>
    </row>
    <row r="865" spans="1:4" ht="15.75" customHeight="1">
      <c r="A865" s="328"/>
      <c r="B865" s="143"/>
      <c r="C865" s="143"/>
      <c r="D865" s="143"/>
    </row>
    <row r="866" spans="1:4" ht="15.75" customHeight="1">
      <c r="A866" s="328"/>
      <c r="B866" s="143"/>
      <c r="C866" s="143"/>
      <c r="D866" s="143"/>
    </row>
    <row r="867" spans="1:4" ht="15.75" customHeight="1">
      <c r="A867" s="328"/>
      <c r="B867" s="143"/>
      <c r="C867" s="143"/>
      <c r="D867" s="143"/>
    </row>
    <row r="868" spans="1:4" ht="15.75" customHeight="1">
      <c r="A868" s="328"/>
      <c r="B868" s="143"/>
      <c r="C868" s="143"/>
      <c r="D868" s="143"/>
    </row>
    <row r="869" spans="1:4" ht="15.75" customHeight="1">
      <c r="A869" s="328"/>
      <c r="B869" s="143"/>
      <c r="C869" s="143"/>
      <c r="D869" s="143"/>
    </row>
    <row r="870" spans="1:4" ht="15.75" customHeight="1">
      <c r="A870" s="328"/>
      <c r="B870" s="143"/>
      <c r="C870" s="143"/>
      <c r="D870" s="143"/>
    </row>
    <row r="871" spans="1:4" ht="15.75" customHeight="1">
      <c r="A871" s="328"/>
      <c r="B871" s="143"/>
      <c r="C871" s="143"/>
      <c r="D871" s="143"/>
    </row>
    <row r="872" spans="1:4" ht="15.75" customHeight="1">
      <c r="A872" s="328"/>
      <c r="B872" s="143"/>
      <c r="C872" s="143"/>
      <c r="D872" s="143"/>
    </row>
    <row r="873" spans="1:4" ht="15.75" customHeight="1">
      <c r="A873" s="328"/>
      <c r="B873" s="143"/>
      <c r="C873" s="143"/>
      <c r="D873" s="143"/>
    </row>
    <row r="874" spans="1:4" ht="15.75" customHeight="1">
      <c r="A874" s="328"/>
      <c r="B874" s="143"/>
      <c r="C874" s="143"/>
      <c r="D874" s="143"/>
    </row>
    <row r="875" spans="1:4" ht="15.75" customHeight="1">
      <c r="A875" s="328"/>
      <c r="B875" s="143"/>
      <c r="C875" s="143"/>
      <c r="D875" s="143"/>
    </row>
    <row r="876" spans="1:4" ht="15.75" customHeight="1">
      <c r="A876" s="328"/>
      <c r="B876" s="143"/>
      <c r="C876" s="143"/>
      <c r="D876" s="143"/>
    </row>
    <row r="877" spans="1:4" ht="15.75" customHeight="1">
      <c r="A877" s="328"/>
      <c r="B877" s="143"/>
      <c r="C877" s="143"/>
      <c r="D877" s="143"/>
    </row>
    <row r="878" spans="1:4" ht="15.75" customHeight="1">
      <c r="A878" s="328"/>
      <c r="B878" s="143"/>
      <c r="C878" s="143"/>
      <c r="D878" s="143"/>
    </row>
    <row r="879" spans="1:4" ht="15.75" customHeight="1">
      <c r="A879" s="328"/>
      <c r="B879" s="143"/>
      <c r="C879" s="143"/>
      <c r="D879" s="143"/>
    </row>
    <row r="880" spans="1:4" ht="15.75" customHeight="1">
      <c r="A880" s="328"/>
      <c r="B880" s="143"/>
      <c r="C880" s="143"/>
      <c r="D880" s="143"/>
    </row>
    <row r="881" spans="1:4" ht="15.75" customHeight="1">
      <c r="A881" s="328"/>
      <c r="B881" s="143"/>
      <c r="C881" s="143"/>
      <c r="D881" s="143"/>
    </row>
    <row r="882" spans="1:4" ht="15.75" customHeight="1">
      <c r="A882" s="328"/>
      <c r="B882" s="143"/>
      <c r="C882" s="143"/>
      <c r="D882" s="143"/>
    </row>
    <row r="883" spans="1:4" ht="15.75" customHeight="1">
      <c r="A883" s="328"/>
      <c r="B883" s="143"/>
      <c r="C883" s="143"/>
      <c r="D883" s="143"/>
    </row>
    <row r="884" spans="1:4" ht="15.75" customHeight="1">
      <c r="A884" s="328"/>
      <c r="B884" s="143"/>
      <c r="C884" s="143"/>
      <c r="D884" s="143"/>
    </row>
    <row r="885" spans="1:4" ht="15.75" customHeight="1">
      <c r="A885" s="328"/>
      <c r="B885" s="143"/>
      <c r="C885" s="143"/>
      <c r="D885" s="143"/>
    </row>
    <row r="886" spans="1:4" ht="15.75" customHeight="1">
      <c r="A886" s="328"/>
      <c r="B886" s="143"/>
      <c r="C886" s="143"/>
      <c r="D886" s="143"/>
    </row>
    <row r="887" spans="1:4" ht="15.75" customHeight="1">
      <c r="A887" s="328"/>
      <c r="B887" s="143"/>
      <c r="C887" s="143"/>
      <c r="D887" s="143"/>
    </row>
    <row r="888" spans="1:4" ht="15.75" customHeight="1">
      <c r="A888" s="328"/>
      <c r="B888" s="143"/>
      <c r="C888" s="143"/>
      <c r="D888" s="143"/>
    </row>
    <row r="889" spans="1:4" ht="15.75" customHeight="1">
      <c r="A889" s="328"/>
      <c r="B889" s="143"/>
      <c r="C889" s="143"/>
      <c r="D889" s="143"/>
    </row>
    <row r="890" spans="1:4" ht="15.75" customHeight="1">
      <c r="A890" s="328"/>
      <c r="B890" s="143"/>
      <c r="C890" s="143"/>
      <c r="D890" s="143"/>
    </row>
    <row r="891" spans="1:4" ht="15.75" customHeight="1">
      <c r="A891" s="328"/>
      <c r="B891" s="143"/>
      <c r="C891" s="143"/>
      <c r="D891" s="143"/>
    </row>
    <row r="892" spans="1:4" ht="15.75" customHeight="1">
      <c r="A892" s="328"/>
      <c r="B892" s="143"/>
      <c r="C892" s="143"/>
      <c r="D892" s="143"/>
    </row>
    <row r="893" spans="1:4" ht="15.75" customHeight="1">
      <c r="A893" s="328"/>
      <c r="B893" s="143"/>
      <c r="C893" s="143"/>
      <c r="D893" s="143"/>
    </row>
    <row r="894" spans="1:4" ht="15.75" customHeight="1">
      <c r="A894" s="328"/>
      <c r="B894" s="143"/>
      <c r="C894" s="143"/>
      <c r="D894" s="143"/>
    </row>
    <row r="895" spans="1:4" ht="15.75" customHeight="1">
      <c r="A895" s="328"/>
      <c r="B895" s="143"/>
      <c r="C895" s="143"/>
      <c r="D895" s="143"/>
    </row>
    <row r="896" spans="1:4" ht="15.75" customHeight="1">
      <c r="A896" s="328"/>
      <c r="B896" s="143"/>
      <c r="C896" s="143"/>
      <c r="D896" s="143"/>
    </row>
    <row r="897" spans="1:4" ht="15.75" customHeight="1">
      <c r="A897" s="328"/>
      <c r="B897" s="143"/>
      <c r="C897" s="143"/>
      <c r="D897" s="143"/>
    </row>
    <row r="898" spans="1:4" ht="15.75" customHeight="1">
      <c r="A898" s="328"/>
      <c r="B898" s="143"/>
      <c r="C898" s="143"/>
      <c r="D898" s="143"/>
    </row>
    <row r="899" spans="1:4" ht="15.75" customHeight="1">
      <c r="A899" s="328"/>
      <c r="B899" s="143"/>
      <c r="C899" s="143"/>
      <c r="D899" s="143"/>
    </row>
    <row r="900" spans="1:4" ht="15.75" customHeight="1">
      <c r="A900" s="328"/>
      <c r="B900" s="143"/>
      <c r="C900" s="143"/>
      <c r="D900" s="143"/>
    </row>
    <row r="901" spans="1:4" ht="15.75" customHeight="1">
      <c r="A901" s="328"/>
      <c r="B901" s="143"/>
      <c r="C901" s="143"/>
      <c r="D901" s="143"/>
    </row>
    <row r="902" spans="1:4" ht="15.75" customHeight="1">
      <c r="A902" s="328"/>
      <c r="B902" s="143"/>
      <c r="C902" s="143"/>
      <c r="D902" s="143"/>
    </row>
    <row r="903" spans="1:4" ht="15.75" customHeight="1">
      <c r="A903" s="328"/>
      <c r="B903" s="143"/>
      <c r="C903" s="143"/>
      <c r="D903" s="143"/>
    </row>
    <row r="904" spans="1:4" ht="15.75" customHeight="1">
      <c r="A904" s="328"/>
      <c r="B904" s="143"/>
      <c r="C904" s="143"/>
      <c r="D904" s="143"/>
    </row>
    <row r="905" spans="1:4" ht="15.75" customHeight="1">
      <c r="A905" s="328"/>
      <c r="B905" s="143"/>
      <c r="C905" s="143"/>
      <c r="D905" s="143"/>
    </row>
    <row r="906" spans="1:4" ht="15.75" customHeight="1">
      <c r="A906" s="328"/>
      <c r="B906" s="143"/>
      <c r="C906" s="143"/>
      <c r="D906" s="143"/>
    </row>
    <row r="907" spans="1:4" ht="15.75" customHeight="1">
      <c r="A907" s="328"/>
      <c r="B907" s="143"/>
      <c r="C907" s="143"/>
      <c r="D907" s="143"/>
    </row>
    <row r="908" spans="1:4" ht="15.75" customHeight="1">
      <c r="A908" s="328"/>
      <c r="B908" s="143"/>
      <c r="C908" s="143"/>
      <c r="D908" s="143"/>
    </row>
    <row r="909" spans="1:4" ht="15.75" customHeight="1">
      <c r="A909" s="328"/>
      <c r="B909" s="143"/>
      <c r="C909" s="143"/>
      <c r="D909" s="143"/>
    </row>
    <row r="910" spans="1:4" ht="15.75" customHeight="1">
      <c r="A910" s="328"/>
      <c r="B910" s="143"/>
      <c r="C910" s="143"/>
      <c r="D910" s="143"/>
    </row>
    <row r="911" spans="1:4" ht="15.75" customHeight="1">
      <c r="A911" s="328"/>
      <c r="B911" s="143"/>
      <c r="C911" s="143"/>
      <c r="D911" s="143"/>
    </row>
    <row r="912" spans="1:4" ht="15.75" customHeight="1">
      <c r="A912" s="328"/>
      <c r="B912" s="143"/>
      <c r="C912" s="143"/>
      <c r="D912" s="143"/>
    </row>
    <row r="913" spans="1:4" ht="15.75" customHeight="1">
      <c r="A913" s="328"/>
      <c r="B913" s="143"/>
      <c r="C913" s="143"/>
      <c r="D913" s="143"/>
    </row>
    <row r="914" spans="1:4" ht="15.75" customHeight="1">
      <c r="A914" s="328"/>
      <c r="B914" s="143"/>
      <c r="C914" s="143"/>
      <c r="D914" s="143"/>
    </row>
    <row r="915" spans="1:4" ht="15.75" customHeight="1">
      <c r="A915" s="328"/>
      <c r="B915" s="143"/>
      <c r="C915" s="143"/>
      <c r="D915" s="143"/>
    </row>
    <row r="916" spans="1:4" ht="15.75" customHeight="1">
      <c r="A916" s="328"/>
      <c r="B916" s="143"/>
      <c r="C916" s="143"/>
      <c r="D916" s="143"/>
    </row>
    <row r="917" spans="1:4" ht="15.75" customHeight="1">
      <c r="A917" s="328"/>
      <c r="B917" s="143"/>
      <c r="C917" s="143"/>
      <c r="D917" s="143"/>
    </row>
    <row r="918" spans="1:4" ht="15.75" customHeight="1">
      <c r="A918" s="328"/>
      <c r="B918" s="143"/>
      <c r="C918" s="143"/>
      <c r="D918" s="143"/>
    </row>
    <row r="919" spans="1:4" ht="15.75" customHeight="1">
      <c r="A919" s="328"/>
      <c r="B919" s="143"/>
      <c r="C919" s="143"/>
      <c r="D919" s="143"/>
    </row>
    <row r="920" spans="1:4" ht="15.75" customHeight="1">
      <c r="A920" s="328"/>
      <c r="B920" s="143"/>
      <c r="C920" s="143"/>
      <c r="D920" s="143"/>
    </row>
    <row r="921" spans="1:4" ht="15.75" customHeight="1">
      <c r="A921" s="328"/>
      <c r="B921" s="143"/>
      <c r="C921" s="143"/>
      <c r="D921" s="143"/>
    </row>
    <row r="922" spans="1:4" ht="15.75" customHeight="1">
      <c r="A922" s="328"/>
      <c r="B922" s="143"/>
      <c r="C922" s="143"/>
      <c r="D922" s="143"/>
    </row>
    <row r="923" spans="1:4" ht="15.75" customHeight="1">
      <c r="A923" s="328"/>
      <c r="B923" s="143"/>
      <c r="C923" s="143"/>
      <c r="D923" s="143"/>
    </row>
    <row r="924" spans="1:4" ht="15.75" customHeight="1">
      <c r="A924" s="328"/>
      <c r="B924" s="143"/>
      <c r="C924" s="143"/>
      <c r="D924" s="143"/>
    </row>
    <row r="925" spans="1:4" ht="15.75" customHeight="1">
      <c r="A925" s="328"/>
      <c r="B925" s="143"/>
      <c r="C925" s="143"/>
      <c r="D925" s="143"/>
    </row>
    <row r="926" spans="1:4" ht="15.75" customHeight="1">
      <c r="A926" s="328"/>
      <c r="B926" s="143"/>
      <c r="C926" s="143"/>
      <c r="D926" s="143"/>
    </row>
    <row r="927" spans="1:4" ht="15.75" customHeight="1">
      <c r="A927" s="328"/>
      <c r="B927" s="143"/>
      <c r="C927" s="143"/>
      <c r="D927" s="143"/>
    </row>
    <row r="928" spans="1:4" ht="15.75" customHeight="1">
      <c r="A928" s="328"/>
      <c r="B928" s="143"/>
      <c r="C928" s="143"/>
      <c r="D928" s="143"/>
    </row>
    <row r="929" spans="1:4" ht="15.75" customHeight="1">
      <c r="A929" s="328"/>
      <c r="B929" s="143"/>
      <c r="C929" s="143"/>
      <c r="D929" s="143"/>
    </row>
    <row r="930" spans="1:4" ht="15.75" customHeight="1">
      <c r="A930" s="328"/>
      <c r="B930" s="143"/>
      <c r="C930" s="143"/>
      <c r="D930" s="143"/>
    </row>
    <row r="931" spans="1:4" ht="15.75" customHeight="1">
      <c r="A931" s="328"/>
      <c r="B931" s="143"/>
      <c r="C931" s="143"/>
      <c r="D931" s="143"/>
    </row>
    <row r="932" spans="1:4" ht="15.75" customHeight="1">
      <c r="A932" s="328"/>
      <c r="B932" s="143"/>
      <c r="C932" s="143"/>
      <c r="D932" s="143"/>
    </row>
    <row r="933" spans="1:4" ht="15.75" customHeight="1">
      <c r="A933" s="328"/>
      <c r="B933" s="143"/>
      <c r="C933" s="143"/>
      <c r="D933" s="143"/>
    </row>
    <row r="934" spans="1:4" ht="15.75" customHeight="1">
      <c r="A934" s="328"/>
      <c r="B934" s="143"/>
      <c r="C934" s="143"/>
      <c r="D934" s="143"/>
    </row>
    <row r="935" spans="1:4" ht="15.75" customHeight="1">
      <c r="A935" s="328"/>
      <c r="B935" s="143"/>
      <c r="C935" s="143"/>
      <c r="D935" s="143"/>
    </row>
    <row r="936" spans="1:4" ht="15.75" customHeight="1">
      <c r="A936" s="328"/>
      <c r="B936" s="143"/>
      <c r="C936" s="143"/>
      <c r="D936" s="143"/>
    </row>
    <row r="937" spans="1:4" ht="15.75" customHeight="1">
      <c r="A937" s="328"/>
      <c r="B937" s="143"/>
      <c r="C937" s="143"/>
      <c r="D937" s="143"/>
    </row>
    <row r="938" spans="1:4" ht="15.75" customHeight="1">
      <c r="A938" s="328"/>
      <c r="B938" s="143"/>
      <c r="C938" s="143"/>
      <c r="D938" s="143"/>
    </row>
    <row r="939" spans="1:4" ht="15.75" customHeight="1">
      <c r="A939" s="328"/>
      <c r="B939" s="143"/>
      <c r="C939" s="143"/>
      <c r="D939" s="143"/>
    </row>
    <row r="940" spans="1:4" ht="15.75" customHeight="1">
      <c r="A940" s="328"/>
      <c r="B940" s="143"/>
      <c r="C940" s="143"/>
      <c r="D940" s="143"/>
    </row>
    <row r="941" spans="1:4" ht="15.75" customHeight="1">
      <c r="A941" s="328"/>
      <c r="B941" s="143"/>
      <c r="C941" s="143"/>
      <c r="D941" s="143"/>
    </row>
    <row r="942" spans="1:4" ht="15.75" customHeight="1">
      <c r="A942" s="328"/>
      <c r="B942" s="143"/>
      <c r="C942" s="143"/>
      <c r="D942" s="143"/>
    </row>
    <row r="943" spans="1:4" ht="15.75" customHeight="1">
      <c r="A943" s="328"/>
      <c r="B943" s="143"/>
      <c r="C943" s="143"/>
      <c r="D943" s="143"/>
    </row>
    <row r="944" spans="1:4" ht="15.75" customHeight="1">
      <c r="A944" s="328"/>
      <c r="B944" s="143"/>
      <c r="C944" s="143"/>
      <c r="D944" s="143"/>
    </row>
    <row r="945" spans="1:4" ht="15.75" customHeight="1">
      <c r="A945" s="328"/>
      <c r="B945" s="143"/>
      <c r="C945" s="143"/>
      <c r="D945" s="143"/>
    </row>
    <row r="946" spans="1:4" ht="15.75" customHeight="1">
      <c r="A946" s="328"/>
      <c r="B946" s="143"/>
      <c r="C946" s="143"/>
      <c r="D946" s="143"/>
    </row>
    <row r="947" spans="1:4" ht="15.75" customHeight="1">
      <c r="A947" s="328"/>
      <c r="B947" s="143"/>
      <c r="C947" s="143"/>
      <c r="D947" s="143"/>
    </row>
    <row r="948" spans="1:4" ht="15.75" customHeight="1">
      <c r="A948" s="328"/>
      <c r="B948" s="143"/>
      <c r="C948" s="143"/>
      <c r="D948" s="143"/>
    </row>
    <row r="949" spans="1:4" ht="15.75" customHeight="1">
      <c r="A949" s="328"/>
      <c r="B949" s="143"/>
      <c r="C949" s="143"/>
      <c r="D949" s="143"/>
    </row>
    <row r="950" spans="1:4" ht="15.75" customHeight="1">
      <c r="A950" s="328"/>
      <c r="B950" s="143"/>
      <c r="C950" s="143"/>
      <c r="D950" s="143"/>
    </row>
    <row r="951" spans="1:4" ht="15.75" customHeight="1">
      <c r="A951" s="328"/>
      <c r="B951" s="143"/>
      <c r="C951" s="143"/>
      <c r="D951" s="143"/>
    </row>
    <row r="952" spans="1:4" ht="15.75" customHeight="1">
      <c r="A952" s="328"/>
      <c r="B952" s="143"/>
      <c r="C952" s="143"/>
      <c r="D952" s="143"/>
    </row>
    <row r="953" spans="1:4" ht="15.75" customHeight="1">
      <c r="A953" s="328"/>
      <c r="B953" s="143"/>
      <c r="C953" s="143"/>
      <c r="D953" s="143"/>
    </row>
    <row r="954" spans="1:4" ht="15.75" customHeight="1">
      <c r="A954" s="328"/>
      <c r="B954" s="143"/>
      <c r="C954" s="143"/>
      <c r="D954" s="143"/>
    </row>
    <row r="955" spans="1:4" ht="15.75" customHeight="1">
      <c r="A955" s="328"/>
      <c r="B955" s="143"/>
      <c r="C955" s="143"/>
      <c r="D955" s="143"/>
    </row>
    <row r="956" spans="1:4" ht="15.75" customHeight="1">
      <c r="A956" s="328"/>
      <c r="B956" s="143"/>
      <c r="C956" s="143"/>
      <c r="D956" s="143"/>
    </row>
    <row r="957" spans="1:4" ht="15.75" customHeight="1">
      <c r="A957" s="328"/>
      <c r="B957" s="143"/>
      <c r="C957" s="143"/>
      <c r="D957" s="143"/>
    </row>
    <row r="958" spans="1:4" ht="15.75" customHeight="1">
      <c r="A958" s="328"/>
      <c r="B958" s="143"/>
      <c r="C958" s="143"/>
      <c r="D958" s="143"/>
    </row>
    <row r="959" spans="1:4" ht="15.75" customHeight="1">
      <c r="A959" s="328"/>
      <c r="B959" s="143"/>
      <c r="C959" s="143"/>
      <c r="D959" s="143"/>
    </row>
    <row r="960" spans="1:4" ht="15.75" customHeight="1">
      <c r="A960" s="328"/>
      <c r="B960" s="143"/>
      <c r="C960" s="143"/>
      <c r="D960" s="143"/>
    </row>
    <row r="961" spans="1:4" ht="15.75" customHeight="1">
      <c r="A961" s="328"/>
      <c r="B961" s="143"/>
      <c r="C961" s="143"/>
      <c r="D961" s="143"/>
    </row>
    <row r="962" spans="1:4" ht="15.75" customHeight="1">
      <c r="A962" s="328"/>
      <c r="B962" s="143"/>
      <c r="C962" s="143"/>
      <c r="D962" s="143"/>
    </row>
    <row r="963" spans="1:4" ht="15.75" customHeight="1">
      <c r="A963" s="328"/>
      <c r="B963" s="143"/>
      <c r="C963" s="143"/>
      <c r="D963" s="143"/>
    </row>
    <row r="964" spans="1:4" ht="15.75" customHeight="1">
      <c r="A964" s="328"/>
      <c r="B964" s="143"/>
      <c r="C964" s="143"/>
      <c r="D964" s="143"/>
    </row>
    <row r="965" spans="1:4" ht="15.75" customHeight="1">
      <c r="A965" s="328"/>
      <c r="B965" s="143"/>
      <c r="C965" s="143"/>
      <c r="D965" s="143"/>
    </row>
    <row r="966" spans="1:4" ht="15.75" customHeight="1">
      <c r="A966" s="328"/>
      <c r="B966" s="143"/>
      <c r="C966" s="143"/>
      <c r="D966" s="143"/>
    </row>
    <row r="967" spans="1:4" ht="15.75" customHeight="1">
      <c r="A967" s="328"/>
      <c r="B967" s="143"/>
      <c r="C967" s="143"/>
      <c r="D967" s="143"/>
    </row>
    <row r="968" spans="1:4" ht="15.75" customHeight="1">
      <c r="A968" s="328"/>
      <c r="B968" s="143"/>
      <c r="C968" s="143"/>
      <c r="D968" s="143"/>
    </row>
    <row r="969" spans="1:4" ht="15.75" customHeight="1">
      <c r="A969" s="328"/>
      <c r="B969" s="143"/>
      <c r="C969" s="143"/>
      <c r="D969" s="143"/>
    </row>
    <row r="970" spans="1:4" ht="15.75" customHeight="1">
      <c r="A970" s="328"/>
      <c r="B970" s="143"/>
      <c r="C970" s="143"/>
      <c r="D970" s="143"/>
    </row>
    <row r="971" spans="1:4" ht="15.75" customHeight="1">
      <c r="A971" s="328"/>
      <c r="B971" s="143"/>
      <c r="C971" s="143"/>
      <c r="D971" s="143"/>
    </row>
    <row r="972" spans="1:4" ht="15.75" customHeight="1">
      <c r="A972" s="328"/>
      <c r="B972" s="143"/>
      <c r="C972" s="143"/>
      <c r="D972" s="143"/>
    </row>
    <row r="973" spans="1:4" ht="15.75" customHeight="1">
      <c r="A973" s="328"/>
      <c r="B973" s="143"/>
      <c r="C973" s="143"/>
      <c r="D973" s="143"/>
    </row>
    <row r="974" spans="1:4" ht="15.75" customHeight="1">
      <c r="A974" s="328"/>
      <c r="B974" s="143"/>
      <c r="C974" s="143"/>
      <c r="D974" s="143"/>
    </row>
    <row r="975" spans="1:4" ht="15.75" customHeight="1">
      <c r="A975" s="328"/>
      <c r="B975" s="143"/>
      <c r="C975" s="143"/>
      <c r="D975" s="143"/>
    </row>
    <row r="976" spans="1:4" ht="15.75" customHeight="1">
      <c r="A976" s="328"/>
      <c r="B976" s="143"/>
      <c r="C976" s="143"/>
      <c r="D976" s="143"/>
    </row>
    <row r="977" spans="1:4" ht="15.75" customHeight="1">
      <c r="A977" s="328"/>
      <c r="B977" s="143"/>
      <c r="C977" s="143"/>
      <c r="D977" s="143"/>
    </row>
    <row r="978" spans="1:4" ht="15.75" customHeight="1">
      <c r="A978" s="328"/>
      <c r="B978" s="143"/>
      <c r="C978" s="143"/>
      <c r="D978" s="143"/>
    </row>
    <row r="979" spans="1:4" ht="15.75" customHeight="1">
      <c r="A979" s="328"/>
      <c r="B979" s="143"/>
      <c r="C979" s="143"/>
      <c r="D979" s="143"/>
    </row>
    <row r="980" spans="1:4" ht="15.75" customHeight="1">
      <c r="A980" s="328"/>
      <c r="B980" s="143"/>
      <c r="C980" s="143"/>
      <c r="D980" s="143"/>
    </row>
    <row r="981" spans="1:4" ht="15.75" customHeight="1">
      <c r="A981" s="328"/>
      <c r="B981" s="143"/>
      <c r="C981" s="143"/>
      <c r="D981" s="143"/>
    </row>
    <row r="982" spans="1:4" ht="15.75" customHeight="1">
      <c r="A982" s="328"/>
      <c r="B982" s="143"/>
      <c r="C982" s="143"/>
      <c r="D982" s="143"/>
    </row>
    <row r="983" spans="1:4" ht="15.75" customHeight="1">
      <c r="A983" s="328"/>
      <c r="B983" s="143"/>
      <c r="C983" s="143"/>
      <c r="D983" s="143"/>
    </row>
    <row r="984" spans="1:4" ht="15.75" customHeight="1">
      <c r="A984" s="328"/>
      <c r="B984" s="143"/>
      <c r="C984" s="143"/>
      <c r="D984" s="143"/>
    </row>
    <row r="985" spans="1:4" ht="15.75" customHeight="1">
      <c r="A985" s="328"/>
      <c r="B985" s="143"/>
      <c r="C985" s="143"/>
      <c r="D985" s="143"/>
    </row>
    <row r="986" spans="1:4" ht="15.75" customHeight="1">
      <c r="A986" s="328"/>
      <c r="B986" s="143"/>
      <c r="C986" s="143"/>
      <c r="D986" s="143"/>
    </row>
    <row r="987" spans="1:4" ht="15.75" customHeight="1">
      <c r="A987" s="328"/>
      <c r="B987" s="143"/>
      <c r="C987" s="143"/>
      <c r="D987" s="143"/>
    </row>
    <row r="988" spans="1:4" ht="15.75" customHeight="1">
      <c r="A988" s="328"/>
      <c r="B988" s="143"/>
      <c r="C988" s="143"/>
      <c r="D988" s="143"/>
    </row>
    <row r="989" spans="1:4" ht="15.75" customHeight="1">
      <c r="A989" s="328"/>
      <c r="B989" s="143"/>
      <c r="C989" s="143"/>
      <c r="D989" s="143"/>
    </row>
    <row r="990" spans="1:4" ht="15.75" customHeight="1">
      <c r="A990" s="328"/>
      <c r="B990" s="143"/>
      <c r="C990" s="143"/>
      <c r="D990" s="143"/>
    </row>
    <row r="991" spans="1:4" ht="15.75" customHeight="1">
      <c r="A991" s="328"/>
      <c r="B991" s="143"/>
      <c r="C991" s="143"/>
      <c r="D991" s="143"/>
    </row>
    <row r="992" spans="1:4" ht="15.75" customHeight="1">
      <c r="A992" s="328"/>
      <c r="B992" s="143"/>
      <c r="C992" s="143"/>
      <c r="D992" s="143"/>
    </row>
    <row r="993" spans="1:4" ht="15.75" customHeight="1">
      <c r="A993" s="328"/>
      <c r="B993" s="143"/>
      <c r="C993" s="143"/>
      <c r="D993" s="143"/>
    </row>
    <row r="994" spans="1:4" ht="15.75" customHeight="1">
      <c r="A994" s="328"/>
      <c r="B994" s="143"/>
      <c r="C994" s="143"/>
      <c r="D994" s="143"/>
    </row>
    <row r="995" spans="1:4" ht="15.75" customHeight="1">
      <c r="A995" s="328"/>
      <c r="B995" s="143"/>
      <c r="C995" s="143"/>
      <c r="D995" s="143"/>
    </row>
    <row r="996" spans="1:4" ht="15.75" customHeight="1">
      <c r="A996" s="328"/>
      <c r="B996" s="143"/>
      <c r="C996" s="143"/>
      <c r="D996" s="143"/>
    </row>
    <row r="997" spans="1:4" ht="15.75" customHeight="1">
      <c r="A997" s="328"/>
      <c r="B997" s="143"/>
      <c r="C997" s="143"/>
      <c r="D997" s="143"/>
    </row>
    <row r="998" spans="1:4" ht="15.75" customHeight="1">
      <c r="A998" s="328"/>
      <c r="B998" s="143"/>
      <c r="C998" s="143"/>
      <c r="D998" s="143"/>
    </row>
    <row r="999" spans="1:4" ht="15.75" customHeight="1">
      <c r="A999" s="328"/>
      <c r="B999" s="143"/>
      <c r="C999" s="143"/>
      <c r="D999" s="143"/>
    </row>
    <row r="1000" spans="1:4" ht="15.75" customHeight="1">
      <c r="A1000" s="328"/>
      <c r="B1000" s="143"/>
      <c r="C1000" s="143"/>
      <c r="D1000" s="143"/>
    </row>
    <row r="1001" spans="1:4" ht="15.75" customHeight="1">
      <c r="A1001" s="328"/>
      <c r="B1001" s="143"/>
      <c r="C1001" s="143"/>
      <c r="D1001" s="143"/>
    </row>
  </sheetData>
  <mergeCells count="3">
    <mergeCell ref="A1:D1"/>
    <mergeCell ref="F1:I1"/>
    <mergeCell ref="K1:M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1"/>
  <sheetViews>
    <sheetView workbookViewId="0"/>
  </sheetViews>
  <sheetFormatPr defaultColWidth="14.453125" defaultRowHeight="15.75" customHeight="1"/>
  <sheetData>
    <row r="1" spans="1:7" ht="15.75" customHeight="1">
      <c r="B1" s="70" t="s">
        <v>819</v>
      </c>
      <c r="C1" s="70" t="s">
        <v>820</v>
      </c>
    </row>
    <row r="2" spans="1:7" ht="15.75" customHeight="1">
      <c r="A2" s="404">
        <v>42840</v>
      </c>
      <c r="B2" s="70">
        <v>40.200000000000003</v>
      </c>
      <c r="C2">
        <f t="shared" ref="C2:C4" si="0">100-B2</f>
        <v>59.8</v>
      </c>
      <c r="E2" s="70" t="s">
        <v>12</v>
      </c>
      <c r="F2" s="70" t="s">
        <v>821</v>
      </c>
      <c r="G2" s="70"/>
    </row>
    <row r="3" spans="1:7" ht="15.75" customHeight="1">
      <c r="A3" s="404">
        <v>43023</v>
      </c>
      <c r="B3" s="70">
        <v>58.1</v>
      </c>
      <c r="C3">
        <f t="shared" si="0"/>
        <v>41.9</v>
      </c>
      <c r="E3" s="404">
        <v>42840</v>
      </c>
      <c r="F3" s="70">
        <v>59.8</v>
      </c>
    </row>
    <row r="4" spans="1:7" ht="15.75" customHeight="1">
      <c r="A4" s="404">
        <v>42811</v>
      </c>
      <c r="B4" s="70">
        <v>65.5</v>
      </c>
      <c r="C4">
        <f t="shared" si="0"/>
        <v>34.5</v>
      </c>
      <c r="E4" s="404">
        <v>43023</v>
      </c>
      <c r="F4" s="70">
        <v>41.9</v>
      </c>
    </row>
    <row r="5" spans="1:7" ht="15.75" customHeight="1">
      <c r="A5" s="404">
        <v>42842</v>
      </c>
      <c r="B5" s="70">
        <v>67.8</v>
      </c>
      <c r="C5" s="70">
        <v>32.200000000000003</v>
      </c>
      <c r="E5" s="404">
        <v>42810</v>
      </c>
      <c r="F5" s="70">
        <v>37.9</v>
      </c>
    </row>
    <row r="6" spans="1:7" ht="15.75" customHeight="1">
      <c r="A6" s="404">
        <v>42872</v>
      </c>
      <c r="B6" s="70">
        <v>68.8</v>
      </c>
      <c r="C6" s="70">
        <v>31.2</v>
      </c>
      <c r="E6" s="404">
        <v>43024</v>
      </c>
      <c r="F6" s="70">
        <v>36.6</v>
      </c>
    </row>
    <row r="7" spans="1:7" ht="15.75" customHeight="1">
      <c r="E7" s="404">
        <v>42811</v>
      </c>
      <c r="F7" s="70">
        <v>36.299999999999997</v>
      </c>
    </row>
    <row r="8" spans="1:7" ht="15.75" customHeight="1">
      <c r="E8" s="404">
        <v>42842</v>
      </c>
      <c r="F8" s="70">
        <v>32.799999999999997</v>
      </c>
    </row>
    <row r="9" spans="1:7" ht="15.75" customHeight="1">
      <c r="E9" s="404">
        <v>42872</v>
      </c>
      <c r="F9" s="70">
        <v>31.2</v>
      </c>
    </row>
    <row r="10" spans="1:7" ht="15.75" customHeight="1">
      <c r="E10" s="404">
        <v>42933</v>
      </c>
      <c r="F10" s="70">
        <v>28.1</v>
      </c>
    </row>
    <row r="11" spans="1:7" ht="15.75" customHeight="1">
      <c r="E11" s="70" t="s">
        <v>822</v>
      </c>
      <c r="F11" s="70">
        <v>25</v>
      </c>
    </row>
    <row r="21" spans="1:2" ht="15.75" customHeight="1">
      <c r="B21" s="70" t="s">
        <v>823</v>
      </c>
    </row>
    <row r="22" spans="1:2" ht="15.75" customHeight="1">
      <c r="A22" s="404">
        <v>42840</v>
      </c>
      <c r="B22" s="70">
        <v>83</v>
      </c>
    </row>
    <row r="23" spans="1:2" ht="15.75" customHeight="1">
      <c r="A23" s="405">
        <v>42931</v>
      </c>
      <c r="B23" s="70">
        <v>100</v>
      </c>
    </row>
    <row r="24" spans="1:2" ht="15.75" customHeight="1">
      <c r="A24" s="404">
        <v>43023</v>
      </c>
      <c r="B24" s="70">
        <v>115</v>
      </c>
    </row>
    <row r="25" spans="1:2" ht="15.75" customHeight="1">
      <c r="A25" s="404">
        <v>42752</v>
      </c>
      <c r="B25" s="70">
        <v>126</v>
      </c>
    </row>
    <row r="26" spans="1:2" ht="15.75" customHeight="1">
      <c r="A26" s="404">
        <v>42811</v>
      </c>
      <c r="B26" s="70">
        <v>112</v>
      </c>
    </row>
    <row r="27" spans="1:2" ht="15.75" customHeight="1">
      <c r="A27" s="404">
        <v>42842</v>
      </c>
      <c r="B27" s="70">
        <v>116</v>
      </c>
    </row>
    <row r="28" spans="1:2" ht="15.75" customHeight="1">
      <c r="A28" s="404">
        <v>42872</v>
      </c>
      <c r="B28" s="70">
        <v>112</v>
      </c>
    </row>
    <row r="36" spans="1:3" ht="15.75" customHeight="1">
      <c r="B36" s="70" t="s">
        <v>824</v>
      </c>
    </row>
    <row r="37" spans="1:3" ht="15.75" customHeight="1">
      <c r="A37" s="404">
        <v>42840</v>
      </c>
      <c r="B37" s="70">
        <v>3.7</v>
      </c>
    </row>
    <row r="38" spans="1:3" ht="15.75" customHeight="1">
      <c r="A38" s="404">
        <v>43023</v>
      </c>
      <c r="B38" s="70">
        <v>2.6</v>
      </c>
    </row>
    <row r="39" spans="1:3" ht="15.75" customHeight="1">
      <c r="A39" s="404">
        <v>42810</v>
      </c>
      <c r="B39" s="70">
        <v>2.5</v>
      </c>
    </row>
    <row r="40" spans="1:3" ht="15.75" customHeight="1">
      <c r="A40" s="404">
        <v>43024</v>
      </c>
      <c r="B40" s="70">
        <v>2.7</v>
      </c>
    </row>
    <row r="41" spans="1:3" ht="15.75" customHeight="1">
      <c r="A41" s="404">
        <v>42811</v>
      </c>
      <c r="B41" s="70">
        <v>2.7</v>
      </c>
    </row>
    <row r="42" spans="1:3" ht="15.75" customHeight="1">
      <c r="A42" s="404">
        <v>42842</v>
      </c>
      <c r="B42" s="70">
        <v>2.57</v>
      </c>
    </row>
    <row r="43" spans="1:3" ht="15.75" customHeight="1">
      <c r="A43" s="404">
        <v>42872</v>
      </c>
      <c r="B43" s="70">
        <v>2.5</v>
      </c>
    </row>
    <row r="44" spans="1:3" ht="15.75" customHeight="1">
      <c r="A44" s="404">
        <v>42933</v>
      </c>
      <c r="B44" s="70">
        <v>2.3199999999999998</v>
      </c>
    </row>
    <row r="48" spans="1:3" ht="15.75" customHeight="1">
      <c r="C48" s="70" t="s">
        <v>825</v>
      </c>
    </row>
    <row r="51" spans="1:2" ht="15.75" customHeight="1">
      <c r="A51" s="404">
        <v>42931</v>
      </c>
      <c r="B51" s="70">
        <v>100</v>
      </c>
    </row>
    <row r="52" spans="1:2" ht="15.75" customHeight="1">
      <c r="A52" s="404">
        <v>42842</v>
      </c>
      <c r="B52" s="70" t="s">
        <v>826</v>
      </c>
    </row>
    <row r="56" spans="1:2" ht="15.75" customHeight="1">
      <c r="A56" s="406">
        <v>42750</v>
      </c>
      <c r="B56" s="70">
        <v>13</v>
      </c>
    </row>
    <row r="57" spans="1:2" ht="15.75" customHeight="1">
      <c r="A57" s="406">
        <v>42781</v>
      </c>
      <c r="B57" s="70">
        <v>23</v>
      </c>
    </row>
    <row r="58" spans="1:2" ht="15.75" customHeight="1">
      <c r="A58" s="406">
        <v>42751</v>
      </c>
      <c r="B58" s="70">
        <v>11</v>
      </c>
    </row>
    <row r="59" spans="1:2" ht="15.75" customHeight="1">
      <c r="A59" s="406">
        <v>42782</v>
      </c>
      <c r="B59" s="70">
        <v>20</v>
      </c>
    </row>
    <row r="60" spans="1:2" ht="15.75" customHeight="1">
      <c r="A60" s="406">
        <v>42752</v>
      </c>
    </row>
    <row r="61" spans="1:2" ht="15.75" customHeight="1">
      <c r="B61">
        <f>AVERAGE(B56:B59)</f>
        <v>16.75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Activos</vt:lpstr>
      <vt:lpstr>Inactivos</vt:lpstr>
      <vt:lpstr>Informe</vt:lpstr>
      <vt:lpstr>Página7</vt:lpstr>
      <vt:lpstr>Acolhimentos calculos</vt:lpstr>
      <vt:lpstr>Acolhimentos até out 2017</vt:lpstr>
      <vt:lpstr>Cópia de Altas</vt:lpstr>
      <vt:lpstr>Estatísticas encaminhamentos</vt:lpstr>
      <vt:lpstr>Gráficos</vt:lpstr>
      <vt:lpstr>Notas</vt:lpstr>
      <vt:lpstr>cleni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Axelrud</dc:creator>
  <cp:lastModifiedBy>Luiza Axelrud</cp:lastModifiedBy>
  <dcterms:created xsi:type="dcterms:W3CDTF">2020-04-13T02:48:14Z</dcterms:created>
  <dcterms:modified xsi:type="dcterms:W3CDTF">2020-04-14T00:11:47Z</dcterms:modified>
</cp:coreProperties>
</file>