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ssar/Dropbox/Harvard/Papers/Fluid assisted Healing/"/>
    </mc:Choice>
  </mc:AlternateContent>
  <xr:revisionPtr revIDLastSave="0" documentId="8_{AA14D5EC-9EA4-044D-BA56-F36532B81449}" xr6:coauthVersionLast="45" xr6:coauthVersionMax="45" xr10:uidLastSave="{00000000-0000-0000-0000-000000000000}"/>
  <bookViews>
    <workbookView xWindow="2100" yWindow="460" windowWidth="21460" windowHeight="16760" activeTab="1" xr2:uid="{C1071548-098D-A841-BA09-9C29F7900F5F}"/>
  </bookViews>
  <sheets>
    <sheet name="Sheet1" sheetId="1" r:id="rId1"/>
    <sheet name="Sheet2" sheetId="2" r:id="rId2"/>
    <sheet name="Sheet2 (2)" sheetId="3" r:id="rId3"/>
    <sheet name="Sheet2 (3)" sheetId="4" r:id="rId4"/>
    <sheet name="Sheet2 (4)" sheetId="5" r:id="rId5"/>
    <sheet name="Sheet6" sheetId="6" r:id="rId6"/>
    <sheet name="Sheet2 (5)" sheetId="7" r:id="rId7"/>
  </sheets>
  <calcPr calcId="181029" iterate="1" iterateCount="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1" i="3" l="1"/>
  <c r="D61" i="3" s="1"/>
  <c r="F61" i="3" s="1"/>
  <c r="I61" i="3" s="1"/>
  <c r="H61" i="3"/>
  <c r="J61" i="3"/>
  <c r="K61" i="3"/>
  <c r="L61" i="3" s="1"/>
  <c r="C62" i="3"/>
  <c r="J62" i="3" s="1"/>
  <c r="D62" i="3"/>
  <c r="E62" i="3"/>
  <c r="F62" i="3"/>
  <c r="I62" i="3" s="1"/>
  <c r="G62" i="3"/>
  <c r="H62" i="3"/>
  <c r="K62" i="3"/>
  <c r="L62" i="3"/>
  <c r="C63" i="3"/>
  <c r="G63" i="3" s="1"/>
  <c r="D63" i="3"/>
  <c r="E63" i="3"/>
  <c r="F63" i="3"/>
  <c r="J63" i="3"/>
  <c r="K63" i="3"/>
  <c r="L63" i="3"/>
  <c r="C64" i="3"/>
  <c r="E64" i="3" s="1"/>
  <c r="D64" i="3"/>
  <c r="K64" i="3"/>
  <c r="L64" i="3"/>
  <c r="C65" i="3"/>
  <c r="D65" i="3" s="1"/>
  <c r="F65" i="3" s="1"/>
  <c r="I65" i="3" s="1"/>
  <c r="H65" i="3"/>
  <c r="J65" i="3"/>
  <c r="K65" i="3"/>
  <c r="L65" i="3" s="1"/>
  <c r="C66" i="3"/>
  <c r="J66" i="3" s="1"/>
  <c r="D66" i="3"/>
  <c r="E66" i="3"/>
  <c r="F66" i="3"/>
  <c r="I66" i="3" s="1"/>
  <c r="G66" i="3"/>
  <c r="H66" i="3"/>
  <c r="K66" i="3"/>
  <c r="L66" i="3"/>
  <c r="C67" i="3"/>
  <c r="G67" i="3" s="1"/>
  <c r="D67" i="3"/>
  <c r="E67" i="3"/>
  <c r="F67" i="3"/>
  <c r="J67" i="3"/>
  <c r="K67" i="3"/>
  <c r="L67" i="3"/>
  <c r="C68" i="3"/>
  <c r="E68" i="3" s="1"/>
  <c r="D68" i="3"/>
  <c r="K68" i="3"/>
  <c r="L68" i="3"/>
  <c r="C69" i="3"/>
  <c r="D69" i="3" s="1"/>
  <c r="F69" i="3" s="1"/>
  <c r="I69" i="3" s="1"/>
  <c r="H69" i="3"/>
  <c r="J69" i="3"/>
  <c r="K69" i="3"/>
  <c r="L69" i="3" s="1"/>
  <c r="C70" i="3"/>
  <c r="J70" i="3" s="1"/>
  <c r="D70" i="3"/>
  <c r="E70" i="3"/>
  <c r="F70" i="3"/>
  <c r="I70" i="3" s="1"/>
  <c r="G70" i="3"/>
  <c r="H70" i="3"/>
  <c r="K70" i="3"/>
  <c r="L70" i="3"/>
  <c r="C71" i="3"/>
  <c r="G71" i="3" s="1"/>
  <c r="D71" i="3"/>
  <c r="E71" i="3"/>
  <c r="F71" i="3"/>
  <c r="J71" i="3"/>
  <c r="K71" i="3"/>
  <c r="L71" i="3"/>
  <c r="C72" i="3"/>
  <c r="E72" i="3" s="1"/>
  <c r="D72" i="3"/>
  <c r="K72" i="3"/>
  <c r="L72" i="3"/>
  <c r="C73" i="3"/>
  <c r="D73" i="3" s="1"/>
  <c r="F73" i="3" s="1"/>
  <c r="I73" i="3" s="1"/>
  <c r="H73" i="3"/>
  <c r="J73" i="3"/>
  <c r="K73" i="3"/>
  <c r="L73" i="3" s="1"/>
  <c r="C74" i="3"/>
  <c r="J74" i="3" s="1"/>
  <c r="D74" i="3"/>
  <c r="E74" i="3"/>
  <c r="F74" i="3"/>
  <c r="I74" i="3" s="1"/>
  <c r="G74" i="3"/>
  <c r="H74" i="3"/>
  <c r="K74" i="3"/>
  <c r="L74" i="3"/>
  <c r="C75" i="3"/>
  <c r="G75" i="3" s="1"/>
  <c r="D75" i="3"/>
  <c r="E75" i="3"/>
  <c r="F75" i="3"/>
  <c r="J75" i="3"/>
  <c r="K75" i="3"/>
  <c r="L75" i="3"/>
  <c r="C76" i="3"/>
  <c r="E76" i="3" s="1"/>
  <c r="D76" i="3"/>
  <c r="C77" i="3"/>
  <c r="D77" i="3" s="1"/>
  <c r="F77" i="3" s="1"/>
  <c r="I77" i="3" s="1"/>
  <c r="H77" i="3"/>
  <c r="J77" i="3"/>
  <c r="K77" i="3"/>
  <c r="L77" i="3" s="1"/>
  <c r="C78" i="3"/>
  <c r="J78" i="3" s="1"/>
  <c r="D78" i="3"/>
  <c r="E78" i="3"/>
  <c r="F78" i="3"/>
  <c r="I78" i="3" s="1"/>
  <c r="G78" i="3"/>
  <c r="H78" i="3"/>
  <c r="K78" i="3"/>
  <c r="L78" i="3"/>
  <c r="C79" i="3"/>
  <c r="G79" i="3" s="1"/>
  <c r="D79" i="3"/>
  <c r="E79" i="3"/>
  <c r="F79" i="3"/>
  <c r="J79" i="3"/>
  <c r="K79" i="3"/>
  <c r="L79" i="3"/>
  <c r="C80" i="3"/>
  <c r="E80" i="3" s="1"/>
  <c r="D80" i="3"/>
  <c r="C81" i="3"/>
  <c r="D81" i="3" s="1"/>
  <c r="F81" i="3" s="1"/>
  <c r="I81" i="3" s="1"/>
  <c r="H81" i="3"/>
  <c r="J81" i="3"/>
  <c r="K81" i="3"/>
  <c r="L81" i="3" s="1"/>
  <c r="C82" i="3"/>
  <c r="J82" i="3" s="1"/>
  <c r="D82" i="3"/>
  <c r="E82" i="3"/>
  <c r="F82" i="3"/>
  <c r="I82" i="3" s="1"/>
  <c r="G82" i="3"/>
  <c r="H82" i="3"/>
  <c r="K82" i="3"/>
  <c r="L82" i="3"/>
  <c r="C83" i="3"/>
  <c r="G83" i="3" s="1"/>
  <c r="D83" i="3"/>
  <c r="E83" i="3"/>
  <c r="F83" i="3"/>
  <c r="J83" i="3"/>
  <c r="K83" i="3"/>
  <c r="L83" i="3"/>
  <c r="C84" i="3"/>
  <c r="E84" i="3" s="1"/>
  <c r="D84" i="3"/>
  <c r="C85" i="3"/>
  <c r="D85" i="3" s="1"/>
  <c r="F85" i="3" s="1"/>
  <c r="I85" i="3" s="1"/>
  <c r="H85" i="3"/>
  <c r="J85" i="3"/>
  <c r="K85" i="3"/>
  <c r="L85" i="3" s="1"/>
  <c r="C86" i="3"/>
  <c r="J86" i="3" s="1"/>
  <c r="D86" i="3"/>
  <c r="E86" i="3"/>
  <c r="F86" i="3"/>
  <c r="I86" i="3" s="1"/>
  <c r="G86" i="3"/>
  <c r="H86" i="3"/>
  <c r="K86" i="3"/>
  <c r="L86" i="3"/>
  <c r="C87" i="3"/>
  <c r="G87" i="3" s="1"/>
  <c r="D87" i="3"/>
  <c r="E87" i="3"/>
  <c r="F87" i="3"/>
  <c r="J87" i="3"/>
  <c r="K87" i="3"/>
  <c r="L87" i="3"/>
  <c r="C88" i="3"/>
  <c r="E88" i="3" s="1"/>
  <c r="D88" i="3"/>
  <c r="K88" i="3"/>
  <c r="L88" i="3"/>
  <c r="C89" i="3"/>
  <c r="D89" i="3" s="1"/>
  <c r="F89" i="3" s="1"/>
  <c r="I89" i="3" s="1"/>
  <c r="E89" i="3"/>
  <c r="G89" i="3"/>
  <c r="H89" i="3"/>
  <c r="J89" i="3"/>
  <c r="K89" i="3"/>
  <c r="L89" i="3" s="1"/>
  <c r="C90" i="3"/>
  <c r="J90" i="3" s="1"/>
  <c r="D90" i="3"/>
  <c r="E90" i="3"/>
  <c r="F90" i="3"/>
  <c r="I90" i="3" s="1"/>
  <c r="G90" i="3"/>
  <c r="H90" i="3"/>
  <c r="K90" i="3"/>
  <c r="L90" i="3"/>
  <c r="C91" i="3"/>
  <c r="G91" i="3" s="1"/>
  <c r="D91" i="3"/>
  <c r="E91" i="3"/>
  <c r="F91" i="3"/>
  <c r="J91" i="3"/>
  <c r="K91" i="3"/>
  <c r="L91" i="3"/>
  <c r="C92" i="3"/>
  <c r="E92" i="3" s="1"/>
  <c r="D92" i="3"/>
  <c r="K92" i="3"/>
  <c r="L92" i="3"/>
  <c r="C93" i="3"/>
  <c r="D93" i="3" s="1"/>
  <c r="F93" i="3" s="1"/>
  <c r="I93" i="3" s="1"/>
  <c r="E93" i="3"/>
  <c r="G93" i="3"/>
  <c r="H93" i="3"/>
  <c r="J93" i="3"/>
  <c r="K93" i="3"/>
  <c r="L93" i="3" s="1"/>
  <c r="C94" i="3"/>
  <c r="J94" i="3" s="1"/>
  <c r="D94" i="3"/>
  <c r="E94" i="3"/>
  <c r="F94" i="3"/>
  <c r="I94" i="3" s="1"/>
  <c r="G94" i="3"/>
  <c r="H94" i="3"/>
  <c r="K94" i="3"/>
  <c r="L94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A94" i="3"/>
  <c r="A91" i="3"/>
  <c r="A92" i="3"/>
  <c r="A93" i="3" s="1"/>
  <c r="A89" i="3"/>
  <c r="A90" i="3" s="1"/>
  <c r="A85" i="3"/>
  <c r="A86" i="3" s="1"/>
  <c r="A87" i="3" s="1"/>
  <c r="A88" i="3" s="1"/>
  <c r="A81" i="3"/>
  <c r="A82" i="3" s="1"/>
  <c r="A83" i="3" s="1"/>
  <c r="A84" i="3" s="1"/>
  <c r="A76" i="3"/>
  <c r="A77" i="3"/>
  <c r="A78" i="3"/>
  <c r="A79" i="3" s="1"/>
  <c r="A80" i="3" s="1"/>
  <c r="A71" i="3"/>
  <c r="A72" i="3" s="1"/>
  <c r="A73" i="3" s="1"/>
  <c r="A74" i="3" s="1"/>
  <c r="A75" i="3" s="1"/>
  <c r="A61" i="3"/>
  <c r="A62" i="3" s="1"/>
  <c r="A63" i="3" s="1"/>
  <c r="A64" i="3" s="1"/>
  <c r="A65" i="3" s="1"/>
  <c r="A66" i="3" s="1"/>
  <c r="A67" i="3" s="1"/>
  <c r="A68" i="3" s="1"/>
  <c r="A69" i="3" s="1"/>
  <c r="A70" i="3" s="1"/>
  <c r="C80" i="7"/>
  <c r="D80" i="7" s="1"/>
  <c r="C81" i="7"/>
  <c r="D81" i="7"/>
  <c r="E81" i="7"/>
  <c r="C82" i="7"/>
  <c r="E82" i="7" s="1"/>
  <c r="D82" i="7"/>
  <c r="C83" i="7"/>
  <c r="D83" i="7" s="1"/>
  <c r="C84" i="7"/>
  <c r="D84" i="7"/>
  <c r="E84" i="7"/>
  <c r="C85" i="7"/>
  <c r="D85" i="7" s="1"/>
  <c r="C86" i="7"/>
  <c r="D86" i="7"/>
  <c r="E86" i="7"/>
  <c r="C87" i="7"/>
  <c r="D87" i="7"/>
  <c r="E87" i="7"/>
  <c r="C88" i="7"/>
  <c r="D88" i="7" s="1"/>
  <c r="C89" i="7"/>
  <c r="D89" i="7"/>
  <c r="E89" i="7"/>
  <c r="C90" i="7"/>
  <c r="E90" i="7" s="1"/>
  <c r="D90" i="7"/>
  <c r="C91" i="7"/>
  <c r="D91" i="7" s="1"/>
  <c r="E91" i="7" s="1"/>
  <c r="C92" i="7"/>
  <c r="D92" i="7"/>
  <c r="E92" i="7"/>
  <c r="C93" i="7"/>
  <c r="D93" i="7" s="1"/>
  <c r="C94" i="7"/>
  <c r="D94" i="7"/>
  <c r="E94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A92" i="7"/>
  <c r="A93" i="7" s="1"/>
  <c r="A94" i="7" s="1"/>
  <c r="A88" i="7"/>
  <c r="A89" i="7"/>
  <c r="A90" i="7"/>
  <c r="A91" i="7" s="1"/>
  <c r="A80" i="7"/>
  <c r="A81" i="7"/>
  <c r="A82" i="7" s="1"/>
  <c r="A83" i="7" s="1"/>
  <c r="A84" i="7" s="1"/>
  <c r="A85" i="7" s="1"/>
  <c r="A86" i="7" s="1"/>
  <c r="A87" i="7" s="1"/>
  <c r="B1" i="7"/>
  <c r="O60" i="7" s="1"/>
  <c r="P60" i="7" s="1"/>
  <c r="C60" i="7"/>
  <c r="D60" i="7" s="1"/>
  <c r="F60" i="7"/>
  <c r="G60" i="7"/>
  <c r="H60" i="7"/>
  <c r="I60" i="7"/>
  <c r="J60" i="7"/>
  <c r="K60" i="7"/>
  <c r="L60" i="7" s="1"/>
  <c r="M60" i="7" s="1"/>
  <c r="N60" i="7"/>
  <c r="C61" i="7"/>
  <c r="D61" i="7" s="1"/>
  <c r="C62" i="7"/>
  <c r="E62" i="7" s="1"/>
  <c r="D62" i="7"/>
  <c r="K62" i="7"/>
  <c r="L62" i="7" s="1"/>
  <c r="M62" i="7" s="1"/>
  <c r="C63" i="7"/>
  <c r="F63" i="7" s="1"/>
  <c r="G63" i="7" s="1"/>
  <c r="H63" i="7" s="1"/>
  <c r="D63" i="7"/>
  <c r="K63" i="7"/>
  <c r="L63" i="7"/>
  <c r="M63" i="7"/>
  <c r="C64" i="7"/>
  <c r="I64" i="7" s="1"/>
  <c r="J64" i="7" s="1"/>
  <c r="D64" i="7"/>
  <c r="E64" i="7"/>
  <c r="Q64" i="7" s="1"/>
  <c r="F64" i="7"/>
  <c r="G64" i="7" s="1"/>
  <c r="H64" i="7" s="1"/>
  <c r="K64" i="7"/>
  <c r="L64" i="7"/>
  <c r="M64" i="7"/>
  <c r="N64" i="7"/>
  <c r="O64" i="7" s="1"/>
  <c r="P64" i="7" s="1"/>
  <c r="C65" i="7"/>
  <c r="I65" i="7" s="1"/>
  <c r="J65" i="7" s="1"/>
  <c r="D65" i="7"/>
  <c r="E65" i="7"/>
  <c r="Q65" i="7" s="1"/>
  <c r="F65" i="7"/>
  <c r="G65" i="7"/>
  <c r="H65" i="7" s="1"/>
  <c r="K65" i="7"/>
  <c r="L65" i="7"/>
  <c r="M65" i="7"/>
  <c r="N65" i="7"/>
  <c r="O65" i="7"/>
  <c r="P65" i="7" s="1"/>
  <c r="C66" i="7"/>
  <c r="D66" i="7"/>
  <c r="F66" i="7"/>
  <c r="G66" i="7"/>
  <c r="H66" i="7"/>
  <c r="I66" i="7"/>
  <c r="J66" i="7" s="1"/>
  <c r="K66" i="7"/>
  <c r="L66" i="7"/>
  <c r="M66" i="7" s="1"/>
  <c r="N66" i="7"/>
  <c r="O66" i="7"/>
  <c r="P66" i="7"/>
  <c r="C67" i="7"/>
  <c r="D67" i="7"/>
  <c r="E67" i="7"/>
  <c r="Q67" i="7" s="1"/>
  <c r="F67" i="7"/>
  <c r="G67" i="7"/>
  <c r="H67" i="7"/>
  <c r="I67" i="7"/>
  <c r="J67" i="7" s="1"/>
  <c r="K67" i="7"/>
  <c r="L67" i="7"/>
  <c r="M67" i="7"/>
  <c r="N67" i="7"/>
  <c r="O67" i="7"/>
  <c r="P67" i="7" s="1"/>
  <c r="C68" i="7"/>
  <c r="D68" i="7" s="1"/>
  <c r="E68" i="7" s="1"/>
  <c r="F68" i="7"/>
  <c r="G68" i="7"/>
  <c r="H68" i="7"/>
  <c r="I68" i="7"/>
  <c r="J68" i="7"/>
  <c r="K68" i="7"/>
  <c r="L68" i="7" s="1"/>
  <c r="M68" i="7" s="1"/>
  <c r="N68" i="7"/>
  <c r="O68" i="7"/>
  <c r="P68" i="7"/>
  <c r="C69" i="7"/>
  <c r="D69" i="7" s="1"/>
  <c r="C70" i="7"/>
  <c r="E70" i="7" s="1"/>
  <c r="D70" i="7"/>
  <c r="K70" i="7"/>
  <c r="L70" i="7"/>
  <c r="M70" i="7" s="1"/>
  <c r="C71" i="7"/>
  <c r="F71" i="7" s="1"/>
  <c r="G71" i="7" s="1"/>
  <c r="H71" i="7" s="1"/>
  <c r="D71" i="7"/>
  <c r="E71" i="7"/>
  <c r="K71" i="7"/>
  <c r="L71" i="7"/>
  <c r="M71" i="7"/>
  <c r="C72" i="7"/>
  <c r="I72" i="7" s="1"/>
  <c r="J72" i="7" s="1"/>
  <c r="D72" i="7"/>
  <c r="E72" i="7"/>
  <c r="F72" i="7"/>
  <c r="G72" i="7" s="1"/>
  <c r="H72" i="7" s="1"/>
  <c r="K72" i="7"/>
  <c r="L72" i="7"/>
  <c r="M72" i="7"/>
  <c r="N72" i="7"/>
  <c r="O72" i="7" s="1"/>
  <c r="P72" i="7" s="1"/>
  <c r="C73" i="7"/>
  <c r="I73" i="7" s="1"/>
  <c r="J73" i="7" s="1"/>
  <c r="D73" i="7"/>
  <c r="E73" i="7"/>
  <c r="F73" i="7"/>
  <c r="G73" i="7"/>
  <c r="H73" i="7" s="1"/>
  <c r="K73" i="7"/>
  <c r="L73" i="7"/>
  <c r="M73" i="7"/>
  <c r="N73" i="7"/>
  <c r="O73" i="7"/>
  <c r="P73" i="7" s="1"/>
  <c r="C74" i="7"/>
  <c r="D74" i="7"/>
  <c r="E74" i="7"/>
  <c r="F74" i="7"/>
  <c r="G74" i="7"/>
  <c r="H74" i="7"/>
  <c r="I74" i="7"/>
  <c r="J74" i="7" s="1"/>
  <c r="K74" i="7"/>
  <c r="L74" i="7"/>
  <c r="M74" i="7"/>
  <c r="N74" i="7"/>
  <c r="O74" i="7"/>
  <c r="P74" i="7"/>
  <c r="Q74" i="7"/>
  <c r="C75" i="7"/>
  <c r="D75" i="7"/>
  <c r="E75" i="7"/>
  <c r="F75" i="7"/>
  <c r="G75" i="7"/>
  <c r="H75" i="7"/>
  <c r="I75" i="7"/>
  <c r="J75" i="7"/>
  <c r="K75" i="7"/>
  <c r="L75" i="7"/>
  <c r="M75" i="7" s="1"/>
  <c r="Q75" i="7" s="1"/>
  <c r="N75" i="7"/>
  <c r="O75" i="7"/>
  <c r="P75" i="7"/>
  <c r="C76" i="7"/>
  <c r="D76" i="7" s="1"/>
  <c r="C77" i="7"/>
  <c r="E77" i="7" s="1"/>
  <c r="D77" i="7"/>
  <c r="C78" i="7"/>
  <c r="F78" i="7" s="1"/>
  <c r="G78" i="7" s="1"/>
  <c r="H78" i="7" s="1"/>
  <c r="D78" i="7"/>
  <c r="E78" i="7"/>
  <c r="C79" i="7"/>
  <c r="I79" i="7" s="1"/>
  <c r="J79" i="7" s="1"/>
  <c r="D79" i="7"/>
  <c r="E79" i="7"/>
  <c r="Q79" i="7" s="1"/>
  <c r="F79" i="7"/>
  <c r="G79" i="7" s="1"/>
  <c r="H79" i="7" s="1"/>
  <c r="K79" i="7"/>
  <c r="L79" i="7"/>
  <c r="M79" i="7"/>
  <c r="N79" i="7"/>
  <c r="O79" i="7" s="1"/>
  <c r="P79" i="7" s="1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A79" i="7"/>
  <c r="A76" i="7"/>
  <c r="A77" i="7" s="1"/>
  <c r="A78" i="7" s="1"/>
  <c r="A74" i="7"/>
  <c r="A75" i="7" s="1"/>
  <c r="A71" i="7"/>
  <c r="A72" i="7"/>
  <c r="A73" i="7" s="1"/>
  <c r="A67" i="7"/>
  <c r="A68" i="7" s="1"/>
  <c r="A69" i="7" s="1"/>
  <c r="A70" i="7" s="1"/>
  <c r="A60" i="7"/>
  <c r="A61" i="7" s="1"/>
  <c r="A62" i="7" s="1"/>
  <c r="A63" i="7" s="1"/>
  <c r="A64" i="7" s="1"/>
  <c r="A65" i="7" s="1"/>
  <c r="A66" i="7" s="1"/>
  <c r="B55" i="7"/>
  <c r="C55" i="7" s="1"/>
  <c r="B56" i="7"/>
  <c r="C56" i="7" s="1"/>
  <c r="B57" i="7"/>
  <c r="C57" i="7" s="1"/>
  <c r="B58" i="7"/>
  <c r="C58" i="7" s="1"/>
  <c r="B59" i="7"/>
  <c r="C59" i="7" s="1"/>
  <c r="A59" i="7"/>
  <c r="A55" i="7"/>
  <c r="A56" i="7" s="1"/>
  <c r="A57" i="7" s="1"/>
  <c r="A58" i="7" s="1"/>
  <c r="B55" i="3"/>
  <c r="B56" i="3"/>
  <c r="B57" i="3"/>
  <c r="B58" i="3"/>
  <c r="B59" i="3"/>
  <c r="B60" i="3"/>
  <c r="A57" i="3"/>
  <c r="C57" i="3" s="1"/>
  <c r="A56" i="3"/>
  <c r="C56" i="3" s="1"/>
  <c r="A55" i="3"/>
  <c r="C55" i="3" s="1"/>
  <c r="B1" i="3"/>
  <c r="A55" i="2"/>
  <c r="B55" i="2" s="1"/>
  <c r="C55" i="2" s="1"/>
  <c r="A56" i="2"/>
  <c r="A57" i="2" s="1"/>
  <c r="B56" i="2"/>
  <c r="C56" i="2" s="1"/>
  <c r="B1" i="2"/>
  <c r="B2" i="7"/>
  <c r="B1" i="4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" i="5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" i="7"/>
  <c r="A6" i="7"/>
  <c r="A7" i="7" s="1"/>
  <c r="C5" i="7"/>
  <c r="K6" i="4"/>
  <c r="K7" i="4"/>
  <c r="K8" i="4"/>
  <c r="K9" i="4"/>
  <c r="K10" i="4"/>
  <c r="K11" i="4"/>
  <c r="K12" i="4"/>
  <c r="L12" i="4" s="1"/>
  <c r="M12" i="4" s="1"/>
  <c r="S12" i="4" s="1"/>
  <c r="K13" i="4"/>
  <c r="L13" i="4" s="1"/>
  <c r="M13" i="4" s="1"/>
  <c r="S13" i="4" s="1"/>
  <c r="K14" i="4"/>
  <c r="K15" i="4"/>
  <c r="K16" i="4"/>
  <c r="K17" i="4"/>
  <c r="K18" i="4"/>
  <c r="K19" i="4"/>
  <c r="K20" i="4"/>
  <c r="L20" i="4" s="1"/>
  <c r="M20" i="4" s="1"/>
  <c r="S20" i="4" s="1"/>
  <c r="K21" i="4"/>
  <c r="L21" i="4" s="1"/>
  <c r="M21" i="4" s="1"/>
  <c r="S21" i="4" s="1"/>
  <c r="K22" i="4"/>
  <c r="K23" i="4"/>
  <c r="K24" i="4"/>
  <c r="K25" i="4"/>
  <c r="K26" i="4"/>
  <c r="K27" i="4"/>
  <c r="K28" i="4"/>
  <c r="L28" i="4" s="1"/>
  <c r="M28" i="4" s="1"/>
  <c r="S28" i="4" s="1"/>
  <c r="K29" i="4"/>
  <c r="L29" i="4" s="1"/>
  <c r="M29" i="4" s="1"/>
  <c r="S29" i="4" s="1"/>
  <c r="K30" i="4"/>
  <c r="K31" i="4"/>
  <c r="K32" i="4"/>
  <c r="K33" i="4"/>
  <c r="K34" i="4"/>
  <c r="K35" i="4"/>
  <c r="K36" i="4"/>
  <c r="L36" i="4" s="1"/>
  <c r="M36" i="4" s="1"/>
  <c r="S36" i="4" s="1"/>
  <c r="K37" i="4"/>
  <c r="L37" i="4" s="1"/>
  <c r="M37" i="4" s="1"/>
  <c r="S37" i="4" s="1"/>
  <c r="K38" i="4"/>
  <c r="K39" i="4"/>
  <c r="K40" i="4"/>
  <c r="K41" i="4"/>
  <c r="K42" i="4"/>
  <c r="K43" i="4"/>
  <c r="K44" i="4"/>
  <c r="L44" i="4" s="1"/>
  <c r="M44" i="4" s="1"/>
  <c r="S44" i="4" s="1"/>
  <c r="K45" i="4"/>
  <c r="L45" i="4" s="1"/>
  <c r="M45" i="4" s="1"/>
  <c r="S45" i="4" s="1"/>
  <c r="K46" i="4"/>
  <c r="K47" i="4"/>
  <c r="K48" i="4"/>
  <c r="K49" i="4"/>
  <c r="K50" i="4"/>
  <c r="K51" i="4"/>
  <c r="K52" i="4"/>
  <c r="L52" i="4" s="1"/>
  <c r="M52" i="4" s="1"/>
  <c r="S52" i="4" s="1"/>
  <c r="K53" i="4"/>
  <c r="L53" i="4" s="1"/>
  <c r="M53" i="4" s="1"/>
  <c r="S53" i="4" s="1"/>
  <c r="K54" i="4"/>
  <c r="K5" i="4"/>
  <c r="L5" i="4" s="1"/>
  <c r="M5" i="4" s="1"/>
  <c r="F16" i="6"/>
  <c r="F17" i="6"/>
  <c r="F18" i="6"/>
  <c r="F19" i="6"/>
  <c r="F20" i="6"/>
  <c r="F21" i="6"/>
  <c r="F15" i="6"/>
  <c r="B16" i="6"/>
  <c r="B17" i="6"/>
  <c r="B18" i="6"/>
  <c r="B19" i="6"/>
  <c r="B20" i="6"/>
  <c r="B21" i="6"/>
  <c r="B15" i="6"/>
  <c r="H21" i="6"/>
  <c r="D21" i="6"/>
  <c r="H20" i="6"/>
  <c r="D20" i="6"/>
  <c r="H19" i="6"/>
  <c r="D19" i="6"/>
  <c r="H18" i="6"/>
  <c r="D18" i="6"/>
  <c r="H17" i="6"/>
  <c r="D17" i="6"/>
  <c r="H16" i="6"/>
  <c r="D16" i="6"/>
  <c r="H15" i="6"/>
  <c r="D15" i="6"/>
  <c r="F7" i="6"/>
  <c r="F8" i="6"/>
  <c r="F9" i="6"/>
  <c r="F10" i="6"/>
  <c r="F11" i="6"/>
  <c r="F12" i="6"/>
  <c r="F6" i="6"/>
  <c r="B7" i="6"/>
  <c r="B8" i="6"/>
  <c r="B9" i="6"/>
  <c r="B10" i="6"/>
  <c r="B11" i="6"/>
  <c r="B12" i="6"/>
  <c r="B6" i="6"/>
  <c r="H7" i="6"/>
  <c r="H8" i="6"/>
  <c r="H9" i="6"/>
  <c r="H10" i="6"/>
  <c r="H11" i="6"/>
  <c r="H12" i="6"/>
  <c r="H6" i="6"/>
  <c r="D7" i="6"/>
  <c r="D8" i="6"/>
  <c r="D9" i="6"/>
  <c r="D10" i="6"/>
  <c r="D11" i="6"/>
  <c r="D12" i="6"/>
  <c r="D6" i="6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" i="3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" i="4"/>
  <c r="B1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" i="5"/>
  <c r="C5" i="5" s="1"/>
  <c r="A6" i="5"/>
  <c r="A7" i="5" s="1"/>
  <c r="B2" i="5"/>
  <c r="L6" i="4"/>
  <c r="M6" i="4" s="1"/>
  <c r="S6" i="4" s="1"/>
  <c r="L7" i="4"/>
  <c r="M7" i="4" s="1"/>
  <c r="L8" i="4"/>
  <c r="M8" i="4" s="1"/>
  <c r="S8" i="4" s="1"/>
  <c r="L9" i="4"/>
  <c r="M9" i="4" s="1"/>
  <c r="S9" i="4" s="1"/>
  <c r="L10" i="4"/>
  <c r="M10" i="4" s="1"/>
  <c r="S10" i="4" s="1"/>
  <c r="L11" i="4"/>
  <c r="M11" i="4" s="1"/>
  <c r="S11" i="4" s="1"/>
  <c r="L14" i="4"/>
  <c r="M14" i="4" s="1"/>
  <c r="S14" i="4" s="1"/>
  <c r="L15" i="4"/>
  <c r="M15" i="4" s="1"/>
  <c r="L16" i="4"/>
  <c r="M16" i="4" s="1"/>
  <c r="S16" i="4" s="1"/>
  <c r="L17" i="4"/>
  <c r="M17" i="4" s="1"/>
  <c r="S17" i="4" s="1"/>
  <c r="L18" i="4"/>
  <c r="M18" i="4" s="1"/>
  <c r="S18" i="4" s="1"/>
  <c r="L19" i="4"/>
  <c r="M19" i="4" s="1"/>
  <c r="S19" i="4" s="1"/>
  <c r="L22" i="4"/>
  <c r="M22" i="4" s="1"/>
  <c r="S22" i="4" s="1"/>
  <c r="L23" i="4"/>
  <c r="M23" i="4" s="1"/>
  <c r="L24" i="4"/>
  <c r="M24" i="4" s="1"/>
  <c r="S24" i="4" s="1"/>
  <c r="L25" i="4"/>
  <c r="M25" i="4" s="1"/>
  <c r="S25" i="4" s="1"/>
  <c r="L26" i="4"/>
  <c r="M26" i="4" s="1"/>
  <c r="S26" i="4" s="1"/>
  <c r="L27" i="4"/>
  <c r="M27" i="4" s="1"/>
  <c r="S27" i="4" s="1"/>
  <c r="L30" i="4"/>
  <c r="M30" i="4" s="1"/>
  <c r="S30" i="4" s="1"/>
  <c r="L31" i="4"/>
  <c r="M31" i="4" s="1"/>
  <c r="L32" i="4"/>
  <c r="M32" i="4" s="1"/>
  <c r="S32" i="4" s="1"/>
  <c r="L33" i="4"/>
  <c r="M33" i="4" s="1"/>
  <c r="S33" i="4" s="1"/>
  <c r="L34" i="4"/>
  <c r="M34" i="4" s="1"/>
  <c r="S34" i="4" s="1"/>
  <c r="L35" i="4"/>
  <c r="M35" i="4" s="1"/>
  <c r="S35" i="4" s="1"/>
  <c r="L38" i="4"/>
  <c r="M38" i="4" s="1"/>
  <c r="S38" i="4" s="1"/>
  <c r="L39" i="4"/>
  <c r="M39" i="4" s="1"/>
  <c r="L40" i="4"/>
  <c r="M40" i="4" s="1"/>
  <c r="S40" i="4" s="1"/>
  <c r="L41" i="4"/>
  <c r="M41" i="4" s="1"/>
  <c r="S41" i="4" s="1"/>
  <c r="L42" i="4"/>
  <c r="M42" i="4" s="1"/>
  <c r="S42" i="4" s="1"/>
  <c r="L43" i="4"/>
  <c r="M43" i="4" s="1"/>
  <c r="S43" i="4" s="1"/>
  <c r="L46" i="4"/>
  <c r="M46" i="4" s="1"/>
  <c r="S46" i="4" s="1"/>
  <c r="L47" i="4"/>
  <c r="M47" i="4" s="1"/>
  <c r="L48" i="4"/>
  <c r="M48" i="4" s="1"/>
  <c r="S48" i="4" s="1"/>
  <c r="L49" i="4"/>
  <c r="M49" i="4" s="1"/>
  <c r="S49" i="4" s="1"/>
  <c r="L50" i="4"/>
  <c r="M50" i="4" s="1"/>
  <c r="S50" i="4" s="1"/>
  <c r="L51" i="4"/>
  <c r="M51" i="4" s="1"/>
  <c r="S51" i="4" s="1"/>
  <c r="L54" i="4"/>
  <c r="M54" i="4" s="1"/>
  <c r="S54" i="4" s="1"/>
  <c r="E6" i="4"/>
  <c r="E7" i="4"/>
  <c r="E8" i="4"/>
  <c r="Q8" i="4" s="1"/>
  <c r="E9" i="4"/>
  <c r="E10" i="4"/>
  <c r="E11" i="4"/>
  <c r="Q11" i="4" s="1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" i="4"/>
  <c r="A6" i="4"/>
  <c r="A7" i="4" s="1"/>
  <c r="B5" i="4"/>
  <c r="C5" i="4" s="1"/>
  <c r="D5" i="4" s="1"/>
  <c r="B2" i="4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H5" i="2"/>
  <c r="E8" i="3"/>
  <c r="C8" i="3"/>
  <c r="I8" i="3" s="1"/>
  <c r="J8" i="3" s="1"/>
  <c r="C7" i="3"/>
  <c r="H7" i="3" s="1"/>
  <c r="A7" i="3"/>
  <c r="A8" i="3" s="1"/>
  <c r="C6" i="3"/>
  <c r="H6" i="3" s="1"/>
  <c r="A6" i="3"/>
  <c r="C5" i="3"/>
  <c r="H5" i="3" s="1"/>
  <c r="B2" i="3"/>
  <c r="I87" i="3" l="1"/>
  <c r="I71" i="3"/>
  <c r="K84" i="3"/>
  <c r="L84" i="3" s="1"/>
  <c r="J88" i="3"/>
  <c r="J84" i="3"/>
  <c r="J80" i="3"/>
  <c r="J68" i="3"/>
  <c r="J76" i="3"/>
  <c r="J64" i="3"/>
  <c r="H92" i="3"/>
  <c r="H88" i="3"/>
  <c r="H84" i="3"/>
  <c r="H80" i="3"/>
  <c r="H76" i="3"/>
  <c r="H72" i="3"/>
  <c r="H68" i="3"/>
  <c r="H64" i="3"/>
  <c r="J72" i="3"/>
  <c r="G92" i="3"/>
  <c r="G88" i="3"/>
  <c r="E85" i="3"/>
  <c r="G85" i="3" s="1"/>
  <c r="G84" i="3"/>
  <c r="E81" i="3"/>
  <c r="G81" i="3" s="1"/>
  <c r="G80" i="3"/>
  <c r="E77" i="3"/>
  <c r="G77" i="3" s="1"/>
  <c r="G76" i="3"/>
  <c r="E73" i="3"/>
  <c r="G73" i="3" s="1"/>
  <c r="G72" i="3"/>
  <c r="E69" i="3"/>
  <c r="G69" i="3" s="1"/>
  <c r="G68" i="3"/>
  <c r="E65" i="3"/>
  <c r="G65" i="3" s="1"/>
  <c r="G64" i="3"/>
  <c r="E61" i="3"/>
  <c r="G61" i="3" s="1"/>
  <c r="K80" i="3"/>
  <c r="L80" i="3" s="1"/>
  <c r="F92" i="3"/>
  <c r="H91" i="3"/>
  <c r="I91" i="3" s="1"/>
  <c r="F88" i="3"/>
  <c r="I88" i="3" s="1"/>
  <c r="H87" i="3"/>
  <c r="F84" i="3"/>
  <c r="I84" i="3" s="1"/>
  <c r="H83" i="3"/>
  <c r="I83" i="3" s="1"/>
  <c r="F80" i="3"/>
  <c r="I80" i="3" s="1"/>
  <c r="H79" i="3"/>
  <c r="I79" i="3" s="1"/>
  <c r="F76" i="3"/>
  <c r="H75" i="3"/>
  <c r="I75" i="3" s="1"/>
  <c r="F72" i="3"/>
  <c r="H71" i="3"/>
  <c r="F68" i="3"/>
  <c r="H67" i="3"/>
  <c r="I67" i="3" s="1"/>
  <c r="F64" i="3"/>
  <c r="I64" i="3" s="1"/>
  <c r="H63" i="3"/>
  <c r="I63" i="3" s="1"/>
  <c r="K76" i="3"/>
  <c r="L76" i="3" s="1"/>
  <c r="J92" i="3"/>
  <c r="E83" i="7"/>
  <c r="E88" i="7"/>
  <c r="E80" i="7"/>
  <c r="E93" i="7"/>
  <c r="E85" i="7"/>
  <c r="Q71" i="7"/>
  <c r="Q73" i="7"/>
  <c r="Q72" i="7"/>
  <c r="E66" i="7"/>
  <c r="Q66" i="7" s="1"/>
  <c r="E63" i="7"/>
  <c r="Q63" i="7" s="1"/>
  <c r="E60" i="7"/>
  <c r="Q60" i="7" s="1"/>
  <c r="Q70" i="7"/>
  <c r="Q62" i="7"/>
  <c r="Q68" i="7"/>
  <c r="K69" i="7"/>
  <c r="L69" i="7" s="1"/>
  <c r="M69" i="7" s="1"/>
  <c r="I77" i="7"/>
  <c r="J77" i="7" s="1"/>
  <c r="I69" i="7"/>
  <c r="J69" i="7" s="1"/>
  <c r="I61" i="7"/>
  <c r="J61" i="7" s="1"/>
  <c r="I78" i="7"/>
  <c r="J78" i="7" s="1"/>
  <c r="I70" i="7"/>
  <c r="J70" i="7" s="1"/>
  <c r="I62" i="7"/>
  <c r="J62" i="7" s="1"/>
  <c r="K76" i="7"/>
  <c r="L76" i="7" s="1"/>
  <c r="M76" i="7" s="1"/>
  <c r="K77" i="7"/>
  <c r="L77" i="7" s="1"/>
  <c r="M77" i="7" s="1"/>
  <c r="Q77" i="7" s="1"/>
  <c r="K78" i="7"/>
  <c r="L78" i="7" s="1"/>
  <c r="M78" i="7" s="1"/>
  <c r="Q78" i="7" s="1"/>
  <c r="N76" i="7"/>
  <c r="O76" i="7" s="1"/>
  <c r="P76" i="7" s="1"/>
  <c r="F76" i="7"/>
  <c r="G76" i="7" s="1"/>
  <c r="H76" i="7" s="1"/>
  <c r="I71" i="7"/>
  <c r="J71" i="7" s="1"/>
  <c r="I63" i="7"/>
  <c r="J63" i="7" s="1"/>
  <c r="K61" i="7"/>
  <c r="L61" i="7" s="1"/>
  <c r="M61" i="7" s="1"/>
  <c r="I76" i="7"/>
  <c r="J76" i="7" s="1"/>
  <c r="N77" i="7"/>
  <c r="O77" i="7" s="1"/>
  <c r="P77" i="7" s="1"/>
  <c r="F77" i="7"/>
  <c r="G77" i="7" s="1"/>
  <c r="H77" i="7" s="1"/>
  <c r="E76" i="7"/>
  <c r="N69" i="7"/>
  <c r="O69" i="7" s="1"/>
  <c r="P69" i="7" s="1"/>
  <c r="F69" i="7"/>
  <c r="G69" i="7" s="1"/>
  <c r="H69" i="7" s="1"/>
  <c r="N61" i="7"/>
  <c r="O61" i="7" s="1"/>
  <c r="P61" i="7" s="1"/>
  <c r="F61" i="7"/>
  <c r="G61" i="7" s="1"/>
  <c r="H61" i="7" s="1"/>
  <c r="N78" i="7"/>
  <c r="O78" i="7" s="1"/>
  <c r="P78" i="7" s="1"/>
  <c r="N70" i="7"/>
  <c r="O70" i="7" s="1"/>
  <c r="P70" i="7" s="1"/>
  <c r="F70" i="7"/>
  <c r="G70" i="7" s="1"/>
  <c r="H70" i="7" s="1"/>
  <c r="E69" i="7"/>
  <c r="N62" i="7"/>
  <c r="O62" i="7" s="1"/>
  <c r="P62" i="7" s="1"/>
  <c r="F62" i="7"/>
  <c r="G62" i="7" s="1"/>
  <c r="H62" i="7" s="1"/>
  <c r="E61" i="7"/>
  <c r="N71" i="7"/>
  <c r="O71" i="7" s="1"/>
  <c r="P71" i="7" s="1"/>
  <c r="N63" i="7"/>
  <c r="O63" i="7" s="1"/>
  <c r="P63" i="7" s="1"/>
  <c r="K57" i="7"/>
  <c r="L57" i="7" s="1"/>
  <c r="M57" i="7" s="1"/>
  <c r="D57" i="7"/>
  <c r="E57" i="7" s="1"/>
  <c r="I57" i="7"/>
  <c r="J57" i="7" s="1"/>
  <c r="F57" i="7"/>
  <c r="G57" i="7" s="1"/>
  <c r="H57" i="7" s="1"/>
  <c r="N57" i="7"/>
  <c r="O57" i="7" s="1"/>
  <c r="P57" i="7" s="1"/>
  <c r="K56" i="7"/>
  <c r="L56" i="7" s="1"/>
  <c r="M56" i="7" s="1"/>
  <c r="I56" i="7"/>
  <c r="J56" i="7" s="1"/>
  <c r="D56" i="7"/>
  <c r="E56" i="7" s="1"/>
  <c r="F56" i="7"/>
  <c r="G56" i="7" s="1"/>
  <c r="H56" i="7" s="1"/>
  <c r="N56" i="7"/>
  <c r="O56" i="7" s="1"/>
  <c r="P56" i="7" s="1"/>
  <c r="K59" i="7"/>
  <c r="L59" i="7" s="1"/>
  <c r="M59" i="7" s="1"/>
  <c r="I59" i="7"/>
  <c r="J59" i="7" s="1"/>
  <c r="D59" i="7"/>
  <c r="E59" i="7"/>
  <c r="Q59" i="7" s="1"/>
  <c r="F59" i="7"/>
  <c r="G59" i="7" s="1"/>
  <c r="H59" i="7" s="1"/>
  <c r="N59" i="7"/>
  <c r="O59" i="7" s="1"/>
  <c r="P59" i="7" s="1"/>
  <c r="K58" i="7"/>
  <c r="L58" i="7" s="1"/>
  <c r="M58" i="7" s="1"/>
  <c r="D58" i="7"/>
  <c r="E58" i="7"/>
  <c r="I58" i="7"/>
  <c r="J58" i="7" s="1"/>
  <c r="F58" i="7"/>
  <c r="G58" i="7" s="1"/>
  <c r="H58" i="7" s="1"/>
  <c r="N58" i="7"/>
  <c r="O58" i="7" s="1"/>
  <c r="P58" i="7" s="1"/>
  <c r="K55" i="7"/>
  <c r="L55" i="7" s="1"/>
  <c r="M55" i="7" s="1"/>
  <c r="D55" i="7"/>
  <c r="E55" i="7" s="1"/>
  <c r="Q55" i="7" s="1"/>
  <c r="I55" i="7"/>
  <c r="J55" i="7" s="1"/>
  <c r="F55" i="7"/>
  <c r="G55" i="7" s="1"/>
  <c r="H55" i="7" s="1"/>
  <c r="N55" i="7"/>
  <c r="O55" i="7" s="1"/>
  <c r="P55" i="7" s="1"/>
  <c r="J55" i="3"/>
  <c r="E55" i="3"/>
  <c r="K55" i="3"/>
  <c r="L55" i="3" s="1"/>
  <c r="M55" i="3" s="1"/>
  <c r="N55" i="3" s="1"/>
  <c r="H55" i="3"/>
  <c r="D55" i="3"/>
  <c r="O55" i="3"/>
  <c r="G55" i="3"/>
  <c r="F55" i="3"/>
  <c r="I55" i="3" s="1"/>
  <c r="K56" i="3"/>
  <c r="L56" i="3" s="1"/>
  <c r="M56" i="3" s="1"/>
  <c r="N56" i="3" s="1"/>
  <c r="E56" i="3"/>
  <c r="J56" i="3"/>
  <c r="D56" i="3"/>
  <c r="H56" i="3"/>
  <c r="F56" i="3"/>
  <c r="I56" i="3" s="1"/>
  <c r="O56" i="3"/>
  <c r="G56" i="3"/>
  <c r="D57" i="3"/>
  <c r="K57" i="3"/>
  <c r="L57" i="3" s="1"/>
  <c r="M57" i="3" s="1"/>
  <c r="N57" i="3" s="1"/>
  <c r="J57" i="3"/>
  <c r="O57" i="3"/>
  <c r="E57" i="3"/>
  <c r="G57" i="3" s="1"/>
  <c r="H57" i="3"/>
  <c r="F57" i="3"/>
  <c r="I57" i="3" s="1"/>
  <c r="A58" i="3"/>
  <c r="K56" i="2"/>
  <c r="L56" i="2" s="1"/>
  <c r="M56" i="2" s="1"/>
  <c r="N56" i="2" s="1"/>
  <c r="J56" i="2"/>
  <c r="D56" i="2"/>
  <c r="F56" i="2" s="1"/>
  <c r="I56" i="2" s="1"/>
  <c r="O56" i="2"/>
  <c r="H56" i="2"/>
  <c r="E56" i="2"/>
  <c r="G56" i="2" s="1"/>
  <c r="B57" i="2"/>
  <c r="C57" i="2" s="1"/>
  <c r="A58" i="2"/>
  <c r="J55" i="2"/>
  <c r="H55" i="2"/>
  <c r="K55" i="2"/>
  <c r="L55" i="2" s="1"/>
  <c r="M55" i="2" s="1"/>
  <c r="N55" i="2" s="1"/>
  <c r="O55" i="2"/>
  <c r="D55" i="2"/>
  <c r="F55" i="2" s="1"/>
  <c r="I55" i="2" s="1"/>
  <c r="E55" i="2"/>
  <c r="G55" i="2" s="1"/>
  <c r="Q24" i="4"/>
  <c r="Q32" i="4"/>
  <c r="Q16" i="4"/>
  <c r="Q48" i="4"/>
  <c r="I5" i="7"/>
  <c r="J5" i="7" s="1"/>
  <c r="N5" i="7"/>
  <c r="O5" i="7" s="1"/>
  <c r="P5" i="7" s="1"/>
  <c r="F5" i="7"/>
  <c r="G5" i="7" s="1"/>
  <c r="H5" i="7" s="1"/>
  <c r="L5" i="7"/>
  <c r="M5" i="7" s="1"/>
  <c r="S5" i="7" s="1"/>
  <c r="D5" i="7"/>
  <c r="E5" i="7" s="1"/>
  <c r="A8" i="7"/>
  <c r="C7" i="7"/>
  <c r="C6" i="7"/>
  <c r="Q40" i="4"/>
  <c r="Q51" i="4"/>
  <c r="Q43" i="4"/>
  <c r="Q35" i="4"/>
  <c r="Q27" i="4"/>
  <c r="Q19" i="4"/>
  <c r="Q46" i="4"/>
  <c r="Q49" i="4"/>
  <c r="Q41" i="4"/>
  <c r="Q33" i="4"/>
  <c r="Q25" i="4"/>
  <c r="Q17" i="4"/>
  <c r="Q9" i="4"/>
  <c r="H8" i="3"/>
  <c r="I5" i="3"/>
  <c r="J5" i="3" s="1"/>
  <c r="Q54" i="4"/>
  <c r="Q38" i="4"/>
  <c r="Q30" i="4"/>
  <c r="Q22" i="4"/>
  <c r="Q14" i="4"/>
  <c r="Q6" i="4"/>
  <c r="Q52" i="4"/>
  <c r="Q44" i="4"/>
  <c r="Q36" i="4"/>
  <c r="Q28" i="4"/>
  <c r="Q20" i="4"/>
  <c r="Q12" i="4"/>
  <c r="Q53" i="4"/>
  <c r="Q45" i="4"/>
  <c r="Q37" i="4"/>
  <c r="Q29" i="4"/>
  <c r="Q21" i="4"/>
  <c r="Q13" i="4"/>
  <c r="S47" i="4"/>
  <c r="Q47" i="4"/>
  <c r="S39" i="4"/>
  <c r="Q39" i="4"/>
  <c r="S31" i="4"/>
  <c r="Q31" i="4"/>
  <c r="S23" i="4"/>
  <c r="Q23" i="4"/>
  <c r="S15" i="4"/>
  <c r="Q15" i="4"/>
  <c r="S7" i="4"/>
  <c r="Q7" i="4"/>
  <c r="Q50" i="4"/>
  <c r="Q42" i="4"/>
  <c r="Q34" i="4"/>
  <c r="Q26" i="4"/>
  <c r="Q18" i="4"/>
  <c r="Q10" i="4"/>
  <c r="A8" i="5"/>
  <c r="C7" i="5"/>
  <c r="E5" i="5"/>
  <c r="G5" i="5" s="1"/>
  <c r="D5" i="5"/>
  <c r="F5" i="5" s="1"/>
  <c r="K5" i="5"/>
  <c r="L5" i="5" s="1"/>
  <c r="M5" i="5" s="1"/>
  <c r="N5" i="5" s="1"/>
  <c r="H5" i="5"/>
  <c r="O5" i="5"/>
  <c r="P5" i="5" s="1"/>
  <c r="Q5" i="5" s="1"/>
  <c r="C6" i="5"/>
  <c r="A8" i="4"/>
  <c r="B7" i="4"/>
  <c r="C7" i="4" s="1"/>
  <c r="D7" i="4" s="1"/>
  <c r="N5" i="4"/>
  <c r="O5" i="4" s="1"/>
  <c r="P5" i="4" s="1"/>
  <c r="B6" i="4"/>
  <c r="C6" i="4" s="1"/>
  <c r="D6" i="4" s="1"/>
  <c r="I6" i="3"/>
  <c r="J6" i="3" s="1"/>
  <c r="K6" i="3" s="1"/>
  <c r="L6" i="3" s="1"/>
  <c r="E6" i="3"/>
  <c r="G6" i="3" s="1"/>
  <c r="M6" i="3"/>
  <c r="N6" i="3" s="1"/>
  <c r="O6" i="3" s="1"/>
  <c r="D6" i="3"/>
  <c r="F6" i="3" s="1"/>
  <c r="I7" i="3"/>
  <c r="J7" i="3" s="1"/>
  <c r="K7" i="3" s="1"/>
  <c r="L7" i="3" s="1"/>
  <c r="D7" i="3"/>
  <c r="F7" i="3" s="1"/>
  <c r="M7" i="3"/>
  <c r="N7" i="3" s="1"/>
  <c r="O7" i="3" s="1"/>
  <c r="E7" i="3"/>
  <c r="G7" i="3" s="1"/>
  <c r="K5" i="3"/>
  <c r="L5" i="3" s="1"/>
  <c r="D8" i="3"/>
  <c r="F8" i="3" s="1"/>
  <c r="A9" i="3"/>
  <c r="D5" i="3"/>
  <c r="F5" i="3" s="1"/>
  <c r="M5" i="3"/>
  <c r="N5" i="3" s="1"/>
  <c r="O5" i="3" s="1"/>
  <c r="E5" i="3"/>
  <c r="G5" i="3" s="1"/>
  <c r="G8" i="3"/>
  <c r="K8" i="3"/>
  <c r="L8" i="3" s="1"/>
  <c r="M8" i="3"/>
  <c r="N8" i="3" s="1"/>
  <c r="O8" i="3" s="1"/>
  <c r="B2" i="2"/>
  <c r="B5" i="2"/>
  <c r="C5" i="2" s="1"/>
  <c r="A6" i="2"/>
  <c r="B6" i="2" s="1"/>
  <c r="C6" i="2" s="1"/>
  <c r="H6" i="2" s="1"/>
  <c r="E4" i="1"/>
  <c r="E2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4" i="1"/>
  <c r="B23" i="1"/>
  <c r="B24" i="1" s="1"/>
  <c r="B21" i="1"/>
  <c r="B22" i="1" s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5" i="1"/>
  <c r="I68" i="3" l="1"/>
  <c r="I72" i="3"/>
  <c r="I76" i="3"/>
  <c r="I92" i="3"/>
  <c r="Q56" i="7"/>
  <c r="Q61" i="7"/>
  <c r="Q69" i="7"/>
  <c r="Q76" i="7"/>
  <c r="Q57" i="7"/>
  <c r="Q58" i="7"/>
  <c r="C58" i="3"/>
  <c r="A59" i="3"/>
  <c r="A59" i="2"/>
  <c r="B58" i="2"/>
  <c r="C58" i="2" s="1"/>
  <c r="D57" i="2"/>
  <c r="F57" i="2" s="1"/>
  <c r="I57" i="2" s="1"/>
  <c r="H57" i="2"/>
  <c r="J57" i="2"/>
  <c r="K57" i="2"/>
  <c r="L57" i="2" s="1"/>
  <c r="M57" i="2" s="1"/>
  <c r="N57" i="2" s="1"/>
  <c r="E57" i="2"/>
  <c r="G57" i="2" s="1"/>
  <c r="O57" i="2"/>
  <c r="P8" i="3"/>
  <c r="Q5" i="7"/>
  <c r="N6" i="7"/>
  <c r="O6" i="7" s="1"/>
  <c r="P6" i="7" s="1"/>
  <c r="F6" i="7"/>
  <c r="G6" i="7" s="1"/>
  <c r="H6" i="7" s="1"/>
  <c r="D6" i="7"/>
  <c r="E6" i="7" s="1"/>
  <c r="I6" i="7"/>
  <c r="J6" i="7" s="1"/>
  <c r="L6" i="7"/>
  <c r="M6" i="7" s="1"/>
  <c r="S6" i="7" s="1"/>
  <c r="A9" i="7"/>
  <c r="C8" i="7"/>
  <c r="D7" i="7"/>
  <c r="E7" i="7" s="1"/>
  <c r="L7" i="7"/>
  <c r="M7" i="7" s="1"/>
  <c r="S7" i="7" s="1"/>
  <c r="I7" i="7"/>
  <c r="J7" i="7" s="1"/>
  <c r="N7" i="7"/>
  <c r="O7" i="7" s="1"/>
  <c r="P7" i="7" s="1"/>
  <c r="F7" i="7"/>
  <c r="G7" i="7" s="1"/>
  <c r="H7" i="7" s="1"/>
  <c r="P6" i="3"/>
  <c r="Q6" i="3"/>
  <c r="P7" i="3"/>
  <c r="Q8" i="3"/>
  <c r="Q7" i="3"/>
  <c r="P5" i="3"/>
  <c r="Q5" i="3"/>
  <c r="S5" i="4"/>
  <c r="Q5" i="4"/>
  <c r="I5" i="5"/>
  <c r="D7" i="5"/>
  <c r="F7" i="5" s="1"/>
  <c r="I7" i="5" s="1"/>
  <c r="K7" i="5"/>
  <c r="L7" i="5" s="1"/>
  <c r="M7" i="5" s="1"/>
  <c r="N7" i="5" s="1"/>
  <c r="H7" i="5"/>
  <c r="E7" i="5"/>
  <c r="O7" i="5"/>
  <c r="P7" i="5" s="1"/>
  <c r="Q7" i="5" s="1"/>
  <c r="G7" i="5"/>
  <c r="A9" i="5"/>
  <c r="C8" i="5"/>
  <c r="E6" i="5"/>
  <c r="D6" i="5"/>
  <c r="F6" i="5" s="1"/>
  <c r="I6" i="5" s="1"/>
  <c r="K6" i="5"/>
  <c r="L6" i="5" s="1"/>
  <c r="M6" i="5" s="1"/>
  <c r="N6" i="5" s="1"/>
  <c r="G6" i="5"/>
  <c r="O6" i="5"/>
  <c r="P6" i="5" s="1"/>
  <c r="Q6" i="5" s="1"/>
  <c r="H6" i="5"/>
  <c r="N6" i="4"/>
  <c r="O6" i="4" s="1"/>
  <c r="P6" i="4" s="1"/>
  <c r="N7" i="4"/>
  <c r="O7" i="4" s="1"/>
  <c r="P7" i="4" s="1"/>
  <c r="A9" i="4"/>
  <c r="B8" i="4"/>
  <c r="C8" i="4" s="1"/>
  <c r="D8" i="4" s="1"/>
  <c r="K5" i="2"/>
  <c r="L5" i="2" s="1"/>
  <c r="O5" i="2"/>
  <c r="D5" i="2"/>
  <c r="F5" i="2" s="1"/>
  <c r="I5" i="2" s="1"/>
  <c r="E5" i="2"/>
  <c r="G5" i="2" s="1"/>
  <c r="M5" i="2"/>
  <c r="N5" i="2" s="1"/>
  <c r="P5" i="2"/>
  <c r="Q5" i="2" s="1"/>
  <c r="A7" i="2"/>
  <c r="E6" i="2"/>
  <c r="G6" i="2" s="1"/>
  <c r="K6" i="2"/>
  <c r="L6" i="2" s="1"/>
  <c r="M6" i="2" s="1"/>
  <c r="N6" i="2" s="1"/>
  <c r="O6" i="2"/>
  <c r="P6" i="2" s="1"/>
  <c r="Q6" i="2" s="1"/>
  <c r="D6" i="2"/>
  <c r="F6" i="2" s="1"/>
  <c r="I6" i="2" s="1"/>
  <c r="C9" i="3"/>
  <c r="H9" i="3" s="1"/>
  <c r="A10" i="3"/>
  <c r="A60" i="3" l="1"/>
  <c r="C60" i="3" s="1"/>
  <c r="C59" i="3"/>
  <c r="E58" i="3"/>
  <c r="G58" i="3" s="1"/>
  <c r="D58" i="3"/>
  <c r="F58" i="3" s="1"/>
  <c r="J58" i="3"/>
  <c r="K58" i="3"/>
  <c r="L58" i="3" s="1"/>
  <c r="M58" i="3" s="1"/>
  <c r="N58" i="3" s="1"/>
  <c r="O58" i="3"/>
  <c r="H58" i="3"/>
  <c r="E58" i="2"/>
  <c r="G58" i="2" s="1"/>
  <c r="H58" i="2"/>
  <c r="J58" i="2"/>
  <c r="K58" i="2"/>
  <c r="L58" i="2" s="1"/>
  <c r="M58" i="2" s="1"/>
  <c r="N58" i="2" s="1"/>
  <c r="D58" i="2"/>
  <c r="F58" i="2"/>
  <c r="I58" i="2" s="1"/>
  <c r="O58" i="2"/>
  <c r="B59" i="2"/>
  <c r="C59" i="2" s="1"/>
  <c r="A60" i="2"/>
  <c r="Q6" i="7"/>
  <c r="Q7" i="7"/>
  <c r="L8" i="7"/>
  <c r="M8" i="7" s="1"/>
  <c r="S8" i="7" s="1"/>
  <c r="I8" i="7"/>
  <c r="J8" i="7" s="1"/>
  <c r="N8" i="7"/>
  <c r="O8" i="7" s="1"/>
  <c r="P8" i="7" s="1"/>
  <c r="F8" i="7"/>
  <c r="G8" i="7" s="1"/>
  <c r="H8" i="7" s="1"/>
  <c r="D8" i="7"/>
  <c r="E8" i="7" s="1"/>
  <c r="A10" i="7"/>
  <c r="C9" i="7"/>
  <c r="K8" i="5"/>
  <c r="L8" i="5" s="1"/>
  <c r="M8" i="5" s="1"/>
  <c r="N8" i="5" s="1"/>
  <c r="H8" i="5"/>
  <c r="O8" i="5"/>
  <c r="P8" i="5" s="1"/>
  <c r="Q8" i="5" s="1"/>
  <c r="E8" i="5"/>
  <c r="G8" i="5" s="1"/>
  <c r="D8" i="5"/>
  <c r="F8" i="5" s="1"/>
  <c r="I8" i="5" s="1"/>
  <c r="A10" i="5"/>
  <c r="C9" i="5"/>
  <c r="N8" i="4"/>
  <c r="O8" i="4" s="1"/>
  <c r="P8" i="4" s="1"/>
  <c r="A10" i="4"/>
  <c r="B9" i="4"/>
  <c r="C9" i="4" s="1"/>
  <c r="D9" i="4" s="1"/>
  <c r="A8" i="2"/>
  <c r="B7" i="2"/>
  <c r="C7" i="2" s="1"/>
  <c r="H7" i="2" s="1"/>
  <c r="C10" i="3"/>
  <c r="H10" i="3" s="1"/>
  <c r="A11" i="3"/>
  <c r="M9" i="3"/>
  <c r="N9" i="3" s="1"/>
  <c r="O9" i="3" s="1"/>
  <c r="D9" i="3"/>
  <c r="F9" i="3" s="1"/>
  <c r="I9" i="3"/>
  <c r="J9" i="3" s="1"/>
  <c r="K9" i="3" s="1"/>
  <c r="L9" i="3" s="1"/>
  <c r="E9" i="3"/>
  <c r="G9" i="3" s="1"/>
  <c r="I58" i="3" l="1"/>
  <c r="H59" i="3"/>
  <c r="O59" i="3"/>
  <c r="E59" i="3"/>
  <c r="D59" i="3"/>
  <c r="F59" i="3" s="1"/>
  <c r="I59" i="3" s="1"/>
  <c r="G59" i="3"/>
  <c r="K59" i="3"/>
  <c r="L59" i="3" s="1"/>
  <c r="M59" i="3" s="1"/>
  <c r="N59" i="3" s="1"/>
  <c r="J59" i="3"/>
  <c r="O60" i="3"/>
  <c r="E60" i="3"/>
  <c r="G60" i="3" s="1"/>
  <c r="J60" i="3"/>
  <c r="D60" i="3"/>
  <c r="F60" i="3" s="1"/>
  <c r="H60" i="3"/>
  <c r="K60" i="3"/>
  <c r="L60" i="3" s="1"/>
  <c r="M60" i="3" s="1"/>
  <c r="N60" i="3" s="1"/>
  <c r="J59" i="2"/>
  <c r="K59" i="2"/>
  <c r="L59" i="2" s="1"/>
  <c r="M59" i="2" s="1"/>
  <c r="N59" i="2" s="1"/>
  <c r="E59" i="2"/>
  <c r="G59" i="2" s="1"/>
  <c r="O59" i="2"/>
  <c r="D59" i="2"/>
  <c r="F59" i="2" s="1"/>
  <c r="I59" i="2" s="1"/>
  <c r="H59" i="2"/>
  <c r="B60" i="2"/>
  <c r="C60" i="2" s="1"/>
  <c r="A61" i="2"/>
  <c r="Q8" i="7"/>
  <c r="I9" i="7"/>
  <c r="J9" i="7" s="1"/>
  <c r="N9" i="7"/>
  <c r="O9" i="7" s="1"/>
  <c r="P9" i="7" s="1"/>
  <c r="F9" i="7"/>
  <c r="G9" i="7" s="1"/>
  <c r="H9" i="7" s="1"/>
  <c r="D9" i="7"/>
  <c r="E9" i="7" s="1"/>
  <c r="L9" i="7"/>
  <c r="M9" i="7" s="1"/>
  <c r="S9" i="7" s="1"/>
  <c r="A11" i="7"/>
  <c r="C10" i="7"/>
  <c r="P9" i="3"/>
  <c r="Q9" i="3"/>
  <c r="H9" i="5"/>
  <c r="O9" i="5"/>
  <c r="P9" i="5" s="1"/>
  <c r="Q9" i="5" s="1"/>
  <c r="K9" i="5"/>
  <c r="L9" i="5" s="1"/>
  <c r="M9" i="5" s="1"/>
  <c r="N9" i="5" s="1"/>
  <c r="E9" i="5"/>
  <c r="G9" i="5" s="1"/>
  <c r="D9" i="5"/>
  <c r="F9" i="5" s="1"/>
  <c r="I9" i="5" s="1"/>
  <c r="A11" i="5"/>
  <c r="C10" i="5"/>
  <c r="N9" i="4"/>
  <c r="O9" i="4" s="1"/>
  <c r="P9" i="4" s="1"/>
  <c r="A11" i="4"/>
  <c r="B10" i="4"/>
  <c r="C10" i="4" s="1"/>
  <c r="D10" i="4" s="1"/>
  <c r="E7" i="2"/>
  <c r="G7" i="2" s="1"/>
  <c r="K7" i="2"/>
  <c r="L7" i="2" s="1"/>
  <c r="M7" i="2" s="1"/>
  <c r="N7" i="2" s="1"/>
  <c r="D7" i="2"/>
  <c r="F7" i="2" s="1"/>
  <c r="I7" i="2" s="1"/>
  <c r="O7" i="2"/>
  <c r="P7" i="2" s="1"/>
  <c r="Q7" i="2" s="1"/>
  <c r="A9" i="2"/>
  <c r="B8" i="2"/>
  <c r="C8" i="2" s="1"/>
  <c r="H8" i="2" s="1"/>
  <c r="A12" i="3"/>
  <c r="C11" i="3"/>
  <c r="H11" i="3" s="1"/>
  <c r="E10" i="3"/>
  <c r="G10" i="3" s="1"/>
  <c r="M10" i="3"/>
  <c r="N10" i="3" s="1"/>
  <c r="O10" i="3" s="1"/>
  <c r="D10" i="3"/>
  <c r="F10" i="3" s="1"/>
  <c r="I10" i="3"/>
  <c r="J10" i="3" s="1"/>
  <c r="K10" i="3" s="1"/>
  <c r="L10" i="3" s="1"/>
  <c r="I60" i="3" l="1"/>
  <c r="A62" i="2"/>
  <c r="B62" i="2" s="1"/>
  <c r="C62" i="2" s="1"/>
  <c r="B61" i="2"/>
  <c r="C61" i="2" s="1"/>
  <c r="O60" i="2"/>
  <c r="H60" i="2"/>
  <c r="J60" i="2"/>
  <c r="D60" i="2"/>
  <c r="F60" i="2" s="1"/>
  <c r="I60" i="2" s="1"/>
  <c r="E60" i="2"/>
  <c r="G60" i="2" s="1"/>
  <c r="K60" i="2"/>
  <c r="L60" i="2" s="1"/>
  <c r="M60" i="2" s="1"/>
  <c r="N60" i="2" s="1"/>
  <c r="Q9" i="7"/>
  <c r="N10" i="7"/>
  <c r="O10" i="7" s="1"/>
  <c r="P10" i="7" s="1"/>
  <c r="F10" i="7"/>
  <c r="G10" i="7" s="1"/>
  <c r="H10" i="7" s="1"/>
  <c r="D10" i="7"/>
  <c r="E10" i="7" s="1"/>
  <c r="L10" i="7"/>
  <c r="M10" i="7" s="1"/>
  <c r="S10" i="7" s="1"/>
  <c r="I10" i="7"/>
  <c r="J10" i="7" s="1"/>
  <c r="A12" i="7"/>
  <c r="C11" i="7"/>
  <c r="P10" i="3"/>
  <c r="Q10" i="3"/>
  <c r="H10" i="5"/>
  <c r="O10" i="5"/>
  <c r="P10" i="5" s="1"/>
  <c r="Q10" i="5" s="1"/>
  <c r="E10" i="5"/>
  <c r="G10" i="5" s="1"/>
  <c r="D10" i="5"/>
  <c r="F10" i="5" s="1"/>
  <c r="I10" i="5" s="1"/>
  <c r="K10" i="5"/>
  <c r="L10" i="5" s="1"/>
  <c r="M10" i="5" s="1"/>
  <c r="N10" i="5" s="1"/>
  <c r="A12" i="5"/>
  <c r="C11" i="5"/>
  <c r="N10" i="4"/>
  <c r="O10" i="4" s="1"/>
  <c r="P10" i="4" s="1"/>
  <c r="A12" i="4"/>
  <c r="B11" i="4"/>
  <c r="C11" i="4" s="1"/>
  <c r="D11" i="4" s="1"/>
  <c r="D8" i="2"/>
  <c r="F8" i="2" s="1"/>
  <c r="O8" i="2"/>
  <c r="P8" i="2" s="1"/>
  <c r="Q8" i="2" s="1"/>
  <c r="E8" i="2"/>
  <c r="G8" i="2" s="1"/>
  <c r="K8" i="2"/>
  <c r="L8" i="2" s="1"/>
  <c r="M8" i="2" s="1"/>
  <c r="N8" i="2" s="1"/>
  <c r="A10" i="2"/>
  <c r="B9" i="2"/>
  <c r="C9" i="2" s="1"/>
  <c r="H9" i="2" s="1"/>
  <c r="I11" i="3"/>
  <c r="J11" i="3" s="1"/>
  <c r="K11" i="3" s="1"/>
  <c r="L11" i="3" s="1"/>
  <c r="E11" i="3"/>
  <c r="G11" i="3" s="1"/>
  <c r="D11" i="3"/>
  <c r="F11" i="3" s="1"/>
  <c r="M11" i="3"/>
  <c r="N11" i="3" s="1"/>
  <c r="O11" i="3" s="1"/>
  <c r="C12" i="3"/>
  <c r="H12" i="3" s="1"/>
  <c r="A13" i="3"/>
  <c r="H61" i="2" l="1"/>
  <c r="D61" i="2"/>
  <c r="K61" i="2"/>
  <c r="L61" i="2" s="1"/>
  <c r="M61" i="2" s="1"/>
  <c r="N61" i="2" s="1"/>
  <c r="E61" i="2"/>
  <c r="G61" i="2" s="1"/>
  <c r="F61" i="2"/>
  <c r="I61" i="2" s="1"/>
  <c r="O61" i="2"/>
  <c r="J61" i="2"/>
  <c r="D62" i="2"/>
  <c r="O62" i="2"/>
  <c r="H62" i="2"/>
  <c r="J62" i="2"/>
  <c r="F62" i="2"/>
  <c r="I62" i="2" s="1"/>
  <c r="K62" i="2"/>
  <c r="L62" i="2" s="1"/>
  <c r="M62" i="2" s="1"/>
  <c r="N62" i="2" s="1"/>
  <c r="E62" i="2"/>
  <c r="G62" i="2" s="1"/>
  <c r="P11" i="3"/>
  <c r="Q10" i="7"/>
  <c r="A13" i="7"/>
  <c r="C12" i="7"/>
  <c r="D11" i="7"/>
  <c r="E11" i="7" s="1"/>
  <c r="L11" i="7"/>
  <c r="M11" i="7" s="1"/>
  <c r="S11" i="7" s="1"/>
  <c r="I11" i="7"/>
  <c r="J11" i="7" s="1"/>
  <c r="N11" i="7"/>
  <c r="O11" i="7" s="1"/>
  <c r="P11" i="7" s="1"/>
  <c r="F11" i="7"/>
  <c r="G11" i="7" s="1"/>
  <c r="H11" i="7" s="1"/>
  <c r="Q11" i="3"/>
  <c r="H11" i="5"/>
  <c r="O11" i="5"/>
  <c r="P11" i="5" s="1"/>
  <c r="Q11" i="5" s="1"/>
  <c r="E11" i="5"/>
  <c r="G11" i="5" s="1"/>
  <c r="D11" i="5"/>
  <c r="F11" i="5" s="1"/>
  <c r="I11" i="5" s="1"/>
  <c r="K11" i="5"/>
  <c r="L11" i="5" s="1"/>
  <c r="M11" i="5" s="1"/>
  <c r="N11" i="5" s="1"/>
  <c r="C12" i="5"/>
  <c r="A13" i="5"/>
  <c r="N11" i="4"/>
  <c r="O11" i="4" s="1"/>
  <c r="P11" i="4" s="1"/>
  <c r="A13" i="4"/>
  <c r="B12" i="4"/>
  <c r="C12" i="4" s="1"/>
  <c r="D12" i="4" s="1"/>
  <c r="O9" i="2"/>
  <c r="P9" i="2" s="1"/>
  <c r="Q9" i="2" s="1"/>
  <c r="E9" i="2"/>
  <c r="G9" i="2" s="1"/>
  <c r="K9" i="2"/>
  <c r="L9" i="2" s="1"/>
  <c r="M9" i="2" s="1"/>
  <c r="N9" i="2" s="1"/>
  <c r="D9" i="2"/>
  <c r="F9" i="2" s="1"/>
  <c r="I9" i="2" s="1"/>
  <c r="A11" i="2"/>
  <c r="B10" i="2"/>
  <c r="C10" i="2" s="1"/>
  <c r="H10" i="2" s="1"/>
  <c r="I8" i="2"/>
  <c r="I12" i="3"/>
  <c r="J12" i="3" s="1"/>
  <c r="K12" i="3" s="1"/>
  <c r="L12" i="3" s="1"/>
  <c r="E12" i="3"/>
  <c r="G12" i="3" s="1"/>
  <c r="D12" i="3"/>
  <c r="F12" i="3" s="1"/>
  <c r="M12" i="3"/>
  <c r="N12" i="3" s="1"/>
  <c r="O12" i="3" s="1"/>
  <c r="C13" i="3"/>
  <c r="H13" i="3" s="1"/>
  <c r="A14" i="3"/>
  <c r="P12" i="3" l="1"/>
  <c r="Q11" i="7"/>
  <c r="L12" i="7"/>
  <c r="M12" i="7" s="1"/>
  <c r="S12" i="7" s="1"/>
  <c r="I12" i="7"/>
  <c r="J12" i="7" s="1"/>
  <c r="N12" i="7"/>
  <c r="O12" i="7" s="1"/>
  <c r="P12" i="7" s="1"/>
  <c r="F12" i="7"/>
  <c r="G12" i="7" s="1"/>
  <c r="H12" i="7" s="1"/>
  <c r="D12" i="7"/>
  <c r="E12" i="7" s="1"/>
  <c r="A14" i="7"/>
  <c r="C13" i="7"/>
  <c r="Q12" i="3"/>
  <c r="A14" i="5"/>
  <c r="C13" i="5"/>
  <c r="O12" i="5"/>
  <c r="P12" i="5" s="1"/>
  <c r="Q12" i="5" s="1"/>
  <c r="E12" i="5"/>
  <c r="G12" i="5" s="1"/>
  <c r="D12" i="5"/>
  <c r="F12" i="5" s="1"/>
  <c r="I12" i="5" s="1"/>
  <c r="K12" i="5"/>
  <c r="L12" i="5" s="1"/>
  <c r="M12" i="5" s="1"/>
  <c r="N12" i="5" s="1"/>
  <c r="H12" i="5"/>
  <c r="N12" i="4"/>
  <c r="O12" i="4" s="1"/>
  <c r="P12" i="4" s="1"/>
  <c r="A14" i="4"/>
  <c r="B13" i="4"/>
  <c r="C13" i="4" s="1"/>
  <c r="D13" i="4" s="1"/>
  <c r="E10" i="2"/>
  <c r="G10" i="2" s="1"/>
  <c r="D10" i="2"/>
  <c r="F10" i="2" s="1"/>
  <c r="I10" i="2" s="1"/>
  <c r="K10" i="2"/>
  <c r="L10" i="2" s="1"/>
  <c r="M10" i="2" s="1"/>
  <c r="N10" i="2" s="1"/>
  <c r="O10" i="2"/>
  <c r="P10" i="2" s="1"/>
  <c r="Q10" i="2" s="1"/>
  <c r="A12" i="2"/>
  <c r="B11" i="2"/>
  <c r="C11" i="2" s="1"/>
  <c r="H11" i="2" s="1"/>
  <c r="C14" i="3"/>
  <c r="H14" i="3" s="1"/>
  <c r="A15" i="3"/>
  <c r="M13" i="3"/>
  <c r="N13" i="3" s="1"/>
  <c r="O13" i="3" s="1"/>
  <c r="D13" i="3"/>
  <c r="F13" i="3" s="1"/>
  <c r="I13" i="3"/>
  <c r="J13" i="3" s="1"/>
  <c r="K13" i="3" s="1"/>
  <c r="L13" i="3" s="1"/>
  <c r="E13" i="3"/>
  <c r="G13" i="3" s="1"/>
  <c r="P13" i="3" l="1"/>
  <c r="Q12" i="7"/>
  <c r="I13" i="7"/>
  <c r="J13" i="7" s="1"/>
  <c r="N13" i="7"/>
  <c r="O13" i="7" s="1"/>
  <c r="P13" i="7" s="1"/>
  <c r="F13" i="7"/>
  <c r="G13" i="7" s="1"/>
  <c r="H13" i="7" s="1"/>
  <c r="D13" i="7"/>
  <c r="E13" i="7" s="1"/>
  <c r="L13" i="7"/>
  <c r="M13" i="7" s="1"/>
  <c r="S13" i="7" s="1"/>
  <c r="A15" i="7"/>
  <c r="C14" i="7"/>
  <c r="Q13" i="3"/>
  <c r="E13" i="5"/>
  <c r="D13" i="5"/>
  <c r="F13" i="5" s="1"/>
  <c r="K13" i="5"/>
  <c r="L13" i="5" s="1"/>
  <c r="M13" i="5" s="1"/>
  <c r="N13" i="5" s="1"/>
  <c r="H13" i="5"/>
  <c r="G13" i="5"/>
  <c r="O13" i="5"/>
  <c r="P13" i="5" s="1"/>
  <c r="Q13" i="5" s="1"/>
  <c r="A15" i="5"/>
  <c r="C14" i="5"/>
  <c r="N13" i="4"/>
  <c r="O13" i="4" s="1"/>
  <c r="P13" i="4" s="1"/>
  <c r="A15" i="4"/>
  <c r="B14" i="4"/>
  <c r="C14" i="4" s="1"/>
  <c r="D14" i="4" s="1"/>
  <c r="A13" i="2"/>
  <c r="B12" i="2"/>
  <c r="C12" i="2" s="1"/>
  <c r="H12" i="2" s="1"/>
  <c r="O11" i="2"/>
  <c r="P11" i="2" s="1"/>
  <c r="Q11" i="2" s="1"/>
  <c r="K11" i="2"/>
  <c r="L11" i="2" s="1"/>
  <c r="M11" i="2" s="1"/>
  <c r="N11" i="2" s="1"/>
  <c r="E11" i="2"/>
  <c r="G11" i="2" s="1"/>
  <c r="D11" i="2"/>
  <c r="F11" i="2" s="1"/>
  <c r="I11" i="2" s="1"/>
  <c r="A16" i="3"/>
  <c r="C15" i="3"/>
  <c r="H15" i="3" s="1"/>
  <c r="E14" i="3"/>
  <c r="G14" i="3" s="1"/>
  <c r="M14" i="3"/>
  <c r="N14" i="3" s="1"/>
  <c r="O14" i="3" s="1"/>
  <c r="D14" i="3"/>
  <c r="F14" i="3" s="1"/>
  <c r="I14" i="3"/>
  <c r="J14" i="3" s="1"/>
  <c r="K14" i="3" s="1"/>
  <c r="L14" i="3" s="1"/>
  <c r="Q13" i="7" l="1"/>
  <c r="A16" i="7"/>
  <c r="C15" i="7"/>
  <c r="N14" i="7"/>
  <c r="O14" i="7" s="1"/>
  <c r="P14" i="7" s="1"/>
  <c r="F14" i="7"/>
  <c r="G14" i="7" s="1"/>
  <c r="H14" i="7" s="1"/>
  <c r="D14" i="7"/>
  <c r="E14" i="7" s="1"/>
  <c r="L14" i="7"/>
  <c r="M14" i="7" s="1"/>
  <c r="S14" i="7" s="1"/>
  <c r="I14" i="7"/>
  <c r="J14" i="7" s="1"/>
  <c r="P14" i="3"/>
  <c r="Q14" i="3"/>
  <c r="I13" i="5"/>
  <c r="E14" i="5"/>
  <c r="G14" i="5" s="1"/>
  <c r="D14" i="5"/>
  <c r="K14" i="5"/>
  <c r="L14" i="5" s="1"/>
  <c r="M14" i="5" s="1"/>
  <c r="N14" i="5" s="1"/>
  <c r="H14" i="5"/>
  <c r="F14" i="5"/>
  <c r="I14" i="5" s="1"/>
  <c r="O14" i="5"/>
  <c r="P14" i="5" s="1"/>
  <c r="Q14" i="5" s="1"/>
  <c r="C15" i="5"/>
  <c r="A16" i="5"/>
  <c r="N14" i="4"/>
  <c r="O14" i="4" s="1"/>
  <c r="P14" i="4" s="1"/>
  <c r="B15" i="4"/>
  <c r="C15" i="4" s="1"/>
  <c r="D15" i="4" s="1"/>
  <c r="A16" i="4"/>
  <c r="D12" i="2"/>
  <c r="F12" i="2" s="1"/>
  <c r="I12" i="2" s="1"/>
  <c r="E12" i="2"/>
  <c r="G12" i="2" s="1"/>
  <c r="O12" i="2"/>
  <c r="P12" i="2" s="1"/>
  <c r="Q12" i="2" s="1"/>
  <c r="K12" i="2"/>
  <c r="L12" i="2" s="1"/>
  <c r="M12" i="2" s="1"/>
  <c r="N12" i="2" s="1"/>
  <c r="A14" i="2"/>
  <c r="B13" i="2"/>
  <c r="C13" i="2" s="1"/>
  <c r="H13" i="2" s="1"/>
  <c r="I15" i="3"/>
  <c r="J15" i="3" s="1"/>
  <c r="K15" i="3" s="1"/>
  <c r="L15" i="3" s="1"/>
  <c r="M15" i="3"/>
  <c r="N15" i="3" s="1"/>
  <c r="O15" i="3" s="1"/>
  <c r="D15" i="3"/>
  <c r="F15" i="3" s="1"/>
  <c r="E15" i="3"/>
  <c r="G15" i="3" s="1"/>
  <c r="C16" i="3"/>
  <c r="H16" i="3" s="1"/>
  <c r="A17" i="3"/>
  <c r="P15" i="3" l="1"/>
  <c r="Q14" i="7"/>
  <c r="D15" i="7"/>
  <c r="E15" i="7" s="1"/>
  <c r="L15" i="7"/>
  <c r="M15" i="7" s="1"/>
  <c r="S15" i="7" s="1"/>
  <c r="I15" i="7"/>
  <c r="J15" i="7" s="1"/>
  <c r="N15" i="7"/>
  <c r="O15" i="7" s="1"/>
  <c r="P15" i="7" s="1"/>
  <c r="F15" i="7"/>
  <c r="G15" i="7" s="1"/>
  <c r="H15" i="7" s="1"/>
  <c r="A17" i="7"/>
  <c r="C16" i="7"/>
  <c r="Q15" i="3"/>
  <c r="C16" i="5"/>
  <c r="A17" i="5"/>
  <c r="H15" i="5"/>
  <c r="D15" i="5"/>
  <c r="K15" i="5"/>
  <c r="L15" i="5" s="1"/>
  <c r="M15" i="5" s="1"/>
  <c r="N15" i="5" s="1"/>
  <c r="O15" i="5"/>
  <c r="P15" i="5" s="1"/>
  <c r="Q15" i="5" s="1"/>
  <c r="F15" i="5"/>
  <c r="I15" i="5" s="1"/>
  <c r="E15" i="5"/>
  <c r="G15" i="5" s="1"/>
  <c r="B16" i="4"/>
  <c r="C16" i="4" s="1"/>
  <c r="D16" i="4" s="1"/>
  <c r="A17" i="4"/>
  <c r="N15" i="4"/>
  <c r="O15" i="4" s="1"/>
  <c r="P15" i="4" s="1"/>
  <c r="A15" i="2"/>
  <c r="B14" i="2"/>
  <c r="C14" i="2" s="1"/>
  <c r="H14" i="2" s="1"/>
  <c r="D13" i="2"/>
  <c r="F13" i="2" s="1"/>
  <c r="I13" i="2" s="1"/>
  <c r="K13" i="2"/>
  <c r="L13" i="2" s="1"/>
  <c r="M13" i="2" s="1"/>
  <c r="N13" i="2" s="1"/>
  <c r="O13" i="2"/>
  <c r="P13" i="2" s="1"/>
  <c r="Q13" i="2" s="1"/>
  <c r="E13" i="2"/>
  <c r="G13" i="2" s="1"/>
  <c r="I16" i="3"/>
  <c r="J16" i="3" s="1"/>
  <c r="K16" i="3" s="1"/>
  <c r="L16" i="3" s="1"/>
  <c r="M16" i="3"/>
  <c r="N16" i="3" s="1"/>
  <c r="O16" i="3" s="1"/>
  <c r="E16" i="3"/>
  <c r="G16" i="3" s="1"/>
  <c r="D16" i="3"/>
  <c r="F16" i="3" s="1"/>
  <c r="C17" i="3"/>
  <c r="H17" i="3" s="1"/>
  <c r="A18" i="3"/>
  <c r="Q15" i="7" l="1"/>
  <c r="A18" i="7"/>
  <c r="C17" i="7"/>
  <c r="L16" i="7"/>
  <c r="M16" i="7" s="1"/>
  <c r="S16" i="7" s="1"/>
  <c r="I16" i="7"/>
  <c r="J16" i="7" s="1"/>
  <c r="N16" i="7"/>
  <c r="O16" i="7" s="1"/>
  <c r="P16" i="7" s="1"/>
  <c r="F16" i="7"/>
  <c r="G16" i="7" s="1"/>
  <c r="H16" i="7" s="1"/>
  <c r="D16" i="7"/>
  <c r="E16" i="7" s="1"/>
  <c r="P16" i="3"/>
  <c r="Q16" i="3"/>
  <c r="C17" i="5"/>
  <c r="A18" i="5"/>
  <c r="O16" i="5"/>
  <c r="P16" i="5" s="1"/>
  <c r="Q16" i="5" s="1"/>
  <c r="E16" i="5"/>
  <c r="G16" i="5" s="1"/>
  <c r="D16" i="5"/>
  <c r="F16" i="5" s="1"/>
  <c r="K16" i="5"/>
  <c r="L16" i="5" s="1"/>
  <c r="M16" i="5" s="1"/>
  <c r="N16" i="5" s="1"/>
  <c r="H16" i="5"/>
  <c r="B17" i="4"/>
  <c r="C17" i="4" s="1"/>
  <c r="D17" i="4" s="1"/>
  <c r="A18" i="4"/>
  <c r="N16" i="4"/>
  <c r="O16" i="4" s="1"/>
  <c r="P16" i="4" s="1"/>
  <c r="D14" i="2"/>
  <c r="F14" i="2" s="1"/>
  <c r="I14" i="2" s="1"/>
  <c r="K14" i="2"/>
  <c r="L14" i="2" s="1"/>
  <c r="M14" i="2" s="1"/>
  <c r="N14" i="2" s="1"/>
  <c r="O14" i="2"/>
  <c r="P14" i="2" s="1"/>
  <c r="Q14" i="2" s="1"/>
  <c r="E14" i="2"/>
  <c r="G14" i="2" s="1"/>
  <c r="A16" i="2"/>
  <c r="B15" i="2"/>
  <c r="C15" i="2" s="1"/>
  <c r="H15" i="2" s="1"/>
  <c r="C18" i="3"/>
  <c r="H18" i="3" s="1"/>
  <c r="A19" i="3"/>
  <c r="M17" i="3"/>
  <c r="N17" i="3" s="1"/>
  <c r="O17" i="3" s="1"/>
  <c r="D17" i="3"/>
  <c r="F17" i="3" s="1"/>
  <c r="I17" i="3"/>
  <c r="J17" i="3" s="1"/>
  <c r="K17" i="3" s="1"/>
  <c r="L17" i="3" s="1"/>
  <c r="Q17" i="3" s="1"/>
  <c r="E17" i="3"/>
  <c r="G17" i="3" s="1"/>
  <c r="Q16" i="7" l="1"/>
  <c r="L17" i="7"/>
  <c r="M17" i="7" s="1"/>
  <c r="S17" i="7" s="1"/>
  <c r="I17" i="7"/>
  <c r="J17" i="7" s="1"/>
  <c r="F17" i="7"/>
  <c r="G17" i="7" s="1"/>
  <c r="H17" i="7" s="1"/>
  <c r="D17" i="7"/>
  <c r="E17" i="7" s="1"/>
  <c r="N17" i="7"/>
  <c r="O17" i="7" s="1"/>
  <c r="P17" i="7" s="1"/>
  <c r="A19" i="7"/>
  <c r="C18" i="7"/>
  <c r="P17" i="3"/>
  <c r="I16" i="5"/>
  <c r="A19" i="5"/>
  <c r="C18" i="5"/>
  <c r="O17" i="5"/>
  <c r="P17" i="5" s="1"/>
  <c r="Q17" i="5" s="1"/>
  <c r="E17" i="5"/>
  <c r="G17" i="5" s="1"/>
  <c r="K17" i="5"/>
  <c r="L17" i="5" s="1"/>
  <c r="M17" i="5" s="1"/>
  <c r="N17" i="5" s="1"/>
  <c r="D17" i="5"/>
  <c r="F17" i="5" s="1"/>
  <c r="I17" i="5" s="1"/>
  <c r="H17" i="5"/>
  <c r="B18" i="4"/>
  <c r="C18" i="4" s="1"/>
  <c r="D18" i="4" s="1"/>
  <c r="A19" i="4"/>
  <c r="N17" i="4"/>
  <c r="O17" i="4" s="1"/>
  <c r="P17" i="4" s="1"/>
  <c r="D15" i="2"/>
  <c r="F15" i="2" s="1"/>
  <c r="K15" i="2"/>
  <c r="L15" i="2" s="1"/>
  <c r="M15" i="2" s="1"/>
  <c r="N15" i="2" s="1"/>
  <c r="O15" i="2"/>
  <c r="P15" i="2" s="1"/>
  <c r="Q15" i="2" s="1"/>
  <c r="E15" i="2"/>
  <c r="G15" i="2" s="1"/>
  <c r="A17" i="2"/>
  <c r="B16" i="2"/>
  <c r="C16" i="2" s="1"/>
  <c r="H16" i="2" s="1"/>
  <c r="A20" i="3"/>
  <c r="C19" i="3"/>
  <c r="H19" i="3" s="1"/>
  <c r="E18" i="3"/>
  <c r="M18" i="3"/>
  <c r="N18" i="3" s="1"/>
  <c r="O18" i="3" s="1"/>
  <c r="D18" i="3"/>
  <c r="F18" i="3" s="1"/>
  <c r="G18" i="3"/>
  <c r="I18" i="3"/>
  <c r="J18" i="3" s="1"/>
  <c r="K18" i="3" s="1"/>
  <c r="L18" i="3" s="1"/>
  <c r="Q17" i="7" l="1"/>
  <c r="I18" i="7"/>
  <c r="J18" i="7" s="1"/>
  <c r="N18" i="7"/>
  <c r="O18" i="7" s="1"/>
  <c r="P18" i="7" s="1"/>
  <c r="F18" i="7"/>
  <c r="G18" i="7" s="1"/>
  <c r="H18" i="7" s="1"/>
  <c r="L18" i="7"/>
  <c r="M18" i="7" s="1"/>
  <c r="S18" i="7" s="1"/>
  <c r="D18" i="7"/>
  <c r="E18" i="7" s="1"/>
  <c r="A20" i="7"/>
  <c r="C19" i="7"/>
  <c r="P18" i="3"/>
  <c r="Q18" i="3"/>
  <c r="E18" i="5"/>
  <c r="H18" i="5"/>
  <c r="G18" i="5"/>
  <c r="O18" i="5"/>
  <c r="P18" i="5" s="1"/>
  <c r="Q18" i="5" s="1"/>
  <c r="D18" i="5"/>
  <c r="F18" i="5" s="1"/>
  <c r="K18" i="5"/>
  <c r="L18" i="5" s="1"/>
  <c r="M18" i="5" s="1"/>
  <c r="N18" i="5" s="1"/>
  <c r="A20" i="5"/>
  <c r="C19" i="5"/>
  <c r="A20" i="4"/>
  <c r="B19" i="4"/>
  <c r="C19" i="4" s="1"/>
  <c r="D19" i="4" s="1"/>
  <c r="N18" i="4"/>
  <c r="O18" i="4" s="1"/>
  <c r="P18" i="4" s="1"/>
  <c r="A18" i="2"/>
  <c r="B17" i="2"/>
  <c r="C17" i="2" s="1"/>
  <c r="H17" i="2" s="1"/>
  <c r="O16" i="2"/>
  <c r="P16" i="2" s="1"/>
  <c r="Q16" i="2" s="1"/>
  <c r="D16" i="2"/>
  <c r="F16" i="2" s="1"/>
  <c r="I16" i="2" s="1"/>
  <c r="E16" i="2"/>
  <c r="G16" i="2" s="1"/>
  <c r="K16" i="2"/>
  <c r="L16" i="2" s="1"/>
  <c r="M16" i="2" s="1"/>
  <c r="N16" i="2" s="1"/>
  <c r="I15" i="2"/>
  <c r="I19" i="3"/>
  <c r="J19" i="3" s="1"/>
  <c r="K19" i="3" s="1"/>
  <c r="L19" i="3" s="1"/>
  <c r="M19" i="3"/>
  <c r="N19" i="3" s="1"/>
  <c r="O19" i="3" s="1"/>
  <c r="D19" i="3"/>
  <c r="F19" i="3" s="1"/>
  <c r="E19" i="3"/>
  <c r="G19" i="3" s="1"/>
  <c r="C20" i="3"/>
  <c r="H20" i="3" s="1"/>
  <c r="A21" i="3"/>
  <c r="Q18" i="7" l="1"/>
  <c r="P19" i="3"/>
  <c r="N19" i="7"/>
  <c r="O19" i="7" s="1"/>
  <c r="P19" i="7" s="1"/>
  <c r="F19" i="7"/>
  <c r="G19" i="7" s="1"/>
  <c r="H19" i="7" s="1"/>
  <c r="D19" i="7"/>
  <c r="E19" i="7" s="1"/>
  <c r="L19" i="7"/>
  <c r="M19" i="7" s="1"/>
  <c r="S19" i="7" s="1"/>
  <c r="I19" i="7"/>
  <c r="J19" i="7" s="1"/>
  <c r="C20" i="7"/>
  <c r="A21" i="7"/>
  <c r="Q19" i="3"/>
  <c r="I18" i="5"/>
  <c r="D19" i="5"/>
  <c r="E19" i="5"/>
  <c r="H19" i="5"/>
  <c r="G19" i="5"/>
  <c r="O19" i="5"/>
  <c r="P19" i="5" s="1"/>
  <c r="Q19" i="5" s="1"/>
  <c r="F19" i="5"/>
  <c r="I19" i="5" s="1"/>
  <c r="K19" i="5"/>
  <c r="L19" i="5" s="1"/>
  <c r="M19" i="5" s="1"/>
  <c r="N19" i="5" s="1"/>
  <c r="A21" i="5"/>
  <c r="C20" i="5"/>
  <c r="N19" i="4"/>
  <c r="O19" i="4" s="1"/>
  <c r="P19" i="4" s="1"/>
  <c r="A21" i="4"/>
  <c r="B20" i="4"/>
  <c r="C20" i="4" s="1"/>
  <c r="D20" i="4" s="1"/>
  <c r="E17" i="2"/>
  <c r="G17" i="2" s="1"/>
  <c r="K17" i="2"/>
  <c r="L17" i="2" s="1"/>
  <c r="M17" i="2" s="1"/>
  <c r="N17" i="2" s="1"/>
  <c r="D17" i="2"/>
  <c r="F17" i="2" s="1"/>
  <c r="I17" i="2" s="1"/>
  <c r="O17" i="2"/>
  <c r="P17" i="2" s="1"/>
  <c r="Q17" i="2" s="1"/>
  <c r="A19" i="2"/>
  <c r="B18" i="2"/>
  <c r="C18" i="2" s="1"/>
  <c r="H18" i="2" s="1"/>
  <c r="I20" i="3"/>
  <c r="J20" i="3" s="1"/>
  <c r="K20" i="3" s="1"/>
  <c r="L20" i="3" s="1"/>
  <c r="E20" i="3"/>
  <c r="G20" i="3" s="1"/>
  <c r="D20" i="3"/>
  <c r="F20" i="3" s="1"/>
  <c r="M20" i="3"/>
  <c r="N20" i="3" s="1"/>
  <c r="O20" i="3" s="1"/>
  <c r="C21" i="3"/>
  <c r="H21" i="3" s="1"/>
  <c r="A22" i="3"/>
  <c r="Q19" i="7" l="1"/>
  <c r="D20" i="7"/>
  <c r="E20" i="7" s="1"/>
  <c r="I20" i="7"/>
  <c r="J20" i="7" s="1"/>
  <c r="F20" i="7"/>
  <c r="G20" i="7" s="1"/>
  <c r="H20" i="7" s="1"/>
  <c r="N20" i="7"/>
  <c r="O20" i="7" s="1"/>
  <c r="P20" i="7" s="1"/>
  <c r="L20" i="7"/>
  <c r="M20" i="7" s="1"/>
  <c r="S20" i="7" s="1"/>
  <c r="A22" i="7"/>
  <c r="C21" i="7"/>
  <c r="P20" i="3"/>
  <c r="Q20" i="3"/>
  <c r="K20" i="5"/>
  <c r="L20" i="5" s="1"/>
  <c r="M20" i="5" s="1"/>
  <c r="N20" i="5" s="1"/>
  <c r="H20" i="5"/>
  <c r="O20" i="5"/>
  <c r="P20" i="5" s="1"/>
  <c r="Q20" i="5" s="1"/>
  <c r="E20" i="5"/>
  <c r="G20" i="5" s="1"/>
  <c r="D20" i="5"/>
  <c r="F20" i="5" s="1"/>
  <c r="I20" i="5" s="1"/>
  <c r="A22" i="5"/>
  <c r="C21" i="5"/>
  <c r="N20" i="4"/>
  <c r="O20" i="4" s="1"/>
  <c r="P20" i="4" s="1"/>
  <c r="A22" i="4"/>
  <c r="B21" i="4"/>
  <c r="C21" i="4" s="1"/>
  <c r="D21" i="4" s="1"/>
  <c r="O18" i="2"/>
  <c r="P18" i="2" s="1"/>
  <c r="Q18" i="2" s="1"/>
  <c r="K18" i="2"/>
  <c r="L18" i="2" s="1"/>
  <c r="M18" i="2" s="1"/>
  <c r="N18" i="2" s="1"/>
  <c r="D18" i="2"/>
  <c r="F18" i="2" s="1"/>
  <c r="I18" i="2" s="1"/>
  <c r="E18" i="2"/>
  <c r="G18" i="2" s="1"/>
  <c r="A20" i="2"/>
  <c r="B19" i="2"/>
  <c r="C19" i="2" s="1"/>
  <c r="H19" i="2" s="1"/>
  <c r="C22" i="3"/>
  <c r="H22" i="3" s="1"/>
  <c r="A23" i="3"/>
  <c r="M21" i="3"/>
  <c r="N21" i="3" s="1"/>
  <c r="O21" i="3" s="1"/>
  <c r="D21" i="3"/>
  <c r="F21" i="3" s="1"/>
  <c r="I21" i="3"/>
  <c r="J21" i="3" s="1"/>
  <c r="K21" i="3" s="1"/>
  <c r="L21" i="3" s="1"/>
  <c r="E21" i="3"/>
  <c r="G21" i="3" s="1"/>
  <c r="Q20" i="7" l="1"/>
  <c r="A23" i="7"/>
  <c r="C22" i="7"/>
  <c r="L21" i="7"/>
  <c r="M21" i="7" s="1"/>
  <c r="S21" i="7" s="1"/>
  <c r="D21" i="7"/>
  <c r="E21" i="7" s="1"/>
  <c r="N21" i="7"/>
  <c r="O21" i="7" s="1"/>
  <c r="P21" i="7" s="1"/>
  <c r="I21" i="7"/>
  <c r="J21" i="7" s="1"/>
  <c r="F21" i="7"/>
  <c r="G21" i="7" s="1"/>
  <c r="H21" i="7" s="1"/>
  <c r="P21" i="3"/>
  <c r="Q21" i="3"/>
  <c r="H21" i="5"/>
  <c r="K21" i="5"/>
  <c r="L21" i="5" s="1"/>
  <c r="M21" i="5" s="1"/>
  <c r="N21" i="5" s="1"/>
  <c r="O21" i="5"/>
  <c r="P21" i="5" s="1"/>
  <c r="Q21" i="5" s="1"/>
  <c r="D21" i="5"/>
  <c r="F21" i="5" s="1"/>
  <c r="I21" i="5" s="1"/>
  <c r="E21" i="5"/>
  <c r="G21" i="5" s="1"/>
  <c r="A23" i="5"/>
  <c r="C22" i="5"/>
  <c r="N21" i="4"/>
  <c r="O21" i="4" s="1"/>
  <c r="P21" i="4" s="1"/>
  <c r="A23" i="4"/>
  <c r="B22" i="4"/>
  <c r="C22" i="4" s="1"/>
  <c r="D22" i="4" s="1"/>
  <c r="O19" i="2"/>
  <c r="P19" i="2" s="1"/>
  <c r="Q19" i="2" s="1"/>
  <c r="E19" i="2"/>
  <c r="G19" i="2" s="1"/>
  <c r="K19" i="2"/>
  <c r="L19" i="2" s="1"/>
  <c r="M19" i="2" s="1"/>
  <c r="N19" i="2" s="1"/>
  <c r="D19" i="2"/>
  <c r="F19" i="2" s="1"/>
  <c r="I19" i="2" s="1"/>
  <c r="A21" i="2"/>
  <c r="B20" i="2"/>
  <c r="C20" i="2" s="1"/>
  <c r="H20" i="2" s="1"/>
  <c r="A24" i="3"/>
  <c r="C23" i="3"/>
  <c r="H23" i="3" s="1"/>
  <c r="E22" i="3"/>
  <c r="G22" i="3" s="1"/>
  <c r="M22" i="3"/>
  <c r="N22" i="3" s="1"/>
  <c r="O22" i="3" s="1"/>
  <c r="D22" i="3"/>
  <c r="F22" i="3" s="1"/>
  <c r="I22" i="3"/>
  <c r="J22" i="3" s="1"/>
  <c r="K22" i="3" s="1"/>
  <c r="L22" i="3" s="1"/>
  <c r="Q21" i="7" l="1"/>
  <c r="I22" i="7"/>
  <c r="J22" i="7" s="1"/>
  <c r="N22" i="7"/>
  <c r="O22" i="7" s="1"/>
  <c r="P22" i="7" s="1"/>
  <c r="F22" i="7"/>
  <c r="G22" i="7" s="1"/>
  <c r="H22" i="7" s="1"/>
  <c r="L22" i="7"/>
  <c r="M22" i="7" s="1"/>
  <c r="S22" i="7" s="1"/>
  <c r="D22" i="7"/>
  <c r="E22" i="7" s="1"/>
  <c r="A24" i="7"/>
  <c r="C23" i="7"/>
  <c r="P22" i="3"/>
  <c r="Q22" i="3"/>
  <c r="O22" i="5"/>
  <c r="P22" i="5" s="1"/>
  <c r="Q22" i="5" s="1"/>
  <c r="E22" i="5"/>
  <c r="G22" i="5" s="1"/>
  <c r="D22" i="5"/>
  <c r="F22" i="5" s="1"/>
  <c r="I22" i="5" s="1"/>
  <c r="K22" i="5"/>
  <c r="L22" i="5" s="1"/>
  <c r="M22" i="5" s="1"/>
  <c r="N22" i="5" s="1"/>
  <c r="H22" i="5"/>
  <c r="A24" i="5"/>
  <c r="C23" i="5"/>
  <c r="N22" i="4"/>
  <c r="O22" i="4" s="1"/>
  <c r="P22" i="4" s="1"/>
  <c r="A24" i="4"/>
  <c r="B23" i="4"/>
  <c r="C23" i="4" s="1"/>
  <c r="D23" i="4" s="1"/>
  <c r="A22" i="2"/>
  <c r="B21" i="2"/>
  <c r="C21" i="2" s="1"/>
  <c r="H21" i="2" s="1"/>
  <c r="D20" i="2"/>
  <c r="F20" i="2" s="1"/>
  <c r="O20" i="2"/>
  <c r="P20" i="2" s="1"/>
  <c r="Q20" i="2" s="1"/>
  <c r="K20" i="2"/>
  <c r="L20" i="2" s="1"/>
  <c r="M20" i="2" s="1"/>
  <c r="N20" i="2" s="1"/>
  <c r="E20" i="2"/>
  <c r="G20" i="2" s="1"/>
  <c r="I23" i="3"/>
  <c r="J23" i="3" s="1"/>
  <c r="K23" i="3" s="1"/>
  <c r="L23" i="3" s="1"/>
  <c r="M23" i="3"/>
  <c r="N23" i="3" s="1"/>
  <c r="O23" i="3" s="1"/>
  <c r="D23" i="3"/>
  <c r="F23" i="3" s="1"/>
  <c r="E23" i="3"/>
  <c r="G23" i="3" s="1"/>
  <c r="C24" i="3"/>
  <c r="H24" i="3" s="1"/>
  <c r="A25" i="3"/>
  <c r="Q22" i="7" l="1"/>
  <c r="N23" i="7"/>
  <c r="O23" i="7" s="1"/>
  <c r="P23" i="7" s="1"/>
  <c r="F23" i="7"/>
  <c r="G23" i="7" s="1"/>
  <c r="H23" i="7" s="1"/>
  <c r="D23" i="7"/>
  <c r="L23" i="7"/>
  <c r="M23" i="7" s="1"/>
  <c r="S23" i="7" s="1"/>
  <c r="I23" i="7"/>
  <c r="J23" i="7" s="1"/>
  <c r="E23" i="7"/>
  <c r="C24" i="7"/>
  <c r="A25" i="7"/>
  <c r="P23" i="3"/>
  <c r="Q23" i="3"/>
  <c r="H23" i="5"/>
  <c r="K23" i="5"/>
  <c r="L23" i="5" s="1"/>
  <c r="M23" i="5" s="1"/>
  <c r="N23" i="5" s="1"/>
  <c r="E23" i="5"/>
  <c r="G23" i="5" s="1"/>
  <c r="D23" i="5"/>
  <c r="F23" i="5" s="1"/>
  <c r="O23" i="5"/>
  <c r="P23" i="5" s="1"/>
  <c r="Q23" i="5" s="1"/>
  <c r="C24" i="5"/>
  <c r="A25" i="5"/>
  <c r="N23" i="4"/>
  <c r="O23" i="4" s="1"/>
  <c r="P23" i="4" s="1"/>
  <c r="B24" i="4"/>
  <c r="C24" i="4" s="1"/>
  <c r="D24" i="4" s="1"/>
  <c r="A25" i="4"/>
  <c r="O21" i="2"/>
  <c r="P21" i="2" s="1"/>
  <c r="Q21" i="2" s="1"/>
  <c r="K21" i="2"/>
  <c r="L21" i="2" s="1"/>
  <c r="M21" i="2" s="1"/>
  <c r="N21" i="2" s="1"/>
  <c r="E21" i="2"/>
  <c r="G21" i="2" s="1"/>
  <c r="D21" i="2"/>
  <c r="F21" i="2" s="1"/>
  <c r="I21" i="2" s="1"/>
  <c r="I20" i="2"/>
  <c r="B22" i="2"/>
  <c r="C22" i="2" s="1"/>
  <c r="H22" i="2" s="1"/>
  <c r="A23" i="2"/>
  <c r="C25" i="3"/>
  <c r="H25" i="3" s="1"/>
  <c r="A26" i="3"/>
  <c r="I24" i="3"/>
  <c r="J24" i="3" s="1"/>
  <c r="K24" i="3" s="1"/>
  <c r="L24" i="3" s="1"/>
  <c r="P24" i="3" s="1"/>
  <c r="M24" i="3"/>
  <c r="N24" i="3" s="1"/>
  <c r="O24" i="3" s="1"/>
  <c r="E24" i="3"/>
  <c r="G24" i="3" s="1"/>
  <c r="D24" i="3"/>
  <c r="F24" i="3" s="1"/>
  <c r="Q23" i="7" l="1"/>
  <c r="A26" i="7"/>
  <c r="C25" i="7"/>
  <c r="D24" i="7"/>
  <c r="E24" i="7" s="1"/>
  <c r="I24" i="7"/>
  <c r="J24" i="7" s="1"/>
  <c r="N24" i="7"/>
  <c r="O24" i="7" s="1"/>
  <c r="P24" i="7" s="1"/>
  <c r="L24" i="7"/>
  <c r="M24" i="7" s="1"/>
  <c r="S24" i="7" s="1"/>
  <c r="F24" i="7"/>
  <c r="G24" i="7" s="1"/>
  <c r="H24" i="7" s="1"/>
  <c r="Q24" i="3"/>
  <c r="I23" i="5"/>
  <c r="A26" i="5"/>
  <c r="C25" i="5"/>
  <c r="O24" i="5"/>
  <c r="P24" i="5" s="1"/>
  <c r="Q24" i="5" s="1"/>
  <c r="E24" i="5"/>
  <c r="G24" i="5" s="1"/>
  <c r="D24" i="5"/>
  <c r="F24" i="5" s="1"/>
  <c r="I24" i="5" s="1"/>
  <c r="K24" i="5"/>
  <c r="L24" i="5" s="1"/>
  <c r="M24" i="5" s="1"/>
  <c r="N24" i="5" s="1"/>
  <c r="H24" i="5"/>
  <c r="A26" i="4"/>
  <c r="B25" i="4"/>
  <c r="C25" i="4" s="1"/>
  <c r="D25" i="4" s="1"/>
  <c r="N24" i="4"/>
  <c r="O24" i="4" s="1"/>
  <c r="P24" i="4" s="1"/>
  <c r="A24" i="2"/>
  <c r="B23" i="2"/>
  <c r="C23" i="2" s="1"/>
  <c r="H23" i="2" s="1"/>
  <c r="E22" i="2"/>
  <c r="G22" i="2"/>
  <c r="D22" i="2"/>
  <c r="F22" i="2" s="1"/>
  <c r="I22" i="2" s="1"/>
  <c r="K22" i="2"/>
  <c r="L22" i="2" s="1"/>
  <c r="M22" i="2" s="1"/>
  <c r="N22" i="2" s="1"/>
  <c r="O22" i="2"/>
  <c r="P22" i="2" s="1"/>
  <c r="Q22" i="2" s="1"/>
  <c r="C26" i="3"/>
  <c r="H26" i="3" s="1"/>
  <c r="A27" i="3"/>
  <c r="M25" i="3"/>
  <c r="N25" i="3" s="1"/>
  <c r="O25" i="3" s="1"/>
  <c r="D25" i="3"/>
  <c r="I25" i="3"/>
  <c r="J25" i="3" s="1"/>
  <c r="K25" i="3" s="1"/>
  <c r="L25" i="3" s="1"/>
  <c r="E25" i="3"/>
  <c r="G25" i="3" s="1"/>
  <c r="F25" i="3"/>
  <c r="Q24" i="7" l="1"/>
  <c r="L25" i="7"/>
  <c r="M25" i="7" s="1"/>
  <c r="S25" i="7" s="1"/>
  <c r="I25" i="7"/>
  <c r="J25" i="7" s="1"/>
  <c r="F25" i="7"/>
  <c r="G25" i="7" s="1"/>
  <c r="H25" i="7" s="1"/>
  <c r="D25" i="7"/>
  <c r="E25" i="7" s="1"/>
  <c r="N25" i="7"/>
  <c r="O25" i="7" s="1"/>
  <c r="P25" i="7" s="1"/>
  <c r="A27" i="7"/>
  <c r="C26" i="7"/>
  <c r="P25" i="3"/>
  <c r="Q25" i="3"/>
  <c r="D25" i="5"/>
  <c r="F25" i="5" s="1"/>
  <c r="H25" i="5"/>
  <c r="E25" i="5"/>
  <c r="G25" i="5" s="1"/>
  <c r="O25" i="5"/>
  <c r="P25" i="5" s="1"/>
  <c r="Q25" i="5" s="1"/>
  <c r="K25" i="5"/>
  <c r="L25" i="5" s="1"/>
  <c r="M25" i="5" s="1"/>
  <c r="N25" i="5" s="1"/>
  <c r="C26" i="5"/>
  <c r="A27" i="5"/>
  <c r="N25" i="4"/>
  <c r="O25" i="4" s="1"/>
  <c r="P25" i="4" s="1"/>
  <c r="B26" i="4"/>
  <c r="C26" i="4" s="1"/>
  <c r="D26" i="4" s="1"/>
  <c r="A27" i="4"/>
  <c r="K23" i="2"/>
  <c r="L23" i="2" s="1"/>
  <c r="M23" i="2" s="1"/>
  <c r="N23" i="2" s="1"/>
  <c r="O23" i="2"/>
  <c r="P23" i="2" s="1"/>
  <c r="Q23" i="2" s="1"/>
  <c r="D23" i="2"/>
  <c r="F23" i="2" s="1"/>
  <c r="I23" i="2" s="1"/>
  <c r="E23" i="2"/>
  <c r="G23" i="2" s="1"/>
  <c r="A25" i="2"/>
  <c r="B24" i="2"/>
  <c r="C24" i="2" s="1"/>
  <c r="H24" i="2" s="1"/>
  <c r="A28" i="3"/>
  <c r="C27" i="3"/>
  <c r="H27" i="3" s="1"/>
  <c r="E26" i="3"/>
  <c r="G26" i="3" s="1"/>
  <c r="M26" i="3"/>
  <c r="N26" i="3" s="1"/>
  <c r="O26" i="3" s="1"/>
  <c r="D26" i="3"/>
  <c r="F26" i="3" s="1"/>
  <c r="I26" i="3"/>
  <c r="J26" i="3" s="1"/>
  <c r="K26" i="3" s="1"/>
  <c r="L26" i="3" s="1"/>
  <c r="Q25" i="7" l="1"/>
  <c r="A28" i="7"/>
  <c r="C27" i="7"/>
  <c r="I26" i="7"/>
  <c r="J26" i="7" s="1"/>
  <c r="N26" i="7"/>
  <c r="O26" i="7" s="1"/>
  <c r="P26" i="7" s="1"/>
  <c r="F26" i="7"/>
  <c r="G26" i="7" s="1"/>
  <c r="H26" i="7" s="1"/>
  <c r="L26" i="7"/>
  <c r="M26" i="7" s="1"/>
  <c r="S26" i="7" s="1"/>
  <c r="D26" i="7"/>
  <c r="E26" i="7" s="1"/>
  <c r="P26" i="3"/>
  <c r="Q26" i="3"/>
  <c r="I25" i="5"/>
  <c r="A28" i="5"/>
  <c r="C27" i="5"/>
  <c r="E26" i="5"/>
  <c r="G26" i="5" s="1"/>
  <c r="D26" i="5"/>
  <c r="F26" i="5" s="1"/>
  <c r="I26" i="5" s="1"/>
  <c r="K26" i="5"/>
  <c r="L26" i="5" s="1"/>
  <c r="M26" i="5" s="1"/>
  <c r="N26" i="5" s="1"/>
  <c r="O26" i="5"/>
  <c r="P26" i="5" s="1"/>
  <c r="Q26" i="5" s="1"/>
  <c r="H26" i="5"/>
  <c r="A28" i="4"/>
  <c r="B27" i="4"/>
  <c r="C27" i="4" s="1"/>
  <c r="D27" i="4" s="1"/>
  <c r="N26" i="4"/>
  <c r="O26" i="4" s="1"/>
  <c r="P26" i="4" s="1"/>
  <c r="K24" i="2"/>
  <c r="L24" i="2" s="1"/>
  <c r="M24" i="2" s="1"/>
  <c r="N24" i="2" s="1"/>
  <c r="O24" i="2"/>
  <c r="P24" i="2" s="1"/>
  <c r="Q24" i="2" s="1"/>
  <c r="D24" i="2"/>
  <c r="F24" i="2" s="1"/>
  <c r="I24" i="2" s="1"/>
  <c r="E24" i="2"/>
  <c r="G24" i="2" s="1"/>
  <c r="A26" i="2"/>
  <c r="B25" i="2"/>
  <c r="C25" i="2" s="1"/>
  <c r="H25" i="2" s="1"/>
  <c r="I27" i="3"/>
  <c r="J27" i="3" s="1"/>
  <c r="K27" i="3" s="1"/>
  <c r="L27" i="3" s="1"/>
  <c r="M27" i="3"/>
  <c r="N27" i="3" s="1"/>
  <c r="O27" i="3" s="1"/>
  <c r="D27" i="3"/>
  <c r="F27" i="3" s="1"/>
  <c r="E27" i="3"/>
  <c r="G27" i="3" s="1"/>
  <c r="C28" i="3"/>
  <c r="H28" i="3" s="1"/>
  <c r="A29" i="3"/>
  <c r="P27" i="3" l="1"/>
  <c r="Q26" i="7"/>
  <c r="N27" i="7"/>
  <c r="O27" i="7" s="1"/>
  <c r="P27" i="7" s="1"/>
  <c r="F27" i="7"/>
  <c r="G27" i="7" s="1"/>
  <c r="H27" i="7" s="1"/>
  <c r="D27" i="7"/>
  <c r="E27" i="7" s="1"/>
  <c r="L27" i="7"/>
  <c r="M27" i="7" s="1"/>
  <c r="S27" i="7" s="1"/>
  <c r="I27" i="7"/>
  <c r="J27" i="7" s="1"/>
  <c r="C28" i="7"/>
  <c r="A29" i="7"/>
  <c r="Q27" i="3"/>
  <c r="D27" i="5"/>
  <c r="K27" i="5"/>
  <c r="L27" i="5" s="1"/>
  <c r="M27" i="5" s="1"/>
  <c r="N27" i="5" s="1"/>
  <c r="H27" i="5"/>
  <c r="F27" i="5"/>
  <c r="I27" i="5" s="1"/>
  <c r="O27" i="5"/>
  <c r="P27" i="5" s="1"/>
  <c r="Q27" i="5" s="1"/>
  <c r="E27" i="5"/>
  <c r="G27" i="5" s="1"/>
  <c r="A29" i="5"/>
  <c r="C28" i="5"/>
  <c r="N27" i="4"/>
  <c r="O27" i="4" s="1"/>
  <c r="P27" i="4" s="1"/>
  <c r="A29" i="4"/>
  <c r="B28" i="4"/>
  <c r="C28" i="4" s="1"/>
  <c r="D28" i="4" s="1"/>
  <c r="A27" i="2"/>
  <c r="B26" i="2"/>
  <c r="C26" i="2" s="1"/>
  <c r="H26" i="2" s="1"/>
  <c r="O25" i="2"/>
  <c r="P25" i="2" s="1"/>
  <c r="Q25" i="2" s="1"/>
  <c r="K25" i="2"/>
  <c r="L25" i="2" s="1"/>
  <c r="M25" i="2" s="1"/>
  <c r="N25" i="2" s="1"/>
  <c r="D25" i="2"/>
  <c r="F25" i="2" s="1"/>
  <c r="I25" i="2" s="1"/>
  <c r="E25" i="2"/>
  <c r="G25" i="2" s="1"/>
  <c r="C29" i="3"/>
  <c r="H29" i="3" s="1"/>
  <c r="A30" i="3"/>
  <c r="I28" i="3"/>
  <c r="J28" i="3" s="1"/>
  <c r="K28" i="3" s="1"/>
  <c r="L28" i="3" s="1"/>
  <c r="E28" i="3"/>
  <c r="G28" i="3" s="1"/>
  <c r="D28" i="3"/>
  <c r="F28" i="3" s="1"/>
  <c r="M28" i="3"/>
  <c r="N28" i="3" s="1"/>
  <c r="O28" i="3" s="1"/>
  <c r="Q27" i="7" l="1"/>
  <c r="D28" i="7"/>
  <c r="E28" i="7" s="1"/>
  <c r="I28" i="7"/>
  <c r="J28" i="7" s="1"/>
  <c r="F28" i="7"/>
  <c r="G28" i="7" s="1"/>
  <c r="H28" i="7" s="1"/>
  <c r="N28" i="7"/>
  <c r="O28" i="7" s="1"/>
  <c r="P28" i="7" s="1"/>
  <c r="L28" i="7"/>
  <c r="M28" i="7" s="1"/>
  <c r="S28" i="7" s="1"/>
  <c r="A30" i="7"/>
  <c r="C29" i="7"/>
  <c r="P28" i="3"/>
  <c r="Q28" i="3"/>
  <c r="K28" i="5"/>
  <c r="L28" i="5" s="1"/>
  <c r="M28" i="5" s="1"/>
  <c r="N28" i="5" s="1"/>
  <c r="E28" i="5"/>
  <c r="G28" i="5" s="1"/>
  <c r="O28" i="5"/>
  <c r="P28" i="5" s="1"/>
  <c r="Q28" i="5" s="1"/>
  <c r="D28" i="5"/>
  <c r="F28" i="5" s="1"/>
  <c r="I28" i="5" s="1"/>
  <c r="H28" i="5"/>
  <c r="A30" i="5"/>
  <c r="C29" i="5"/>
  <c r="N28" i="4"/>
  <c r="O28" i="4" s="1"/>
  <c r="P28" i="4" s="1"/>
  <c r="A30" i="4"/>
  <c r="B29" i="4"/>
  <c r="C29" i="4" s="1"/>
  <c r="D29" i="4" s="1"/>
  <c r="E26" i="2"/>
  <c r="G26" i="2" s="1"/>
  <c r="K26" i="2"/>
  <c r="L26" i="2" s="1"/>
  <c r="M26" i="2" s="1"/>
  <c r="N26" i="2" s="1"/>
  <c r="D26" i="2"/>
  <c r="F26" i="2" s="1"/>
  <c r="I26" i="2" s="1"/>
  <c r="O26" i="2"/>
  <c r="P26" i="2" s="1"/>
  <c r="Q26" i="2" s="1"/>
  <c r="A28" i="2"/>
  <c r="B27" i="2"/>
  <c r="C27" i="2" s="1"/>
  <c r="H27" i="2" s="1"/>
  <c r="C30" i="3"/>
  <c r="H30" i="3" s="1"/>
  <c r="A31" i="3"/>
  <c r="M29" i="3"/>
  <c r="N29" i="3" s="1"/>
  <c r="O29" i="3" s="1"/>
  <c r="D29" i="3"/>
  <c r="F29" i="3" s="1"/>
  <c r="I29" i="3"/>
  <c r="J29" i="3" s="1"/>
  <c r="K29" i="3" s="1"/>
  <c r="L29" i="3" s="1"/>
  <c r="E29" i="3"/>
  <c r="G29" i="3" s="1"/>
  <c r="Q28" i="7" l="1"/>
  <c r="A31" i="7"/>
  <c r="C30" i="7"/>
  <c r="L29" i="7"/>
  <c r="M29" i="7" s="1"/>
  <c r="S29" i="7" s="1"/>
  <c r="D29" i="7"/>
  <c r="E29" i="7" s="1"/>
  <c r="N29" i="7"/>
  <c r="O29" i="7" s="1"/>
  <c r="P29" i="7" s="1"/>
  <c r="I29" i="7"/>
  <c r="J29" i="7" s="1"/>
  <c r="F29" i="7"/>
  <c r="G29" i="7" s="1"/>
  <c r="H29" i="7" s="1"/>
  <c r="P29" i="3"/>
  <c r="Q29" i="3"/>
  <c r="H29" i="5"/>
  <c r="O29" i="5"/>
  <c r="P29" i="5" s="1"/>
  <c r="Q29" i="5" s="1"/>
  <c r="D29" i="5"/>
  <c r="F29" i="5" s="1"/>
  <c r="I29" i="5" s="1"/>
  <c r="K29" i="5"/>
  <c r="L29" i="5" s="1"/>
  <c r="M29" i="5" s="1"/>
  <c r="N29" i="5" s="1"/>
  <c r="E29" i="5"/>
  <c r="G29" i="5" s="1"/>
  <c r="C30" i="5"/>
  <c r="A31" i="5"/>
  <c r="A31" i="4"/>
  <c r="B30" i="4"/>
  <c r="C30" i="4" s="1"/>
  <c r="D30" i="4" s="1"/>
  <c r="N29" i="4"/>
  <c r="O29" i="4" s="1"/>
  <c r="P29" i="4" s="1"/>
  <c r="A29" i="2"/>
  <c r="B28" i="2"/>
  <c r="C28" i="2" s="1"/>
  <c r="H28" i="2" s="1"/>
  <c r="O27" i="2"/>
  <c r="P27" i="2" s="1"/>
  <c r="Q27" i="2" s="1"/>
  <c r="E27" i="2"/>
  <c r="G27" i="2" s="1"/>
  <c r="D27" i="2"/>
  <c r="F27" i="2" s="1"/>
  <c r="K27" i="2"/>
  <c r="L27" i="2" s="1"/>
  <c r="M27" i="2" s="1"/>
  <c r="N27" i="2" s="1"/>
  <c r="A32" i="3"/>
  <c r="C31" i="3"/>
  <c r="H31" i="3" s="1"/>
  <c r="E30" i="3"/>
  <c r="M30" i="3"/>
  <c r="N30" i="3" s="1"/>
  <c r="O30" i="3" s="1"/>
  <c r="D30" i="3"/>
  <c r="F30" i="3" s="1"/>
  <c r="I30" i="3"/>
  <c r="J30" i="3" s="1"/>
  <c r="K30" i="3" s="1"/>
  <c r="L30" i="3" s="1"/>
  <c r="G30" i="3"/>
  <c r="Q29" i="7" l="1"/>
  <c r="I30" i="7"/>
  <c r="J30" i="7" s="1"/>
  <c r="N30" i="7"/>
  <c r="O30" i="7" s="1"/>
  <c r="P30" i="7" s="1"/>
  <c r="F30" i="7"/>
  <c r="G30" i="7" s="1"/>
  <c r="H30" i="7" s="1"/>
  <c r="L30" i="7"/>
  <c r="M30" i="7" s="1"/>
  <c r="S30" i="7" s="1"/>
  <c r="D30" i="7"/>
  <c r="E30" i="7" s="1"/>
  <c r="A32" i="7"/>
  <c r="C31" i="7"/>
  <c r="P30" i="3"/>
  <c r="Q30" i="3"/>
  <c r="C31" i="5"/>
  <c r="A32" i="5"/>
  <c r="H30" i="5"/>
  <c r="O30" i="5"/>
  <c r="P30" i="5" s="1"/>
  <c r="Q30" i="5" s="1"/>
  <c r="G30" i="5"/>
  <c r="K30" i="5"/>
  <c r="L30" i="5" s="1"/>
  <c r="M30" i="5" s="1"/>
  <c r="N30" i="5" s="1"/>
  <c r="E30" i="5"/>
  <c r="D30" i="5"/>
  <c r="F30" i="5" s="1"/>
  <c r="I30" i="5" s="1"/>
  <c r="N30" i="4"/>
  <c r="O30" i="4" s="1"/>
  <c r="P30" i="4" s="1"/>
  <c r="B31" i="4"/>
  <c r="C31" i="4" s="1"/>
  <c r="D31" i="4" s="1"/>
  <c r="A32" i="4"/>
  <c r="I27" i="2"/>
  <c r="E28" i="2"/>
  <c r="G28" i="2" s="1"/>
  <c r="K28" i="2"/>
  <c r="L28" i="2" s="1"/>
  <c r="M28" i="2" s="1"/>
  <c r="N28" i="2" s="1"/>
  <c r="O28" i="2"/>
  <c r="P28" i="2" s="1"/>
  <c r="Q28" i="2" s="1"/>
  <c r="D28" i="2"/>
  <c r="F28" i="2" s="1"/>
  <c r="I28" i="2" s="1"/>
  <c r="A30" i="2"/>
  <c r="B29" i="2"/>
  <c r="C29" i="2" s="1"/>
  <c r="H29" i="2" s="1"/>
  <c r="I31" i="3"/>
  <c r="J31" i="3" s="1"/>
  <c r="K31" i="3" s="1"/>
  <c r="L31" i="3" s="1"/>
  <c r="M31" i="3"/>
  <c r="N31" i="3" s="1"/>
  <c r="O31" i="3" s="1"/>
  <c r="D31" i="3"/>
  <c r="F31" i="3" s="1"/>
  <c r="E31" i="3"/>
  <c r="G31" i="3" s="1"/>
  <c r="C32" i="3"/>
  <c r="H32" i="3" s="1"/>
  <c r="A33" i="3"/>
  <c r="P31" i="3" l="1"/>
  <c r="Q30" i="7"/>
  <c r="N31" i="7"/>
  <c r="O31" i="7" s="1"/>
  <c r="P31" i="7" s="1"/>
  <c r="F31" i="7"/>
  <c r="G31" i="7" s="1"/>
  <c r="H31" i="7" s="1"/>
  <c r="D31" i="7"/>
  <c r="L31" i="7"/>
  <c r="M31" i="7" s="1"/>
  <c r="S31" i="7" s="1"/>
  <c r="I31" i="7"/>
  <c r="J31" i="7" s="1"/>
  <c r="E31" i="7"/>
  <c r="C32" i="7"/>
  <c r="A33" i="7"/>
  <c r="Q31" i="3"/>
  <c r="C32" i="5"/>
  <c r="A33" i="5"/>
  <c r="H31" i="5"/>
  <c r="O31" i="5"/>
  <c r="P31" i="5" s="1"/>
  <c r="Q31" i="5" s="1"/>
  <c r="E31" i="5"/>
  <c r="G31" i="5" s="1"/>
  <c r="D31" i="5"/>
  <c r="F31" i="5" s="1"/>
  <c r="I31" i="5" s="1"/>
  <c r="K31" i="5"/>
  <c r="L31" i="5" s="1"/>
  <c r="M31" i="5" s="1"/>
  <c r="N31" i="5" s="1"/>
  <c r="A33" i="4"/>
  <c r="B32" i="4"/>
  <c r="C32" i="4" s="1"/>
  <c r="D32" i="4" s="1"/>
  <c r="N31" i="4"/>
  <c r="O31" i="4" s="1"/>
  <c r="P31" i="4" s="1"/>
  <c r="A31" i="2"/>
  <c r="B30" i="2"/>
  <c r="C30" i="2" s="1"/>
  <c r="H30" i="2" s="1"/>
  <c r="K29" i="2"/>
  <c r="L29" i="2" s="1"/>
  <c r="M29" i="2" s="1"/>
  <c r="N29" i="2" s="1"/>
  <c r="O29" i="2"/>
  <c r="P29" i="2" s="1"/>
  <c r="Q29" i="2" s="1"/>
  <c r="E29" i="2"/>
  <c r="G29" i="2" s="1"/>
  <c r="D29" i="2"/>
  <c r="F29" i="2" s="1"/>
  <c r="I29" i="2" s="1"/>
  <c r="C33" i="3"/>
  <c r="H33" i="3" s="1"/>
  <c r="A34" i="3"/>
  <c r="I32" i="3"/>
  <c r="J32" i="3" s="1"/>
  <c r="K32" i="3" s="1"/>
  <c r="L32" i="3" s="1"/>
  <c r="M32" i="3"/>
  <c r="N32" i="3" s="1"/>
  <c r="O32" i="3" s="1"/>
  <c r="E32" i="3"/>
  <c r="G32" i="3" s="1"/>
  <c r="D32" i="3"/>
  <c r="F32" i="3" s="1"/>
  <c r="Q31" i="7" l="1"/>
  <c r="A34" i="7"/>
  <c r="C33" i="7"/>
  <c r="D32" i="7"/>
  <c r="E32" i="7" s="1"/>
  <c r="I32" i="7"/>
  <c r="J32" i="7" s="1"/>
  <c r="N32" i="7"/>
  <c r="O32" i="7" s="1"/>
  <c r="P32" i="7" s="1"/>
  <c r="L32" i="7"/>
  <c r="M32" i="7" s="1"/>
  <c r="S32" i="7" s="1"/>
  <c r="F32" i="7"/>
  <c r="G32" i="7" s="1"/>
  <c r="H32" i="7" s="1"/>
  <c r="P32" i="3"/>
  <c r="Q32" i="3"/>
  <c r="A34" i="5"/>
  <c r="C33" i="5"/>
  <c r="O32" i="5"/>
  <c r="P32" i="5" s="1"/>
  <c r="Q32" i="5" s="1"/>
  <c r="E32" i="5"/>
  <c r="G32" i="5" s="1"/>
  <c r="D32" i="5"/>
  <c r="F32" i="5" s="1"/>
  <c r="K32" i="5"/>
  <c r="L32" i="5" s="1"/>
  <c r="M32" i="5" s="1"/>
  <c r="N32" i="5" s="1"/>
  <c r="H32" i="5"/>
  <c r="N32" i="4"/>
  <c r="O32" i="4" s="1"/>
  <c r="P32" i="4" s="1"/>
  <c r="A34" i="4"/>
  <c r="B33" i="4"/>
  <c r="C33" i="4" s="1"/>
  <c r="D33" i="4" s="1"/>
  <c r="K30" i="2"/>
  <c r="L30" i="2" s="1"/>
  <c r="M30" i="2" s="1"/>
  <c r="N30" i="2" s="1"/>
  <c r="O30" i="2"/>
  <c r="P30" i="2" s="1"/>
  <c r="Q30" i="2" s="1"/>
  <c r="E30" i="2"/>
  <c r="G30" i="2" s="1"/>
  <c r="D30" i="2"/>
  <c r="F30" i="2" s="1"/>
  <c r="I30" i="2" s="1"/>
  <c r="A32" i="2"/>
  <c r="B31" i="2"/>
  <c r="C31" i="2" s="1"/>
  <c r="H31" i="2" s="1"/>
  <c r="C34" i="3"/>
  <c r="H34" i="3" s="1"/>
  <c r="A35" i="3"/>
  <c r="M33" i="3"/>
  <c r="N33" i="3" s="1"/>
  <c r="O33" i="3" s="1"/>
  <c r="D33" i="3"/>
  <c r="F33" i="3" s="1"/>
  <c r="I33" i="3"/>
  <c r="J33" i="3" s="1"/>
  <c r="K33" i="3" s="1"/>
  <c r="L33" i="3" s="1"/>
  <c r="Q33" i="3" s="1"/>
  <c r="E33" i="3"/>
  <c r="G33" i="3"/>
  <c r="Q32" i="7" l="1"/>
  <c r="L33" i="7"/>
  <c r="M33" i="7" s="1"/>
  <c r="S33" i="7" s="1"/>
  <c r="I33" i="7"/>
  <c r="J33" i="7" s="1"/>
  <c r="F33" i="7"/>
  <c r="G33" i="7" s="1"/>
  <c r="H33" i="7" s="1"/>
  <c r="D33" i="7"/>
  <c r="E33" i="7" s="1"/>
  <c r="N33" i="7"/>
  <c r="O33" i="7" s="1"/>
  <c r="P33" i="7" s="1"/>
  <c r="A35" i="7"/>
  <c r="C34" i="7"/>
  <c r="P33" i="3"/>
  <c r="I32" i="5"/>
  <c r="E33" i="5"/>
  <c r="G33" i="5" s="1"/>
  <c r="D33" i="5"/>
  <c r="F33" i="5" s="1"/>
  <c r="I33" i="5" s="1"/>
  <c r="K33" i="5"/>
  <c r="L33" i="5" s="1"/>
  <c r="M33" i="5" s="1"/>
  <c r="N33" i="5" s="1"/>
  <c r="H33" i="5"/>
  <c r="O33" i="5"/>
  <c r="P33" i="5" s="1"/>
  <c r="Q33" i="5" s="1"/>
  <c r="A35" i="5"/>
  <c r="C34" i="5"/>
  <c r="N33" i="4"/>
  <c r="O33" i="4" s="1"/>
  <c r="P33" i="4" s="1"/>
  <c r="A35" i="4"/>
  <c r="B34" i="4"/>
  <c r="C34" i="4" s="1"/>
  <c r="D34" i="4" s="1"/>
  <c r="O31" i="2"/>
  <c r="P31" i="2" s="1"/>
  <c r="Q31" i="2" s="1"/>
  <c r="K31" i="2"/>
  <c r="L31" i="2" s="1"/>
  <c r="M31" i="2" s="1"/>
  <c r="N31" i="2" s="1"/>
  <c r="D31" i="2"/>
  <c r="F31" i="2" s="1"/>
  <c r="I31" i="2" s="1"/>
  <c r="E31" i="2"/>
  <c r="G31" i="2" s="1"/>
  <c r="A33" i="2"/>
  <c r="B32" i="2"/>
  <c r="C32" i="2" s="1"/>
  <c r="H32" i="2" s="1"/>
  <c r="A36" i="3"/>
  <c r="C35" i="3"/>
  <c r="H35" i="3" s="1"/>
  <c r="E34" i="3"/>
  <c r="G34" i="3" s="1"/>
  <c r="M34" i="3"/>
  <c r="N34" i="3" s="1"/>
  <c r="O34" i="3" s="1"/>
  <c r="D34" i="3"/>
  <c r="F34" i="3" s="1"/>
  <c r="I34" i="3"/>
  <c r="J34" i="3" s="1"/>
  <c r="K34" i="3" s="1"/>
  <c r="L34" i="3" s="1"/>
  <c r="Q33" i="7" l="1"/>
  <c r="I34" i="7"/>
  <c r="J34" i="7" s="1"/>
  <c r="N34" i="7"/>
  <c r="O34" i="7" s="1"/>
  <c r="P34" i="7" s="1"/>
  <c r="F34" i="7"/>
  <c r="G34" i="7" s="1"/>
  <c r="H34" i="7" s="1"/>
  <c r="L34" i="7"/>
  <c r="M34" i="7" s="1"/>
  <c r="S34" i="7" s="1"/>
  <c r="D34" i="7"/>
  <c r="E34" i="7" s="1"/>
  <c r="A36" i="7"/>
  <c r="C35" i="7"/>
  <c r="P34" i="3"/>
  <c r="Q34" i="3"/>
  <c r="E34" i="5"/>
  <c r="D34" i="5"/>
  <c r="K34" i="5"/>
  <c r="L34" i="5" s="1"/>
  <c r="M34" i="5" s="1"/>
  <c r="N34" i="5" s="1"/>
  <c r="O34" i="5"/>
  <c r="P34" i="5" s="1"/>
  <c r="Q34" i="5" s="1"/>
  <c r="H34" i="5"/>
  <c r="G34" i="5"/>
  <c r="F34" i="5"/>
  <c r="I34" i="5" s="1"/>
  <c r="A36" i="5"/>
  <c r="C35" i="5"/>
  <c r="N34" i="4"/>
  <c r="O34" i="4" s="1"/>
  <c r="P34" i="4" s="1"/>
  <c r="A36" i="4"/>
  <c r="B35" i="4"/>
  <c r="C35" i="4" s="1"/>
  <c r="D35" i="4" s="1"/>
  <c r="O32" i="2"/>
  <c r="P32" i="2" s="1"/>
  <c r="Q32" i="2" s="1"/>
  <c r="K32" i="2"/>
  <c r="L32" i="2" s="1"/>
  <c r="M32" i="2" s="1"/>
  <c r="N32" i="2" s="1"/>
  <c r="D32" i="2"/>
  <c r="F32" i="2" s="1"/>
  <c r="I32" i="2" s="1"/>
  <c r="E32" i="2"/>
  <c r="G32" i="2" s="1"/>
  <c r="A34" i="2"/>
  <c r="B33" i="2"/>
  <c r="C33" i="2" s="1"/>
  <c r="H33" i="2" s="1"/>
  <c r="I35" i="3"/>
  <c r="J35" i="3" s="1"/>
  <c r="K35" i="3" s="1"/>
  <c r="L35" i="3" s="1"/>
  <c r="M35" i="3"/>
  <c r="N35" i="3" s="1"/>
  <c r="O35" i="3" s="1"/>
  <c r="D35" i="3"/>
  <c r="F35" i="3" s="1"/>
  <c r="E35" i="3"/>
  <c r="G35" i="3" s="1"/>
  <c r="C36" i="3"/>
  <c r="H36" i="3" s="1"/>
  <c r="A37" i="3"/>
  <c r="Q34" i="7" l="1"/>
  <c r="P35" i="3"/>
  <c r="C36" i="7"/>
  <c r="A37" i="7"/>
  <c r="N35" i="7"/>
  <c r="O35" i="7" s="1"/>
  <c r="P35" i="7" s="1"/>
  <c r="F35" i="7"/>
  <c r="G35" i="7" s="1"/>
  <c r="H35" i="7" s="1"/>
  <c r="D35" i="7"/>
  <c r="L35" i="7"/>
  <c r="M35" i="7" s="1"/>
  <c r="S35" i="7" s="1"/>
  <c r="I35" i="7"/>
  <c r="J35" i="7" s="1"/>
  <c r="E35" i="7"/>
  <c r="Q35" i="3"/>
  <c r="D35" i="5"/>
  <c r="K35" i="5"/>
  <c r="L35" i="5" s="1"/>
  <c r="M35" i="5" s="1"/>
  <c r="N35" i="5" s="1"/>
  <c r="H35" i="5"/>
  <c r="O35" i="5"/>
  <c r="P35" i="5" s="1"/>
  <c r="Q35" i="5" s="1"/>
  <c r="F35" i="5"/>
  <c r="I35" i="5" s="1"/>
  <c r="E35" i="5"/>
  <c r="G35" i="5" s="1"/>
  <c r="A37" i="5"/>
  <c r="C36" i="5"/>
  <c r="N35" i="4"/>
  <c r="O35" i="4" s="1"/>
  <c r="P35" i="4" s="1"/>
  <c r="A37" i="4"/>
  <c r="B36" i="4"/>
  <c r="C36" i="4" s="1"/>
  <c r="D36" i="4" s="1"/>
  <c r="A35" i="2"/>
  <c r="B34" i="2"/>
  <c r="C34" i="2" s="1"/>
  <c r="H34" i="2" s="1"/>
  <c r="E33" i="2"/>
  <c r="G33" i="2" s="1"/>
  <c r="D33" i="2"/>
  <c r="F33" i="2" s="1"/>
  <c r="I33" i="2" s="1"/>
  <c r="K33" i="2"/>
  <c r="L33" i="2" s="1"/>
  <c r="M33" i="2" s="1"/>
  <c r="N33" i="2" s="1"/>
  <c r="O33" i="2"/>
  <c r="P33" i="2" s="1"/>
  <c r="Q33" i="2" s="1"/>
  <c r="C37" i="3"/>
  <c r="H37" i="3" s="1"/>
  <c r="A38" i="3"/>
  <c r="I36" i="3"/>
  <c r="J36" i="3" s="1"/>
  <c r="K36" i="3" s="1"/>
  <c r="L36" i="3" s="1"/>
  <c r="E36" i="3"/>
  <c r="G36" i="3" s="1"/>
  <c r="D36" i="3"/>
  <c r="F36" i="3" s="1"/>
  <c r="M36" i="3"/>
  <c r="N36" i="3" s="1"/>
  <c r="O36" i="3" s="1"/>
  <c r="P36" i="3" l="1"/>
  <c r="Q35" i="7"/>
  <c r="A38" i="7"/>
  <c r="C37" i="7"/>
  <c r="D36" i="7"/>
  <c r="E36" i="7" s="1"/>
  <c r="I36" i="7"/>
  <c r="J36" i="7" s="1"/>
  <c r="F36" i="7"/>
  <c r="G36" i="7" s="1"/>
  <c r="H36" i="7" s="1"/>
  <c r="N36" i="7"/>
  <c r="O36" i="7" s="1"/>
  <c r="P36" i="7" s="1"/>
  <c r="L36" i="7"/>
  <c r="M36" i="7" s="1"/>
  <c r="S36" i="7" s="1"/>
  <c r="Q36" i="3"/>
  <c r="K36" i="5"/>
  <c r="L36" i="5" s="1"/>
  <c r="M36" i="5" s="1"/>
  <c r="N36" i="5" s="1"/>
  <c r="H36" i="5"/>
  <c r="O36" i="5"/>
  <c r="P36" i="5" s="1"/>
  <c r="Q36" i="5" s="1"/>
  <c r="D36" i="5"/>
  <c r="F36" i="5" s="1"/>
  <c r="E36" i="5"/>
  <c r="G36" i="5" s="1"/>
  <c r="A38" i="5"/>
  <c r="C37" i="5"/>
  <c r="N36" i="4"/>
  <c r="O36" i="4" s="1"/>
  <c r="P36" i="4" s="1"/>
  <c r="A38" i="4"/>
  <c r="B37" i="4"/>
  <c r="C37" i="4" s="1"/>
  <c r="D37" i="4" s="1"/>
  <c r="O34" i="2"/>
  <c r="P34" i="2" s="1"/>
  <c r="Q34" i="2" s="1"/>
  <c r="K34" i="2"/>
  <c r="L34" i="2" s="1"/>
  <c r="M34" i="2" s="1"/>
  <c r="N34" i="2" s="1"/>
  <c r="D34" i="2"/>
  <c r="F34" i="2" s="1"/>
  <c r="I34" i="2" s="1"/>
  <c r="E34" i="2"/>
  <c r="G34" i="2" s="1"/>
  <c r="A36" i="2"/>
  <c r="B35" i="2"/>
  <c r="C35" i="2" s="1"/>
  <c r="H35" i="2" s="1"/>
  <c r="C38" i="3"/>
  <c r="H38" i="3" s="1"/>
  <c r="A39" i="3"/>
  <c r="M37" i="3"/>
  <c r="N37" i="3" s="1"/>
  <c r="O37" i="3" s="1"/>
  <c r="D37" i="3"/>
  <c r="F37" i="3" s="1"/>
  <c r="I37" i="3"/>
  <c r="J37" i="3" s="1"/>
  <c r="K37" i="3" s="1"/>
  <c r="L37" i="3" s="1"/>
  <c r="E37" i="3"/>
  <c r="G37" i="3" s="1"/>
  <c r="P37" i="3" l="1"/>
  <c r="Q36" i="7"/>
  <c r="L37" i="7"/>
  <c r="M37" i="7" s="1"/>
  <c r="S37" i="7" s="1"/>
  <c r="I37" i="7"/>
  <c r="J37" i="7" s="1"/>
  <c r="D37" i="7"/>
  <c r="E37" i="7" s="1"/>
  <c r="N37" i="7"/>
  <c r="O37" i="7" s="1"/>
  <c r="P37" i="7" s="1"/>
  <c r="F37" i="7"/>
  <c r="G37" i="7" s="1"/>
  <c r="H37" i="7" s="1"/>
  <c r="C38" i="7"/>
  <c r="A39" i="7"/>
  <c r="Q37" i="3"/>
  <c r="I36" i="5"/>
  <c r="H37" i="5"/>
  <c r="O37" i="5"/>
  <c r="P37" i="5" s="1"/>
  <c r="Q37" i="5" s="1"/>
  <c r="E37" i="5"/>
  <c r="G37" i="5" s="1"/>
  <c r="K37" i="5"/>
  <c r="L37" i="5" s="1"/>
  <c r="M37" i="5" s="1"/>
  <c r="N37" i="5" s="1"/>
  <c r="D37" i="5"/>
  <c r="F37" i="5" s="1"/>
  <c r="I37" i="5" s="1"/>
  <c r="A39" i="5"/>
  <c r="C38" i="5"/>
  <c r="N37" i="4"/>
  <c r="O37" i="4" s="1"/>
  <c r="P37" i="4" s="1"/>
  <c r="A39" i="4"/>
  <c r="B38" i="4"/>
  <c r="C38" i="4" s="1"/>
  <c r="D38" i="4" s="1"/>
  <c r="A37" i="2"/>
  <c r="B36" i="2"/>
  <c r="C36" i="2" s="1"/>
  <c r="H36" i="2" s="1"/>
  <c r="K35" i="2"/>
  <c r="L35" i="2" s="1"/>
  <c r="M35" i="2" s="1"/>
  <c r="N35" i="2" s="1"/>
  <c r="O35" i="2"/>
  <c r="P35" i="2" s="1"/>
  <c r="Q35" i="2" s="1"/>
  <c r="E35" i="2"/>
  <c r="G35" i="2" s="1"/>
  <c r="D35" i="2"/>
  <c r="F35" i="2" s="1"/>
  <c r="I35" i="2" s="1"/>
  <c r="A40" i="3"/>
  <c r="C39" i="3"/>
  <c r="H39" i="3" s="1"/>
  <c r="E38" i="3"/>
  <c r="G38" i="3" s="1"/>
  <c r="M38" i="3"/>
  <c r="N38" i="3" s="1"/>
  <c r="O38" i="3" s="1"/>
  <c r="D38" i="3"/>
  <c r="F38" i="3" s="1"/>
  <c r="I38" i="3"/>
  <c r="J38" i="3" s="1"/>
  <c r="K38" i="3" s="1"/>
  <c r="L38" i="3" s="1"/>
  <c r="Q37" i="7" l="1"/>
  <c r="A40" i="7"/>
  <c r="C39" i="7"/>
  <c r="I38" i="7"/>
  <c r="J38" i="7" s="1"/>
  <c r="N38" i="7"/>
  <c r="O38" i="7" s="1"/>
  <c r="P38" i="7" s="1"/>
  <c r="F38" i="7"/>
  <c r="G38" i="7" s="1"/>
  <c r="H38" i="7" s="1"/>
  <c r="D38" i="7"/>
  <c r="E38" i="7" s="1"/>
  <c r="L38" i="7"/>
  <c r="M38" i="7" s="1"/>
  <c r="S38" i="7" s="1"/>
  <c r="P38" i="3"/>
  <c r="Q38" i="3"/>
  <c r="H38" i="5"/>
  <c r="O38" i="5"/>
  <c r="P38" i="5" s="1"/>
  <c r="Q38" i="5" s="1"/>
  <c r="E38" i="5"/>
  <c r="G38" i="5" s="1"/>
  <c r="D38" i="5"/>
  <c r="F38" i="5" s="1"/>
  <c r="I38" i="5" s="1"/>
  <c r="K38" i="5"/>
  <c r="L38" i="5" s="1"/>
  <c r="M38" i="5" s="1"/>
  <c r="N38" i="5" s="1"/>
  <c r="C39" i="5"/>
  <c r="A40" i="5"/>
  <c r="N38" i="4"/>
  <c r="O38" i="4" s="1"/>
  <c r="P38" i="4" s="1"/>
  <c r="B39" i="4"/>
  <c r="C39" i="4" s="1"/>
  <c r="D39" i="4" s="1"/>
  <c r="A40" i="4"/>
  <c r="O36" i="2"/>
  <c r="P36" i="2" s="1"/>
  <c r="Q36" i="2" s="1"/>
  <c r="D36" i="2"/>
  <c r="F36" i="2" s="1"/>
  <c r="I36" i="2" s="1"/>
  <c r="E36" i="2"/>
  <c r="G36" i="2" s="1"/>
  <c r="K36" i="2"/>
  <c r="L36" i="2" s="1"/>
  <c r="M36" i="2" s="1"/>
  <c r="N36" i="2" s="1"/>
  <c r="A38" i="2"/>
  <c r="B37" i="2"/>
  <c r="C37" i="2" s="1"/>
  <c r="H37" i="2" s="1"/>
  <c r="I39" i="3"/>
  <c r="J39" i="3" s="1"/>
  <c r="K39" i="3" s="1"/>
  <c r="L39" i="3" s="1"/>
  <c r="M39" i="3"/>
  <c r="N39" i="3" s="1"/>
  <c r="O39" i="3" s="1"/>
  <c r="D39" i="3"/>
  <c r="F39" i="3" s="1"/>
  <c r="E39" i="3"/>
  <c r="G39" i="3" s="1"/>
  <c r="C40" i="3"/>
  <c r="H40" i="3" s="1"/>
  <c r="A41" i="3"/>
  <c r="Q38" i="7" l="1"/>
  <c r="N39" i="7"/>
  <c r="O39" i="7" s="1"/>
  <c r="P39" i="7" s="1"/>
  <c r="F39" i="7"/>
  <c r="G39" i="7" s="1"/>
  <c r="H39" i="7" s="1"/>
  <c r="D39" i="7"/>
  <c r="E39" i="7" s="1"/>
  <c r="L39" i="7"/>
  <c r="M39" i="7" s="1"/>
  <c r="S39" i="7" s="1"/>
  <c r="I39" i="7"/>
  <c r="J39" i="7" s="1"/>
  <c r="A41" i="7"/>
  <c r="C40" i="7"/>
  <c r="P39" i="3"/>
  <c r="Q39" i="3"/>
  <c r="A41" i="5"/>
  <c r="C40" i="5"/>
  <c r="H39" i="5"/>
  <c r="O39" i="5"/>
  <c r="P39" i="5" s="1"/>
  <c r="Q39" i="5" s="1"/>
  <c r="E39" i="5"/>
  <c r="G39" i="5" s="1"/>
  <c r="D39" i="5"/>
  <c r="F39" i="5" s="1"/>
  <c r="I39" i="5" s="1"/>
  <c r="K39" i="5"/>
  <c r="L39" i="5" s="1"/>
  <c r="M39" i="5" s="1"/>
  <c r="N39" i="5" s="1"/>
  <c r="A41" i="4"/>
  <c r="B40" i="4"/>
  <c r="C40" i="4" s="1"/>
  <c r="D40" i="4" s="1"/>
  <c r="N39" i="4"/>
  <c r="O39" i="4" s="1"/>
  <c r="P39" i="4" s="1"/>
  <c r="A39" i="2"/>
  <c r="B38" i="2"/>
  <c r="C38" i="2" s="1"/>
  <c r="H38" i="2" s="1"/>
  <c r="D37" i="2"/>
  <c r="F37" i="2" s="1"/>
  <c r="I37" i="2" s="1"/>
  <c r="K37" i="2"/>
  <c r="L37" i="2" s="1"/>
  <c r="M37" i="2" s="1"/>
  <c r="N37" i="2" s="1"/>
  <c r="E37" i="2"/>
  <c r="G37" i="2" s="1"/>
  <c r="O37" i="2"/>
  <c r="P37" i="2" s="1"/>
  <c r="Q37" i="2" s="1"/>
  <c r="C41" i="3"/>
  <c r="H41" i="3" s="1"/>
  <c r="A42" i="3"/>
  <c r="I40" i="3"/>
  <c r="J40" i="3" s="1"/>
  <c r="K40" i="3" s="1"/>
  <c r="L40" i="3" s="1"/>
  <c r="M40" i="3"/>
  <c r="N40" i="3" s="1"/>
  <c r="O40" i="3" s="1"/>
  <c r="E40" i="3"/>
  <c r="G40" i="3" s="1"/>
  <c r="D40" i="3"/>
  <c r="F40" i="3" s="1"/>
  <c r="P40" i="3" l="1"/>
  <c r="Q39" i="7"/>
  <c r="N40" i="7"/>
  <c r="O40" i="7" s="1"/>
  <c r="P40" i="7" s="1"/>
  <c r="F40" i="7"/>
  <c r="G40" i="7" s="1"/>
  <c r="H40" i="7" s="1"/>
  <c r="D40" i="7"/>
  <c r="E40" i="7" s="1"/>
  <c r="L40" i="7"/>
  <c r="M40" i="7" s="1"/>
  <c r="S40" i="7" s="1"/>
  <c r="I40" i="7"/>
  <c r="J40" i="7" s="1"/>
  <c r="A42" i="7"/>
  <c r="C41" i="7"/>
  <c r="Q40" i="3"/>
  <c r="O40" i="5"/>
  <c r="P40" i="5" s="1"/>
  <c r="Q40" i="5" s="1"/>
  <c r="E40" i="5"/>
  <c r="G40" i="5" s="1"/>
  <c r="D40" i="5"/>
  <c r="F40" i="5" s="1"/>
  <c r="I40" i="5" s="1"/>
  <c r="K40" i="5"/>
  <c r="L40" i="5" s="1"/>
  <c r="M40" i="5" s="1"/>
  <c r="N40" i="5" s="1"/>
  <c r="H40" i="5"/>
  <c r="A42" i="5"/>
  <c r="C41" i="5"/>
  <c r="N40" i="4"/>
  <c r="O40" i="4" s="1"/>
  <c r="P40" i="4" s="1"/>
  <c r="A42" i="4"/>
  <c r="B41" i="4"/>
  <c r="C41" i="4" s="1"/>
  <c r="D41" i="4" s="1"/>
  <c r="D38" i="2"/>
  <c r="F38" i="2" s="1"/>
  <c r="I38" i="2" s="1"/>
  <c r="E38" i="2"/>
  <c r="G38" i="2"/>
  <c r="O38" i="2"/>
  <c r="P38" i="2" s="1"/>
  <c r="Q38" i="2" s="1"/>
  <c r="K38" i="2"/>
  <c r="L38" i="2" s="1"/>
  <c r="M38" i="2" s="1"/>
  <c r="N38" i="2" s="1"/>
  <c r="A40" i="2"/>
  <c r="B39" i="2"/>
  <c r="C39" i="2" s="1"/>
  <c r="H39" i="2" s="1"/>
  <c r="C42" i="3"/>
  <c r="H42" i="3" s="1"/>
  <c r="A43" i="3"/>
  <c r="M41" i="3"/>
  <c r="N41" i="3" s="1"/>
  <c r="O41" i="3" s="1"/>
  <c r="D41" i="3"/>
  <c r="F41" i="3" s="1"/>
  <c r="I41" i="3"/>
  <c r="J41" i="3" s="1"/>
  <c r="K41" i="3" s="1"/>
  <c r="L41" i="3" s="1"/>
  <c r="E41" i="3"/>
  <c r="G41" i="3" s="1"/>
  <c r="Q40" i="7" l="1"/>
  <c r="D41" i="7"/>
  <c r="L41" i="7"/>
  <c r="M41" i="7" s="1"/>
  <c r="S41" i="7" s="1"/>
  <c r="I41" i="7"/>
  <c r="J41" i="7" s="1"/>
  <c r="N41" i="7"/>
  <c r="O41" i="7" s="1"/>
  <c r="P41" i="7" s="1"/>
  <c r="F41" i="7"/>
  <c r="G41" i="7" s="1"/>
  <c r="H41" i="7" s="1"/>
  <c r="E41" i="7"/>
  <c r="Q41" i="7" s="1"/>
  <c r="C42" i="7"/>
  <c r="A43" i="7"/>
  <c r="P41" i="3"/>
  <c r="Q41" i="3"/>
  <c r="E41" i="5"/>
  <c r="D41" i="5"/>
  <c r="F41" i="5" s="1"/>
  <c r="K41" i="5"/>
  <c r="L41" i="5" s="1"/>
  <c r="M41" i="5" s="1"/>
  <c r="N41" i="5" s="1"/>
  <c r="H41" i="5"/>
  <c r="G41" i="5"/>
  <c r="O41" i="5"/>
  <c r="P41" i="5" s="1"/>
  <c r="Q41" i="5" s="1"/>
  <c r="A43" i="5"/>
  <c r="C42" i="5"/>
  <c r="N41" i="4"/>
  <c r="O41" i="4" s="1"/>
  <c r="P41" i="4" s="1"/>
  <c r="A43" i="4"/>
  <c r="B42" i="4"/>
  <c r="C42" i="4" s="1"/>
  <c r="D42" i="4" s="1"/>
  <c r="K39" i="2"/>
  <c r="L39" i="2" s="1"/>
  <c r="M39" i="2" s="1"/>
  <c r="N39" i="2" s="1"/>
  <c r="O39" i="2"/>
  <c r="P39" i="2" s="1"/>
  <c r="Q39" i="2" s="1"/>
  <c r="D39" i="2"/>
  <c r="F39" i="2" s="1"/>
  <c r="I39" i="2" s="1"/>
  <c r="E39" i="2"/>
  <c r="G39" i="2" s="1"/>
  <c r="B40" i="2"/>
  <c r="C40" i="2" s="1"/>
  <c r="H40" i="2" s="1"/>
  <c r="A41" i="2"/>
  <c r="A44" i="3"/>
  <c r="C43" i="3"/>
  <c r="H43" i="3" s="1"/>
  <c r="E42" i="3"/>
  <c r="G42" i="3" s="1"/>
  <c r="M42" i="3"/>
  <c r="N42" i="3" s="1"/>
  <c r="O42" i="3" s="1"/>
  <c r="D42" i="3"/>
  <c r="F42" i="3" s="1"/>
  <c r="I42" i="3"/>
  <c r="J42" i="3" s="1"/>
  <c r="K42" i="3" s="1"/>
  <c r="L42" i="3" s="1"/>
  <c r="I42" i="7" l="1"/>
  <c r="J42" i="7" s="1"/>
  <c r="N42" i="7"/>
  <c r="O42" i="7" s="1"/>
  <c r="P42" i="7" s="1"/>
  <c r="F42" i="7"/>
  <c r="G42" i="7" s="1"/>
  <c r="H42" i="7" s="1"/>
  <c r="L42" i="7"/>
  <c r="M42" i="7" s="1"/>
  <c r="S42" i="7" s="1"/>
  <c r="D42" i="7"/>
  <c r="E42" i="7" s="1"/>
  <c r="A44" i="7"/>
  <c r="C43" i="7"/>
  <c r="P42" i="3"/>
  <c r="Q42" i="3"/>
  <c r="I41" i="5"/>
  <c r="E42" i="5"/>
  <c r="D42" i="5"/>
  <c r="K42" i="5"/>
  <c r="L42" i="5" s="1"/>
  <c r="M42" i="5" s="1"/>
  <c r="N42" i="5" s="1"/>
  <c r="H42" i="5"/>
  <c r="F42" i="5"/>
  <c r="I42" i="5" s="1"/>
  <c r="G42" i="5"/>
  <c r="O42" i="5"/>
  <c r="P42" i="5" s="1"/>
  <c r="Q42" i="5" s="1"/>
  <c r="A44" i="5"/>
  <c r="C43" i="5"/>
  <c r="N42" i="4"/>
  <c r="O42" i="4" s="1"/>
  <c r="P42" i="4" s="1"/>
  <c r="A44" i="4"/>
  <c r="B43" i="4"/>
  <c r="C43" i="4" s="1"/>
  <c r="D43" i="4" s="1"/>
  <c r="O40" i="2"/>
  <c r="P40" i="2" s="1"/>
  <c r="Q40" i="2" s="1"/>
  <c r="K40" i="2"/>
  <c r="L40" i="2" s="1"/>
  <c r="M40" i="2" s="1"/>
  <c r="N40" i="2" s="1"/>
  <c r="D40" i="2"/>
  <c r="F40" i="2" s="1"/>
  <c r="I40" i="2" s="1"/>
  <c r="E40" i="2"/>
  <c r="G40" i="2"/>
  <c r="A42" i="2"/>
  <c r="B41" i="2"/>
  <c r="C41" i="2" s="1"/>
  <c r="H41" i="2" s="1"/>
  <c r="I43" i="3"/>
  <c r="J43" i="3" s="1"/>
  <c r="K43" i="3" s="1"/>
  <c r="L43" i="3" s="1"/>
  <c r="Q43" i="3" s="1"/>
  <c r="E43" i="3"/>
  <c r="G43" i="3" s="1"/>
  <c r="M43" i="3"/>
  <c r="N43" i="3" s="1"/>
  <c r="O43" i="3" s="1"/>
  <c r="D43" i="3"/>
  <c r="F43" i="3" s="1"/>
  <c r="C44" i="3"/>
  <c r="H44" i="3" s="1"/>
  <c r="A45" i="3"/>
  <c r="Q42" i="7" l="1"/>
  <c r="A45" i="7"/>
  <c r="C44" i="7"/>
  <c r="N43" i="7"/>
  <c r="O43" i="7" s="1"/>
  <c r="P43" i="7" s="1"/>
  <c r="F43" i="7"/>
  <c r="G43" i="7" s="1"/>
  <c r="H43" i="7" s="1"/>
  <c r="D43" i="7"/>
  <c r="E43" i="7" s="1"/>
  <c r="L43" i="7"/>
  <c r="M43" i="7" s="1"/>
  <c r="S43" i="7" s="1"/>
  <c r="I43" i="7"/>
  <c r="J43" i="7" s="1"/>
  <c r="P43" i="3"/>
  <c r="D43" i="5"/>
  <c r="K43" i="5"/>
  <c r="L43" i="5" s="1"/>
  <c r="M43" i="5" s="1"/>
  <c r="N43" i="5" s="1"/>
  <c r="H43" i="5"/>
  <c r="O43" i="5"/>
  <c r="P43" i="5" s="1"/>
  <c r="Q43" i="5" s="1"/>
  <c r="F43" i="5"/>
  <c r="I43" i="5" s="1"/>
  <c r="E43" i="5"/>
  <c r="G43" i="5" s="1"/>
  <c r="A45" i="5"/>
  <c r="C44" i="5"/>
  <c r="N43" i="4"/>
  <c r="O43" i="4" s="1"/>
  <c r="P43" i="4" s="1"/>
  <c r="A45" i="4"/>
  <c r="B44" i="4"/>
  <c r="C44" i="4" s="1"/>
  <c r="D44" i="4" s="1"/>
  <c r="O41" i="2"/>
  <c r="P41" i="2" s="1"/>
  <c r="Q41" i="2" s="1"/>
  <c r="E41" i="2"/>
  <c r="G41" i="2" s="1"/>
  <c r="D41" i="2"/>
  <c r="F41" i="2" s="1"/>
  <c r="I41" i="2" s="1"/>
  <c r="K41" i="2"/>
  <c r="L41" i="2" s="1"/>
  <c r="M41" i="2" s="1"/>
  <c r="N41" i="2" s="1"/>
  <c r="A43" i="2"/>
  <c r="B42" i="2"/>
  <c r="C42" i="2" s="1"/>
  <c r="H42" i="2" s="1"/>
  <c r="I44" i="3"/>
  <c r="J44" i="3" s="1"/>
  <c r="K44" i="3" s="1"/>
  <c r="L44" i="3" s="1"/>
  <c r="M44" i="3"/>
  <c r="N44" i="3" s="1"/>
  <c r="O44" i="3" s="1"/>
  <c r="E44" i="3"/>
  <c r="G44" i="3" s="1"/>
  <c r="D44" i="3"/>
  <c r="F44" i="3" s="1"/>
  <c r="C45" i="3"/>
  <c r="H45" i="3" s="1"/>
  <c r="A46" i="3"/>
  <c r="Q43" i="7" l="1"/>
  <c r="N44" i="7"/>
  <c r="O44" i="7" s="1"/>
  <c r="P44" i="7" s="1"/>
  <c r="F44" i="7"/>
  <c r="G44" i="7" s="1"/>
  <c r="H44" i="7" s="1"/>
  <c r="D44" i="7"/>
  <c r="E44" i="7" s="1"/>
  <c r="L44" i="7"/>
  <c r="M44" i="7" s="1"/>
  <c r="S44" i="7" s="1"/>
  <c r="I44" i="7"/>
  <c r="J44" i="7" s="1"/>
  <c r="A46" i="7"/>
  <c r="C45" i="7"/>
  <c r="P44" i="3"/>
  <c r="Q44" i="3"/>
  <c r="K44" i="5"/>
  <c r="L44" i="5" s="1"/>
  <c r="M44" i="5" s="1"/>
  <c r="N44" i="5" s="1"/>
  <c r="H44" i="5"/>
  <c r="O44" i="5"/>
  <c r="P44" i="5" s="1"/>
  <c r="Q44" i="5" s="1"/>
  <c r="D44" i="5"/>
  <c r="F44" i="5" s="1"/>
  <c r="I44" i="5" s="1"/>
  <c r="E44" i="5"/>
  <c r="G44" i="5" s="1"/>
  <c r="A46" i="5"/>
  <c r="C45" i="5"/>
  <c r="N44" i="4"/>
  <c r="O44" i="4" s="1"/>
  <c r="P44" i="4" s="1"/>
  <c r="A46" i="4"/>
  <c r="B45" i="4"/>
  <c r="C45" i="4" s="1"/>
  <c r="D45" i="4" s="1"/>
  <c r="O42" i="2"/>
  <c r="P42" i="2" s="1"/>
  <c r="Q42" i="2" s="1"/>
  <c r="K42" i="2"/>
  <c r="L42" i="2" s="1"/>
  <c r="M42" i="2" s="1"/>
  <c r="N42" i="2" s="1"/>
  <c r="D42" i="2"/>
  <c r="F42" i="2" s="1"/>
  <c r="I42" i="2" s="1"/>
  <c r="E42" i="2"/>
  <c r="G42" i="2" s="1"/>
  <c r="B43" i="2"/>
  <c r="C43" i="2" s="1"/>
  <c r="H43" i="2" s="1"/>
  <c r="A44" i="2"/>
  <c r="C46" i="3"/>
  <c r="H46" i="3" s="1"/>
  <c r="A47" i="3"/>
  <c r="M45" i="3"/>
  <c r="N45" i="3" s="1"/>
  <c r="O45" i="3" s="1"/>
  <c r="D45" i="3"/>
  <c r="F45" i="3" s="1"/>
  <c r="I45" i="3"/>
  <c r="J45" i="3" s="1"/>
  <c r="K45" i="3" s="1"/>
  <c r="L45" i="3" s="1"/>
  <c r="Q45" i="3" s="1"/>
  <c r="E45" i="3"/>
  <c r="G45" i="3"/>
  <c r="Q44" i="7" l="1"/>
  <c r="D45" i="7"/>
  <c r="L45" i="7"/>
  <c r="M45" i="7" s="1"/>
  <c r="S45" i="7" s="1"/>
  <c r="I45" i="7"/>
  <c r="J45" i="7" s="1"/>
  <c r="F45" i="7"/>
  <c r="G45" i="7" s="1"/>
  <c r="H45" i="7" s="1"/>
  <c r="E45" i="7"/>
  <c r="N45" i="7"/>
  <c r="O45" i="7" s="1"/>
  <c r="P45" i="7" s="1"/>
  <c r="C46" i="7"/>
  <c r="A47" i="7"/>
  <c r="P45" i="3"/>
  <c r="H45" i="5"/>
  <c r="O45" i="5"/>
  <c r="P45" i="5" s="1"/>
  <c r="Q45" i="5" s="1"/>
  <c r="E45" i="5"/>
  <c r="G45" i="5" s="1"/>
  <c r="D45" i="5"/>
  <c r="F45" i="5" s="1"/>
  <c r="I45" i="5" s="1"/>
  <c r="K45" i="5"/>
  <c r="L45" i="5" s="1"/>
  <c r="M45" i="5" s="1"/>
  <c r="N45" i="5" s="1"/>
  <c r="A47" i="5"/>
  <c r="C46" i="5"/>
  <c r="N45" i="4"/>
  <c r="O45" i="4" s="1"/>
  <c r="P45" i="4" s="1"/>
  <c r="A47" i="4"/>
  <c r="B46" i="4"/>
  <c r="C46" i="4" s="1"/>
  <c r="D46" i="4" s="1"/>
  <c r="A45" i="2"/>
  <c r="B44" i="2"/>
  <c r="C44" i="2" s="1"/>
  <c r="H44" i="2" s="1"/>
  <c r="K43" i="2"/>
  <c r="L43" i="2" s="1"/>
  <c r="M43" i="2" s="1"/>
  <c r="N43" i="2" s="1"/>
  <c r="E43" i="2"/>
  <c r="G43" i="2" s="1"/>
  <c r="D43" i="2"/>
  <c r="F43" i="2" s="1"/>
  <c r="I43" i="2" s="1"/>
  <c r="O43" i="2"/>
  <c r="P43" i="2" s="1"/>
  <c r="Q43" i="2" s="1"/>
  <c r="A48" i="3"/>
  <c r="C47" i="3"/>
  <c r="H47" i="3" s="1"/>
  <c r="E46" i="3"/>
  <c r="G46" i="3" s="1"/>
  <c r="M46" i="3"/>
  <c r="N46" i="3" s="1"/>
  <c r="O46" i="3" s="1"/>
  <c r="D46" i="3"/>
  <c r="F46" i="3" s="1"/>
  <c r="I46" i="3"/>
  <c r="J46" i="3" s="1"/>
  <c r="K46" i="3" s="1"/>
  <c r="L46" i="3" s="1"/>
  <c r="Q45" i="7" l="1"/>
  <c r="I46" i="7"/>
  <c r="J46" i="7" s="1"/>
  <c r="N46" i="7"/>
  <c r="O46" i="7" s="1"/>
  <c r="P46" i="7" s="1"/>
  <c r="F46" i="7"/>
  <c r="G46" i="7" s="1"/>
  <c r="H46" i="7" s="1"/>
  <c r="L46" i="7"/>
  <c r="M46" i="7" s="1"/>
  <c r="S46" i="7" s="1"/>
  <c r="D46" i="7"/>
  <c r="E46" i="7" s="1"/>
  <c r="A48" i="7"/>
  <c r="C47" i="7"/>
  <c r="P46" i="3"/>
  <c r="Q46" i="3"/>
  <c r="H46" i="5"/>
  <c r="O46" i="5"/>
  <c r="P46" i="5" s="1"/>
  <c r="Q46" i="5" s="1"/>
  <c r="E46" i="5"/>
  <c r="G46" i="5" s="1"/>
  <c r="D46" i="5"/>
  <c r="F46" i="5" s="1"/>
  <c r="I46" i="5" s="1"/>
  <c r="K46" i="5"/>
  <c r="L46" i="5" s="1"/>
  <c r="M46" i="5" s="1"/>
  <c r="N46" i="5" s="1"/>
  <c r="C47" i="5"/>
  <c r="A48" i="5"/>
  <c r="N46" i="4"/>
  <c r="O46" i="4" s="1"/>
  <c r="P46" i="4" s="1"/>
  <c r="A48" i="4"/>
  <c r="B47" i="4"/>
  <c r="C47" i="4" s="1"/>
  <c r="D47" i="4" s="1"/>
  <c r="D44" i="2"/>
  <c r="F44" i="2" s="1"/>
  <c r="K44" i="2"/>
  <c r="L44" i="2" s="1"/>
  <c r="M44" i="2" s="1"/>
  <c r="N44" i="2" s="1"/>
  <c r="O44" i="2"/>
  <c r="P44" i="2" s="1"/>
  <c r="Q44" i="2" s="1"/>
  <c r="E44" i="2"/>
  <c r="G44" i="2" s="1"/>
  <c r="A46" i="2"/>
  <c r="B45" i="2"/>
  <c r="C45" i="2" s="1"/>
  <c r="H45" i="2" s="1"/>
  <c r="I47" i="3"/>
  <c r="J47" i="3" s="1"/>
  <c r="K47" i="3" s="1"/>
  <c r="L47" i="3" s="1"/>
  <c r="E47" i="3"/>
  <c r="G47" i="3" s="1"/>
  <c r="M47" i="3"/>
  <c r="N47" i="3" s="1"/>
  <c r="O47" i="3" s="1"/>
  <c r="D47" i="3"/>
  <c r="F47" i="3" s="1"/>
  <c r="C48" i="3"/>
  <c r="H48" i="3" s="1"/>
  <c r="A49" i="3"/>
  <c r="Q46" i="7" l="1"/>
  <c r="P47" i="3"/>
  <c r="A49" i="7"/>
  <c r="C48" i="7"/>
  <c r="N47" i="7"/>
  <c r="O47" i="7" s="1"/>
  <c r="P47" i="7" s="1"/>
  <c r="F47" i="7"/>
  <c r="G47" i="7" s="1"/>
  <c r="H47" i="7" s="1"/>
  <c r="D47" i="7"/>
  <c r="E47" i="7" s="1"/>
  <c r="L47" i="7"/>
  <c r="M47" i="7" s="1"/>
  <c r="S47" i="7" s="1"/>
  <c r="I47" i="7"/>
  <c r="J47" i="7" s="1"/>
  <c r="Q47" i="3"/>
  <c r="A49" i="5"/>
  <c r="C48" i="5"/>
  <c r="H47" i="5"/>
  <c r="O47" i="5"/>
  <c r="P47" i="5" s="1"/>
  <c r="Q47" i="5" s="1"/>
  <c r="E47" i="5"/>
  <c r="G47" i="5" s="1"/>
  <c r="D47" i="5"/>
  <c r="F47" i="5" s="1"/>
  <c r="I47" i="5" s="1"/>
  <c r="K47" i="5"/>
  <c r="L47" i="5" s="1"/>
  <c r="M47" i="5" s="1"/>
  <c r="N47" i="5" s="1"/>
  <c r="N47" i="4"/>
  <c r="O47" i="4" s="1"/>
  <c r="P47" i="4" s="1"/>
  <c r="A49" i="4"/>
  <c r="B48" i="4"/>
  <c r="C48" i="4" s="1"/>
  <c r="D48" i="4" s="1"/>
  <c r="K45" i="2"/>
  <c r="L45" i="2" s="1"/>
  <c r="M45" i="2" s="1"/>
  <c r="N45" i="2" s="1"/>
  <c r="O45" i="2"/>
  <c r="P45" i="2" s="1"/>
  <c r="Q45" i="2" s="1"/>
  <c r="E45" i="2"/>
  <c r="D45" i="2"/>
  <c r="F45" i="2" s="1"/>
  <c r="I45" i="2" s="1"/>
  <c r="G45" i="2"/>
  <c r="B46" i="2"/>
  <c r="C46" i="2" s="1"/>
  <c r="H46" i="2" s="1"/>
  <c r="A47" i="2"/>
  <c r="I44" i="2"/>
  <c r="C49" i="3"/>
  <c r="H49" i="3" s="1"/>
  <c r="A50" i="3"/>
  <c r="I48" i="3"/>
  <c r="J48" i="3" s="1"/>
  <c r="K48" i="3" s="1"/>
  <c r="L48" i="3" s="1"/>
  <c r="D48" i="3"/>
  <c r="F48" i="3" s="1"/>
  <c r="E48" i="3"/>
  <c r="G48" i="3" s="1"/>
  <c r="M48" i="3"/>
  <c r="N48" i="3" s="1"/>
  <c r="O48" i="3" s="1"/>
  <c r="P48" i="3" l="1"/>
  <c r="Q47" i="7"/>
  <c r="N48" i="7"/>
  <c r="O48" i="7" s="1"/>
  <c r="P48" i="7" s="1"/>
  <c r="F48" i="7"/>
  <c r="G48" i="7" s="1"/>
  <c r="H48" i="7" s="1"/>
  <c r="D48" i="7"/>
  <c r="E48" i="7" s="1"/>
  <c r="L48" i="7"/>
  <c r="M48" i="7" s="1"/>
  <c r="S48" i="7" s="1"/>
  <c r="I48" i="7"/>
  <c r="J48" i="7" s="1"/>
  <c r="A50" i="7"/>
  <c r="C49" i="7"/>
  <c r="Q48" i="3"/>
  <c r="O48" i="5"/>
  <c r="P48" i="5" s="1"/>
  <c r="Q48" i="5" s="1"/>
  <c r="E48" i="5"/>
  <c r="G48" i="5" s="1"/>
  <c r="D48" i="5"/>
  <c r="F48" i="5" s="1"/>
  <c r="K48" i="5"/>
  <c r="L48" i="5" s="1"/>
  <c r="M48" i="5" s="1"/>
  <c r="N48" i="5" s="1"/>
  <c r="H48" i="5"/>
  <c r="A50" i="5"/>
  <c r="C49" i="5"/>
  <c r="N48" i="4"/>
  <c r="O48" i="4" s="1"/>
  <c r="P48" i="4" s="1"/>
  <c r="A50" i="4"/>
  <c r="B49" i="4"/>
  <c r="C49" i="4" s="1"/>
  <c r="D49" i="4" s="1"/>
  <c r="A48" i="2"/>
  <c r="B47" i="2"/>
  <c r="C47" i="2" s="1"/>
  <c r="H47" i="2" s="1"/>
  <c r="K46" i="2"/>
  <c r="L46" i="2" s="1"/>
  <c r="M46" i="2" s="1"/>
  <c r="N46" i="2" s="1"/>
  <c r="O46" i="2"/>
  <c r="P46" i="2" s="1"/>
  <c r="Q46" i="2" s="1"/>
  <c r="E46" i="2"/>
  <c r="G46" i="2" s="1"/>
  <c r="D46" i="2"/>
  <c r="F46" i="2" s="1"/>
  <c r="I46" i="2" s="1"/>
  <c r="C50" i="3"/>
  <c r="H50" i="3" s="1"/>
  <c r="A51" i="3"/>
  <c r="M49" i="3"/>
  <c r="N49" i="3" s="1"/>
  <c r="O49" i="3" s="1"/>
  <c r="D49" i="3"/>
  <c r="F49" i="3" s="1"/>
  <c r="I49" i="3"/>
  <c r="J49" i="3" s="1"/>
  <c r="K49" i="3" s="1"/>
  <c r="L49" i="3" s="1"/>
  <c r="E49" i="3"/>
  <c r="G49" i="3" s="1"/>
  <c r="P49" i="3" l="1"/>
  <c r="Q48" i="7"/>
  <c r="D49" i="7"/>
  <c r="L49" i="7"/>
  <c r="M49" i="7" s="1"/>
  <c r="S49" i="7" s="1"/>
  <c r="I49" i="7"/>
  <c r="J49" i="7" s="1"/>
  <c r="N49" i="7"/>
  <c r="O49" i="7" s="1"/>
  <c r="P49" i="7" s="1"/>
  <c r="F49" i="7"/>
  <c r="G49" i="7" s="1"/>
  <c r="H49" i="7" s="1"/>
  <c r="E49" i="7"/>
  <c r="C50" i="7"/>
  <c r="A51" i="7"/>
  <c r="Q49" i="3"/>
  <c r="I48" i="5"/>
  <c r="E49" i="5"/>
  <c r="D49" i="5"/>
  <c r="F49" i="5" s="1"/>
  <c r="K49" i="5"/>
  <c r="L49" i="5" s="1"/>
  <c r="M49" i="5" s="1"/>
  <c r="N49" i="5" s="1"/>
  <c r="O49" i="5"/>
  <c r="P49" i="5" s="1"/>
  <c r="Q49" i="5" s="1"/>
  <c r="H49" i="5"/>
  <c r="G49" i="5"/>
  <c r="A51" i="5"/>
  <c r="C50" i="5"/>
  <c r="N49" i="4"/>
  <c r="O49" i="4" s="1"/>
  <c r="P49" i="4" s="1"/>
  <c r="A51" i="4"/>
  <c r="B50" i="4"/>
  <c r="C50" i="4" s="1"/>
  <c r="D50" i="4" s="1"/>
  <c r="D47" i="2"/>
  <c r="F47" i="2" s="1"/>
  <c r="I47" i="2" s="1"/>
  <c r="K47" i="2"/>
  <c r="L47" i="2" s="1"/>
  <c r="M47" i="2" s="1"/>
  <c r="N47" i="2" s="1"/>
  <c r="E47" i="2"/>
  <c r="G47" i="2" s="1"/>
  <c r="O47" i="2"/>
  <c r="P47" i="2" s="1"/>
  <c r="Q47" i="2" s="1"/>
  <c r="A49" i="2"/>
  <c r="B48" i="2"/>
  <c r="C48" i="2" s="1"/>
  <c r="H48" i="2" s="1"/>
  <c r="A52" i="3"/>
  <c r="C51" i="3"/>
  <c r="H51" i="3" s="1"/>
  <c r="E50" i="3"/>
  <c r="G50" i="3" s="1"/>
  <c r="M50" i="3"/>
  <c r="N50" i="3" s="1"/>
  <c r="O50" i="3" s="1"/>
  <c r="D50" i="3"/>
  <c r="F50" i="3" s="1"/>
  <c r="I50" i="3"/>
  <c r="J50" i="3" s="1"/>
  <c r="K50" i="3" s="1"/>
  <c r="L50" i="3" s="1"/>
  <c r="Q49" i="7" l="1"/>
  <c r="A52" i="7"/>
  <c r="C51" i="7"/>
  <c r="I50" i="7"/>
  <c r="J50" i="7" s="1"/>
  <c r="N50" i="7"/>
  <c r="O50" i="7" s="1"/>
  <c r="P50" i="7" s="1"/>
  <c r="F50" i="7"/>
  <c r="G50" i="7" s="1"/>
  <c r="H50" i="7" s="1"/>
  <c r="L50" i="7"/>
  <c r="M50" i="7" s="1"/>
  <c r="S50" i="7" s="1"/>
  <c r="D50" i="7"/>
  <c r="E50" i="7" s="1"/>
  <c r="P50" i="3"/>
  <c r="Q50" i="3"/>
  <c r="I49" i="5"/>
  <c r="E50" i="5"/>
  <c r="D50" i="5"/>
  <c r="F50" i="5" s="1"/>
  <c r="I50" i="5" s="1"/>
  <c r="K50" i="5"/>
  <c r="L50" i="5" s="1"/>
  <c r="M50" i="5" s="1"/>
  <c r="N50" i="5" s="1"/>
  <c r="H50" i="5"/>
  <c r="O50" i="5"/>
  <c r="P50" i="5" s="1"/>
  <c r="Q50" i="5" s="1"/>
  <c r="G50" i="5"/>
  <c r="A52" i="5"/>
  <c r="C51" i="5"/>
  <c r="N50" i="4"/>
  <c r="O50" i="4" s="1"/>
  <c r="P50" i="4" s="1"/>
  <c r="A52" i="4"/>
  <c r="B51" i="4"/>
  <c r="C51" i="4" s="1"/>
  <c r="D51" i="4" s="1"/>
  <c r="E48" i="2"/>
  <c r="G48" i="2" s="1"/>
  <c r="K48" i="2"/>
  <c r="L48" i="2" s="1"/>
  <c r="M48" i="2" s="1"/>
  <c r="N48" i="2" s="1"/>
  <c r="O48" i="2"/>
  <c r="P48" i="2" s="1"/>
  <c r="Q48" i="2" s="1"/>
  <c r="D48" i="2"/>
  <c r="F48" i="2" s="1"/>
  <c r="A50" i="2"/>
  <c r="B49" i="2"/>
  <c r="C49" i="2" s="1"/>
  <c r="H49" i="2" s="1"/>
  <c r="I51" i="3"/>
  <c r="J51" i="3" s="1"/>
  <c r="K51" i="3" s="1"/>
  <c r="L51" i="3" s="1"/>
  <c r="E51" i="3"/>
  <c r="G51" i="3" s="1"/>
  <c r="M51" i="3"/>
  <c r="N51" i="3" s="1"/>
  <c r="O51" i="3" s="1"/>
  <c r="D51" i="3"/>
  <c r="F51" i="3" s="1"/>
  <c r="C52" i="3"/>
  <c r="H52" i="3" s="1"/>
  <c r="A53" i="3"/>
  <c r="P51" i="3" l="1"/>
  <c r="Q50" i="7"/>
  <c r="N51" i="7"/>
  <c r="O51" i="7" s="1"/>
  <c r="P51" i="7" s="1"/>
  <c r="F51" i="7"/>
  <c r="G51" i="7" s="1"/>
  <c r="H51" i="7" s="1"/>
  <c r="D51" i="7"/>
  <c r="E51" i="7" s="1"/>
  <c r="L51" i="7"/>
  <c r="M51" i="7" s="1"/>
  <c r="S51" i="7" s="1"/>
  <c r="I51" i="7"/>
  <c r="J51" i="7" s="1"/>
  <c r="A53" i="7"/>
  <c r="C52" i="7"/>
  <c r="Q51" i="3"/>
  <c r="D51" i="5"/>
  <c r="K51" i="5"/>
  <c r="L51" i="5" s="1"/>
  <c r="M51" i="5" s="1"/>
  <c r="N51" i="5" s="1"/>
  <c r="H51" i="5"/>
  <c r="O51" i="5"/>
  <c r="P51" i="5" s="1"/>
  <c r="Q51" i="5" s="1"/>
  <c r="F51" i="5"/>
  <c r="I51" i="5" s="1"/>
  <c r="E51" i="5"/>
  <c r="G51" i="5" s="1"/>
  <c r="A53" i="5"/>
  <c r="C52" i="5"/>
  <c r="N51" i="4"/>
  <c r="O51" i="4" s="1"/>
  <c r="P51" i="4" s="1"/>
  <c r="A53" i="4"/>
  <c r="B52" i="4"/>
  <c r="C52" i="4" s="1"/>
  <c r="D52" i="4" s="1"/>
  <c r="A51" i="2"/>
  <c r="B50" i="2"/>
  <c r="C50" i="2" s="1"/>
  <c r="H50" i="2" s="1"/>
  <c r="K49" i="2"/>
  <c r="L49" i="2" s="1"/>
  <c r="M49" i="2" s="1"/>
  <c r="N49" i="2" s="1"/>
  <c r="O49" i="2"/>
  <c r="P49" i="2" s="1"/>
  <c r="Q49" i="2" s="1"/>
  <c r="E49" i="2"/>
  <c r="G49" i="2" s="1"/>
  <c r="D49" i="2"/>
  <c r="F49" i="2" s="1"/>
  <c r="I49" i="2" s="1"/>
  <c r="I48" i="2"/>
  <c r="I52" i="3"/>
  <c r="J52" i="3" s="1"/>
  <c r="K52" i="3" s="1"/>
  <c r="L52" i="3" s="1"/>
  <c r="M52" i="3"/>
  <c r="N52" i="3" s="1"/>
  <c r="O52" i="3" s="1"/>
  <c r="E52" i="3"/>
  <c r="G52" i="3" s="1"/>
  <c r="D52" i="3"/>
  <c r="F52" i="3" s="1"/>
  <c r="C53" i="3"/>
  <c r="H53" i="3" s="1"/>
  <c r="A54" i="3"/>
  <c r="C54" i="3" s="1"/>
  <c r="H54" i="3" s="1"/>
  <c r="Q51" i="7" l="1"/>
  <c r="N52" i="7"/>
  <c r="O52" i="7" s="1"/>
  <c r="P52" i="7" s="1"/>
  <c r="F52" i="7"/>
  <c r="G52" i="7" s="1"/>
  <c r="H52" i="7" s="1"/>
  <c r="D52" i="7"/>
  <c r="E52" i="7" s="1"/>
  <c r="L52" i="7"/>
  <c r="M52" i="7" s="1"/>
  <c r="S52" i="7" s="1"/>
  <c r="I52" i="7"/>
  <c r="J52" i="7" s="1"/>
  <c r="A54" i="7"/>
  <c r="C54" i="7" s="1"/>
  <c r="C53" i="7"/>
  <c r="P52" i="3"/>
  <c r="Q52" i="3"/>
  <c r="K52" i="5"/>
  <c r="L52" i="5" s="1"/>
  <c r="M52" i="5" s="1"/>
  <c r="N52" i="5" s="1"/>
  <c r="H52" i="5"/>
  <c r="O52" i="5"/>
  <c r="P52" i="5" s="1"/>
  <c r="Q52" i="5" s="1"/>
  <c r="E52" i="5"/>
  <c r="G52" i="5" s="1"/>
  <c r="D52" i="5"/>
  <c r="F52" i="5" s="1"/>
  <c r="I52" i="5" s="1"/>
  <c r="A54" i="5"/>
  <c r="C54" i="5" s="1"/>
  <c r="C53" i="5"/>
  <c r="N52" i="4"/>
  <c r="O52" i="4" s="1"/>
  <c r="P52" i="4" s="1"/>
  <c r="A54" i="4"/>
  <c r="B54" i="4" s="1"/>
  <c r="C54" i="4" s="1"/>
  <c r="D54" i="4" s="1"/>
  <c r="B53" i="4"/>
  <c r="C53" i="4" s="1"/>
  <c r="D53" i="4" s="1"/>
  <c r="E50" i="2"/>
  <c r="G50" i="2" s="1"/>
  <c r="K50" i="2"/>
  <c r="L50" i="2" s="1"/>
  <c r="M50" i="2" s="1"/>
  <c r="N50" i="2" s="1"/>
  <c r="D50" i="2"/>
  <c r="F50" i="2" s="1"/>
  <c r="I50" i="2" s="1"/>
  <c r="O50" i="2"/>
  <c r="P50" i="2" s="1"/>
  <c r="Q50" i="2" s="1"/>
  <c r="A52" i="2"/>
  <c r="B51" i="2"/>
  <c r="C51" i="2" s="1"/>
  <c r="H51" i="2" s="1"/>
  <c r="E54" i="3"/>
  <c r="G54" i="3" s="1"/>
  <c r="M54" i="3"/>
  <c r="N54" i="3" s="1"/>
  <c r="O54" i="3" s="1"/>
  <c r="D54" i="3"/>
  <c r="F54" i="3" s="1"/>
  <c r="I54" i="3"/>
  <c r="J54" i="3" s="1"/>
  <c r="K54" i="3" s="1"/>
  <c r="L54" i="3" s="1"/>
  <c r="M53" i="3"/>
  <c r="N53" i="3" s="1"/>
  <c r="O53" i="3" s="1"/>
  <c r="D53" i="3"/>
  <c r="F53" i="3" s="1"/>
  <c r="I53" i="3"/>
  <c r="J53" i="3" s="1"/>
  <c r="K53" i="3" s="1"/>
  <c r="L53" i="3" s="1"/>
  <c r="Q53" i="3" s="1"/>
  <c r="E53" i="3"/>
  <c r="G53" i="3" s="1"/>
  <c r="Q52" i="7" l="1"/>
  <c r="D53" i="7"/>
  <c r="L53" i="7"/>
  <c r="M53" i="7" s="1"/>
  <c r="S53" i="7" s="1"/>
  <c r="I53" i="7"/>
  <c r="J53" i="7" s="1"/>
  <c r="N53" i="7"/>
  <c r="O53" i="7" s="1"/>
  <c r="P53" i="7" s="1"/>
  <c r="F53" i="7"/>
  <c r="G53" i="7" s="1"/>
  <c r="H53" i="7" s="1"/>
  <c r="E53" i="7"/>
  <c r="Q53" i="7" s="1"/>
  <c r="I54" i="7"/>
  <c r="J54" i="7" s="1"/>
  <c r="N54" i="7"/>
  <c r="O54" i="7" s="1"/>
  <c r="P54" i="7" s="1"/>
  <c r="F54" i="7"/>
  <c r="G54" i="7" s="1"/>
  <c r="H54" i="7" s="1"/>
  <c r="L54" i="7"/>
  <c r="M54" i="7" s="1"/>
  <c r="S54" i="7" s="1"/>
  <c r="D54" i="7"/>
  <c r="E54" i="7" s="1"/>
  <c r="P53" i="3"/>
  <c r="P54" i="3"/>
  <c r="Q54" i="3"/>
  <c r="H53" i="5"/>
  <c r="O53" i="5"/>
  <c r="P53" i="5" s="1"/>
  <c r="Q53" i="5" s="1"/>
  <c r="E53" i="5"/>
  <c r="G53" i="5" s="1"/>
  <c r="K53" i="5"/>
  <c r="L53" i="5" s="1"/>
  <c r="M53" i="5" s="1"/>
  <c r="N53" i="5" s="1"/>
  <c r="D53" i="5"/>
  <c r="F53" i="5" s="1"/>
  <c r="I53" i="5" s="1"/>
  <c r="H54" i="5"/>
  <c r="O54" i="5"/>
  <c r="P54" i="5" s="1"/>
  <c r="Q54" i="5" s="1"/>
  <c r="E54" i="5"/>
  <c r="G54" i="5" s="1"/>
  <c r="D54" i="5"/>
  <c r="F54" i="5" s="1"/>
  <c r="K54" i="5"/>
  <c r="L54" i="5" s="1"/>
  <c r="M54" i="5" s="1"/>
  <c r="N54" i="5" s="1"/>
  <c r="N53" i="4"/>
  <c r="O53" i="4" s="1"/>
  <c r="P53" i="4" s="1"/>
  <c r="N54" i="4"/>
  <c r="O54" i="4" s="1"/>
  <c r="P54" i="4" s="1"/>
  <c r="B52" i="2"/>
  <c r="C52" i="2" s="1"/>
  <c r="H52" i="2" s="1"/>
  <c r="A53" i="2"/>
  <c r="K51" i="2"/>
  <c r="L51" i="2" s="1"/>
  <c r="M51" i="2" s="1"/>
  <c r="N51" i="2" s="1"/>
  <c r="D51" i="2"/>
  <c r="F51" i="2" s="1"/>
  <c r="I51" i="2" s="1"/>
  <c r="O51" i="2"/>
  <c r="P51" i="2" s="1"/>
  <c r="Q51" i="2" s="1"/>
  <c r="E51" i="2"/>
  <c r="G51" i="2" s="1"/>
  <c r="Q54" i="7" l="1"/>
  <c r="I54" i="5"/>
  <c r="A54" i="2"/>
  <c r="B54" i="2" s="1"/>
  <c r="C54" i="2" s="1"/>
  <c r="H54" i="2" s="1"/>
  <c r="B53" i="2"/>
  <c r="C53" i="2" s="1"/>
  <c r="H53" i="2" s="1"/>
  <c r="K52" i="2"/>
  <c r="L52" i="2" s="1"/>
  <c r="M52" i="2" s="1"/>
  <c r="N52" i="2" s="1"/>
  <c r="E52" i="2"/>
  <c r="G52" i="2" s="1"/>
  <c r="O52" i="2"/>
  <c r="P52" i="2" s="1"/>
  <c r="Q52" i="2" s="1"/>
  <c r="D52" i="2"/>
  <c r="F52" i="2" s="1"/>
  <c r="I52" i="2" s="1"/>
  <c r="K53" i="2" l="1"/>
  <c r="L53" i="2" s="1"/>
  <c r="M53" i="2" s="1"/>
  <c r="N53" i="2" s="1"/>
  <c r="O53" i="2"/>
  <c r="P53" i="2" s="1"/>
  <c r="Q53" i="2" s="1"/>
  <c r="E53" i="2"/>
  <c r="G53" i="2" s="1"/>
  <c r="D53" i="2"/>
  <c r="F53" i="2" s="1"/>
  <c r="I53" i="2" s="1"/>
  <c r="E54" i="2"/>
  <c r="G54" i="2" s="1"/>
  <c r="D54" i="2"/>
  <c r="F54" i="2" s="1"/>
  <c r="I54" i="2" s="1"/>
  <c r="K54" i="2"/>
  <c r="L54" i="2" s="1"/>
  <c r="M54" i="2" s="1"/>
  <c r="N54" i="2" s="1"/>
  <c r="O54" i="2"/>
  <c r="P54" i="2" s="1"/>
  <c r="Q54" i="2" s="1"/>
</calcChain>
</file>

<file path=xl/sharedStrings.xml><?xml version="1.0" encoding="utf-8"?>
<sst xmlns="http://schemas.openxmlformats.org/spreadsheetml/2006/main" count="97" uniqueCount="24">
  <si>
    <t>T</t>
  </si>
  <si>
    <t>log(Ko)</t>
  </si>
  <si>
    <t>quartz</t>
  </si>
  <si>
    <t>T in degC</t>
  </si>
  <si>
    <t>Ko</t>
  </si>
  <si>
    <t>log(Keq)</t>
  </si>
  <si>
    <t>Calcites</t>
  </si>
  <si>
    <t>T (K)</t>
  </si>
  <si>
    <t>Ds</t>
  </si>
  <si>
    <t>Si</t>
  </si>
  <si>
    <t>O</t>
  </si>
  <si>
    <t>a</t>
  </si>
  <si>
    <t>b</t>
  </si>
  <si>
    <t>tsd (years)</t>
  </si>
  <si>
    <t>depth</t>
  </si>
  <si>
    <t>k+</t>
  </si>
  <si>
    <t>log(k+)</t>
  </si>
  <si>
    <t>tp</t>
  </si>
  <si>
    <t>tp (years)</t>
  </si>
  <si>
    <t>k-</t>
  </si>
  <si>
    <t>tau</t>
  </si>
  <si>
    <t>Ca</t>
  </si>
  <si>
    <t>log keq</t>
  </si>
  <si>
    <t>Keq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</si>
</sst>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8" tint="0.59999389629810485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LB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xVal>
            <c:numRef>
              <c:f>Sheet6!$B$6:$B$12</c:f>
              <c:numCache>
                <c:formatCode>General</c:formatCode>
                <c:ptCount val="7"/>
                <c:pt idx="0">
                  <c:v>0.5</c:v>
                </c:pt>
                <c:pt idx="1">
                  <c:v>1.5</c:v>
                </c:pt>
                <c:pt idx="2">
                  <c:v>2.5</c:v>
                </c:pt>
                <c:pt idx="3">
                  <c:v>3</c:v>
                </c:pt>
                <c:pt idx="4">
                  <c:v>3.5</c:v>
                </c:pt>
                <c:pt idx="5">
                  <c:v>4</c:v>
                </c:pt>
                <c:pt idx="6">
                  <c:v>4.5</c:v>
                </c:pt>
              </c:numCache>
            </c:numRef>
          </c:xVal>
          <c:yVal>
            <c:numRef>
              <c:f>Sheet6!$D$6:$D$12</c:f>
              <c:numCache>
                <c:formatCode>General</c:formatCode>
                <c:ptCount val="7"/>
                <c:pt idx="0">
                  <c:v>2.9030899869919438</c:v>
                </c:pt>
                <c:pt idx="1">
                  <c:v>2.9542425094393248</c:v>
                </c:pt>
                <c:pt idx="2">
                  <c:v>3.0791812460476247</c:v>
                </c:pt>
                <c:pt idx="3">
                  <c:v>3.255272505103306</c:v>
                </c:pt>
                <c:pt idx="4">
                  <c:v>3.4623979978989561</c:v>
                </c:pt>
                <c:pt idx="5">
                  <c:v>3.7075701760979363</c:v>
                </c:pt>
                <c:pt idx="6">
                  <c:v>4.0413926851582254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D39-9643-9458-BB21DC01069F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Sheet6!$F$6:$F$12</c:f>
              <c:numCache>
                <c:formatCode>General</c:formatCode>
                <c:ptCount val="7"/>
                <c:pt idx="0">
                  <c:v>1</c:v>
                </c:pt>
                <c:pt idx="1">
                  <c:v>1.5</c:v>
                </c:pt>
                <c:pt idx="2">
                  <c:v>2.5</c:v>
                </c:pt>
                <c:pt idx="3">
                  <c:v>3</c:v>
                </c:pt>
                <c:pt idx="4">
                  <c:v>3.5</c:v>
                </c:pt>
                <c:pt idx="5">
                  <c:v>4</c:v>
                </c:pt>
                <c:pt idx="6">
                  <c:v>4.5</c:v>
                </c:pt>
              </c:numCache>
            </c:numRef>
          </c:xVal>
          <c:yVal>
            <c:numRef>
              <c:f>Sheet6!$H$6:$H$12</c:f>
              <c:numCache>
                <c:formatCode>General</c:formatCode>
                <c:ptCount val="7"/>
                <c:pt idx="0">
                  <c:v>5.6127838567197355</c:v>
                </c:pt>
                <c:pt idx="1">
                  <c:v>5</c:v>
                </c:pt>
                <c:pt idx="2">
                  <c:v>4.1760912590556813</c:v>
                </c:pt>
                <c:pt idx="3">
                  <c:v>3.8750612633917001</c:v>
                </c:pt>
                <c:pt idx="4">
                  <c:v>3.568201724066995</c:v>
                </c:pt>
                <c:pt idx="5">
                  <c:v>3.3222192947339191</c:v>
                </c:pt>
                <c:pt idx="6">
                  <c:v>3.2304489213782741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D39-9643-9458-BB21DC010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0688015"/>
        <c:axId val="1869959663"/>
      </c:scatterChart>
      <c:valAx>
        <c:axId val="1790688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LB"/>
          </a:p>
        </c:txPr>
        <c:crossAx val="1869959663"/>
        <c:crosses val="autoZero"/>
        <c:crossBetween val="midCat"/>
      </c:valAx>
      <c:valAx>
        <c:axId val="1869959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LB"/>
          </a:p>
        </c:txPr>
        <c:crossAx val="1790688015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LB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LB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xVal>
            <c:numRef>
              <c:f>Sheet6!$B$15:$B$21</c:f>
              <c:numCache>
                <c:formatCode>General</c:formatCode>
                <c:ptCount val="7"/>
                <c:pt idx="0">
                  <c:v>0.23998080153587714</c:v>
                </c:pt>
                <c:pt idx="1">
                  <c:v>0.71994240460763137</c:v>
                </c:pt>
                <c:pt idx="2">
                  <c:v>1.1999040076793857</c:v>
                </c:pt>
                <c:pt idx="3">
                  <c:v>1.4398848092152627</c:v>
                </c:pt>
                <c:pt idx="4">
                  <c:v>1.67986561075114</c:v>
                </c:pt>
                <c:pt idx="5">
                  <c:v>1.9198464122870171</c:v>
                </c:pt>
                <c:pt idx="6">
                  <c:v>2.1598272138228944</c:v>
                </c:pt>
              </c:numCache>
            </c:numRef>
          </c:xVal>
          <c:yVal>
            <c:numRef>
              <c:f>Sheet6!$D$15:$D$21</c:f>
              <c:numCache>
                <c:formatCode>General</c:formatCode>
                <c:ptCount val="7"/>
                <c:pt idx="0">
                  <c:v>2.9030899869919438</c:v>
                </c:pt>
                <c:pt idx="1">
                  <c:v>2.9542425094393248</c:v>
                </c:pt>
                <c:pt idx="2">
                  <c:v>3.0791812460476247</c:v>
                </c:pt>
                <c:pt idx="3">
                  <c:v>3.255272505103306</c:v>
                </c:pt>
                <c:pt idx="4">
                  <c:v>3.4623979978989561</c:v>
                </c:pt>
                <c:pt idx="5">
                  <c:v>3.7075701760979363</c:v>
                </c:pt>
                <c:pt idx="6">
                  <c:v>4.0413926851582254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95-3B44-BB35-80E03B098363}"/>
            </c:ext>
          </c:extLst>
        </c:ser>
        <c:ser>
          <c:idx val="0"/>
          <c:order val="1"/>
          <c:xVal>
            <c:numRef>
              <c:f>Sheet6!$F$15:$F$21</c:f>
              <c:numCache>
                <c:formatCode>General</c:formatCode>
                <c:ptCount val="7"/>
                <c:pt idx="0">
                  <c:v>0.47996160307175428</c:v>
                </c:pt>
                <c:pt idx="1">
                  <c:v>0.71994240460763137</c:v>
                </c:pt>
                <c:pt idx="2">
                  <c:v>1.1999040076793857</c:v>
                </c:pt>
                <c:pt idx="3">
                  <c:v>1.4398848092152627</c:v>
                </c:pt>
                <c:pt idx="4">
                  <c:v>1.67986561075114</c:v>
                </c:pt>
                <c:pt idx="5">
                  <c:v>1.9198464122870171</c:v>
                </c:pt>
                <c:pt idx="6">
                  <c:v>2.1598272138228944</c:v>
                </c:pt>
              </c:numCache>
            </c:numRef>
          </c:xVal>
          <c:yVal>
            <c:numRef>
              <c:f>Sheet6!$H$15:$H$21</c:f>
              <c:numCache>
                <c:formatCode>General</c:formatCode>
                <c:ptCount val="7"/>
                <c:pt idx="0">
                  <c:v>5.6127838567197355</c:v>
                </c:pt>
                <c:pt idx="1">
                  <c:v>5</c:v>
                </c:pt>
                <c:pt idx="2">
                  <c:v>4.1760912590556813</c:v>
                </c:pt>
                <c:pt idx="3">
                  <c:v>3.8750612633917001</c:v>
                </c:pt>
                <c:pt idx="4">
                  <c:v>3.568201724066995</c:v>
                </c:pt>
                <c:pt idx="5">
                  <c:v>3.3222192947339191</c:v>
                </c:pt>
                <c:pt idx="6">
                  <c:v>3.2304489213782741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95-3B44-BB35-80E03B0983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0688015"/>
        <c:axId val="1869959663"/>
      </c:scatterChart>
      <c:valAx>
        <c:axId val="1790688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LB"/>
          </a:p>
        </c:txPr>
        <c:crossAx val="1869959663"/>
        <c:crosses val="autoZero"/>
        <c:crossBetween val="midCat"/>
      </c:valAx>
      <c:valAx>
        <c:axId val="1869959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LB"/>
          </a:p>
        </c:txPr>
        <c:crossAx val="1790688015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LB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11</xdr:row>
      <xdr:rowOff>31750</xdr:rowOff>
    </xdr:from>
    <xdr:to>
      <xdr:col>14</xdr:col>
      <xdr:colOff>711200</xdr:colOff>
      <xdr:row>27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60C59B-4234-B443-ABE0-07E2D0FC1E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28</xdr:row>
      <xdr:rowOff>0</xdr:rowOff>
    </xdr:from>
    <xdr:to>
      <xdr:col>7</xdr:col>
      <xdr:colOff>457200</xdr:colOff>
      <xdr:row>44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63F33F-54CF-A049-A01C-C3952155DC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010F3-5A00-2446-831C-7869934AC9AC}">
  <dimension ref="A2:E24"/>
  <sheetViews>
    <sheetView workbookViewId="0">
      <selection activeCell="D24" sqref="D24"/>
    </sheetView>
  </sheetViews>
  <sheetFormatPr baseColWidth="10" defaultRowHeight="16" x14ac:dyDescent="0.2"/>
  <sheetData>
    <row r="2" spans="1:5" x14ac:dyDescent="0.2">
      <c r="C2" t="s">
        <v>2</v>
      </c>
      <c r="E2" t="s">
        <v>6</v>
      </c>
    </row>
    <row r="3" spans="1:5" x14ac:dyDescent="0.2">
      <c r="A3" t="s">
        <v>3</v>
      </c>
      <c r="B3" t="s">
        <v>0</v>
      </c>
      <c r="C3" t="s">
        <v>1</v>
      </c>
      <c r="D3" t="s">
        <v>4</v>
      </c>
      <c r="E3" t="s">
        <v>5</v>
      </c>
    </row>
    <row r="4" spans="1:5" x14ac:dyDescent="0.2">
      <c r="A4">
        <f>B4-273</f>
        <v>27</v>
      </c>
      <c r="B4">
        <v>300</v>
      </c>
      <c r="C4">
        <f>1.881-0.002028*B4-1560/B4</f>
        <v>-3.9274</v>
      </c>
      <c r="D4">
        <f>10^C4</f>
        <v>1.1819524358201644E-4</v>
      </c>
      <c r="E4">
        <f>-171.065-0.0077993*B4+2839.319/B4+71.595*LOG10(B4)</f>
        <v>13.409102898320896</v>
      </c>
    </row>
    <row r="5" spans="1:5" x14ac:dyDescent="0.2">
      <c r="A5">
        <f t="shared" ref="A5:A24" si="0">B5-273</f>
        <v>47</v>
      </c>
      <c r="B5">
        <f>B4+20</f>
        <v>320</v>
      </c>
      <c r="C5">
        <f t="shared" ref="C5:C24" si="1">1.881-0.002028*B5-1560/B5</f>
        <v>-3.64296</v>
      </c>
      <c r="D5">
        <f t="shared" ref="D5:D24" si="2">10^C5</f>
        <v>2.2753069846394004E-4</v>
      </c>
      <c r="E5">
        <f t="shared" ref="E5:E23" si="3">-171.065-0.0077993*B5+2839.319/B5+71.595*LOG10(B5)</f>
        <v>14.668308572813629</v>
      </c>
    </row>
    <row r="6" spans="1:5" x14ac:dyDescent="0.2">
      <c r="A6">
        <f t="shared" si="0"/>
        <v>67</v>
      </c>
      <c r="B6">
        <f t="shared" ref="B6:B24" si="4">B5+20</f>
        <v>340</v>
      </c>
      <c r="C6">
        <f t="shared" si="1"/>
        <v>-3.3967552941176464</v>
      </c>
      <c r="D6">
        <f t="shared" si="2"/>
        <v>4.0109265207749777E-4</v>
      </c>
      <c r="E6">
        <f t="shared" si="3"/>
        <v>15.875409300934365</v>
      </c>
    </row>
    <row r="7" spans="1:5" x14ac:dyDescent="0.2">
      <c r="A7">
        <f t="shared" si="0"/>
        <v>87</v>
      </c>
      <c r="B7">
        <f t="shared" si="4"/>
        <v>360</v>
      </c>
      <c r="C7">
        <f t="shared" si="1"/>
        <v>-3.1824133333333329</v>
      </c>
      <c r="D7">
        <f t="shared" si="2"/>
        <v>6.5703221901932979E-4</v>
      </c>
      <c r="E7">
        <f t="shared" si="3"/>
        <v>17.032726764656161</v>
      </c>
    </row>
    <row r="8" spans="1:5" x14ac:dyDescent="0.2">
      <c r="A8">
        <f t="shared" si="0"/>
        <v>107</v>
      </c>
      <c r="B8">
        <f t="shared" si="4"/>
        <v>380</v>
      </c>
      <c r="C8">
        <f t="shared" si="1"/>
        <v>-2.9949031578947372</v>
      </c>
      <c r="D8">
        <f t="shared" si="2"/>
        <v>1.0118050486691906E-3</v>
      </c>
      <c r="E8">
        <f t="shared" si="3"/>
        <v>18.142764705043675</v>
      </c>
    </row>
    <row r="9" spans="1:5" x14ac:dyDescent="0.2">
      <c r="A9">
        <f t="shared" si="0"/>
        <v>127</v>
      </c>
      <c r="B9">
        <f t="shared" si="4"/>
        <v>400</v>
      </c>
      <c r="C9">
        <f t="shared" si="1"/>
        <v>-2.8301999999999996</v>
      </c>
      <c r="D9">
        <f t="shared" si="2"/>
        <v>1.4784273904006702E-3</v>
      </c>
      <c r="E9">
        <f t="shared" si="3"/>
        <v>19.208062579125482</v>
      </c>
    </row>
    <row r="10" spans="1:5" x14ac:dyDescent="0.2">
      <c r="A10">
        <f t="shared" si="0"/>
        <v>147</v>
      </c>
      <c r="B10">
        <f t="shared" si="4"/>
        <v>420</v>
      </c>
      <c r="C10">
        <f t="shared" si="1"/>
        <v>-2.6850457142857143</v>
      </c>
      <c r="D10">
        <f t="shared" si="2"/>
        <v>2.0651627632038414E-3</v>
      </c>
      <c r="E10">
        <f t="shared" si="3"/>
        <v>20.231110279370995</v>
      </c>
    </row>
    <row r="11" spans="1:5" x14ac:dyDescent="0.2">
      <c r="A11">
        <f t="shared" si="0"/>
        <v>167</v>
      </c>
      <c r="B11">
        <f t="shared" si="4"/>
        <v>440</v>
      </c>
      <c r="C11">
        <f t="shared" si="1"/>
        <v>-2.5567745454545454</v>
      </c>
      <c r="D11">
        <f t="shared" si="2"/>
        <v>2.7747601872966767E-3</v>
      </c>
      <c r="E11">
        <f t="shared" si="3"/>
        <v>21.21430010030133</v>
      </c>
    </row>
    <row r="12" spans="1:5" x14ac:dyDescent="0.2">
      <c r="A12">
        <f t="shared" si="0"/>
        <v>187</v>
      </c>
      <c r="B12">
        <f t="shared" si="4"/>
        <v>460</v>
      </c>
      <c r="C12">
        <f t="shared" si="1"/>
        <v>-2.4431843478260866</v>
      </c>
      <c r="D12">
        <f t="shared" si="2"/>
        <v>3.604256183209835E-3</v>
      </c>
      <c r="E12">
        <f t="shared" si="3"/>
        <v>22.159901567937936</v>
      </c>
    </row>
    <row r="13" spans="1:5" x14ac:dyDescent="0.2">
      <c r="A13">
        <f t="shared" si="0"/>
        <v>207</v>
      </c>
      <c r="B13">
        <f t="shared" si="4"/>
        <v>480</v>
      </c>
      <c r="C13">
        <f t="shared" si="1"/>
        <v>-2.3424399999999999</v>
      </c>
      <c r="D13">
        <f t="shared" si="2"/>
        <v>4.5452732814297335E-3</v>
      </c>
      <c r="E13">
        <f t="shared" si="3"/>
        <v>23.070050306571829</v>
      </c>
    </row>
    <row r="14" spans="1:5" x14ac:dyDescent="0.2">
      <c r="A14">
        <f t="shared" si="0"/>
        <v>227</v>
      </c>
      <c r="B14">
        <f t="shared" si="4"/>
        <v>500</v>
      </c>
      <c r="C14">
        <f t="shared" si="1"/>
        <v>-2.2530000000000001</v>
      </c>
      <c r="D14">
        <f t="shared" si="2"/>
        <v>5.5847019473683019E-3</v>
      </c>
      <c r="E14">
        <f t="shared" si="3"/>
        <v>23.946745460437256</v>
      </c>
    </row>
    <row r="15" spans="1:5" x14ac:dyDescent="0.2">
      <c r="A15">
        <f t="shared" si="0"/>
        <v>247</v>
      </c>
      <c r="B15">
        <f t="shared" si="4"/>
        <v>520</v>
      </c>
      <c r="C15">
        <f t="shared" si="1"/>
        <v>-2.1735600000000002</v>
      </c>
      <c r="D15">
        <f t="shared" si="2"/>
        <v>6.7056363851223811E-3</v>
      </c>
      <c r="E15">
        <f t="shared" si="3"/>
        <v>24.791852233687308</v>
      </c>
    </row>
    <row r="16" spans="1:5" x14ac:dyDescent="0.2">
      <c r="A16">
        <f t="shared" si="0"/>
        <v>267</v>
      </c>
      <c r="B16">
        <f t="shared" si="4"/>
        <v>540</v>
      </c>
      <c r="C16">
        <f t="shared" si="1"/>
        <v>-2.1030088888888887</v>
      </c>
      <c r="D16">
        <f t="shared" si="2"/>
        <v>7.8884397185003258E-3</v>
      </c>
      <c r="E16">
        <f t="shared" si="3"/>
        <v>25.607107382673576</v>
      </c>
    </row>
    <row r="17" spans="1:5" x14ac:dyDescent="0.2">
      <c r="A17">
        <f t="shared" si="0"/>
        <v>287</v>
      </c>
      <c r="B17">
        <f t="shared" si="4"/>
        <v>560</v>
      </c>
      <c r="C17">
        <f t="shared" si="1"/>
        <v>-2.0403942857142856</v>
      </c>
      <c r="D17">
        <f t="shared" si="2"/>
        <v>9.111832219749252E-3</v>
      </c>
      <c r="E17">
        <f t="shared" si="3"/>
        <v>26.394126293508918</v>
      </c>
    </row>
    <row r="18" spans="1:5" x14ac:dyDescent="0.2">
      <c r="A18">
        <f t="shared" si="0"/>
        <v>307</v>
      </c>
      <c r="B18">
        <f t="shared" si="4"/>
        <v>580</v>
      </c>
      <c r="C18">
        <f t="shared" si="1"/>
        <v>-1.9848951724137931</v>
      </c>
      <c r="D18">
        <f t="shared" si="2"/>
        <v>1.0353920536943421E-2</v>
      </c>
      <c r="E18">
        <f t="shared" si="3"/>
        <v>27.154410785345391</v>
      </c>
    </row>
    <row r="19" spans="1:5" x14ac:dyDescent="0.2">
      <c r="A19">
        <f t="shared" si="0"/>
        <v>327</v>
      </c>
      <c r="B19">
        <f t="shared" si="4"/>
        <v>600</v>
      </c>
      <c r="C19">
        <f t="shared" si="1"/>
        <v>-1.9358</v>
      </c>
      <c r="D19">
        <f t="shared" si="2"/>
        <v>1.1593111157416552E-2</v>
      </c>
      <c r="E19">
        <f t="shared" si="3"/>
        <v>27.889357104550299</v>
      </c>
    </row>
    <row r="20" spans="1:5" x14ac:dyDescent="0.2">
      <c r="A20">
        <f t="shared" si="0"/>
        <v>347</v>
      </c>
      <c r="B20">
        <f t="shared" si="4"/>
        <v>620</v>
      </c>
      <c r="C20">
        <f t="shared" si="1"/>
        <v>-1.8924890322580643</v>
      </c>
      <c r="D20">
        <f t="shared" si="2"/>
        <v>1.2808874418630505E-2</v>
      </c>
      <c r="E20">
        <f t="shared" si="3"/>
        <v>28.600263783821021</v>
      </c>
    </row>
    <row r="21" spans="1:5" x14ac:dyDescent="0.2">
      <c r="A21">
        <f t="shared" si="0"/>
        <v>367</v>
      </c>
      <c r="B21">
        <f>B20+20</f>
        <v>640</v>
      </c>
      <c r="C21">
        <f t="shared" si="1"/>
        <v>-1.85442</v>
      </c>
      <c r="D21">
        <f t="shared" si="2"/>
        <v>1.398234455906861E-2</v>
      </c>
      <c r="E21">
        <f t="shared" si="3"/>
        <v>29.28833917487637</v>
      </c>
    </row>
    <row r="22" spans="1:5" x14ac:dyDescent="0.2">
      <c r="A22">
        <f t="shared" si="0"/>
        <v>387</v>
      </c>
      <c r="B22">
        <f t="shared" si="4"/>
        <v>660</v>
      </c>
      <c r="C22">
        <f t="shared" si="1"/>
        <v>-1.8211163636363636</v>
      </c>
      <c r="D22">
        <f t="shared" si="2"/>
        <v>1.5096756017541711E-2</v>
      </c>
      <c r="E22">
        <f t="shared" si="3"/>
        <v>29.954708549968586</v>
      </c>
    </row>
    <row r="23" spans="1:5" x14ac:dyDescent="0.2">
      <c r="A23">
        <f t="shared" si="0"/>
        <v>407</v>
      </c>
      <c r="B23">
        <f>B22+20</f>
        <v>680</v>
      </c>
      <c r="C23">
        <f t="shared" si="1"/>
        <v>-1.7921576470588232</v>
      </c>
      <c r="D23">
        <f t="shared" si="2"/>
        <v>1.6137726578488255E-2</v>
      </c>
      <c r="E23">
        <f t="shared" si="3"/>
        <v>30.600420722850032</v>
      </c>
    </row>
    <row r="24" spans="1:5" x14ac:dyDescent="0.2">
      <c r="A24">
        <f t="shared" si="0"/>
        <v>427</v>
      </c>
      <c r="B24">
        <f t="shared" si="4"/>
        <v>700</v>
      </c>
      <c r="C24">
        <f t="shared" si="1"/>
        <v>-1.7671714285714286</v>
      </c>
      <c r="D24">
        <f t="shared" si="2"/>
        <v>1.7093404558739752E-2</v>
      </c>
      <c r="E24">
        <f>-171.065-0.0077993*B24+2839.319/B24+71.595*LOG10(B24)</f>
        <v>31.226454174820731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8F4D9-7C73-974C-A14F-9F1A101929E0}">
  <dimension ref="A1:Q62"/>
  <sheetViews>
    <sheetView tabSelected="1" workbookViewId="0">
      <selection activeCell="C71" sqref="C71"/>
    </sheetView>
  </sheetViews>
  <sheetFormatPr baseColWidth="10" defaultRowHeight="16" x14ac:dyDescent="0.2"/>
  <cols>
    <col min="4" max="7" width="12.1640625" bestFit="1" customWidth="1"/>
    <col min="8" max="9" width="12.1640625" customWidth="1"/>
    <col min="10" max="10" width="12.33203125" customWidth="1"/>
    <col min="12" max="12" width="12.1640625" bestFit="1" customWidth="1"/>
    <col min="13" max="13" width="11.1640625" bestFit="1" customWidth="1"/>
    <col min="14" max="15" width="12.1640625" bestFit="1" customWidth="1"/>
  </cols>
  <sheetData>
    <row r="1" spans="1:17" x14ac:dyDescent="0.2">
      <c r="A1" t="s">
        <v>11</v>
      </c>
      <c r="B1">
        <f>10*10^-6</f>
        <v>9.9999999999999991E-6</v>
      </c>
    </row>
    <row r="2" spans="1:17" x14ac:dyDescent="0.2">
      <c r="A2" t="s">
        <v>12</v>
      </c>
      <c r="B2">
        <f>1*10^-6</f>
        <v>9.9999999999999995E-7</v>
      </c>
    </row>
    <row r="3" spans="1:17" x14ac:dyDescent="0.2">
      <c r="D3" t="s">
        <v>9</v>
      </c>
      <c r="E3" t="s">
        <v>10</v>
      </c>
      <c r="F3" t="s">
        <v>9</v>
      </c>
      <c r="G3" t="s">
        <v>10</v>
      </c>
    </row>
    <row r="4" spans="1:17" x14ac:dyDescent="0.2">
      <c r="A4" t="s">
        <v>14</v>
      </c>
      <c r="B4" t="s">
        <v>0</v>
      </c>
      <c r="C4" t="s">
        <v>7</v>
      </c>
      <c r="D4" t="s">
        <v>8</v>
      </c>
      <c r="E4" t="s">
        <v>8</v>
      </c>
      <c r="F4" t="s">
        <v>13</v>
      </c>
      <c r="G4" t="s">
        <v>13</v>
      </c>
      <c r="H4" t="s">
        <v>8</v>
      </c>
      <c r="J4" t="s">
        <v>20</v>
      </c>
      <c r="K4" t="s">
        <v>16</v>
      </c>
      <c r="L4" t="s">
        <v>15</v>
      </c>
      <c r="M4" t="s">
        <v>17</v>
      </c>
      <c r="N4" t="s">
        <v>18</v>
      </c>
      <c r="O4" t="s">
        <v>19</v>
      </c>
    </row>
    <row r="5" spans="1:17" x14ac:dyDescent="0.2">
      <c r="A5">
        <v>0.2</v>
      </c>
      <c r="B5">
        <f>60*A5</f>
        <v>12</v>
      </c>
      <c r="C5">
        <f>B5+273</f>
        <v>285</v>
      </c>
      <c r="D5">
        <f>(1.08*10^-15)*EXP(-132700/(8.31*C5))</f>
        <v>5.0079094872596575E-40</v>
      </c>
      <c r="E5">
        <f>(2*10^-10)*EXP(-230000/(8.31*C5))</f>
        <v>1.3333526428211965E-52</v>
      </c>
      <c r="F5">
        <f>8.31*C5*$B$1*$B$1*$B$2*$B$2/(22.69*10^-6*D5*0.335*0.0283)/(3600*24*364)</f>
        <v>6.990504962737116E+19</v>
      </c>
      <c r="G5">
        <f>8.31*C5*$B$1*$B$1*$B$2*$B$2/(22.69*10^-6*E5*0.335*0.0283)/(3600*24*364)</f>
        <v>2.6255481857788982E+32</v>
      </c>
      <c r="H5">
        <f>(2.9*10^-5)*EXP(-243000/(8.31*C5))</f>
        <v>7.98817105549081E-50</v>
      </c>
      <c r="I5">
        <f>8.31*F5*$B$1*$B$1*$B$2*$B$2/(22.69*10^-6*H5*0.335*0.0283)/(3600*24*364)</f>
        <v>1.0749328903942204E+47</v>
      </c>
      <c r="J5">
        <f>16.495*C5*EXP((110000/8.31)*((1/C5)-(1/873)))/3600/24/365</f>
        <v>5747400120.2127914</v>
      </c>
      <c r="K5">
        <f>1.1174-(2.028*10^-3)*C5-4158/C5</f>
        <v>-14.050053684210527</v>
      </c>
      <c r="L5">
        <f>10^K5</f>
        <v>8.9114077521912116E-15</v>
      </c>
      <c r="M5">
        <f>$B$1/(L5*22.69*10^-6)</f>
        <v>49456022844385.602</v>
      </c>
      <c r="N5">
        <f>M5/3600/24/365</f>
        <v>1568240.1967397768</v>
      </c>
      <c r="O5">
        <f>(0.202)*EXP(-49800/(8.31*C5))</f>
        <v>1.4904317793377393E-10</v>
      </c>
      <c r="P5">
        <f>$B$1/(O5*22.69*10^-6)</f>
        <v>2957014145.0139694</v>
      </c>
      <c r="Q5">
        <f>P5/3600/24/365</f>
        <v>93.766303431442466</v>
      </c>
    </row>
    <row r="6" spans="1:17" x14ac:dyDescent="0.2">
      <c r="A6">
        <f>A5+0.2</f>
        <v>0.4</v>
      </c>
      <c r="B6">
        <f t="shared" ref="B6:B62" si="0">60*A6</f>
        <v>24</v>
      </c>
      <c r="C6">
        <f t="shared" ref="C6:C62" si="1">B6+273</f>
        <v>297</v>
      </c>
      <c r="D6">
        <f t="shared" ref="D6:D62" si="2">(1.08*10^-15)*EXP(-132700/(8.31*C6))</f>
        <v>4.8176915090959127E-39</v>
      </c>
      <c r="E6">
        <f t="shared" ref="E6:E54" si="3">(2*10^-10)*EXP(-230000/(8.31*C6))</f>
        <v>6.745734859165242E-51</v>
      </c>
      <c r="F6">
        <f t="shared" ref="F6:F54" si="4">8.31*C6*$B$1*$B$1*$B$2*$B$2/(22.69*10^-6*D6*0.335*0.0283)/(3600*24*364)</f>
        <v>7.5724710403762627E+18</v>
      </c>
      <c r="G6">
        <f t="shared" ref="G6:G54" si="5">8.31*C6*$B$1*$B$1*$B$2*$B$2/(22.69*10^-6*E6*0.335*0.0283)/(3600*24*364)</f>
        <v>5.4081327232315637E+30</v>
      </c>
      <c r="H6">
        <f t="shared" ref="H6:H54" si="6">(2.9*10^-5)*EXP(-243000/(8.31*C6))</f>
        <v>5.0448632945105666E-48</v>
      </c>
      <c r="I6">
        <f t="shared" ref="I6:I54" si="7">8.31*F6*$B$1*$B$1*$B$2*$B$2/(22.69*10^-6*H6*0.335*0.0283)/(3600*24*364)</f>
        <v>1.8437769362348923E+44</v>
      </c>
      <c r="J6">
        <f t="shared" ref="J6:J54" si="8">16.495*C6*EXP((110000/8.31)*((1/C6)-(1/873)))/3600/24/365</f>
        <v>917035632.5142678</v>
      </c>
      <c r="K6">
        <f>1.1174-(2.028*10^-3)*C6-4158/C6</f>
        <v>-13.484916</v>
      </c>
      <c r="L6">
        <f t="shared" ref="L6:L62" si="9">10^K6</f>
        <v>3.2740401430573786E-14</v>
      </c>
      <c r="M6">
        <f t="shared" ref="M6:M62" si="10">$B$1/(L6*22.69*10^-6)</f>
        <v>13461129555865.672</v>
      </c>
      <c r="N6">
        <f t="shared" ref="N6:N62" si="11">M6/3600/24/365</f>
        <v>426849.61808300583</v>
      </c>
      <c r="O6">
        <f>(0.202)*EXP(-49800/(8.31*C6))</f>
        <v>3.4856468612191501E-10</v>
      </c>
      <c r="P6">
        <f t="shared" ref="P6:P54" si="12">$B$1/(O6*22.69*10^-6)</f>
        <v>1264393103.8207784</v>
      </c>
      <c r="Q6">
        <f t="shared" ref="Q6:Q54" si="13">P6/3600/24/365</f>
        <v>40.093642307863341</v>
      </c>
    </row>
    <row r="7" spans="1:17" x14ac:dyDescent="0.2">
      <c r="A7">
        <f t="shared" ref="A7:A59" si="14">A6+0.2</f>
        <v>0.60000000000000009</v>
      </c>
      <c r="B7">
        <f t="shared" si="0"/>
        <v>36.000000000000007</v>
      </c>
      <c r="C7">
        <f t="shared" si="1"/>
        <v>309</v>
      </c>
      <c r="D7">
        <f t="shared" si="2"/>
        <v>3.8873873165378767E-38</v>
      </c>
      <c r="E7">
        <f t="shared" si="3"/>
        <v>2.5162712230259155E-49</v>
      </c>
      <c r="F7">
        <f t="shared" si="4"/>
        <v>9.7638438503646554E+17</v>
      </c>
      <c r="G7">
        <f t="shared" si="5"/>
        <v>1.5084161992251577E+29</v>
      </c>
      <c r="H7">
        <f t="shared" si="6"/>
        <v>2.3089492972292606E-46</v>
      </c>
      <c r="I7">
        <f t="shared" si="7"/>
        <v>5.1942947289357871E+41</v>
      </c>
      <c r="J7">
        <f t="shared" si="8"/>
        <v>169002120.30367535</v>
      </c>
      <c r="K7">
        <f>1.1174-(2.028*10^-3)*C7-4158/C7</f>
        <v>-12.965562679611651</v>
      </c>
      <c r="L7">
        <f t="shared" si="9"/>
        <v>1.0825234685018891E-13</v>
      </c>
      <c r="M7">
        <f t="shared" si="10"/>
        <v>4071253863696.1147</v>
      </c>
      <c r="N7">
        <f t="shared" si="11"/>
        <v>129098.61313090168</v>
      </c>
      <c r="O7">
        <f>(0.202)*EXP(-49800/(8.31*C7))</f>
        <v>7.6312679953640957E-10</v>
      </c>
      <c r="P7">
        <f t="shared" si="12"/>
        <v>577522353.60589802</v>
      </c>
      <c r="Q7">
        <f t="shared" si="13"/>
        <v>18.313113698817162</v>
      </c>
    </row>
    <row r="8" spans="1:17" x14ac:dyDescent="0.2">
      <c r="A8">
        <f t="shared" si="14"/>
        <v>0.8</v>
      </c>
      <c r="B8">
        <f t="shared" si="0"/>
        <v>48</v>
      </c>
      <c r="C8">
        <f t="shared" si="1"/>
        <v>321</v>
      </c>
      <c r="D8">
        <f t="shared" si="2"/>
        <v>2.6833486270123167E-37</v>
      </c>
      <c r="E8">
        <f t="shared" si="3"/>
        <v>7.1609929630546965E-48</v>
      </c>
      <c r="F8">
        <f t="shared" si="4"/>
        <v>1.4694272543681456E+17</v>
      </c>
      <c r="G8">
        <f t="shared" si="5"/>
        <v>5.5061995254653407E+27</v>
      </c>
      <c r="H8">
        <f t="shared" si="6"/>
        <v>7.9400821940755159E-45</v>
      </c>
      <c r="I8">
        <f t="shared" si="7"/>
        <v>2.2732293347877812E+39</v>
      </c>
      <c r="J8">
        <f t="shared" si="8"/>
        <v>35395185.695572242</v>
      </c>
      <c r="K8">
        <f>1.1174-(2.028*10^-3)*C8-4158/C8</f>
        <v>-12.486859028037383</v>
      </c>
      <c r="L8">
        <f t="shared" si="9"/>
        <v>3.2594248474325884E-13</v>
      </c>
      <c r="M8">
        <f t="shared" si="10"/>
        <v>1352148940372.5808</v>
      </c>
      <c r="N8">
        <f t="shared" si="11"/>
        <v>42876.361630282241</v>
      </c>
      <c r="O8">
        <f>(0.202)*EXP(-49800/(8.31*C8))</f>
        <v>1.5756728020100583E-9</v>
      </c>
      <c r="P8">
        <f t="shared" si="12"/>
        <v>279704507.69079792</v>
      </c>
      <c r="Q8">
        <f t="shared" si="13"/>
        <v>8.869371755796486</v>
      </c>
    </row>
    <row r="9" spans="1:17" x14ac:dyDescent="0.2">
      <c r="A9">
        <f t="shared" si="14"/>
        <v>1</v>
      </c>
      <c r="B9">
        <f t="shared" si="0"/>
        <v>60</v>
      </c>
      <c r="C9">
        <f t="shared" si="1"/>
        <v>333</v>
      </c>
      <c r="D9">
        <f t="shared" si="2"/>
        <v>1.611485974123934E-36</v>
      </c>
      <c r="E9">
        <f t="shared" si="3"/>
        <v>1.6009607968257323E-46</v>
      </c>
      <c r="F9">
        <f t="shared" si="4"/>
        <v>2.5382702687026384E+16</v>
      </c>
      <c r="G9">
        <f t="shared" si="5"/>
        <v>2.5549575883808089E+26</v>
      </c>
      <c r="H9">
        <f t="shared" si="6"/>
        <v>2.1159397850044793E-43</v>
      </c>
      <c r="I9">
        <f t="shared" si="7"/>
        <v>1.4735155304471592E+37</v>
      </c>
      <c r="J9">
        <f t="shared" si="8"/>
        <v>8308346.7887231745</v>
      </c>
      <c r="K9">
        <f>1.1174-(2.028*10^-3)*C9-4158/C9</f>
        <v>-12.044410486486486</v>
      </c>
      <c r="L9">
        <f t="shared" si="9"/>
        <v>9.0279576577172301E-13</v>
      </c>
      <c r="M9">
        <f t="shared" si="10"/>
        <v>488175512200.44458</v>
      </c>
      <c r="N9">
        <f t="shared" si="11"/>
        <v>15479.94394344383</v>
      </c>
      <c r="O9">
        <f>(0.202)*EXP(-49800/(8.31*C9))</f>
        <v>3.0877496886409463E-9</v>
      </c>
      <c r="P9">
        <f t="shared" si="12"/>
        <v>142732679.07347271</v>
      </c>
      <c r="Q9">
        <f t="shared" si="13"/>
        <v>4.5260235627052481</v>
      </c>
    </row>
    <row r="10" spans="1:17" x14ac:dyDescent="0.2">
      <c r="A10">
        <f t="shared" si="14"/>
        <v>1.2</v>
      </c>
      <c r="B10">
        <f t="shared" si="0"/>
        <v>72</v>
      </c>
      <c r="C10">
        <f t="shared" si="1"/>
        <v>345</v>
      </c>
      <c r="D10">
        <f t="shared" si="2"/>
        <v>8.5431100058284698E-36</v>
      </c>
      <c r="E10">
        <f t="shared" si="3"/>
        <v>2.8834758945804682E-45</v>
      </c>
      <c r="F10">
        <f t="shared" si="4"/>
        <v>4960474891117806</v>
      </c>
      <c r="G10">
        <f t="shared" si="5"/>
        <v>1.4696804906751336E+25</v>
      </c>
      <c r="H10">
        <f t="shared" si="6"/>
        <v>4.487495121605333E-42</v>
      </c>
      <c r="I10">
        <f t="shared" si="7"/>
        <v>1.3578113211661738E+35</v>
      </c>
      <c r="J10">
        <f t="shared" si="8"/>
        <v>2159811.8322341046</v>
      </c>
      <c r="K10">
        <f>1.1174-(2.028*10^-3)*C10-4158/C10</f>
        <v>-11.634433913043479</v>
      </c>
      <c r="L10">
        <f t="shared" si="9"/>
        <v>2.3204172585507796E-12</v>
      </c>
      <c r="M10">
        <f t="shared" si="10"/>
        <v>189932557924.19748</v>
      </c>
      <c r="N10">
        <f t="shared" si="11"/>
        <v>6022.7219027206202</v>
      </c>
      <c r="O10">
        <f>(0.202)*EXP(-49800/(8.31*C10))</f>
        <v>5.7742135863781811E-9</v>
      </c>
      <c r="P10">
        <f t="shared" si="12"/>
        <v>76326027.566368997</v>
      </c>
      <c r="Q10">
        <f t="shared" si="13"/>
        <v>2.4202824570766426</v>
      </c>
    </row>
    <row r="11" spans="1:17" x14ac:dyDescent="0.2">
      <c r="A11">
        <f t="shared" si="14"/>
        <v>1.4</v>
      </c>
      <c r="B11">
        <f t="shared" si="0"/>
        <v>84</v>
      </c>
      <c r="C11">
        <f t="shared" si="1"/>
        <v>357</v>
      </c>
      <c r="D11">
        <f t="shared" si="2"/>
        <v>4.0486199951505873E-35</v>
      </c>
      <c r="E11">
        <f t="shared" si="3"/>
        <v>4.2760836892787709E-44</v>
      </c>
      <c r="F11">
        <f t="shared" si="4"/>
        <v>1083131932336535.8</v>
      </c>
      <c r="G11">
        <f t="shared" si="5"/>
        <v>1.0255153821330899E+24</v>
      </c>
      <c r="H11">
        <f t="shared" si="6"/>
        <v>7.7504721102247299E-41</v>
      </c>
      <c r="I11">
        <f t="shared" si="7"/>
        <v>1.7166168100814667E+33</v>
      </c>
      <c r="J11">
        <f t="shared" si="8"/>
        <v>615402.76967101777</v>
      </c>
      <c r="K11">
        <f>1.1174-(2.028*10^-3)*C11-4158/C11</f>
        <v>-11.253654823529411</v>
      </c>
      <c r="L11">
        <f t="shared" si="9"/>
        <v>5.5762877519472673E-12</v>
      </c>
      <c r="M11">
        <f t="shared" si="10"/>
        <v>79035158329.858582</v>
      </c>
      <c r="N11">
        <f t="shared" si="11"/>
        <v>2506.1884300437146</v>
      </c>
      <c r="O11">
        <f>(0.202)*EXP(-49800/(8.31*C11))</f>
        <v>1.0353040686154702E-8</v>
      </c>
      <c r="P11">
        <f t="shared" si="12"/>
        <v>42569405.330106497</v>
      </c>
      <c r="Q11">
        <f t="shared" si="13"/>
        <v>1.3498669878902365</v>
      </c>
    </row>
    <row r="12" spans="1:17" x14ac:dyDescent="0.2">
      <c r="A12">
        <f t="shared" si="14"/>
        <v>1.5999999999999999</v>
      </c>
      <c r="B12">
        <f t="shared" si="0"/>
        <v>95.999999999999986</v>
      </c>
      <c r="C12">
        <f t="shared" si="1"/>
        <v>369</v>
      </c>
      <c r="D12">
        <f t="shared" si="2"/>
        <v>1.7340062139391445E-34</v>
      </c>
      <c r="E12">
        <f t="shared" si="3"/>
        <v>5.3211440888203353E-43</v>
      </c>
      <c r="F12">
        <f t="shared" si="4"/>
        <v>261394157255869.84</v>
      </c>
      <c r="G12">
        <f t="shared" si="5"/>
        <v>8.5180759138125293E+22</v>
      </c>
      <c r="H12">
        <f t="shared" si="6"/>
        <v>1.1121822445354407E-39</v>
      </c>
      <c r="I12">
        <f t="shared" si="7"/>
        <v>2.8869554200533941E+31</v>
      </c>
      <c r="J12">
        <f t="shared" si="8"/>
        <v>190476.60329508525</v>
      </c>
      <c r="K12">
        <f>1.1174-(2.028*10^-3)*C12-4158/C12</f>
        <v>-10.899224682926828</v>
      </c>
      <c r="L12">
        <f t="shared" si="9"/>
        <v>1.2611748949863769E-11</v>
      </c>
      <c r="M12">
        <f t="shared" si="10"/>
        <v>34945413766.166359</v>
      </c>
      <c r="N12">
        <f t="shared" si="11"/>
        <v>1108.1118013117186</v>
      </c>
      <c r="O12">
        <f>(0.202)*EXP(-49800/(8.31*C12))</f>
        <v>1.787105985183487E-8</v>
      </c>
      <c r="P12">
        <f t="shared" si="12"/>
        <v>24661256.188605584</v>
      </c>
      <c r="Q12">
        <f t="shared" si="13"/>
        <v>0.78200330379901006</v>
      </c>
    </row>
    <row r="13" spans="1:17" x14ac:dyDescent="0.2">
      <c r="A13">
        <f t="shared" si="14"/>
        <v>1.7999999999999998</v>
      </c>
      <c r="B13">
        <f t="shared" si="0"/>
        <v>107.99999999999999</v>
      </c>
      <c r="C13">
        <f t="shared" si="1"/>
        <v>381</v>
      </c>
      <c r="D13">
        <f t="shared" si="2"/>
        <v>6.7764058501154958E-34</v>
      </c>
      <c r="E13">
        <f t="shared" si="3"/>
        <v>5.6492404196111095E-42</v>
      </c>
      <c r="F13">
        <f t="shared" si="4"/>
        <v>69063045576848.477</v>
      </c>
      <c r="G13">
        <f t="shared" si="5"/>
        <v>8.2842858740638611E+21</v>
      </c>
      <c r="H13">
        <f t="shared" si="6"/>
        <v>1.3494333987401526E-38</v>
      </c>
      <c r="I13">
        <f t="shared" si="7"/>
        <v>6.286579768516734E+29</v>
      </c>
      <c r="J13">
        <f t="shared" si="8"/>
        <v>63540.664252634611</v>
      </c>
      <c r="K13">
        <f>1.1174-(2.028*10^-3)*C13-4158/C13</f>
        <v>-10.568653826771653</v>
      </c>
      <c r="L13">
        <f t="shared" si="9"/>
        <v>2.6998906397552146E-11</v>
      </c>
      <c r="M13">
        <f t="shared" si="10"/>
        <v>16323727297.634602</v>
      </c>
      <c r="N13">
        <f t="shared" si="11"/>
        <v>517.62199700769281</v>
      </c>
      <c r="O13">
        <f>(0.202)*EXP(-49800/(8.31*C13))</f>
        <v>2.9805634685908049E-8</v>
      </c>
      <c r="P13">
        <f t="shared" si="12"/>
        <v>14786559.320488987</v>
      </c>
      <c r="Q13">
        <f t="shared" si="13"/>
        <v>0.46887872020830124</v>
      </c>
    </row>
    <row r="14" spans="1:17" x14ac:dyDescent="0.2">
      <c r="A14">
        <f t="shared" si="14"/>
        <v>1.9999999999999998</v>
      </c>
      <c r="B14">
        <f t="shared" si="0"/>
        <v>119.99999999999999</v>
      </c>
      <c r="C14">
        <f t="shared" si="1"/>
        <v>393</v>
      </c>
      <c r="D14">
        <f t="shared" si="2"/>
        <v>2.4366807110798541E-33</v>
      </c>
      <c r="E14">
        <f t="shared" si="3"/>
        <v>5.1918187379622954E-41</v>
      </c>
      <c r="F14">
        <f t="shared" si="4"/>
        <v>19811350620676.953</v>
      </c>
      <c r="G14">
        <f t="shared" si="5"/>
        <v>9.2980780636402103E+20</v>
      </c>
      <c r="H14">
        <f t="shared" si="6"/>
        <v>1.4058208341100537E-37</v>
      </c>
      <c r="I14">
        <f t="shared" si="7"/>
        <v>1.7310286989571296E+28</v>
      </c>
      <c r="J14">
        <f t="shared" si="8"/>
        <v>22688.016968118329</v>
      </c>
      <c r="K14">
        <f>1.1174-(2.028*10^-3)*C14-4158/C14</f>
        <v>-10.259756671755724</v>
      </c>
      <c r="L14">
        <f t="shared" si="9"/>
        <v>5.4984885908152065E-11</v>
      </c>
      <c r="M14">
        <f t="shared" si="10"/>
        <v>8015344182.1120863</v>
      </c>
      <c r="N14">
        <f t="shared" si="11"/>
        <v>254.16489669305196</v>
      </c>
      <c r="O14">
        <f>(0.202)*EXP(-49800/(8.31*C14))</f>
        <v>4.8181480984106457E-8</v>
      </c>
      <c r="P14">
        <f t="shared" si="12"/>
        <v>9147140.6931925565</v>
      </c>
      <c r="Q14">
        <f t="shared" si="13"/>
        <v>0.29005392862736418</v>
      </c>
    </row>
    <row r="15" spans="1:17" x14ac:dyDescent="0.2">
      <c r="A15">
        <f t="shared" si="14"/>
        <v>2.1999999999999997</v>
      </c>
      <c r="B15">
        <f t="shared" si="0"/>
        <v>131.99999999999997</v>
      </c>
      <c r="C15">
        <f t="shared" si="1"/>
        <v>405</v>
      </c>
      <c r="D15">
        <f t="shared" si="2"/>
        <v>8.1219739500721922E-33</v>
      </c>
      <c r="E15">
        <f t="shared" si="3"/>
        <v>4.1837217690070721E-40</v>
      </c>
      <c r="F15">
        <f t="shared" si="4"/>
        <v>6125105735886.9922</v>
      </c>
      <c r="G15">
        <f t="shared" si="5"/>
        <v>1.1890835953012877E+20</v>
      </c>
      <c r="H15">
        <f t="shared" si="6"/>
        <v>1.2746639239755291E-36</v>
      </c>
      <c r="I15">
        <f t="shared" si="7"/>
        <v>5.9025279872501513E+26</v>
      </c>
      <c r="J15">
        <f t="shared" si="8"/>
        <v>8618.6315574158525</v>
      </c>
      <c r="K15">
        <f>1.1174-(2.028*10^-3)*C15-4158/C15</f>
        <v>-9.9706066666666668</v>
      </c>
      <c r="L15">
        <f t="shared" si="9"/>
        <v>1.0700235431404303E-10</v>
      </c>
      <c r="M15">
        <f t="shared" si="10"/>
        <v>4118813910.1548986</v>
      </c>
      <c r="N15">
        <f t="shared" si="11"/>
        <v>130.60673231084789</v>
      </c>
      <c r="O15">
        <f>(0.202)*EXP(-49800/(8.31*C15))</f>
        <v>7.5700982246570998E-8</v>
      </c>
      <c r="P15">
        <f t="shared" si="12"/>
        <v>5821889.9185811654</v>
      </c>
      <c r="Q15">
        <f t="shared" si="13"/>
        <v>0.18461091827058487</v>
      </c>
    </row>
    <row r="16" spans="1:17" x14ac:dyDescent="0.2">
      <c r="A16">
        <f t="shared" si="14"/>
        <v>2.4</v>
      </c>
      <c r="B16">
        <f t="shared" si="0"/>
        <v>144</v>
      </c>
      <c r="C16">
        <f t="shared" si="1"/>
        <v>417</v>
      </c>
      <c r="D16">
        <f t="shared" si="2"/>
        <v>2.5259905787358917E-32</v>
      </c>
      <c r="E16">
        <f t="shared" si="3"/>
        <v>2.9898416112555247E-39</v>
      </c>
      <c r="F16">
        <f t="shared" si="4"/>
        <v>2027797053954.7292</v>
      </c>
      <c r="G16">
        <f t="shared" si="5"/>
        <v>1.7131998680448754E+19</v>
      </c>
      <c r="H16">
        <f t="shared" si="6"/>
        <v>1.0180180373234071E-35</v>
      </c>
      <c r="I16">
        <f t="shared" si="7"/>
        <v>2.4467476171614316E+25</v>
      </c>
      <c r="J16">
        <f t="shared" si="8"/>
        <v>3464.5252195569092</v>
      </c>
      <c r="K16">
        <f>1.1174-(2.028*10^-3)*C16-4158/C16</f>
        <v>-9.6994990215827332</v>
      </c>
      <c r="L16">
        <f t="shared" si="9"/>
        <v>1.9975652687304792E-10</v>
      </c>
      <c r="M16">
        <f t="shared" si="10"/>
        <v>2206299800.3969994</v>
      </c>
      <c r="N16">
        <f t="shared" si="11"/>
        <v>69.961307724410176</v>
      </c>
      <c r="O16">
        <f>(0.202)*EXP(-49800/(8.31*C16))</f>
        <v>1.1588562517796404E-7</v>
      </c>
      <c r="P16">
        <f t="shared" si="12"/>
        <v>3803084.1589816795</v>
      </c>
      <c r="Q16">
        <f t="shared" si="13"/>
        <v>0.12059500757805933</v>
      </c>
    </row>
    <row r="17" spans="1:17" x14ac:dyDescent="0.2">
      <c r="A17">
        <f t="shared" si="14"/>
        <v>2.6</v>
      </c>
      <c r="B17">
        <f t="shared" si="0"/>
        <v>156</v>
      </c>
      <c r="C17">
        <f t="shared" si="1"/>
        <v>429</v>
      </c>
      <c r="D17">
        <f t="shared" si="2"/>
        <v>7.3728313656684194E-32</v>
      </c>
      <c r="E17">
        <f t="shared" si="3"/>
        <v>1.9140468700083988E-38</v>
      </c>
      <c r="F17">
        <f t="shared" si="4"/>
        <v>714731874848.34778</v>
      </c>
      <c r="G17">
        <f t="shared" si="5"/>
        <v>2.7531183627189704E+18</v>
      </c>
      <c r="H17">
        <f t="shared" si="6"/>
        <v>7.2382501084290083E-35</v>
      </c>
      <c r="I17">
        <f t="shared" si="7"/>
        <v>1.2129132054948536E+24</v>
      </c>
      <c r="J17">
        <f t="shared" si="8"/>
        <v>1466.699443858832</v>
      </c>
      <c r="K17">
        <f>1.1174-(2.028*10^-3)*C17-4158/C17</f>
        <v>-9.4449196923076908</v>
      </c>
      <c r="L17">
        <f t="shared" si="9"/>
        <v>3.5898831093729721E-10</v>
      </c>
      <c r="M17">
        <f t="shared" si="10"/>
        <v>1227680044.0028322</v>
      </c>
      <c r="N17">
        <f t="shared" si="11"/>
        <v>38.929478817948763</v>
      </c>
      <c r="O17">
        <f>(0.202)*EXP(-49800/(8.31*C17))</f>
        <v>1.7322556879875685E-7</v>
      </c>
      <c r="P17">
        <f t="shared" si="12"/>
        <v>2544213.2384048277</v>
      </c>
      <c r="Q17">
        <f t="shared" si="13"/>
        <v>8.0676472552157139E-2</v>
      </c>
    </row>
    <row r="18" spans="1:17" x14ac:dyDescent="0.2">
      <c r="A18">
        <f t="shared" si="14"/>
        <v>2.8000000000000003</v>
      </c>
      <c r="B18">
        <f t="shared" si="0"/>
        <v>168.00000000000003</v>
      </c>
      <c r="C18">
        <f t="shared" si="1"/>
        <v>441</v>
      </c>
      <c r="D18">
        <f t="shared" si="2"/>
        <v>2.0301107363678024E-31</v>
      </c>
      <c r="E18">
        <f t="shared" si="3"/>
        <v>1.1075834147556486E-37</v>
      </c>
      <c r="F18">
        <f t="shared" si="4"/>
        <v>266832681534.58624</v>
      </c>
      <c r="G18">
        <f t="shared" si="5"/>
        <v>4.8908270418321683E+17</v>
      </c>
      <c r="H18">
        <f t="shared" si="6"/>
        <v>4.6254179825645284E-34</v>
      </c>
      <c r="I18">
        <f t="shared" si="7"/>
        <v>7.0861149870235157E+22</v>
      </c>
      <c r="J18">
        <f t="shared" si="8"/>
        <v>651.15580840509108</v>
      </c>
      <c r="K18">
        <f>1.1174-(2.028*10^-3)*C18-4158/C18</f>
        <v>-9.2055194285714279</v>
      </c>
      <c r="L18">
        <f t="shared" si="9"/>
        <v>6.229892767954066E-10</v>
      </c>
      <c r="M18">
        <f t="shared" si="10"/>
        <v>707432377.70485651</v>
      </c>
      <c r="N18">
        <f t="shared" si="11"/>
        <v>22.432533539600982</v>
      </c>
      <c r="O18">
        <f>(0.202)*EXP(-49800/(8.31*C18))</f>
        <v>2.5333391780943106E-7</v>
      </c>
      <c r="P18">
        <f t="shared" si="12"/>
        <v>1739691.1916845441</v>
      </c>
      <c r="Q18">
        <f t="shared" si="13"/>
        <v>5.5165245804304416E-2</v>
      </c>
    </row>
    <row r="19" spans="1:17" x14ac:dyDescent="0.2">
      <c r="A19">
        <f t="shared" si="14"/>
        <v>3.0000000000000004</v>
      </c>
      <c r="B19">
        <f t="shared" si="0"/>
        <v>180.00000000000003</v>
      </c>
      <c r="C19">
        <f t="shared" si="1"/>
        <v>453</v>
      </c>
      <c r="D19">
        <f t="shared" si="2"/>
        <v>5.2978537736548913E-31</v>
      </c>
      <c r="E19">
        <f t="shared" si="3"/>
        <v>5.8399213946296576E-37</v>
      </c>
      <c r="F19">
        <f t="shared" si="4"/>
        <v>105031216125.46541</v>
      </c>
      <c r="G19">
        <f t="shared" si="5"/>
        <v>9.5282108627961488E+16</v>
      </c>
      <c r="H19">
        <f t="shared" si="6"/>
        <v>2.6791187571522691E-33</v>
      </c>
      <c r="I19">
        <f t="shared" si="7"/>
        <v>4.8155576707926794E+21</v>
      </c>
      <c r="J19">
        <f t="shared" si="8"/>
        <v>302.01295251458976</v>
      </c>
      <c r="K19">
        <f>1.1174-(2.028*10^-3)*C19-4158/C19</f>
        <v>-8.9800919470198686</v>
      </c>
      <c r="L19">
        <f t="shared" si="9"/>
        <v>1.0469068778199709E-9</v>
      </c>
      <c r="M19">
        <f t="shared" si="10"/>
        <v>420976110.39268714</v>
      </c>
      <c r="N19">
        <f t="shared" si="11"/>
        <v>13.349064890686426</v>
      </c>
      <c r="O19">
        <f>(0.202)*EXP(-49800/(8.31*C19))</f>
        <v>3.6310200880834969E-7</v>
      </c>
      <c r="P19">
        <f t="shared" si="12"/>
        <v>1213771.2672380812</v>
      </c>
      <c r="Q19">
        <f t="shared" si="13"/>
        <v>3.848843439998989E-2</v>
      </c>
    </row>
    <row r="20" spans="1:17" x14ac:dyDescent="0.2">
      <c r="A20">
        <f t="shared" si="14"/>
        <v>3.2000000000000006</v>
      </c>
      <c r="B20">
        <f t="shared" si="0"/>
        <v>192.00000000000003</v>
      </c>
      <c r="C20">
        <f t="shared" si="1"/>
        <v>465</v>
      </c>
      <c r="D20">
        <f t="shared" si="2"/>
        <v>1.3157679113404497E-30</v>
      </c>
      <c r="E20">
        <f t="shared" si="3"/>
        <v>2.825995499674465E-36</v>
      </c>
      <c r="F20">
        <f t="shared" si="4"/>
        <v>43410403376.128059</v>
      </c>
      <c r="G20">
        <f t="shared" si="5"/>
        <v>2.0211644281540444E+16</v>
      </c>
      <c r="H20">
        <f t="shared" si="6"/>
        <v>1.4172958248852462E-32</v>
      </c>
      <c r="I20">
        <f t="shared" si="7"/>
        <v>3.7623004354319371E+20</v>
      </c>
      <c r="J20">
        <f t="shared" si="8"/>
        <v>145.84255758492546</v>
      </c>
      <c r="K20">
        <f>1.1174-(2.028*10^-3)*C20-4158/C20</f>
        <v>-8.7675554838709679</v>
      </c>
      <c r="L20">
        <f t="shared" si="9"/>
        <v>1.707829520082873E-9</v>
      </c>
      <c r="M20">
        <f t="shared" si="10"/>
        <v>258060175.31926563</v>
      </c>
      <c r="N20">
        <f t="shared" si="11"/>
        <v>8.1830344786677323</v>
      </c>
      <c r="O20">
        <f>(0.202)*EXP(-49800/(8.31*C20))</f>
        <v>5.1085193684919403E-7</v>
      </c>
      <c r="P20">
        <f t="shared" si="12"/>
        <v>862721.17922517913</v>
      </c>
      <c r="Q20">
        <f t="shared" si="13"/>
        <v>2.7356709133218519E-2</v>
      </c>
    </row>
    <row r="21" spans="1:17" x14ac:dyDescent="0.2">
      <c r="A21">
        <f t="shared" si="14"/>
        <v>3.4000000000000008</v>
      </c>
      <c r="B21">
        <f t="shared" si="0"/>
        <v>204.00000000000006</v>
      </c>
      <c r="C21">
        <f t="shared" si="1"/>
        <v>477.00000000000006</v>
      </c>
      <c r="D21">
        <f t="shared" si="2"/>
        <v>3.1216226937623894E-30</v>
      </c>
      <c r="E21">
        <f t="shared" si="3"/>
        <v>1.2632298292341595E-35</v>
      </c>
      <c r="F21">
        <f t="shared" si="4"/>
        <v>18769734474.381298</v>
      </c>
      <c r="G21">
        <f t="shared" si="5"/>
        <v>4638271495428880</v>
      </c>
      <c r="H21">
        <f t="shared" si="6"/>
        <v>6.8949023147897383E-32</v>
      </c>
      <c r="I21">
        <f t="shared" si="7"/>
        <v>3.3438760485713572E+19</v>
      </c>
      <c r="J21">
        <f t="shared" si="8"/>
        <v>73.102366834423592</v>
      </c>
      <c r="K21">
        <f>1.1174-(2.028*10^-3)*C21-4158/C21</f>
        <v>-8.5669371320754717</v>
      </c>
      <c r="L21">
        <f t="shared" si="9"/>
        <v>2.7105839842300084E-9</v>
      </c>
      <c r="M21">
        <f t="shared" si="10"/>
        <v>162593296.47489193</v>
      </c>
      <c r="N21">
        <f t="shared" si="11"/>
        <v>5.1557996091733864</v>
      </c>
      <c r="O21">
        <f>(0.202)*EXP(-49800/(8.31*C21))</f>
        <v>7.0648263690560744E-7</v>
      </c>
      <c r="P21">
        <f t="shared" si="12"/>
        <v>623826.7755572428</v>
      </c>
      <c r="Q21">
        <f t="shared" si="13"/>
        <v>1.9781417286822766E-2</v>
      </c>
    </row>
    <row r="22" spans="1:17" x14ac:dyDescent="0.2">
      <c r="A22">
        <f t="shared" si="14"/>
        <v>3.600000000000001</v>
      </c>
      <c r="B22">
        <f t="shared" si="0"/>
        <v>216.00000000000006</v>
      </c>
      <c r="C22">
        <f t="shared" si="1"/>
        <v>489.00000000000006</v>
      </c>
      <c r="D22">
        <f t="shared" si="2"/>
        <v>7.0985026549891635E-30</v>
      </c>
      <c r="E22">
        <f t="shared" si="3"/>
        <v>5.2465785460088989E-35</v>
      </c>
      <c r="F22">
        <f t="shared" si="4"/>
        <v>8461790510.0555515</v>
      </c>
      <c r="G22">
        <f t="shared" si="5"/>
        <v>1144861205733477.5</v>
      </c>
      <c r="H22">
        <f t="shared" si="6"/>
        <v>3.103663420635355E-31</v>
      </c>
      <c r="I22">
        <f t="shared" si="7"/>
        <v>3.3489434236784952E+18</v>
      </c>
      <c r="J22">
        <f t="shared" si="8"/>
        <v>37.928735029776306</v>
      </c>
      <c r="K22">
        <f>1.1174-(2.028*10^-3)*C22-4158/C22</f>
        <v>-8.377359484662577</v>
      </c>
      <c r="L22">
        <f t="shared" si="9"/>
        <v>4.1941167476138008E-9</v>
      </c>
      <c r="M22">
        <f t="shared" si="10"/>
        <v>105081191.55689888</v>
      </c>
      <c r="N22">
        <f t="shared" si="11"/>
        <v>3.3321027256753832</v>
      </c>
      <c r="O22">
        <f>(0.202)*EXP(-49800/(8.31*C22))</f>
        <v>9.616060681110687E-7</v>
      </c>
      <c r="P22">
        <f t="shared" si="12"/>
        <v>458319.47195771907</v>
      </c>
      <c r="Q22">
        <f t="shared" si="13"/>
        <v>1.4533215117888099E-2</v>
      </c>
    </row>
    <row r="23" spans="1:17" x14ac:dyDescent="0.2">
      <c r="A23">
        <f>A22+0.2</f>
        <v>3.8000000000000012</v>
      </c>
      <c r="B23">
        <f t="shared" si="0"/>
        <v>228.00000000000006</v>
      </c>
      <c r="C23">
        <f t="shared" si="1"/>
        <v>501.00000000000006</v>
      </c>
      <c r="D23">
        <f t="shared" si="2"/>
        <v>1.5518921191863566E-29</v>
      </c>
      <c r="E23">
        <f t="shared" si="3"/>
        <v>2.0353838785457164E-34</v>
      </c>
      <c r="F23">
        <f t="shared" si="4"/>
        <v>3965485419.4584637</v>
      </c>
      <c r="G23">
        <f t="shared" si="5"/>
        <v>302351101238113.12</v>
      </c>
      <c r="H23">
        <f t="shared" si="6"/>
        <v>1.2999393248053178E-30</v>
      </c>
      <c r="I23">
        <f t="shared" si="7"/>
        <v>3.7470840492407424E+17</v>
      </c>
      <c r="J23">
        <f t="shared" si="8"/>
        <v>20.319429060923802</v>
      </c>
      <c r="K23">
        <f>1.1174-(2.028*10^-3)*C23-4158/C23</f>
        <v>-8.1980291976047894</v>
      </c>
      <c r="L23">
        <f t="shared" si="9"/>
        <v>6.3382709764801861E-9</v>
      </c>
      <c r="M23">
        <f t="shared" si="10"/>
        <v>69533597.88551496</v>
      </c>
      <c r="N23">
        <f t="shared" si="11"/>
        <v>2.2048959248324125</v>
      </c>
      <c r="O23">
        <f>(0.202)*EXP(-49800/(8.31*C23))</f>
        <v>1.2896704004304934E-6</v>
      </c>
      <c r="P23">
        <f t="shared" si="12"/>
        <v>341732.88401508617</v>
      </c>
      <c r="Q23">
        <f t="shared" si="13"/>
        <v>1.0836278666130333E-2</v>
      </c>
    </row>
    <row r="24" spans="1:17" x14ac:dyDescent="0.2">
      <c r="A24">
        <f t="shared" si="14"/>
        <v>4.0000000000000009</v>
      </c>
      <c r="B24">
        <f t="shared" si="0"/>
        <v>240.00000000000006</v>
      </c>
      <c r="C24">
        <f t="shared" si="1"/>
        <v>513</v>
      </c>
      <c r="D24">
        <f t="shared" si="2"/>
        <v>3.2708765477219294E-29</v>
      </c>
      <c r="E24">
        <f t="shared" si="3"/>
        <v>7.410912390800922E-34</v>
      </c>
      <c r="F24">
        <f t="shared" si="4"/>
        <v>1926519332.1470942</v>
      </c>
      <c r="G24">
        <f t="shared" si="5"/>
        <v>85028759887577.5</v>
      </c>
      <c r="H24">
        <f t="shared" si="6"/>
        <v>5.0917827282158615E-30</v>
      </c>
      <c r="I24">
        <f t="shared" si="7"/>
        <v>4.6475456797013432E+16</v>
      </c>
      <c r="J24">
        <f t="shared" si="8"/>
        <v>11.214476798221675</v>
      </c>
      <c r="K24">
        <f>1.1174-(2.028*10^-3)*C24-4158/C24</f>
        <v>-8.0282271578947366</v>
      </c>
      <c r="L24">
        <f t="shared" si="9"/>
        <v>9.3707174298738967E-9</v>
      </c>
      <c r="M24">
        <f t="shared" si="10"/>
        <v>47031914.969816178</v>
      </c>
      <c r="N24">
        <f t="shared" si="11"/>
        <v>1.4913722402909748</v>
      </c>
      <c r="O24">
        <f>(0.202)*EXP(-49800/(8.31*C24))</f>
        <v>1.7060675433685645E-6</v>
      </c>
      <c r="P24">
        <f t="shared" si="12"/>
        <v>258326.69232884728</v>
      </c>
      <c r="Q24">
        <f t="shared" si="13"/>
        <v>8.1914856776017023E-3</v>
      </c>
    </row>
    <row r="25" spans="1:17" x14ac:dyDescent="0.2">
      <c r="A25">
        <f t="shared" si="14"/>
        <v>4.2000000000000011</v>
      </c>
      <c r="B25">
        <f t="shared" si="0"/>
        <v>252.00000000000006</v>
      </c>
      <c r="C25">
        <f t="shared" si="1"/>
        <v>525</v>
      </c>
      <c r="D25">
        <f t="shared" si="2"/>
        <v>6.6629165260504674E-29</v>
      </c>
      <c r="E25">
        <f t="shared" si="3"/>
        <v>2.543554292668784E-33</v>
      </c>
      <c r="F25">
        <f t="shared" si="4"/>
        <v>967865679.85451138</v>
      </c>
      <c r="G25">
        <f t="shared" si="5"/>
        <v>25353530891347.258</v>
      </c>
      <c r="H25">
        <f t="shared" si="6"/>
        <v>1.8737450848929131E-29</v>
      </c>
      <c r="I25">
        <f t="shared" si="7"/>
        <v>6344899431418345</v>
      </c>
      <c r="J25">
        <f t="shared" si="8"/>
        <v>6.3632516701112785</v>
      </c>
      <c r="K25">
        <f>1.1174-(2.028*10^-3)*C25-4158/C25</f>
        <v>-7.8673000000000002</v>
      </c>
      <c r="L25">
        <f t="shared" si="9"/>
        <v>1.3573754808982023E-8</v>
      </c>
      <c r="M25">
        <f t="shared" si="10"/>
        <v>32468745.131330095</v>
      </c>
      <c r="N25">
        <f t="shared" si="11"/>
        <v>1.0295771540883465</v>
      </c>
      <c r="O25">
        <f>(0.202)*EXP(-49800/(8.31*C25))</f>
        <v>2.2282228541073337E-6</v>
      </c>
      <c r="P25">
        <f t="shared" si="12"/>
        <v>197791.16103921525</v>
      </c>
      <c r="Q25">
        <f t="shared" si="13"/>
        <v>6.2719165727807974E-3</v>
      </c>
    </row>
    <row r="26" spans="1:17" x14ac:dyDescent="0.2">
      <c r="A26">
        <f t="shared" si="14"/>
        <v>4.4000000000000012</v>
      </c>
      <c r="B26">
        <f t="shared" si="0"/>
        <v>264.00000000000006</v>
      </c>
      <c r="C26">
        <f t="shared" si="1"/>
        <v>537</v>
      </c>
      <c r="D26">
        <f t="shared" si="2"/>
        <v>1.3147843506641067E-28</v>
      </c>
      <c r="E26">
        <f t="shared" si="3"/>
        <v>8.2617925444675973E-33</v>
      </c>
      <c r="F26">
        <f t="shared" si="4"/>
        <v>501695168.5662179</v>
      </c>
      <c r="G26">
        <f t="shared" si="5"/>
        <v>7983993217989.4912</v>
      </c>
      <c r="H26">
        <f t="shared" si="6"/>
        <v>6.5052229039986273E-29</v>
      </c>
      <c r="I26">
        <f t="shared" si="7"/>
        <v>947322593934207.5</v>
      </c>
      <c r="J26">
        <f t="shared" si="8"/>
        <v>3.7050997801285002</v>
      </c>
      <c r="K26">
        <f>1.1174-(2.028*10^-3)*C26-4158/C26</f>
        <v>-7.7146527597765369</v>
      </c>
      <c r="L26">
        <f t="shared" si="9"/>
        <v>1.9290666823267333E-8</v>
      </c>
      <c r="M26">
        <f t="shared" si="10"/>
        <v>22846425.652659558</v>
      </c>
      <c r="N26">
        <f t="shared" si="11"/>
        <v>0.72445540501837757</v>
      </c>
      <c r="O26">
        <f>(0.202)*EXP(-49800/(8.31*C26))</f>
        <v>2.8756653897446385E-6</v>
      </c>
      <c r="P26">
        <f t="shared" si="12"/>
        <v>153259.4115225416</v>
      </c>
      <c r="Q26">
        <f t="shared" si="13"/>
        <v>4.8598240589339675E-3</v>
      </c>
    </row>
    <row r="27" spans="1:17" x14ac:dyDescent="0.2">
      <c r="A27">
        <f t="shared" si="14"/>
        <v>4.6000000000000014</v>
      </c>
      <c r="B27">
        <f t="shared" si="0"/>
        <v>276.00000000000011</v>
      </c>
      <c r="C27">
        <f t="shared" si="1"/>
        <v>549.00000000000011</v>
      </c>
      <c r="D27">
        <f t="shared" si="2"/>
        <v>2.5184897776233384E-28</v>
      </c>
      <c r="E27">
        <f t="shared" si="3"/>
        <v>2.5488312139275932E-32</v>
      </c>
      <c r="F27">
        <f t="shared" si="4"/>
        <v>267764076.52356014</v>
      </c>
      <c r="G27">
        <f t="shared" si="5"/>
        <v>2645765972475.6362</v>
      </c>
      <c r="H27">
        <f t="shared" si="6"/>
        <v>2.1388640644484381E-28</v>
      </c>
      <c r="I27">
        <f t="shared" si="7"/>
        <v>153776257306162.84</v>
      </c>
      <c r="J27">
        <f t="shared" si="8"/>
        <v>2.2100434181249611</v>
      </c>
      <c r="K27">
        <f>1.1174-(2.028*10^-3)*C27-4158/C27</f>
        <v>-7.569742491803277</v>
      </c>
      <c r="L27">
        <f t="shared" si="9"/>
        <v>2.6931311810913852E-8</v>
      </c>
      <c r="M27">
        <f t="shared" si="10"/>
        <v>16364698.031137181</v>
      </c>
      <c r="N27">
        <f t="shared" si="11"/>
        <v>0.51892117044448194</v>
      </c>
      <c r="O27">
        <f>(0.202)*EXP(-49800/(8.31*C27))</f>
        <v>3.6700776000387919E-6</v>
      </c>
      <c r="P27">
        <f t="shared" si="12"/>
        <v>120085.41327936639</v>
      </c>
      <c r="Q27">
        <f t="shared" si="13"/>
        <v>3.8078834753731096E-3</v>
      </c>
    </row>
    <row r="28" spans="1:17" x14ac:dyDescent="0.2">
      <c r="A28">
        <f t="shared" si="14"/>
        <v>4.8000000000000016</v>
      </c>
      <c r="B28">
        <f t="shared" si="0"/>
        <v>288.00000000000011</v>
      </c>
      <c r="C28">
        <f t="shared" si="1"/>
        <v>561.00000000000011</v>
      </c>
      <c r="D28">
        <f t="shared" si="2"/>
        <v>4.6919077701026942E-28</v>
      </c>
      <c r="E28">
        <f t="shared" si="3"/>
        <v>7.4933612277359299E-32</v>
      </c>
      <c r="F28">
        <f t="shared" si="4"/>
        <v>146870155.25647086</v>
      </c>
      <c r="G28">
        <f t="shared" si="5"/>
        <v>919615646037.96899</v>
      </c>
      <c r="H28">
        <f t="shared" si="6"/>
        <v>6.683284021295041E-28</v>
      </c>
      <c r="I28">
        <f t="shared" si="7"/>
        <v>26993785673432.008</v>
      </c>
      <c r="J28">
        <f t="shared" si="8"/>
        <v>1.3483565067079561</v>
      </c>
      <c r="K28">
        <f>1.1174-(2.028*10^-3)*C28-4158/C28</f>
        <v>-7.4320727058823515</v>
      </c>
      <c r="L28">
        <f t="shared" si="9"/>
        <v>3.6976627147924329E-8</v>
      </c>
      <c r="M28">
        <f t="shared" si="10"/>
        <v>11918955.820521431</v>
      </c>
      <c r="N28">
        <f t="shared" si="11"/>
        <v>0.37794760973241476</v>
      </c>
      <c r="O28">
        <f>(0.202)*EXP(-49800/(8.31*C28))</f>
        <v>4.6353238723026445E-6</v>
      </c>
      <c r="P28">
        <f t="shared" si="12"/>
        <v>95079.17839386483</v>
      </c>
      <c r="Q28">
        <f t="shared" si="13"/>
        <v>3.0149409688566978E-3</v>
      </c>
    </row>
    <row r="29" spans="1:17" x14ac:dyDescent="0.2">
      <c r="A29">
        <f t="shared" si="14"/>
        <v>5.0000000000000018</v>
      </c>
      <c r="B29">
        <f t="shared" si="0"/>
        <v>300.00000000000011</v>
      </c>
      <c r="C29">
        <f t="shared" si="1"/>
        <v>573.00000000000011</v>
      </c>
      <c r="D29">
        <f t="shared" si="2"/>
        <v>8.5161063173441186E-28</v>
      </c>
      <c r="E29">
        <f t="shared" si="3"/>
        <v>2.1056981242402832E-31</v>
      </c>
      <c r="F29">
        <f t="shared" si="4"/>
        <v>82648258.431819752</v>
      </c>
      <c r="G29">
        <f t="shared" si="5"/>
        <v>334255583764.00659</v>
      </c>
      <c r="H29">
        <f t="shared" si="6"/>
        <v>1.9910023033412719E-27</v>
      </c>
      <c r="I29">
        <f t="shared" si="7"/>
        <v>5098965849641.7646</v>
      </c>
      <c r="J29">
        <f t="shared" si="8"/>
        <v>0.84021715749788917</v>
      </c>
      <c r="K29">
        <f>1.1174-(2.028*10^-3)*C29-4158/C29</f>
        <v>-7.3011885026177996</v>
      </c>
      <c r="L29">
        <f t="shared" si="9"/>
        <v>4.9981754542327328E-8</v>
      </c>
      <c r="M29">
        <f t="shared" si="10"/>
        <v>8817673.3570802305</v>
      </c>
      <c r="N29">
        <f t="shared" si="11"/>
        <v>0.27960658793379728</v>
      </c>
      <c r="O29">
        <f>(0.202)*EXP(-49800/(8.31*C29))</f>
        <v>5.7974578222745916E-6</v>
      </c>
      <c r="P29">
        <f t="shared" si="12"/>
        <v>76020.007196031467</v>
      </c>
      <c r="Q29">
        <f t="shared" si="13"/>
        <v>2.4105786147904451E-3</v>
      </c>
    </row>
    <row r="30" spans="1:17" x14ac:dyDescent="0.2">
      <c r="A30">
        <f>A29+0.2</f>
        <v>5.200000000000002</v>
      </c>
      <c r="B30">
        <f t="shared" si="0"/>
        <v>312.00000000000011</v>
      </c>
      <c r="C30">
        <f t="shared" si="1"/>
        <v>585.00000000000011</v>
      </c>
      <c r="D30">
        <f t="shared" si="2"/>
        <v>1.5083825120275261E-27</v>
      </c>
      <c r="E30">
        <f t="shared" si="3"/>
        <v>5.6716124729525533E-31</v>
      </c>
      <c r="F30">
        <f t="shared" si="4"/>
        <v>47639208.431785479</v>
      </c>
      <c r="G30">
        <f t="shared" si="5"/>
        <v>126697917440.63084</v>
      </c>
      <c r="H30">
        <f t="shared" si="6"/>
        <v>5.6715804325359471E-27</v>
      </c>
      <c r="I30">
        <f t="shared" si="7"/>
        <v>1031764546113.1349</v>
      </c>
      <c r="J30">
        <f t="shared" si="8"/>
        <v>0.53406257483163644</v>
      </c>
      <c r="K30">
        <f>1.1174-(2.028*10^-3)*C30-4158/C30</f>
        <v>-7.1766723076923071</v>
      </c>
      <c r="L30">
        <f t="shared" si="9"/>
        <v>6.6577532045255156E-8</v>
      </c>
      <c r="M30">
        <f t="shared" si="10"/>
        <v>6619692.4372088211</v>
      </c>
      <c r="N30">
        <f t="shared" si="11"/>
        <v>0.20990907018039134</v>
      </c>
      <c r="O30">
        <f>(0.202)*EXP(-49800/(8.31*C30))</f>
        <v>7.1847086617117863E-6</v>
      </c>
      <c r="P30">
        <f t="shared" si="12"/>
        <v>61341.775445491679</v>
      </c>
      <c r="Q30">
        <f t="shared" si="13"/>
        <v>1.9451349392913394E-3</v>
      </c>
    </row>
    <row r="31" spans="1:17" x14ac:dyDescent="0.2">
      <c r="A31">
        <f t="shared" si="14"/>
        <v>5.4000000000000021</v>
      </c>
      <c r="B31">
        <f t="shared" si="0"/>
        <v>324.00000000000011</v>
      </c>
      <c r="C31">
        <f t="shared" si="1"/>
        <v>597.00000000000011</v>
      </c>
      <c r="D31">
        <f t="shared" si="2"/>
        <v>2.6109657952554603E-27</v>
      </c>
      <c r="E31">
        <f t="shared" si="3"/>
        <v>1.4679730260354437E-30</v>
      </c>
      <c r="F31">
        <f t="shared" si="4"/>
        <v>28086220.941332951</v>
      </c>
      <c r="G31">
        <f t="shared" si="5"/>
        <v>49954706861.239952</v>
      </c>
      <c r="H31">
        <f t="shared" si="6"/>
        <v>1.5490297254048095E-26</v>
      </c>
      <c r="I31">
        <f t="shared" si="7"/>
        <v>222717178100.33725</v>
      </c>
      <c r="J31">
        <f t="shared" si="8"/>
        <v>0.34584647892005171</v>
      </c>
      <c r="K31">
        <f>1.1174-(2.028*10^-3)*C31-4158/C31</f>
        <v>-7.0581401206030137</v>
      </c>
      <c r="L31">
        <f t="shared" si="9"/>
        <v>8.7470151633833054E-8</v>
      </c>
      <c r="M31">
        <f t="shared" si="10"/>
        <v>5038550.6042444538</v>
      </c>
      <c r="N31">
        <f t="shared" si="11"/>
        <v>0.15977139156026302</v>
      </c>
      <c r="O31">
        <f>(0.202)*EXP(-49800/(8.31*C31))</f>
        <v>8.8274473569330024E-6</v>
      </c>
      <c r="P31">
        <f t="shared" si="12"/>
        <v>49926.413327388866</v>
      </c>
      <c r="Q31">
        <f t="shared" si="13"/>
        <v>1.5831561811069531E-3</v>
      </c>
    </row>
    <row r="32" spans="1:17" x14ac:dyDescent="0.2">
      <c r="A32">
        <f t="shared" si="14"/>
        <v>5.6000000000000023</v>
      </c>
      <c r="B32">
        <f t="shared" si="0"/>
        <v>336.00000000000011</v>
      </c>
      <c r="C32">
        <f t="shared" si="1"/>
        <v>609.00000000000011</v>
      </c>
      <c r="D32">
        <f t="shared" si="2"/>
        <v>4.4228290084224136E-27</v>
      </c>
      <c r="E32">
        <f t="shared" si="3"/>
        <v>3.6597657270962111E-30</v>
      </c>
      <c r="F32">
        <f t="shared" si="4"/>
        <v>16913648.563808981</v>
      </c>
      <c r="G32">
        <f t="shared" si="5"/>
        <v>20440154120.365059</v>
      </c>
      <c r="H32">
        <f t="shared" si="6"/>
        <v>4.06648454552059E-26</v>
      </c>
      <c r="I32">
        <f t="shared" si="7"/>
        <v>51090286201.266495</v>
      </c>
      <c r="J32">
        <f t="shared" si="8"/>
        <v>0.22792050228890165</v>
      </c>
      <c r="K32">
        <f>1.1174-(2.028*10^-3)*C32-4158/C32</f>
        <v>-6.9452382068965512</v>
      </c>
      <c r="L32">
        <f t="shared" si="9"/>
        <v>1.1343884424172091E-7</v>
      </c>
      <c r="M32">
        <f t="shared" si="10"/>
        <v>3885113.5015876074</v>
      </c>
      <c r="N32">
        <f t="shared" si="11"/>
        <v>0.12319614096865829</v>
      </c>
      <c r="O32">
        <f>(0.202)*EXP(-49800/(8.31*C32))</f>
        <v>1.0758133617992606E-5</v>
      </c>
      <c r="P32">
        <f t="shared" si="12"/>
        <v>40966.472533015381</v>
      </c>
      <c r="Q32">
        <f t="shared" si="13"/>
        <v>1.2990383223305234E-3</v>
      </c>
    </row>
    <row r="33" spans="1:17" x14ac:dyDescent="0.2">
      <c r="A33">
        <f t="shared" si="14"/>
        <v>5.8000000000000025</v>
      </c>
      <c r="B33">
        <f t="shared" si="0"/>
        <v>348.00000000000017</v>
      </c>
      <c r="C33">
        <f t="shared" si="1"/>
        <v>621.00000000000023</v>
      </c>
      <c r="D33">
        <f t="shared" si="2"/>
        <v>7.3409586779595743E-27</v>
      </c>
      <c r="E33">
        <f t="shared" si="3"/>
        <v>8.8075625113682512E-30</v>
      </c>
      <c r="F33">
        <f t="shared" si="4"/>
        <v>10391039.12214734</v>
      </c>
      <c r="G33">
        <f t="shared" si="5"/>
        <v>8660760422.4536877</v>
      </c>
      <c r="H33">
        <f t="shared" si="6"/>
        <v>1.0284403425059582E-25</v>
      </c>
      <c r="I33">
        <f t="shared" si="7"/>
        <v>12410807367.399126</v>
      </c>
      <c r="J33">
        <f t="shared" si="8"/>
        <v>0.15270309314723982</v>
      </c>
      <c r="K33">
        <f>1.1174-(2.028*10^-3)*C33-4158/C33</f>
        <v>-6.8376401739130417</v>
      </c>
      <c r="L33">
        <f t="shared" si="9"/>
        <v>1.4533152344408986E-7</v>
      </c>
      <c r="M33">
        <f t="shared" si="10"/>
        <v>3032533.9948531738</v>
      </c>
      <c r="N33">
        <f t="shared" si="11"/>
        <v>9.6161022160488774E-2</v>
      </c>
      <c r="O33">
        <f>(0.202)*EXP(-49800/(8.31*C33))</f>
        <v>1.3011245024030306E-5</v>
      </c>
      <c r="P33">
        <f t="shared" si="12"/>
        <v>33872.45298616989</v>
      </c>
      <c r="Q33">
        <f t="shared" si="13"/>
        <v>1.0740884381712928E-3</v>
      </c>
    </row>
    <row r="34" spans="1:17" x14ac:dyDescent="0.2">
      <c r="A34">
        <f t="shared" si="14"/>
        <v>6.0000000000000027</v>
      </c>
      <c r="B34">
        <f t="shared" si="0"/>
        <v>360.00000000000017</v>
      </c>
      <c r="C34">
        <f t="shared" si="1"/>
        <v>633.00000000000023</v>
      </c>
      <c r="D34">
        <f t="shared" si="2"/>
        <v>1.1952594385012897E-26</v>
      </c>
      <c r="E34">
        <f t="shared" si="3"/>
        <v>2.0502056518489164E-29</v>
      </c>
      <c r="F34">
        <f t="shared" si="4"/>
        <v>6505215.4890077943</v>
      </c>
      <c r="G34">
        <f t="shared" si="5"/>
        <v>3792507451.9764972</v>
      </c>
      <c r="H34">
        <f t="shared" si="6"/>
        <v>2.5110824865230511E-25</v>
      </c>
      <c r="I34">
        <f t="shared" si="7"/>
        <v>3182151611.8135591</v>
      </c>
      <c r="J34">
        <f t="shared" si="8"/>
        <v>0.10391209270902547</v>
      </c>
      <c r="K34">
        <f>1.1174-(2.028*10^-3)*C34-4158/C34</f>
        <v>-6.7350443791469177</v>
      </c>
      <c r="L34">
        <f t="shared" si="9"/>
        <v>1.840583908548765E-7</v>
      </c>
      <c r="M34">
        <f t="shared" si="10"/>
        <v>2394472.6633815775</v>
      </c>
      <c r="N34">
        <f t="shared" si="11"/>
        <v>7.5928230066640581E-2</v>
      </c>
      <c r="O34">
        <f>(0.202)*EXP(-49800/(8.31*C34))</f>
        <v>1.5623189797504383E-5</v>
      </c>
      <c r="P34">
        <f t="shared" si="12"/>
        <v>28209.526420680344</v>
      </c>
      <c r="Q34">
        <f t="shared" si="13"/>
        <v>8.9451821476028493E-4</v>
      </c>
    </row>
    <row r="35" spans="1:17" x14ac:dyDescent="0.2">
      <c r="A35">
        <f t="shared" si="14"/>
        <v>6.2000000000000028</v>
      </c>
      <c r="B35">
        <f t="shared" si="0"/>
        <v>372.00000000000017</v>
      </c>
      <c r="C35">
        <f t="shared" si="1"/>
        <v>645.00000000000023</v>
      </c>
      <c r="D35">
        <f t="shared" si="2"/>
        <v>1.9111467008905906E-26</v>
      </c>
      <c r="E35">
        <f t="shared" si="3"/>
        <v>4.6247203232677588E-29</v>
      </c>
      <c r="F35">
        <f t="shared" si="4"/>
        <v>4145585.2342869239</v>
      </c>
      <c r="G35">
        <f t="shared" si="5"/>
        <v>1713146090.9986553</v>
      </c>
      <c r="H35">
        <f t="shared" si="6"/>
        <v>5.9308573953998756E-25</v>
      </c>
      <c r="I35">
        <f t="shared" si="7"/>
        <v>858595338.41882908</v>
      </c>
      <c r="J35">
        <f t="shared" si="8"/>
        <v>7.175600425262206E-2</v>
      </c>
      <c r="K35">
        <f>1.1174-(2.028*10^-3)*C35-4158/C35</f>
        <v>-6.6371716279069748</v>
      </c>
      <c r="L35">
        <f t="shared" si="9"/>
        <v>2.3058357703372702E-7</v>
      </c>
      <c r="M35">
        <f t="shared" si="10"/>
        <v>1911336.4058167068</v>
      </c>
      <c r="N35">
        <f t="shared" si="11"/>
        <v>6.060807983944403E-2</v>
      </c>
      <c r="O35">
        <f>(0.202)*EXP(-49800/(8.31*C35))</f>
        <v>1.8632204891260846E-5</v>
      </c>
      <c r="P35">
        <f t="shared" si="12"/>
        <v>23653.818103659745</v>
      </c>
      <c r="Q35">
        <f t="shared" si="13"/>
        <v>7.5005765168885538E-4</v>
      </c>
    </row>
    <row r="36" spans="1:17" x14ac:dyDescent="0.2">
      <c r="A36">
        <f>A35+0.2</f>
        <v>6.400000000000003</v>
      </c>
      <c r="B36">
        <f t="shared" si="0"/>
        <v>384.00000000000017</v>
      </c>
      <c r="C36">
        <f t="shared" si="1"/>
        <v>657.00000000000023</v>
      </c>
      <c r="D36">
        <f t="shared" si="2"/>
        <v>3.0038618567410651E-26</v>
      </c>
      <c r="E36">
        <f t="shared" si="3"/>
        <v>1.0126701823554515E-28</v>
      </c>
      <c r="F36">
        <f t="shared" si="4"/>
        <v>2686615.8497616649</v>
      </c>
      <c r="G36">
        <f t="shared" si="5"/>
        <v>796925101.12659419</v>
      </c>
      <c r="H36">
        <f t="shared" si="6"/>
        <v>1.3574975163854987E-24</v>
      </c>
      <c r="I36">
        <f t="shared" si="7"/>
        <v>243100967.94925776</v>
      </c>
      <c r="J36">
        <f t="shared" si="8"/>
        <v>5.0242616511916902E-2</v>
      </c>
      <c r="K36">
        <f>1.1174-(2.028*10^-3)*C36-4158/C36</f>
        <v>-6.5437631232876692</v>
      </c>
      <c r="L36">
        <f t="shared" si="9"/>
        <v>2.8591495806511305E-7</v>
      </c>
      <c r="M36">
        <f t="shared" si="10"/>
        <v>1541447.1084357719</v>
      </c>
      <c r="N36">
        <f t="shared" si="11"/>
        <v>4.8878967162473745E-2</v>
      </c>
      <c r="O36">
        <f>(0.202)*EXP(-49800/(8.31*C36))</f>
        <v>2.2078241151873655E-5</v>
      </c>
      <c r="P36">
        <f t="shared" si="12"/>
        <v>19961.861197924358</v>
      </c>
      <c r="Q36">
        <f t="shared" si="13"/>
        <v>6.3298646619496315E-4</v>
      </c>
    </row>
    <row r="37" spans="1:17" x14ac:dyDescent="0.2">
      <c r="A37">
        <f t="shared" si="14"/>
        <v>6.6000000000000032</v>
      </c>
      <c r="B37">
        <f t="shared" si="0"/>
        <v>396.00000000000017</v>
      </c>
      <c r="C37">
        <f t="shared" si="1"/>
        <v>669.00000000000023</v>
      </c>
      <c r="D37">
        <f t="shared" si="2"/>
        <v>4.645373650164362E-26</v>
      </c>
      <c r="E37">
        <f t="shared" si="3"/>
        <v>2.1559542351614541E-28</v>
      </c>
      <c r="F37">
        <f t="shared" si="4"/>
        <v>1768991.0058303152</v>
      </c>
      <c r="G37">
        <f t="shared" si="5"/>
        <v>381159491.78515381</v>
      </c>
      <c r="H37">
        <f t="shared" si="6"/>
        <v>3.0161947778114572E-24</v>
      </c>
      <c r="I37">
        <f t="shared" si="7"/>
        <v>72042106.052385911</v>
      </c>
      <c r="J37">
        <f t="shared" si="8"/>
        <v>3.5643586950787121E-2</v>
      </c>
      <c r="K37">
        <f>1.1174-(2.028*10^-3)*C37-4158/C37</f>
        <v>-6.4545786367712985</v>
      </c>
      <c r="L37">
        <f t="shared" si="9"/>
        <v>3.5109234722151706E-7</v>
      </c>
      <c r="M37">
        <f t="shared" si="10"/>
        <v>1255290.2074220811</v>
      </c>
      <c r="N37">
        <f t="shared" si="11"/>
        <v>3.9804991356610891E-2</v>
      </c>
      <c r="O37">
        <f>(0.202)*EXP(-49800/(8.31*C37))</f>
        <v>2.6002837375490325E-5</v>
      </c>
      <c r="P37">
        <f t="shared" si="12"/>
        <v>16949.026715962107</v>
      </c>
      <c r="Q37">
        <f t="shared" si="13"/>
        <v>5.3745011149042711E-4</v>
      </c>
    </row>
    <row r="38" spans="1:17" x14ac:dyDescent="0.2">
      <c r="A38">
        <f t="shared" si="14"/>
        <v>6.8000000000000034</v>
      </c>
      <c r="B38">
        <f t="shared" si="0"/>
        <v>408.00000000000023</v>
      </c>
      <c r="C38">
        <f t="shared" si="1"/>
        <v>681.00000000000023</v>
      </c>
      <c r="D38">
        <f t="shared" si="2"/>
        <v>7.0743826722358983E-26</v>
      </c>
      <c r="E38">
        <f t="shared" si="3"/>
        <v>4.4693620500549424E-28</v>
      </c>
      <c r="F38">
        <f t="shared" si="4"/>
        <v>1182438.9384162247</v>
      </c>
      <c r="G38">
        <f t="shared" si="5"/>
        <v>187163748.27601886</v>
      </c>
      <c r="H38">
        <f t="shared" si="6"/>
        <v>6.5156913673564066E-24</v>
      </c>
      <c r="I38">
        <f t="shared" si="7"/>
        <v>22291452.993689425</v>
      </c>
      <c r="J38">
        <f t="shared" si="8"/>
        <v>2.560248591645432E-2</v>
      </c>
      <c r="K38">
        <f>1.1174-(2.028*10^-3)*C38-4158/C38</f>
        <v>-6.3693948722466942</v>
      </c>
      <c r="L38">
        <f t="shared" si="9"/>
        <v>4.2717431113136719E-7</v>
      </c>
      <c r="M38">
        <f t="shared" si="10"/>
        <v>1031716.5004626644</v>
      </c>
      <c r="N38">
        <f t="shared" si="11"/>
        <v>3.2715515615888646E-2</v>
      </c>
      <c r="O38">
        <f>(0.202)*EXP(-49800/(8.31*C38))</f>
        <v>3.0448985084136035E-5</v>
      </c>
      <c r="P38">
        <f t="shared" si="12"/>
        <v>14474.137123132577</v>
      </c>
      <c r="Q38">
        <f t="shared" si="13"/>
        <v>4.5897187731901883E-4</v>
      </c>
    </row>
    <row r="39" spans="1:17" x14ac:dyDescent="0.2">
      <c r="A39">
        <f t="shared" si="14"/>
        <v>7.0000000000000036</v>
      </c>
      <c r="B39">
        <f t="shared" si="0"/>
        <v>420.00000000000023</v>
      </c>
      <c r="C39">
        <f t="shared" si="1"/>
        <v>693.00000000000023</v>
      </c>
      <c r="D39">
        <f t="shared" si="2"/>
        <v>1.061769592049118E-25</v>
      </c>
      <c r="E39">
        <f t="shared" si="3"/>
        <v>9.0341402061256176E-28</v>
      </c>
      <c r="F39">
        <f t="shared" si="4"/>
        <v>801720.72469389474</v>
      </c>
      <c r="G39">
        <f t="shared" si="5"/>
        <v>94225091.416931182</v>
      </c>
      <c r="H39">
        <f t="shared" si="6"/>
        <v>1.3704941030075548E-23</v>
      </c>
      <c r="I39">
        <f t="shared" si="7"/>
        <v>7185650.6404266013</v>
      </c>
      <c r="J39">
        <f t="shared" si="8"/>
        <v>1.860766976002496E-2</v>
      </c>
      <c r="K39">
        <f>1.1174-(2.028*10^-3)*C39-4158/C39</f>
        <v>-6.288003999999999</v>
      </c>
      <c r="L39">
        <f t="shared" si="9"/>
        <v>5.1522389917242397E-7</v>
      </c>
      <c r="M39">
        <f t="shared" si="10"/>
        <v>855400.50854766718</v>
      </c>
      <c r="N39">
        <f t="shared" si="11"/>
        <v>2.7124572188852971E-2</v>
      </c>
      <c r="O39">
        <f>(0.202)*EXP(-49800/(8.31*C39))</f>
        <v>3.5460985826900638E-5</v>
      </c>
      <c r="P39">
        <f t="shared" si="12"/>
        <v>12428.385029095045</v>
      </c>
      <c r="Q39">
        <f t="shared" si="13"/>
        <v>3.9410150396673786E-4</v>
      </c>
    </row>
    <row r="40" spans="1:17" x14ac:dyDescent="0.2">
      <c r="A40">
        <f t="shared" si="14"/>
        <v>7.2000000000000037</v>
      </c>
      <c r="B40">
        <f t="shared" si="0"/>
        <v>432.00000000000023</v>
      </c>
      <c r="C40">
        <f t="shared" si="1"/>
        <v>705.00000000000023</v>
      </c>
      <c r="D40">
        <f t="shared" si="2"/>
        <v>1.5716972588978911E-25</v>
      </c>
      <c r="E40">
        <f t="shared" si="3"/>
        <v>1.7828848961208902E-27</v>
      </c>
      <c r="F40">
        <f t="shared" si="4"/>
        <v>550985.76713653561</v>
      </c>
      <c r="G40">
        <f t="shared" si="5"/>
        <v>48571998.213928781</v>
      </c>
      <c r="H40">
        <f t="shared" si="6"/>
        <v>2.8106122185971427E-23</v>
      </c>
      <c r="I40">
        <f t="shared" si="7"/>
        <v>2408017.3389036101</v>
      </c>
      <c r="J40">
        <f t="shared" si="8"/>
        <v>1.3675644942286704E-2</v>
      </c>
      <c r="K40">
        <f>1.1174-(2.028*10^-3)*C40-4158/C40</f>
        <v>-6.2102123404255307</v>
      </c>
      <c r="L40">
        <f t="shared" si="9"/>
        <v>6.1629360258450081E-7</v>
      </c>
      <c r="M40">
        <f t="shared" si="10"/>
        <v>715118.22209378751</v>
      </c>
      <c r="N40">
        <f t="shared" si="11"/>
        <v>2.2676250066393566E-2</v>
      </c>
      <c r="O40">
        <f>(0.202)*EXP(-49800/(8.31*C40))</f>
        <v>4.1084302757430171E-5</v>
      </c>
      <c r="P40">
        <f t="shared" si="12"/>
        <v>10727.279174484664</v>
      </c>
      <c r="Q40">
        <f t="shared" si="13"/>
        <v>3.4015979117467859E-4</v>
      </c>
    </row>
    <row r="41" spans="1:17" x14ac:dyDescent="0.2">
      <c r="A41">
        <f>A40+0.2</f>
        <v>7.4000000000000039</v>
      </c>
      <c r="B41">
        <f t="shared" si="0"/>
        <v>444.00000000000023</v>
      </c>
      <c r="C41">
        <f t="shared" si="1"/>
        <v>717.00000000000023</v>
      </c>
      <c r="D41">
        <f t="shared" si="2"/>
        <v>2.2961792983512979E-25</v>
      </c>
      <c r="E41">
        <f t="shared" si="3"/>
        <v>3.4393580724502326E-27</v>
      </c>
      <c r="F41">
        <f t="shared" si="4"/>
        <v>383560.18349146622</v>
      </c>
      <c r="G41">
        <f t="shared" si="5"/>
        <v>25607189.901500836</v>
      </c>
      <c r="H41">
        <f t="shared" si="6"/>
        <v>5.6270882471481793E-23</v>
      </c>
      <c r="I41">
        <f t="shared" si="7"/>
        <v>837278.52221305599</v>
      </c>
      <c r="J41">
        <f t="shared" si="8"/>
        <v>1.0157905348311236E-2</v>
      </c>
      <c r="K41">
        <f>1.1174-(2.028*10^-3)*C41-4158/C41</f>
        <v>-6.1358391799163172</v>
      </c>
      <c r="L41">
        <f t="shared" si="9"/>
        <v>7.314098758295553E-7</v>
      </c>
      <c r="M41">
        <f t="shared" si="10"/>
        <v>602566.08494401525</v>
      </c>
      <c r="N41">
        <f t="shared" si="11"/>
        <v>1.9107245210046146E-2</v>
      </c>
      <c r="O41">
        <f>(0.202)*EXP(-49800/(8.31*C41))</f>
        <v>4.7365408162250117E-5</v>
      </c>
      <c r="P41">
        <f t="shared" si="12"/>
        <v>9304.7395233734369</v>
      </c>
      <c r="Q41">
        <f t="shared" si="13"/>
        <v>2.9505135474928453E-4</v>
      </c>
    </row>
    <row r="42" spans="1:17" x14ac:dyDescent="0.2">
      <c r="A42">
        <f t="shared" si="14"/>
        <v>7.6000000000000041</v>
      </c>
      <c r="B42">
        <f t="shared" si="0"/>
        <v>456.00000000000023</v>
      </c>
      <c r="C42">
        <f t="shared" si="1"/>
        <v>729.00000000000023</v>
      </c>
      <c r="D42">
        <f t="shared" si="2"/>
        <v>3.313008527059526E-25</v>
      </c>
      <c r="E42">
        <f t="shared" si="3"/>
        <v>6.4928759619615482E-27</v>
      </c>
      <c r="F42">
        <f t="shared" si="4"/>
        <v>270286.98501551599</v>
      </c>
      <c r="G42">
        <f t="shared" si="5"/>
        <v>13791470.703516854</v>
      </c>
      <c r="H42">
        <f t="shared" si="6"/>
        <v>1.1011365100073214E-22</v>
      </c>
      <c r="I42">
        <f t="shared" si="7"/>
        <v>301511.67296885385</v>
      </c>
      <c r="J42">
        <f t="shared" si="8"/>
        <v>7.6213481630946133E-3</v>
      </c>
      <c r="K42">
        <f>1.1174-(2.028*10^-3)*C42-4158/C42</f>
        <v>-6.0647157037037021</v>
      </c>
      <c r="L42">
        <f t="shared" si="9"/>
        <v>8.6155755734492381E-7</v>
      </c>
      <c r="M42">
        <f t="shared" si="10"/>
        <v>511541.89480524813</v>
      </c>
      <c r="N42">
        <f t="shared" si="11"/>
        <v>1.6220887075255201E-2</v>
      </c>
      <c r="O42">
        <f>(0.202)*EXP(-49800/(8.31*C42))</f>
        <v>5.4351628518849462E-5</v>
      </c>
      <c r="P42">
        <f t="shared" si="12"/>
        <v>8108.7319253949909</v>
      </c>
      <c r="Q42">
        <f t="shared" si="13"/>
        <v>2.5712620260638609E-4</v>
      </c>
    </row>
    <row r="43" spans="1:17" x14ac:dyDescent="0.2">
      <c r="A43">
        <f t="shared" si="14"/>
        <v>7.8000000000000043</v>
      </c>
      <c r="B43">
        <f t="shared" si="0"/>
        <v>468.00000000000023</v>
      </c>
      <c r="C43">
        <f t="shared" si="1"/>
        <v>741.00000000000023</v>
      </c>
      <c r="D43">
        <f t="shared" si="2"/>
        <v>4.7237020033901425E-25</v>
      </c>
      <c r="E43">
        <f t="shared" si="3"/>
        <v>1.2007673029773553E-26</v>
      </c>
      <c r="F43">
        <f t="shared" si="4"/>
        <v>192688.5350856295</v>
      </c>
      <c r="G43">
        <f t="shared" si="5"/>
        <v>7580179.9146046946</v>
      </c>
      <c r="H43">
        <f t="shared" si="6"/>
        <v>2.1084118253815467E-22</v>
      </c>
      <c r="I43">
        <f t="shared" si="7"/>
        <v>112258.85050528348</v>
      </c>
      <c r="J43">
        <f t="shared" si="8"/>
        <v>5.7731976801995762E-3</v>
      </c>
      <c r="K43">
        <f>1.1174-(2.028*10^-3)*C43-4158/C43</f>
        <v>-5.9966840323886625</v>
      </c>
      <c r="L43">
        <f t="shared" si="9"/>
        <v>1.0076645208039941E-6</v>
      </c>
      <c r="M43">
        <f t="shared" si="10"/>
        <v>437370.54969084368</v>
      </c>
      <c r="N43">
        <f t="shared" si="11"/>
        <v>1.3868929150521426E-2</v>
      </c>
      <c r="O43">
        <f>(0.202)*EXP(-49800/(8.31*C43))</f>
        <v>6.2090988552927298E-5</v>
      </c>
      <c r="P43">
        <f t="shared" si="12"/>
        <v>7098.0152778905222</v>
      </c>
      <c r="Q43">
        <f t="shared" si="13"/>
        <v>2.2507658795949145E-4</v>
      </c>
    </row>
    <row r="44" spans="1:17" x14ac:dyDescent="0.2">
      <c r="A44">
        <f>A43+0.2</f>
        <v>8.0000000000000036</v>
      </c>
      <c r="B44">
        <f t="shared" si="0"/>
        <v>480.00000000000023</v>
      </c>
      <c r="C44">
        <f t="shared" si="1"/>
        <v>753.00000000000023</v>
      </c>
      <c r="D44">
        <f t="shared" si="2"/>
        <v>6.6593547953095986E-25</v>
      </c>
      <c r="E44">
        <f t="shared" si="3"/>
        <v>2.1775590829983229E-26</v>
      </c>
      <c r="F44">
        <f t="shared" si="4"/>
        <v>138893.83893022983</v>
      </c>
      <c r="G44">
        <f t="shared" si="5"/>
        <v>4247615.4127832558</v>
      </c>
      <c r="H44">
        <f t="shared" si="6"/>
        <v>3.9543766578044866E-22</v>
      </c>
      <c r="I44">
        <f t="shared" si="7"/>
        <v>43144.466886911745</v>
      </c>
      <c r="J44">
        <f t="shared" si="8"/>
        <v>4.4132390883851779E-3</v>
      </c>
      <c r="K44">
        <f>1.1174-(2.028*10^-3)*C44-4158/C44</f>
        <v>-5.9315963505976086</v>
      </c>
      <c r="L44">
        <f t="shared" si="9"/>
        <v>1.1705868724329985E-6</v>
      </c>
      <c r="M44">
        <f t="shared" si="10"/>
        <v>376497.29016009392</v>
      </c>
      <c r="N44">
        <f t="shared" si="11"/>
        <v>1.1938650753427635E-2</v>
      </c>
      <c r="O44">
        <f>(0.202)*EXP(-49800/(8.31*C44))</f>
        <v>7.0632055644990037E-5</v>
      </c>
      <c r="P44">
        <f t="shared" si="12"/>
        <v>6239.6992603918943</v>
      </c>
      <c r="Q44">
        <f t="shared" si="13"/>
        <v>1.978595655882767E-4</v>
      </c>
    </row>
    <row r="45" spans="1:17" x14ac:dyDescent="0.2">
      <c r="A45">
        <f t="shared" si="14"/>
        <v>8.2000000000000028</v>
      </c>
      <c r="B45">
        <f t="shared" si="0"/>
        <v>492.00000000000017</v>
      </c>
      <c r="C45">
        <f t="shared" si="1"/>
        <v>765.00000000000023</v>
      </c>
      <c r="D45">
        <f t="shared" si="2"/>
        <v>9.287580910683253E-25</v>
      </c>
      <c r="E45">
        <f t="shared" si="3"/>
        <v>3.875885058631749E-26</v>
      </c>
      <c r="F45">
        <f t="shared" si="4"/>
        <v>101176.34446045876</v>
      </c>
      <c r="G45">
        <f t="shared" si="5"/>
        <v>2424435.8932444546</v>
      </c>
      <c r="H45">
        <f t="shared" si="6"/>
        <v>7.2716350199658032E-22</v>
      </c>
      <c r="I45">
        <f t="shared" si="7"/>
        <v>17090.984126424108</v>
      </c>
      <c r="J45">
        <f t="shared" si="8"/>
        <v>3.4030391295812351E-3</v>
      </c>
      <c r="K45">
        <f>1.1174-(2.028*10^-3)*C45-4158/C45</f>
        <v>-5.8693141176470576</v>
      </c>
      <c r="L45">
        <f t="shared" si="9"/>
        <v>1.3510949861945892E-6</v>
      </c>
      <c r="M45">
        <f t="shared" si="10"/>
        <v>326196.74402709171</v>
      </c>
      <c r="N45">
        <f t="shared" si="11"/>
        <v>1.0343630898880381E-2</v>
      </c>
      <c r="O45">
        <f>(0.202)*EXP(-49800/(8.31*C45))</f>
        <v>8.0023785811328052E-5</v>
      </c>
      <c r="P45">
        <f t="shared" si="12"/>
        <v>5507.3973431736267</v>
      </c>
      <c r="Q45">
        <f t="shared" si="13"/>
        <v>1.7463842412397345E-4</v>
      </c>
    </row>
    <row r="46" spans="1:17" x14ac:dyDescent="0.2">
      <c r="A46">
        <f t="shared" si="14"/>
        <v>8.4000000000000021</v>
      </c>
      <c r="B46">
        <f t="shared" si="0"/>
        <v>504.00000000000011</v>
      </c>
      <c r="C46">
        <f t="shared" si="1"/>
        <v>777.00000000000011</v>
      </c>
      <c r="D46">
        <f t="shared" si="2"/>
        <v>1.2820668142544499E-24</v>
      </c>
      <c r="E46">
        <f t="shared" si="3"/>
        <v>6.7769992760647431E-26</v>
      </c>
      <c r="F46">
        <f t="shared" si="4"/>
        <v>74444.140345631909</v>
      </c>
      <c r="G46">
        <f t="shared" si="5"/>
        <v>1408327.7563555648</v>
      </c>
      <c r="H46">
        <f t="shared" si="6"/>
        <v>1.3122438856278442E-21</v>
      </c>
      <c r="I46">
        <f t="shared" si="7"/>
        <v>6968.4489139599109</v>
      </c>
      <c r="J46">
        <f t="shared" si="8"/>
        <v>2.6458706652446162E-3</v>
      </c>
      <c r="K46">
        <f>1.1174-(2.028*10^-3)*C46-4158/C46</f>
        <v>-5.8097073513513511</v>
      </c>
      <c r="L46">
        <f t="shared" si="9"/>
        <v>1.5498606382534828E-6</v>
      </c>
      <c r="M46">
        <f t="shared" si="10"/>
        <v>284362.84817494819</v>
      </c>
      <c r="N46">
        <f t="shared" si="11"/>
        <v>9.0170867635384396E-3</v>
      </c>
      <c r="O46">
        <f>(0.202)*EXP(-49800/(8.31*C46))</f>
        <v>9.031537235651554E-5</v>
      </c>
      <c r="P46">
        <f t="shared" si="12"/>
        <v>4879.8202771979031</v>
      </c>
      <c r="Q46">
        <f t="shared" si="13"/>
        <v>1.5473808590810194E-4</v>
      </c>
    </row>
    <row r="47" spans="1:17" x14ac:dyDescent="0.2">
      <c r="A47">
        <f>A46+0.2</f>
        <v>8.6000000000000014</v>
      </c>
      <c r="B47">
        <f t="shared" si="0"/>
        <v>516.00000000000011</v>
      </c>
      <c r="C47">
        <f t="shared" si="1"/>
        <v>789.00000000000011</v>
      </c>
      <c r="D47">
        <f t="shared" si="2"/>
        <v>1.7525075895183343E-24</v>
      </c>
      <c r="E47">
        <f t="shared" si="3"/>
        <v>1.1649908037905699E-25</v>
      </c>
      <c r="F47">
        <f t="shared" si="4"/>
        <v>55301.543766746741</v>
      </c>
      <c r="G47">
        <f t="shared" si="5"/>
        <v>831906.78285153757</v>
      </c>
      <c r="H47">
        <f t="shared" si="6"/>
        <v>2.3259390839014514E-21</v>
      </c>
      <c r="I47">
        <f t="shared" si="7"/>
        <v>2920.5125564778418</v>
      </c>
      <c r="J47">
        <f t="shared" si="8"/>
        <v>2.0734661956689476E-3</v>
      </c>
      <c r="K47">
        <f>1.1174-(2.028*10^-3)*C47-4158/C47</f>
        <v>-5.752653977186311</v>
      </c>
      <c r="L47">
        <f t="shared" si="9"/>
        <v>1.7674454666677281E-6</v>
      </c>
      <c r="M47">
        <f t="shared" si="10"/>
        <v>249355.80400051881</v>
      </c>
      <c r="N47">
        <f t="shared" si="11"/>
        <v>7.9070206748008236E-3</v>
      </c>
      <c r="O47">
        <f>(0.202)*EXP(-49800/(8.31*C47))</f>
        <v>1.0155609816665342E-4</v>
      </c>
      <c r="P47">
        <f t="shared" si="12"/>
        <v>4339.6978943084041</v>
      </c>
      <c r="Q47">
        <f t="shared" si="13"/>
        <v>1.376109175009007E-4</v>
      </c>
    </row>
    <row r="48" spans="1:17" x14ac:dyDescent="0.2">
      <c r="A48">
        <f t="shared" si="14"/>
        <v>8.8000000000000007</v>
      </c>
      <c r="B48">
        <f t="shared" si="0"/>
        <v>528</v>
      </c>
      <c r="C48">
        <f t="shared" si="1"/>
        <v>801</v>
      </c>
      <c r="D48">
        <f t="shared" si="2"/>
        <v>2.3732405641762905E-24</v>
      </c>
      <c r="E48">
        <f t="shared" si="3"/>
        <v>1.970415501397973E-25</v>
      </c>
      <c r="F48">
        <f t="shared" si="4"/>
        <v>41458.244882107865</v>
      </c>
      <c r="G48">
        <f t="shared" si="5"/>
        <v>499338.27867252537</v>
      </c>
      <c r="H48">
        <f t="shared" si="6"/>
        <v>4.052601602903361E-21</v>
      </c>
      <c r="I48">
        <f t="shared" si="7"/>
        <v>1256.6003021595902</v>
      </c>
      <c r="J48">
        <f t="shared" si="8"/>
        <v>1.6371800745760205E-3</v>
      </c>
      <c r="K48">
        <f>1.1174-(2.028*10^-3)*C48-4158/C48</f>
        <v>-5.698039235955056</v>
      </c>
      <c r="L48">
        <f t="shared" si="9"/>
        <v>2.0042909432733823E-6</v>
      </c>
      <c r="M48">
        <f t="shared" si="10"/>
        <v>219889.62572879798</v>
      </c>
      <c r="N48">
        <f t="shared" si="11"/>
        <v>6.9726542912480335E-3</v>
      </c>
      <c r="O48">
        <f>(0.202)*EXP(-49800/(8.31*C48))</f>
        <v>1.1379519248687129E-4</v>
      </c>
      <c r="P48">
        <f t="shared" si="12"/>
        <v>3872.947316459351</v>
      </c>
      <c r="Q48">
        <f t="shared" si="13"/>
        <v>1.228103537690053E-4</v>
      </c>
    </row>
    <row r="49" spans="1:17" x14ac:dyDescent="0.2">
      <c r="A49">
        <f t="shared" si="14"/>
        <v>9</v>
      </c>
      <c r="B49">
        <f t="shared" si="0"/>
        <v>540</v>
      </c>
      <c r="C49">
        <f t="shared" si="1"/>
        <v>813</v>
      </c>
      <c r="D49">
        <f t="shared" si="2"/>
        <v>3.1851972418326659E-24</v>
      </c>
      <c r="E49">
        <f t="shared" si="3"/>
        <v>3.2813726943229678E-25</v>
      </c>
      <c r="F49">
        <f t="shared" si="4"/>
        <v>31352.658627439363</v>
      </c>
      <c r="G49">
        <f t="shared" si="5"/>
        <v>304337.27310833731</v>
      </c>
      <c r="H49">
        <f t="shared" si="6"/>
        <v>6.9462609426263938E-21</v>
      </c>
      <c r="I49">
        <f t="shared" si="7"/>
        <v>554.4258092847075</v>
      </c>
      <c r="J49">
        <f t="shared" si="8"/>
        <v>1.3020293559509791E-3</v>
      </c>
      <c r="K49">
        <f>1.1174-(2.028*10^-3)*C49-4158/C49</f>
        <v>-5.6457551439114386</v>
      </c>
      <c r="L49">
        <f t="shared" si="9"/>
        <v>2.2607100037546079E-6</v>
      </c>
      <c r="M49">
        <f t="shared" si="10"/>
        <v>194948.83670884237</v>
      </c>
      <c r="N49">
        <f t="shared" si="11"/>
        <v>6.1817870595142809E-3</v>
      </c>
      <c r="O49">
        <f>(0.202)*EXP(-49800/(8.31*C49))</f>
        <v>1.2708169290489909E-4</v>
      </c>
      <c r="P49">
        <f t="shared" si="12"/>
        <v>3468.0273396878338</v>
      </c>
      <c r="Q49">
        <f t="shared" si="13"/>
        <v>1.0997042553550969E-4</v>
      </c>
    </row>
    <row r="50" spans="1:17" x14ac:dyDescent="0.2">
      <c r="A50">
        <f t="shared" si="14"/>
        <v>9.1999999999999993</v>
      </c>
      <c r="B50">
        <f t="shared" si="0"/>
        <v>552</v>
      </c>
      <c r="C50">
        <f t="shared" si="1"/>
        <v>825</v>
      </c>
      <c r="D50">
        <f t="shared" si="2"/>
        <v>4.238510261976828E-24</v>
      </c>
      <c r="E50">
        <f t="shared" si="3"/>
        <v>5.3840580463873892E-25</v>
      </c>
      <c r="F50">
        <f t="shared" si="4"/>
        <v>23908.970093526576</v>
      </c>
      <c r="G50">
        <f t="shared" si="5"/>
        <v>188219.39552213001</v>
      </c>
      <c r="H50">
        <f t="shared" si="6"/>
        <v>1.172088766094923E-20</v>
      </c>
      <c r="I50">
        <f t="shared" si="7"/>
        <v>250.56506794325119</v>
      </c>
      <c r="J50">
        <f t="shared" si="8"/>
        <v>1.042634720026253E-3</v>
      </c>
      <c r="K50">
        <f>1.1174-(2.028*10^-3)*C50-4158/C50</f>
        <v>-5.5956999999999999</v>
      </c>
      <c r="L50">
        <f t="shared" si="9"/>
        <v>2.5368804402999399E-6</v>
      </c>
      <c r="M50">
        <f t="shared" si="10"/>
        <v>173726.2735629339</v>
      </c>
      <c r="N50">
        <f t="shared" si="11"/>
        <v>5.5088239967952144E-3</v>
      </c>
      <c r="O50">
        <f>(0.202)*EXP(-49800/(8.31*C50))</f>
        <v>1.414643131462226E-4</v>
      </c>
      <c r="P50">
        <f t="shared" si="12"/>
        <v>3115.4343845889707</v>
      </c>
      <c r="Q50">
        <f t="shared" si="13"/>
        <v>9.8789776274383918E-5</v>
      </c>
    </row>
    <row r="51" spans="1:17" x14ac:dyDescent="0.2">
      <c r="A51">
        <f t="shared" si="14"/>
        <v>9.3999999999999986</v>
      </c>
      <c r="B51">
        <f t="shared" si="0"/>
        <v>563.99999999999989</v>
      </c>
      <c r="C51">
        <f t="shared" si="1"/>
        <v>836.99999999999989</v>
      </c>
      <c r="D51">
        <f t="shared" si="2"/>
        <v>5.5941278308383765E-24</v>
      </c>
      <c r="E51">
        <f t="shared" si="3"/>
        <v>8.7095853445546466E-25</v>
      </c>
      <c r="F51">
        <f t="shared" si="4"/>
        <v>18378.634080975178</v>
      </c>
      <c r="G51">
        <f t="shared" si="5"/>
        <v>118045.14720032878</v>
      </c>
      <c r="H51">
        <f t="shared" si="6"/>
        <v>1.9482960400972469E-20</v>
      </c>
      <c r="I51">
        <f t="shared" si="7"/>
        <v>115.87198380041559</v>
      </c>
      <c r="J51">
        <f t="shared" si="8"/>
        <v>8.4042866650565877E-4</v>
      </c>
      <c r="K51">
        <f>1.1174-(2.028*10^-3)*C51-4158/C51</f>
        <v>-5.5477779354838717</v>
      </c>
      <c r="L51">
        <f t="shared" si="9"/>
        <v>2.8328401202737865E-6</v>
      </c>
      <c r="M51">
        <f t="shared" si="10"/>
        <v>155576.30034038378</v>
      </c>
      <c r="N51">
        <f t="shared" si="11"/>
        <v>4.9332921213972531E-3</v>
      </c>
      <c r="O51">
        <f>(0.202)*EXP(-49800/(8.31*C51))</f>
        <v>1.5699131717650423E-4</v>
      </c>
      <c r="P51">
        <f t="shared" si="12"/>
        <v>2807.306756159654</v>
      </c>
      <c r="Q51">
        <f t="shared" si="13"/>
        <v>8.901911327243956E-5</v>
      </c>
    </row>
    <row r="52" spans="1:17" x14ac:dyDescent="0.2">
      <c r="A52">
        <f t="shared" si="14"/>
        <v>9.5999999999999979</v>
      </c>
      <c r="B52">
        <f t="shared" si="0"/>
        <v>575.99999999999989</v>
      </c>
      <c r="C52">
        <f t="shared" si="1"/>
        <v>848.99999999999989</v>
      </c>
      <c r="D52">
        <f t="shared" si="2"/>
        <v>7.3256241293066667E-24</v>
      </c>
      <c r="E52">
        <f t="shared" si="3"/>
        <v>1.3898894899335762E-24</v>
      </c>
      <c r="F52">
        <f t="shared" si="4"/>
        <v>14235.843919215202</v>
      </c>
      <c r="G52">
        <f t="shared" si="5"/>
        <v>75032.18239360195</v>
      </c>
      <c r="H52">
        <f t="shared" si="6"/>
        <v>3.192351322423971E-20</v>
      </c>
      <c r="I52">
        <f t="shared" si="7"/>
        <v>54.776300453104447</v>
      </c>
      <c r="J52">
        <f t="shared" si="8"/>
        <v>6.8171737534157735E-4</v>
      </c>
      <c r="K52">
        <f>1.1174-(2.028*10^-3)*C52-4158/C52</f>
        <v>-5.5018985017667852</v>
      </c>
      <c r="L52">
        <f t="shared" si="9"/>
        <v>3.1484840550387389E-6</v>
      </c>
      <c r="M52">
        <f t="shared" si="10"/>
        <v>139979.36075384723</v>
      </c>
      <c r="N52">
        <f t="shared" si="11"/>
        <v>4.4387164115248356E-3</v>
      </c>
      <c r="O52">
        <f>(0.202)*EXP(-49800/(8.31*C52))</f>
        <v>1.7371040000432135E-4</v>
      </c>
      <c r="P52">
        <f t="shared" si="12"/>
        <v>2537.1122590071736</v>
      </c>
      <c r="Q52">
        <f t="shared" si="13"/>
        <v>8.0451301972576535E-5</v>
      </c>
    </row>
    <row r="53" spans="1:17" x14ac:dyDescent="0.2">
      <c r="A53">
        <f>A52+0.2</f>
        <v>9.7999999999999972</v>
      </c>
      <c r="B53">
        <f t="shared" si="0"/>
        <v>587.99999999999977</v>
      </c>
      <c r="C53">
        <f t="shared" si="1"/>
        <v>860.99999999999977</v>
      </c>
      <c r="D53">
        <f t="shared" si="2"/>
        <v>9.521216144386212E-24</v>
      </c>
      <c r="E53">
        <f t="shared" si="3"/>
        <v>2.1892986321865572E-24</v>
      </c>
      <c r="F53">
        <f t="shared" si="4"/>
        <v>11107.8725051812</v>
      </c>
      <c r="G53">
        <f t="shared" si="5"/>
        <v>48307.916275673604</v>
      </c>
      <c r="H53">
        <f t="shared" si="6"/>
        <v>5.1592735118020071E-20</v>
      </c>
      <c r="I53">
        <f t="shared" si="7"/>
        <v>26.446152231462541</v>
      </c>
      <c r="J53">
        <f t="shared" si="8"/>
        <v>5.5632314078308295E-4</v>
      </c>
      <c r="K53">
        <f>1.1174-(2.028*10^-3)*C53-4158/C53</f>
        <v>-5.4579762926829281</v>
      </c>
      <c r="L53">
        <f t="shared" si="9"/>
        <v>3.4835633063239131E-6</v>
      </c>
      <c r="M53">
        <f t="shared" si="10"/>
        <v>126514.93502872018</v>
      </c>
      <c r="N53">
        <f t="shared" si="11"/>
        <v>4.0117622726002092E-3</v>
      </c>
      <c r="O53">
        <f>(0.202)*EXP(-49800/(8.31*C53))</f>
        <v>1.9166857548234085E-4</v>
      </c>
      <c r="P53">
        <f t="shared" si="12"/>
        <v>2299.4003281910391</v>
      </c>
      <c r="Q53">
        <f t="shared" si="13"/>
        <v>7.2913506094337877E-5</v>
      </c>
    </row>
    <row r="54" spans="1:17" x14ac:dyDescent="0.2">
      <c r="A54">
        <f t="shared" si="14"/>
        <v>9.9999999999999964</v>
      </c>
      <c r="B54">
        <f t="shared" si="0"/>
        <v>599.99999999999977</v>
      </c>
      <c r="C54">
        <f t="shared" si="1"/>
        <v>872.99999999999977</v>
      </c>
      <c r="D54">
        <f t="shared" si="2"/>
        <v>1.2285996316555614E-23</v>
      </c>
      <c r="E54">
        <f t="shared" si="3"/>
        <v>3.4056891487207373E-24</v>
      </c>
      <c r="F54">
        <f t="shared" si="4"/>
        <v>8728.186593388682</v>
      </c>
      <c r="G54">
        <f t="shared" si="5"/>
        <v>31486.86320266881</v>
      </c>
      <c r="H54">
        <f t="shared" si="6"/>
        <v>8.2287728411599841E-20</v>
      </c>
      <c r="I54">
        <f t="shared" si="7"/>
        <v>13.028940709274741</v>
      </c>
      <c r="J54">
        <f t="shared" si="8"/>
        <v>4.5662528538812909E-4</v>
      </c>
      <c r="K54">
        <f>1.1174-(2.028*10^-3)*C54-4158/C54</f>
        <v>-5.4159305979381447</v>
      </c>
      <c r="L54">
        <f t="shared" si="9"/>
        <v>3.8376856840336101E-6</v>
      </c>
      <c r="M54">
        <f t="shared" si="10"/>
        <v>114840.77166652706</v>
      </c>
      <c r="N54">
        <f t="shared" si="11"/>
        <v>3.6415769808005789E-3</v>
      </c>
      <c r="O54">
        <f>(0.202)*EXP(-49800/(8.31*C54))</f>
        <v>2.109120713180745E-4</v>
      </c>
      <c r="P54">
        <f t="shared" si="12"/>
        <v>2089.6043674207417</v>
      </c>
      <c r="Q54">
        <f t="shared" si="13"/>
        <v>6.6260919819277703E-5</v>
      </c>
    </row>
    <row r="55" spans="1:17" x14ac:dyDescent="0.2">
      <c r="A55">
        <f t="shared" ref="A55:A62" si="15">A54+0.2</f>
        <v>10.199999999999996</v>
      </c>
      <c r="B55">
        <f t="shared" si="0"/>
        <v>611.99999999999977</v>
      </c>
      <c r="C55">
        <f t="shared" si="1"/>
        <v>884.99999999999977</v>
      </c>
      <c r="D55">
        <f t="shared" si="2"/>
        <v>1.5744389179120235E-23</v>
      </c>
      <c r="E55">
        <f t="shared" ref="E55:E62" si="16">(2*10^-10)*EXP(-230000/(8.31*C55))</f>
        <v>5.2348101722263753E-24</v>
      </c>
      <c r="F55">
        <f t="shared" ref="F55:F62" si="17">8.31*C55*$B$1*$B$1*$B$2*$B$2/(22.69*10^-6*D55*0.335*0.0283)/(3600*24*364)</f>
        <v>6904.5855263294734</v>
      </c>
      <c r="G55">
        <f t="shared" ref="G55:G62" si="18">8.31*C55*$B$1*$B$1*$B$2*$B$2/(22.69*10^-6*E55*0.335*0.0283)/(3600*24*364)</f>
        <v>20766.461069364439</v>
      </c>
      <c r="H55">
        <f t="shared" ref="H55:H62" si="19">(2.9*10^-5)*EXP(-243000/(8.31*C55))</f>
        <v>1.2959354929472754E-19</v>
      </c>
      <c r="I55">
        <f t="shared" ref="I55:I62" si="20">8.31*F55*$B$1*$B$1*$B$2*$B$2/(22.69*10^-6*H55*0.335*0.0283)/(3600*24*364)</f>
        <v>6.5444685997524621</v>
      </c>
      <c r="J55">
        <f t="shared" ref="J55:J62" si="21">16.495*C55*EXP((110000/8.31)*((1/C55)-(1/873)))/3600/24/365</f>
        <v>3.7687699187445475E-4</v>
      </c>
      <c r="K55">
        <f t="shared" ref="K55:K62" si="22">1.1174-(2.028*10^-3)*C55-4158/C55</f>
        <v>-5.3756850847457631</v>
      </c>
      <c r="L55">
        <f t="shared" si="9"/>
        <v>4.2103181596330848E-6</v>
      </c>
      <c r="M55">
        <f t="shared" si="10"/>
        <v>104676.83644278585</v>
      </c>
      <c r="N55">
        <f t="shared" si="11"/>
        <v>3.3192807091192876E-3</v>
      </c>
      <c r="O55">
        <f t="shared" ref="O55:O62" si="23">(0.202)*EXP(-49800/(8.31*C55))</f>
        <v>2.314862314264116E-4</v>
      </c>
    </row>
    <row r="56" spans="1:17" x14ac:dyDescent="0.2">
      <c r="A56">
        <f t="shared" si="15"/>
        <v>10.399999999999995</v>
      </c>
      <c r="B56">
        <f t="shared" si="0"/>
        <v>623.99999999999966</v>
      </c>
      <c r="C56">
        <f t="shared" si="1"/>
        <v>896.99999999999966</v>
      </c>
      <c r="D56">
        <f t="shared" si="2"/>
        <v>2.0042838802673186E-23</v>
      </c>
      <c r="E56">
        <f t="shared" si="16"/>
        <v>7.9542944004433669E-24</v>
      </c>
      <c r="F56">
        <f t="shared" si="17"/>
        <v>5497.3497538095753</v>
      </c>
      <c r="G56">
        <f t="shared" si="18"/>
        <v>13851.95083442963</v>
      </c>
      <c r="H56">
        <f t="shared" si="19"/>
        <v>2.0162953497792146E-19</v>
      </c>
      <c r="I56">
        <f t="shared" si="20"/>
        <v>3.34903263316696</v>
      </c>
      <c r="J56">
        <f t="shared" si="21"/>
        <v>3.1271481117232431E-4</v>
      </c>
      <c r="K56">
        <f t="shared" si="22"/>
        <v>-5.3371675050167235</v>
      </c>
      <c r="L56">
        <f t="shared" si="9"/>
        <v>4.6007908935679804E-6</v>
      </c>
      <c r="M56">
        <f t="shared" si="10"/>
        <v>95792.831181296424</v>
      </c>
      <c r="N56">
        <f t="shared" si="11"/>
        <v>3.0375707502947875E-3</v>
      </c>
      <c r="O56">
        <f t="shared" si="23"/>
        <v>2.5343542568514061E-4</v>
      </c>
    </row>
    <row r="57" spans="1:17" x14ac:dyDescent="0.2">
      <c r="A57">
        <f t="shared" si="15"/>
        <v>10.599999999999994</v>
      </c>
      <c r="B57">
        <f t="shared" si="0"/>
        <v>635.99999999999966</v>
      </c>
      <c r="C57">
        <f t="shared" si="1"/>
        <v>908.99999999999966</v>
      </c>
      <c r="D57">
        <f t="shared" si="2"/>
        <v>2.5352732366006514E-23</v>
      </c>
      <c r="E57">
        <f t="shared" si="16"/>
        <v>1.1953773021855854E-23</v>
      </c>
      <c r="F57">
        <f t="shared" si="17"/>
        <v>4404.1212858658328</v>
      </c>
      <c r="G57">
        <f t="shared" si="18"/>
        <v>9340.6916848630226</v>
      </c>
      <c r="H57">
        <f t="shared" si="19"/>
        <v>3.1006759272394307E-19</v>
      </c>
      <c r="I57">
        <f t="shared" si="20"/>
        <v>1.7447092044388417</v>
      </c>
      <c r="J57">
        <f t="shared" si="21"/>
        <v>2.6080381757001781E-4</v>
      </c>
      <c r="K57">
        <f t="shared" si="22"/>
        <v>-5.3003094257425749</v>
      </c>
      <c r="L57">
        <f t="shared" si="9"/>
        <v>5.0083027537474957E-6</v>
      </c>
      <c r="M57">
        <f t="shared" si="10"/>
        <v>87998.431212695708</v>
      </c>
      <c r="N57">
        <f t="shared" si="11"/>
        <v>2.7904119486521976E-3</v>
      </c>
      <c r="O57">
        <f t="shared" si="23"/>
        <v>2.7680296709146695E-4</v>
      </c>
    </row>
    <row r="58" spans="1:17" x14ac:dyDescent="0.2">
      <c r="A58">
        <f t="shared" si="15"/>
        <v>10.799999999999994</v>
      </c>
      <c r="B58">
        <f t="shared" si="0"/>
        <v>647.99999999999966</v>
      </c>
      <c r="C58">
        <f t="shared" si="1"/>
        <v>920.99999999999966</v>
      </c>
      <c r="D58">
        <f t="shared" si="2"/>
        <v>3.1873563574072773E-23</v>
      </c>
      <c r="E58">
        <f t="shared" si="16"/>
        <v>1.7774544922877246E-23</v>
      </c>
      <c r="F58">
        <f t="shared" si="17"/>
        <v>3549.3527830845469</v>
      </c>
      <c r="G58">
        <f t="shared" si="18"/>
        <v>6364.7492562720699</v>
      </c>
      <c r="H58">
        <f t="shared" si="19"/>
        <v>4.7150704941432376E-19</v>
      </c>
      <c r="I58">
        <f t="shared" si="20"/>
        <v>0.92465801100139844</v>
      </c>
      <c r="J58">
        <f t="shared" si="21"/>
        <v>2.1857901226308193E-4</v>
      </c>
      <c r="K58">
        <f t="shared" si="22"/>
        <v>-5.2650459804560272</v>
      </c>
      <c r="L58">
        <f t="shared" si="9"/>
        <v>5.4319281849892373E-6</v>
      </c>
      <c r="M58">
        <f t="shared" si="10"/>
        <v>81135.606060829508</v>
      </c>
      <c r="N58">
        <f t="shared" si="11"/>
        <v>2.572793190665573E-3</v>
      </c>
      <c r="O58">
        <f t="shared" si="23"/>
        <v>3.0163103626178309E-4</v>
      </c>
    </row>
    <row r="59" spans="1:17" x14ac:dyDescent="0.2">
      <c r="A59">
        <f t="shared" si="15"/>
        <v>10.999999999999993</v>
      </c>
      <c r="B59">
        <f t="shared" si="0"/>
        <v>659.99999999999955</v>
      </c>
      <c r="C59">
        <f t="shared" si="1"/>
        <v>932.99999999999955</v>
      </c>
      <c r="D59">
        <f t="shared" si="2"/>
        <v>3.9836337955159951E-23</v>
      </c>
      <c r="E59">
        <f t="shared" si="16"/>
        <v>2.6161340230103677E-23</v>
      </c>
      <c r="F59">
        <f t="shared" si="17"/>
        <v>2876.8842913704957</v>
      </c>
      <c r="G59">
        <f t="shared" si="18"/>
        <v>4380.6828656679936</v>
      </c>
      <c r="H59">
        <f t="shared" si="19"/>
        <v>7.0931233521684387E-19</v>
      </c>
      <c r="I59">
        <f t="shared" si="20"/>
        <v>0.49820151241524546</v>
      </c>
      <c r="J59">
        <f t="shared" si="21"/>
        <v>1.8405553675872804E-4</v>
      </c>
      <c r="K59">
        <f t="shared" si="22"/>
        <v>-5.2313156398713838</v>
      </c>
      <c r="L59">
        <f t="shared" si="9"/>
        <v>5.8706252764076651E-6</v>
      </c>
      <c r="M59">
        <f t="shared" si="10"/>
        <v>75072.545873288851</v>
      </c>
      <c r="N59">
        <f t="shared" si="11"/>
        <v>2.3805348133336141E-3</v>
      </c>
      <c r="O59">
        <f t="shared" si="23"/>
        <v>3.2796061316835119E-4</v>
      </c>
    </row>
    <row r="60" spans="1:17" x14ac:dyDescent="0.2">
      <c r="A60">
        <f t="shared" si="15"/>
        <v>11.199999999999992</v>
      </c>
      <c r="B60">
        <f t="shared" si="0"/>
        <v>671.99999999999955</v>
      </c>
      <c r="C60">
        <f t="shared" si="1"/>
        <v>944.99999999999955</v>
      </c>
      <c r="D60">
        <f t="shared" si="2"/>
        <v>4.9507220315509058E-23</v>
      </c>
      <c r="E60">
        <f t="shared" si="16"/>
        <v>3.8129256615780804E-23</v>
      </c>
      <c r="F60">
        <f t="shared" si="17"/>
        <v>2344.6791692126308</v>
      </c>
      <c r="G60">
        <f t="shared" si="18"/>
        <v>3044.3433337578435</v>
      </c>
      <c r="H60">
        <f t="shared" si="19"/>
        <v>1.0560457302360193E-18</v>
      </c>
      <c r="I60">
        <f t="shared" si="20"/>
        <v>0.27272243089204989</v>
      </c>
      <c r="J60">
        <f t="shared" si="21"/>
        <v>1.5568843833970768E-4</v>
      </c>
      <c r="K60">
        <f t="shared" si="22"/>
        <v>-5.1990600000000011</v>
      </c>
      <c r="L60">
        <f t="shared" si="9"/>
        <v>6.3232448648521278E-6</v>
      </c>
      <c r="M60">
        <f t="shared" si="10"/>
        <v>69698.832606937169</v>
      </c>
      <c r="N60">
        <f t="shared" si="11"/>
        <v>2.210135483477206E-3</v>
      </c>
      <c r="O60">
        <f t="shared" si="23"/>
        <v>3.5583141596465636E-4</v>
      </c>
    </row>
    <row r="61" spans="1:17" x14ac:dyDescent="0.2">
      <c r="A61">
        <f t="shared" si="15"/>
        <v>11.399999999999991</v>
      </c>
      <c r="B61">
        <f t="shared" si="0"/>
        <v>683.99999999999955</v>
      </c>
      <c r="C61">
        <f t="shared" si="1"/>
        <v>956.99999999999955</v>
      </c>
      <c r="D61">
        <f t="shared" si="2"/>
        <v>6.1191422832813773E-23</v>
      </c>
      <c r="E61">
        <f t="shared" si="16"/>
        <v>5.5049567028058646E-23</v>
      </c>
      <c r="F61">
        <f t="shared" si="17"/>
        <v>1921.0627252619729</v>
      </c>
      <c r="G61">
        <f t="shared" si="18"/>
        <v>2135.3948424325786</v>
      </c>
      <c r="H61">
        <f t="shared" si="19"/>
        <v>1.5566581913632957E-18</v>
      </c>
      <c r="I61">
        <f t="shared" si="20"/>
        <v>0.15158926362210953</v>
      </c>
      <c r="J61">
        <f t="shared" si="21"/>
        <v>1.3226837011657248E-4</v>
      </c>
      <c r="K61">
        <f t="shared" si="22"/>
        <v>-5.1682235862068975</v>
      </c>
      <c r="L61">
        <f t="shared" si="9"/>
        <v>6.7885405074115682E-6</v>
      </c>
      <c r="M61">
        <f t="shared" si="10"/>
        <v>64921.581433716536</v>
      </c>
      <c r="N61">
        <f t="shared" si="11"/>
        <v>2.0586498425201843E-3</v>
      </c>
      <c r="O61">
        <f t="shared" si="23"/>
        <v>3.8528184671556221E-4</v>
      </c>
    </row>
    <row r="62" spans="1:17" x14ac:dyDescent="0.2">
      <c r="A62">
        <f t="shared" si="15"/>
        <v>11.599999999999991</v>
      </c>
      <c r="B62">
        <f t="shared" si="0"/>
        <v>695.99999999999943</v>
      </c>
      <c r="C62">
        <f t="shared" si="1"/>
        <v>968.99999999999943</v>
      </c>
      <c r="D62">
        <f t="shared" si="2"/>
        <v>7.5237330453067182E-23</v>
      </c>
      <c r="E62">
        <f t="shared" si="16"/>
        <v>7.8758805770065177E-23</v>
      </c>
      <c r="F62">
        <f t="shared" si="17"/>
        <v>1582.0148602239392</v>
      </c>
      <c r="G62">
        <f t="shared" si="18"/>
        <v>1511.2795789187971</v>
      </c>
      <c r="H62">
        <f t="shared" si="19"/>
        <v>2.2726374661666617E-18</v>
      </c>
      <c r="I62">
        <f t="shared" si="20"/>
        <v>8.5506780706147617E-2</v>
      </c>
      <c r="J62">
        <f t="shared" si="21"/>
        <v>1.1284352693037281E-4</v>
      </c>
      <c r="K62">
        <f t="shared" si="22"/>
        <v>-5.1387536718266267</v>
      </c>
      <c r="L62">
        <f t="shared" si="9"/>
        <v>7.2651791543890616E-6</v>
      </c>
      <c r="M62">
        <f t="shared" si="10"/>
        <v>60662.342387214594</v>
      </c>
      <c r="N62">
        <f t="shared" si="11"/>
        <v>1.92359025834648E-3</v>
      </c>
      <c r="O62">
        <f t="shared" si="23"/>
        <v>4.1634894381860756E-4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5534F-6C50-AA42-860B-A0EBF8A004A9}">
  <dimension ref="A1:Q94"/>
  <sheetViews>
    <sheetView topLeftCell="A68" workbookViewId="0">
      <selection activeCell="M92" sqref="M92"/>
    </sheetView>
  </sheetViews>
  <sheetFormatPr baseColWidth="10" defaultRowHeight="16" x14ac:dyDescent="0.2"/>
  <cols>
    <col min="4" max="7" width="12.1640625" bestFit="1" customWidth="1"/>
    <col min="8" max="8" width="12.33203125" customWidth="1"/>
    <col min="10" max="10" width="12.1640625" bestFit="1" customWidth="1"/>
    <col min="11" max="11" width="11.1640625" bestFit="1" customWidth="1"/>
    <col min="12" max="12" width="12.1640625" style="1" bestFit="1" customWidth="1"/>
    <col min="13" max="13" width="12.1640625" bestFit="1" customWidth="1"/>
    <col min="16" max="16" width="12.1640625" bestFit="1" customWidth="1"/>
  </cols>
  <sheetData>
    <row r="1" spans="1:17" x14ac:dyDescent="0.2">
      <c r="A1" t="s">
        <v>11</v>
      </c>
      <c r="B1">
        <f>10*10^-6</f>
        <v>9.9999999999999991E-6</v>
      </c>
    </row>
    <row r="2" spans="1:17" x14ac:dyDescent="0.2">
      <c r="A2" t="s">
        <v>12</v>
      </c>
      <c r="B2">
        <f>1*10^-6</f>
        <v>9.9999999999999995E-7</v>
      </c>
    </row>
    <row r="3" spans="1:17" x14ac:dyDescent="0.2">
      <c r="D3" t="s">
        <v>9</v>
      </c>
      <c r="E3" t="s">
        <v>10</v>
      </c>
      <c r="F3" t="s">
        <v>9</v>
      </c>
      <c r="G3" t="s">
        <v>10</v>
      </c>
    </row>
    <row r="4" spans="1:17" x14ac:dyDescent="0.2">
      <c r="A4" t="s">
        <v>14</v>
      </c>
      <c r="B4" t="s">
        <v>0</v>
      </c>
      <c r="C4" t="s">
        <v>7</v>
      </c>
      <c r="D4" t="s">
        <v>8</v>
      </c>
      <c r="E4" t="s">
        <v>8</v>
      </c>
      <c r="F4" t="s">
        <v>13</v>
      </c>
      <c r="G4" t="s">
        <v>13</v>
      </c>
      <c r="H4" t="s">
        <v>20</v>
      </c>
      <c r="I4" t="s">
        <v>16</v>
      </c>
      <c r="J4" t="s">
        <v>15</v>
      </c>
      <c r="K4" t="s">
        <v>17</v>
      </c>
      <c r="L4" s="1" t="s">
        <v>18</v>
      </c>
      <c r="M4" t="s">
        <v>19</v>
      </c>
      <c r="O4" t="s">
        <v>18</v>
      </c>
    </row>
    <row r="5" spans="1:17" x14ac:dyDescent="0.2">
      <c r="A5">
        <v>0.2</v>
      </c>
      <c r="B5">
        <f>125*A5</f>
        <v>25</v>
      </c>
      <c r="C5">
        <f>B5+273</f>
        <v>298</v>
      </c>
      <c r="D5">
        <f>(1.08*10^-15)*EXP(-132700/(8.31*C5))</f>
        <v>5.7702769018156474E-39</v>
      </c>
      <c r="E5">
        <f>(2*10^-10)*EXP(-230000/(8.31*C5))</f>
        <v>9.2223446915007556E-51</v>
      </c>
      <c r="F5">
        <f>8.31*C5*$B$1*$B$1*$B$2*$B$2/(22.69*10^-6*D5*0.335*0.0283)/(3600*24*364)</f>
        <v>6.3436581119905362E+18</v>
      </c>
      <c r="G5">
        <f>8.31*C5*$B$1*$B$1*$B$2*$B$2/(22.69*10^-6*E5*0.335*0.0283)/(3600*24*364)</f>
        <v>3.9691277111306665E+30</v>
      </c>
      <c r="H5">
        <f>16.495*C5*EXP((110000/8.31)*((1/C5)-(1/873)))/3600/24/365</f>
        <v>792305044.23234844</v>
      </c>
      <c r="I5">
        <f>1.1174-(2.028*10^-3)*C5-4158/C5</f>
        <v>-13.439964134228187</v>
      </c>
      <c r="J5">
        <f>10^I5</f>
        <v>3.6310804044324932E-14</v>
      </c>
      <c r="K5">
        <f>$B$1/(J5*22.69*10^-6)</f>
        <v>12137511051256.512</v>
      </c>
      <c r="L5" s="1">
        <f>K5/3600/24/365</f>
        <v>384877.95063598786</v>
      </c>
      <c r="M5">
        <f>(0.202)*EXP(-49800/(8.31*C5))</f>
        <v>3.7298352926973802E-10</v>
      </c>
      <c r="N5">
        <f>$B$1/(M5*22.69*10^-6)</f>
        <v>1181614604.3523471</v>
      </c>
      <c r="O5">
        <f>N5/3600/24/365</f>
        <v>37.468753308991218</v>
      </c>
      <c r="P5">
        <f>L5/G5</f>
        <v>9.6967892858844171E-26</v>
      </c>
      <c r="Q5">
        <f>H5/L5</f>
        <v>2058.5877754834009</v>
      </c>
    </row>
    <row r="6" spans="1:17" x14ac:dyDescent="0.2">
      <c r="A6">
        <f>A5+0.2</f>
        <v>0.4</v>
      </c>
      <c r="B6">
        <f t="shared" ref="B6:B69" si="0">125*A6</f>
        <v>50</v>
      </c>
      <c r="C6">
        <f t="shared" ref="C6:C69" si="1">B6+273</f>
        <v>323</v>
      </c>
      <c r="D6">
        <f t="shared" ref="D6:D69" si="2">(1.08*10^-15)*EXP(-132700/(8.31*C6))</f>
        <v>3.6513429188590654E-37</v>
      </c>
      <c r="E6">
        <f t="shared" ref="E6:E60" si="3">(2*10^-10)*EXP(-230000/(8.31*C6))</f>
        <v>1.2213422344879114E-47</v>
      </c>
      <c r="F6">
        <f t="shared" ref="F6:F60" si="4">8.31*C6*$B$1*$B$1*$B$2*$B$2/(22.69*10^-6*D6*0.335*0.0283)/(3600*24*364)</f>
        <v>1.086600897855628E+17</v>
      </c>
      <c r="G6">
        <f t="shared" ref="G6:G60" si="5">8.31*C6*$B$1*$B$1*$B$2*$B$2/(22.69*10^-6*E6*0.335*0.0283)/(3600*24*364)</f>
        <v>3.2485182137949889E+27</v>
      </c>
      <c r="H6">
        <f t="shared" ref="H6:H54" si="6">16.495*C6*EXP((110000/8.31)*((1/C6)-(1/873)))/3600/24/365</f>
        <v>27589901.20561846</v>
      </c>
      <c r="I6">
        <f t="shared" ref="I6:I54" si="7">1.1174-(2.028*10^-3)*C6-4158/C6</f>
        <v>-12.410709015479876</v>
      </c>
      <c r="J6">
        <f t="shared" ref="J6:J54" si="8">10^I6</f>
        <v>3.884105203304045E-13</v>
      </c>
      <c r="K6">
        <f t="shared" ref="K6:K54" si="9">$B$1/(J6*22.69*10^-6)</f>
        <v>1134682925151.2012</v>
      </c>
      <c r="L6" s="1">
        <f t="shared" ref="L6:L54" si="10">K6/3600/24/365</f>
        <v>35980.55952407411</v>
      </c>
      <c r="M6">
        <f t="shared" ref="M6:M54" si="11">(0.202)*EXP(-49800/(8.31*C6))</f>
        <v>1.7687630738559864E-9</v>
      </c>
      <c r="N6">
        <f t="shared" ref="N6:N54" si="12">$B$1/(M6*22.69*10^-6)</f>
        <v>249170051.02735844</v>
      </c>
      <c r="O6">
        <f t="shared" ref="O6:O54" si="13">N6/3600/24/365</f>
        <v>7.9011304866615442</v>
      </c>
      <c r="P6">
        <f t="shared" ref="P6:P54" si="14">L6/G6</f>
        <v>1.1075991315449898E-23</v>
      </c>
      <c r="Q6">
        <f t="shared" ref="Q6:Q54" si="15">H6/L6</f>
        <v>766.80022686024176</v>
      </c>
    </row>
    <row r="7" spans="1:17" x14ac:dyDescent="0.2">
      <c r="A7">
        <f t="shared" ref="A7:A71" si="16">A6+0.2</f>
        <v>0.60000000000000009</v>
      </c>
      <c r="B7">
        <f t="shared" si="0"/>
        <v>75.000000000000014</v>
      </c>
      <c r="C7">
        <f t="shared" si="1"/>
        <v>348</v>
      </c>
      <c r="D7">
        <f t="shared" si="2"/>
        <v>1.2732317057549948E-35</v>
      </c>
      <c r="E7">
        <f t="shared" si="3"/>
        <v>5.7579879718121884E-45</v>
      </c>
      <c r="F7">
        <f t="shared" si="4"/>
        <v>3357313975953732</v>
      </c>
      <c r="G7">
        <f t="shared" si="5"/>
        <v>7.4238407952306195E+24</v>
      </c>
      <c r="H7">
        <f t="shared" si="6"/>
        <v>1565050.2812660025</v>
      </c>
      <c r="I7">
        <f t="shared" si="7"/>
        <v>-11.536619862068966</v>
      </c>
      <c r="J7">
        <f t="shared" si="8"/>
        <v>2.9065656580832337E-12</v>
      </c>
      <c r="K7">
        <f t="shared" si="9"/>
        <v>151630080725.11353</v>
      </c>
      <c r="L7" s="1">
        <f t="shared" si="10"/>
        <v>4808.1583182747818</v>
      </c>
      <c r="M7">
        <f t="shared" si="11"/>
        <v>6.7069660410177913E-9</v>
      </c>
      <c r="N7">
        <f t="shared" si="12"/>
        <v>65711199.76941514</v>
      </c>
      <c r="O7">
        <f t="shared" si="13"/>
        <v>2.0836884756917531</v>
      </c>
      <c r="P7">
        <f t="shared" si="14"/>
        <v>6.4766452445528473E-22</v>
      </c>
      <c r="Q7">
        <f t="shared" si="15"/>
        <v>325.49890782871705</v>
      </c>
    </row>
    <row r="8" spans="1:17" x14ac:dyDescent="0.2">
      <c r="A8">
        <f t="shared" si="16"/>
        <v>0.8</v>
      </c>
      <c r="B8">
        <f t="shared" si="0"/>
        <v>100</v>
      </c>
      <c r="C8">
        <f t="shared" si="1"/>
        <v>373</v>
      </c>
      <c r="D8">
        <f t="shared" si="2"/>
        <v>2.7580293693957761E-34</v>
      </c>
      <c r="E8">
        <f t="shared" si="3"/>
        <v>1.1894194764954072E-42</v>
      </c>
      <c r="F8">
        <f t="shared" si="4"/>
        <v>166123129708006.47</v>
      </c>
      <c r="G8">
        <f t="shared" si="5"/>
        <v>3.8520680022881318E+22</v>
      </c>
      <c r="H8">
        <f t="shared" si="6"/>
        <v>131054.88727698124</v>
      </c>
      <c r="I8">
        <f t="shared" si="7"/>
        <v>-10.78649708310992</v>
      </c>
      <c r="J8">
        <f t="shared" si="8"/>
        <v>1.6349441320114704E-11</v>
      </c>
      <c r="K8">
        <f t="shared" si="9"/>
        <v>26956443143.153923</v>
      </c>
      <c r="L8" s="1">
        <f t="shared" si="10"/>
        <v>854.78320469158803</v>
      </c>
      <c r="M8">
        <f t="shared" si="11"/>
        <v>2.1270997384614809E-8</v>
      </c>
      <c r="N8">
        <f t="shared" si="12"/>
        <v>20719422.667353425</v>
      </c>
      <c r="O8">
        <f t="shared" si="13"/>
        <v>0.65700858280547392</v>
      </c>
      <c r="P8">
        <f t="shared" si="14"/>
        <v>2.2190241817741691E-20</v>
      </c>
      <c r="Q8">
        <f t="shared" si="15"/>
        <v>153.31944586378108</v>
      </c>
    </row>
    <row r="9" spans="1:17" x14ac:dyDescent="0.2">
      <c r="A9">
        <f t="shared" si="16"/>
        <v>1</v>
      </c>
      <c r="B9">
        <f t="shared" si="0"/>
        <v>125</v>
      </c>
      <c r="C9">
        <f t="shared" si="1"/>
        <v>398</v>
      </c>
      <c r="D9">
        <f t="shared" si="2"/>
        <v>4.0596621810279416E-33</v>
      </c>
      <c r="E9">
        <f t="shared" si="3"/>
        <v>1.2576567191768304E-40</v>
      </c>
      <c r="F9">
        <f t="shared" si="4"/>
        <v>12042407951826.113</v>
      </c>
      <c r="G9">
        <f t="shared" si="5"/>
        <v>3.887237859512029E+20</v>
      </c>
      <c r="H9">
        <f t="shared" si="6"/>
        <v>15049.388821295253</v>
      </c>
      <c r="I9">
        <f t="shared" si="7"/>
        <v>-10.136980180904521</v>
      </c>
      <c r="J9">
        <f t="shared" si="8"/>
        <v>7.2949079991982568E-11</v>
      </c>
      <c r="K9">
        <f t="shared" si="9"/>
        <v>6041512592.2964468</v>
      </c>
      <c r="L9" s="1">
        <f t="shared" si="10"/>
        <v>191.5751075690147</v>
      </c>
      <c r="M9">
        <f t="shared" si="11"/>
        <v>5.8354858421259055E-8</v>
      </c>
      <c r="N9">
        <f t="shared" si="12"/>
        <v>7552460.8797173472</v>
      </c>
      <c r="O9">
        <f t="shared" si="13"/>
        <v>0.23948696346135673</v>
      </c>
      <c r="P9">
        <f t="shared" si="14"/>
        <v>4.9283093675431383E-19</v>
      </c>
      <c r="Q9">
        <f t="shared" si="15"/>
        <v>78.556076581471984</v>
      </c>
    </row>
    <row r="10" spans="1:17" x14ac:dyDescent="0.2">
      <c r="A10">
        <f t="shared" si="16"/>
        <v>1.2</v>
      </c>
      <c r="B10">
        <f t="shared" si="0"/>
        <v>150</v>
      </c>
      <c r="C10">
        <f t="shared" si="1"/>
        <v>423</v>
      </c>
      <c r="D10">
        <f t="shared" si="2"/>
        <v>4.3484283907809789E-32</v>
      </c>
      <c r="E10">
        <f t="shared" si="3"/>
        <v>7.6651180173632569E-39</v>
      </c>
      <c r="F10">
        <f t="shared" si="4"/>
        <v>1194890763388.72</v>
      </c>
      <c r="G10">
        <f t="shared" si="5"/>
        <v>6.7786261185171118E+18</v>
      </c>
      <c r="H10">
        <f t="shared" si="6"/>
        <v>2240.2743174951156</v>
      </c>
      <c r="I10">
        <f t="shared" si="7"/>
        <v>-9.5702312340425539</v>
      </c>
      <c r="J10">
        <f t="shared" si="8"/>
        <v>2.6901021151836548E-10</v>
      </c>
      <c r="K10">
        <f t="shared" si="9"/>
        <v>1638312474.7586582</v>
      </c>
      <c r="L10" s="1">
        <f t="shared" si="10"/>
        <v>51.950547779003621</v>
      </c>
      <c r="M10">
        <f t="shared" si="11"/>
        <v>1.4208850843036599E-7</v>
      </c>
      <c r="N10">
        <f t="shared" si="12"/>
        <v>3101748.2711066012</v>
      </c>
      <c r="O10">
        <f t="shared" si="13"/>
        <v>9.8355792462791761E-2</v>
      </c>
      <c r="P10">
        <f t="shared" si="14"/>
        <v>7.6638756690077329E-18</v>
      </c>
      <c r="Q10">
        <f t="shared" si="15"/>
        <v>43.123208768176781</v>
      </c>
    </row>
    <row r="11" spans="1:17" x14ac:dyDescent="0.2">
      <c r="A11">
        <f t="shared" si="16"/>
        <v>1.4</v>
      </c>
      <c r="B11">
        <f t="shared" si="0"/>
        <v>175</v>
      </c>
      <c r="C11">
        <f t="shared" si="1"/>
        <v>448</v>
      </c>
      <c r="D11">
        <f t="shared" si="2"/>
        <v>3.574678419208703E-31</v>
      </c>
      <c r="E11">
        <f t="shared" si="3"/>
        <v>2.9529878197777077E-37</v>
      </c>
      <c r="F11">
        <f t="shared" si="4"/>
        <v>153943442749.38223</v>
      </c>
      <c r="G11">
        <f t="shared" si="5"/>
        <v>1.8635305533238947E+17</v>
      </c>
      <c r="H11">
        <f t="shared" si="6"/>
        <v>413.84728624336606</v>
      </c>
      <c r="I11">
        <f t="shared" si="7"/>
        <v>-9.0723939999999992</v>
      </c>
      <c r="J11">
        <f t="shared" si="8"/>
        <v>8.4645914228213753E-10</v>
      </c>
      <c r="K11">
        <f t="shared" si="9"/>
        <v>520666342.12228042</v>
      </c>
      <c r="L11" s="1">
        <f t="shared" si="10"/>
        <v>16.510221401645119</v>
      </c>
      <c r="M11">
        <f t="shared" si="11"/>
        <v>3.1326130027699353E-7</v>
      </c>
      <c r="N11">
        <f t="shared" si="12"/>
        <v>1406885.5137174791</v>
      </c>
      <c r="O11">
        <f t="shared" si="13"/>
        <v>4.4612046984953038E-2</v>
      </c>
      <c r="P11">
        <f t="shared" si="14"/>
        <v>8.8596462087496161E-17</v>
      </c>
      <c r="Q11">
        <f t="shared" si="15"/>
        <v>25.066125776007421</v>
      </c>
    </row>
    <row r="12" spans="1:17" x14ac:dyDescent="0.2">
      <c r="A12">
        <f t="shared" si="16"/>
        <v>1.5999999999999999</v>
      </c>
      <c r="B12">
        <f t="shared" si="0"/>
        <v>199.99999999999997</v>
      </c>
      <c r="C12">
        <f t="shared" si="1"/>
        <v>473</v>
      </c>
      <c r="D12">
        <f t="shared" si="2"/>
        <v>2.3519531610465476E-30</v>
      </c>
      <c r="E12">
        <f t="shared" si="3"/>
        <v>7.733540700578801E-36</v>
      </c>
      <c r="F12">
        <f t="shared" si="4"/>
        <v>24703166833.098717</v>
      </c>
      <c r="G12">
        <f t="shared" si="5"/>
        <v>7512818975222867</v>
      </c>
      <c r="H12">
        <f t="shared" si="6"/>
        <v>91.66288093392339</v>
      </c>
      <c r="I12">
        <f t="shared" si="7"/>
        <v>-8.6325416744186043</v>
      </c>
      <c r="J12">
        <f t="shared" si="8"/>
        <v>2.3305494676005681E-9</v>
      </c>
      <c r="K12">
        <f t="shared" si="9"/>
        <v>189106814.29206154</v>
      </c>
      <c r="L12" s="1">
        <f t="shared" si="10"/>
        <v>5.996537743913672</v>
      </c>
      <c r="M12">
        <f t="shared" si="11"/>
        <v>6.3527219128661372E-7</v>
      </c>
      <c r="N12">
        <f t="shared" si="12"/>
        <v>693754.25433845888</v>
      </c>
      <c r="O12">
        <f t="shared" si="13"/>
        <v>2.1998803092924239E-2</v>
      </c>
      <c r="P12">
        <f t="shared" si="14"/>
        <v>7.981741292702697E-16</v>
      </c>
      <c r="Q12">
        <f t="shared" si="15"/>
        <v>15.285967477976572</v>
      </c>
    </row>
    <row r="13" spans="1:17" x14ac:dyDescent="0.2">
      <c r="A13">
        <f t="shared" si="16"/>
        <v>1.7999999999999998</v>
      </c>
      <c r="B13">
        <f t="shared" si="0"/>
        <v>224.99999999999997</v>
      </c>
      <c r="C13">
        <f t="shared" si="1"/>
        <v>498</v>
      </c>
      <c r="D13">
        <f t="shared" si="2"/>
        <v>1.2807742827980554E-29</v>
      </c>
      <c r="E13">
        <f t="shared" si="3"/>
        <v>1.4591969008704846E-34</v>
      </c>
      <c r="F13">
        <f t="shared" si="4"/>
        <v>4776138403.6228304</v>
      </c>
      <c r="G13">
        <f t="shared" si="5"/>
        <v>419213831580583.06</v>
      </c>
      <c r="H13">
        <f t="shared" si="6"/>
        <v>23.682487909731105</v>
      </c>
      <c r="I13">
        <f t="shared" si="7"/>
        <v>-8.2419415903614457</v>
      </c>
      <c r="J13">
        <f t="shared" si="8"/>
        <v>5.7287307331651901E-9</v>
      </c>
      <c r="K13">
        <f t="shared" si="9"/>
        <v>76932012.673686787</v>
      </c>
      <c r="L13" s="1">
        <f t="shared" si="10"/>
        <v>2.4394981187749489</v>
      </c>
      <c r="M13">
        <f t="shared" si="11"/>
        <v>1.2000084905409121E-6</v>
      </c>
      <c r="N13">
        <f t="shared" si="12"/>
        <v>367266.38923141675</v>
      </c>
      <c r="O13">
        <f t="shared" si="13"/>
        <v>1.1645940805156543E-2</v>
      </c>
      <c r="P13">
        <f t="shared" si="14"/>
        <v>5.8192214450014354E-15</v>
      </c>
      <c r="Q13">
        <f t="shared" si="15"/>
        <v>9.7079344835173806</v>
      </c>
    </row>
    <row r="14" spans="1:17" x14ac:dyDescent="0.2">
      <c r="A14">
        <f t="shared" si="16"/>
        <v>1.9999999999999998</v>
      </c>
      <c r="B14">
        <f t="shared" si="0"/>
        <v>249.99999999999997</v>
      </c>
      <c r="C14">
        <f t="shared" si="1"/>
        <v>523</v>
      </c>
      <c r="D14">
        <f t="shared" si="2"/>
        <v>5.9312883820676729E-29</v>
      </c>
      <c r="E14">
        <f t="shared" si="3"/>
        <v>2.0791517043201253E-33</v>
      </c>
      <c r="F14">
        <f t="shared" si="4"/>
        <v>1083110604.470789</v>
      </c>
      <c r="G14">
        <f t="shared" si="5"/>
        <v>30898377119107.754</v>
      </c>
      <c r="H14">
        <f t="shared" si="6"/>
        <v>6.9806447412888275</v>
      </c>
      <c r="I14">
        <f t="shared" si="7"/>
        <v>-7.8935308068833656</v>
      </c>
      <c r="J14">
        <f t="shared" si="8"/>
        <v>1.2778185636904198E-8</v>
      </c>
      <c r="K14">
        <f t="shared" si="9"/>
        <v>34490247.511756949</v>
      </c>
      <c r="L14" s="1">
        <f t="shared" si="10"/>
        <v>1.093678574066367</v>
      </c>
      <c r="M14">
        <f t="shared" si="11"/>
        <v>2.1330503133003418E-6</v>
      </c>
      <c r="N14">
        <f t="shared" si="12"/>
        <v>206616.21651394587</v>
      </c>
      <c r="O14">
        <f t="shared" si="13"/>
        <v>6.5517572461296879E-3</v>
      </c>
      <c r="P14">
        <f t="shared" si="14"/>
        <v>3.5395987622600059E-14</v>
      </c>
      <c r="Q14">
        <f t="shared" si="15"/>
        <v>6.3827205788025481</v>
      </c>
    </row>
    <row r="15" spans="1:17" x14ac:dyDescent="0.2">
      <c r="A15">
        <f t="shared" si="16"/>
        <v>2.1999999999999997</v>
      </c>
      <c r="B15">
        <f t="shared" si="0"/>
        <v>274.99999999999994</v>
      </c>
      <c r="C15">
        <f t="shared" si="1"/>
        <v>548</v>
      </c>
      <c r="D15">
        <f t="shared" si="2"/>
        <v>2.3882983581719597E-28</v>
      </c>
      <c r="E15">
        <f t="shared" si="3"/>
        <v>2.3248089298186755E-32</v>
      </c>
      <c r="F15">
        <f t="shared" si="4"/>
        <v>281846170.01921618</v>
      </c>
      <c r="G15">
        <f t="shared" si="5"/>
        <v>2895432551381.5464</v>
      </c>
      <c r="H15">
        <f t="shared" si="6"/>
        <v>2.3052464648594926</v>
      </c>
      <c r="I15">
        <f t="shared" si="7"/>
        <v>-7.5815352408759127</v>
      </c>
      <c r="J15">
        <f t="shared" si="8"/>
        <v>2.6209863497658423E-8</v>
      </c>
      <c r="K15">
        <f t="shared" si="9"/>
        <v>16815149.968536746</v>
      </c>
      <c r="L15" s="1">
        <f t="shared" si="10"/>
        <v>0.5332049076781058</v>
      </c>
      <c r="M15">
        <f t="shared" si="11"/>
        <v>3.5976952950989401E-6</v>
      </c>
      <c r="N15">
        <f t="shared" si="12"/>
        <v>122501.42083138345</v>
      </c>
      <c r="O15">
        <f t="shared" si="13"/>
        <v>3.8844945722787752E-3</v>
      </c>
      <c r="P15">
        <f t="shared" si="14"/>
        <v>1.8415380024089623E-13</v>
      </c>
      <c r="Q15">
        <f t="shared" si="15"/>
        <v>4.3233781828789226</v>
      </c>
    </row>
    <row r="16" spans="1:17" x14ac:dyDescent="0.2">
      <c r="A16">
        <f t="shared" si="16"/>
        <v>2.4</v>
      </c>
      <c r="B16">
        <f t="shared" si="0"/>
        <v>300</v>
      </c>
      <c r="C16">
        <f t="shared" si="1"/>
        <v>573</v>
      </c>
      <c r="D16">
        <f t="shared" si="2"/>
        <v>8.5161063173440594E-28</v>
      </c>
      <c r="E16">
        <f t="shared" si="3"/>
        <v>2.1056981242402683E-31</v>
      </c>
      <c r="F16">
        <f t="shared" si="4"/>
        <v>82648258.431820318</v>
      </c>
      <c r="G16">
        <f t="shared" si="5"/>
        <v>334255583764.00897</v>
      </c>
      <c r="H16">
        <f t="shared" si="6"/>
        <v>0.84021715749789416</v>
      </c>
      <c r="I16">
        <f t="shared" si="7"/>
        <v>-7.3011885026178014</v>
      </c>
      <c r="J16">
        <f t="shared" si="8"/>
        <v>4.998175454232715E-8</v>
      </c>
      <c r="K16">
        <f t="shared" si="9"/>
        <v>8817673.3570802622</v>
      </c>
      <c r="L16" s="1">
        <f t="shared" si="10"/>
        <v>0.27960658793379822</v>
      </c>
      <c r="M16">
        <f t="shared" si="11"/>
        <v>5.7974578222745815E-6</v>
      </c>
      <c r="N16">
        <f t="shared" si="12"/>
        <v>76020.007196031627</v>
      </c>
      <c r="O16">
        <f t="shared" si="13"/>
        <v>2.4105786147904499E-3</v>
      </c>
      <c r="P16">
        <f t="shared" si="14"/>
        <v>8.3650536151164487E-13</v>
      </c>
      <c r="Q16">
        <f t="shared" si="15"/>
        <v>3.0049977137764379</v>
      </c>
    </row>
    <row r="17" spans="1:17" x14ac:dyDescent="0.2">
      <c r="A17">
        <f t="shared" si="16"/>
        <v>2.6</v>
      </c>
      <c r="B17">
        <f t="shared" si="0"/>
        <v>325</v>
      </c>
      <c r="C17">
        <f t="shared" si="1"/>
        <v>598</v>
      </c>
      <c r="D17">
        <f t="shared" si="2"/>
        <v>2.7304043845807808E-27</v>
      </c>
      <c r="E17">
        <f t="shared" si="3"/>
        <v>1.5863079232135222E-30</v>
      </c>
      <c r="F17">
        <f t="shared" si="4"/>
        <v>26902607.193705153</v>
      </c>
      <c r="G17">
        <f t="shared" si="5"/>
        <v>46305635597.87484</v>
      </c>
      <c r="H17">
        <f t="shared" si="6"/>
        <v>0.33381622858723564</v>
      </c>
      <c r="I17">
        <f t="shared" si="7"/>
        <v>-7.0485212575250831</v>
      </c>
      <c r="J17">
        <f t="shared" si="8"/>
        <v>8.9429075777868545E-8</v>
      </c>
      <c r="K17">
        <f t="shared" si="9"/>
        <v>4928182.2666121228</v>
      </c>
      <c r="L17" s="1">
        <f t="shared" si="10"/>
        <v>0.15627163453234788</v>
      </c>
      <c r="M17">
        <f t="shared" si="11"/>
        <v>8.9768774680971737E-6</v>
      </c>
      <c r="N17">
        <f t="shared" si="12"/>
        <v>49095.332640362241</v>
      </c>
      <c r="O17">
        <f t="shared" si="13"/>
        <v>1.5568027853996144E-3</v>
      </c>
      <c r="P17">
        <f t="shared" si="14"/>
        <v>3.3747865138799614E-12</v>
      </c>
      <c r="Q17">
        <f t="shared" si="15"/>
        <v>2.1361280925114814</v>
      </c>
    </row>
    <row r="18" spans="1:17" x14ac:dyDescent="0.2">
      <c r="A18">
        <f t="shared" si="16"/>
        <v>2.8000000000000003</v>
      </c>
      <c r="B18">
        <f t="shared" si="0"/>
        <v>350.00000000000006</v>
      </c>
      <c r="C18">
        <f t="shared" si="1"/>
        <v>623</v>
      </c>
      <c r="D18">
        <f t="shared" si="2"/>
        <v>7.9726748139786891E-27</v>
      </c>
      <c r="E18">
        <f t="shared" si="3"/>
        <v>1.0162354378319848E-29</v>
      </c>
      <c r="F18">
        <f t="shared" si="4"/>
        <v>9598517.3718170915</v>
      </c>
      <c r="G18">
        <f t="shared" si="5"/>
        <v>7530327604.5048866</v>
      </c>
      <c r="H18">
        <f t="shared" si="6"/>
        <v>0.14306250304221707</v>
      </c>
      <c r="I18">
        <f t="shared" si="7"/>
        <v>-6.8202013033707862</v>
      </c>
      <c r="J18">
        <f t="shared" si="8"/>
        <v>1.5128598479089241E-7</v>
      </c>
      <c r="K18">
        <f t="shared" si="9"/>
        <v>2913176.5640893355</v>
      </c>
      <c r="L18" s="1">
        <f t="shared" si="10"/>
        <v>9.2376222859250887E-2</v>
      </c>
      <c r="M18">
        <f t="shared" si="11"/>
        <v>1.3420639585766388E-5</v>
      </c>
      <c r="N18">
        <f t="shared" si="12"/>
        <v>32839.178978878444</v>
      </c>
      <c r="O18">
        <f t="shared" si="13"/>
        <v>1.0413235343378503E-3</v>
      </c>
      <c r="P18">
        <f t="shared" si="14"/>
        <v>1.2267224974911905E-11</v>
      </c>
      <c r="Q18">
        <f t="shared" si="15"/>
        <v>1.5486940103644893</v>
      </c>
    </row>
    <row r="19" spans="1:17" x14ac:dyDescent="0.2">
      <c r="A19">
        <f t="shared" si="16"/>
        <v>3.0000000000000004</v>
      </c>
      <c r="B19">
        <f t="shared" si="0"/>
        <v>375.00000000000006</v>
      </c>
      <c r="C19">
        <f t="shared" si="1"/>
        <v>648</v>
      </c>
      <c r="D19">
        <f t="shared" si="2"/>
        <v>2.1432478831278171E-26</v>
      </c>
      <c r="E19">
        <f t="shared" si="3"/>
        <v>5.6410895645223645E-29</v>
      </c>
      <c r="F19">
        <f t="shared" si="4"/>
        <v>3713836.341185932</v>
      </c>
      <c r="G19">
        <f t="shared" si="5"/>
        <v>1411016752.258189</v>
      </c>
      <c r="H19">
        <f t="shared" si="6"/>
        <v>6.5555687450677205E-2</v>
      </c>
      <c r="I19">
        <f t="shared" si="7"/>
        <v>-6.6134106666666668</v>
      </c>
      <c r="J19">
        <f t="shared" si="8"/>
        <v>2.4355067263229605E-7</v>
      </c>
      <c r="K19">
        <f t="shared" si="9"/>
        <v>1809573.2629463549</v>
      </c>
      <c r="L19" s="1">
        <f t="shared" si="10"/>
        <v>5.7381191747411048E-2</v>
      </c>
      <c r="M19">
        <f t="shared" si="11"/>
        <v>1.9451146740404113E-5</v>
      </c>
      <c r="N19">
        <f t="shared" si="12"/>
        <v>22657.933295651397</v>
      </c>
      <c r="O19">
        <f t="shared" si="13"/>
        <v>7.1847835158711938E-4</v>
      </c>
      <c r="P19">
        <f t="shared" si="14"/>
        <v>4.0666555982115931E-11</v>
      </c>
      <c r="Q19">
        <f t="shared" si="15"/>
        <v>1.1424594968199659</v>
      </c>
    </row>
    <row r="20" spans="1:17" x14ac:dyDescent="0.2">
      <c r="A20">
        <f t="shared" si="16"/>
        <v>3.2000000000000006</v>
      </c>
      <c r="B20">
        <f t="shared" si="0"/>
        <v>400.00000000000006</v>
      </c>
      <c r="C20">
        <f t="shared" si="1"/>
        <v>673</v>
      </c>
      <c r="D20">
        <f t="shared" si="2"/>
        <v>5.3534499454359102E-26</v>
      </c>
      <c r="E20">
        <f t="shared" si="3"/>
        <v>2.7569530929168108E-28</v>
      </c>
      <c r="F20">
        <f t="shared" si="4"/>
        <v>1544192.6359889377</v>
      </c>
      <c r="G20">
        <f t="shared" si="5"/>
        <v>299851238.09746855</v>
      </c>
      <c r="H20">
        <f t="shared" si="6"/>
        <v>3.1878431682864396E-2</v>
      </c>
      <c r="I20">
        <f t="shared" si="7"/>
        <v>-6.4257500921248143</v>
      </c>
      <c r="J20">
        <f t="shared" si="8"/>
        <v>3.7518883660883778E-7</v>
      </c>
      <c r="K20">
        <f t="shared" si="9"/>
        <v>1174669.2394994944</v>
      </c>
      <c r="L20" s="1">
        <f t="shared" si="10"/>
        <v>3.7248517234255915E-2</v>
      </c>
      <c r="M20">
        <f t="shared" si="11"/>
        <v>2.7424774266933198E-5</v>
      </c>
      <c r="N20">
        <f t="shared" si="12"/>
        <v>16070.242951804166</v>
      </c>
      <c r="O20">
        <f t="shared" si="13"/>
        <v>5.0958406113026902E-4</v>
      </c>
      <c r="P20">
        <f t="shared" si="14"/>
        <v>1.2422332310713369E-10</v>
      </c>
      <c r="Q20">
        <f t="shared" si="15"/>
        <v>0.85583089072729923</v>
      </c>
    </row>
    <row r="21" spans="1:17" x14ac:dyDescent="0.2">
      <c r="A21">
        <f t="shared" si="16"/>
        <v>3.4000000000000008</v>
      </c>
      <c r="B21">
        <f t="shared" si="0"/>
        <v>425.00000000000011</v>
      </c>
      <c r="C21">
        <f t="shared" si="1"/>
        <v>698.00000000000011</v>
      </c>
      <c r="D21">
        <f t="shared" si="2"/>
        <v>1.2523233640739847E-25</v>
      </c>
      <c r="E21">
        <f t="shared" si="3"/>
        <v>1.2026401619019633E-27</v>
      </c>
      <c r="F21">
        <f t="shared" si="4"/>
        <v>684635.00204397622</v>
      </c>
      <c r="G21">
        <f t="shared" si="5"/>
        <v>71291849.057041883</v>
      </c>
      <c r="H21">
        <f t="shared" si="6"/>
        <v>1.6345221192342083E-2</v>
      </c>
      <c r="I21">
        <f t="shared" si="7"/>
        <v>-6.2551640573065903</v>
      </c>
      <c r="J21">
        <f t="shared" si="8"/>
        <v>5.5569430081127334E-7</v>
      </c>
      <c r="K21">
        <f t="shared" si="9"/>
        <v>793102.94297526579</v>
      </c>
      <c r="L21" s="1">
        <f t="shared" si="10"/>
        <v>2.5149129343457186E-2</v>
      </c>
      <c r="M21">
        <f t="shared" si="11"/>
        <v>3.7727096923688761E-5</v>
      </c>
      <c r="N21">
        <f t="shared" si="12"/>
        <v>11681.863204567819</v>
      </c>
      <c r="O21">
        <f t="shared" si="13"/>
        <v>3.7042945219963914E-4</v>
      </c>
      <c r="P21">
        <f t="shared" si="14"/>
        <v>3.5276303919870164E-10</v>
      </c>
      <c r="Q21">
        <f t="shared" si="15"/>
        <v>0.64993189104554294</v>
      </c>
    </row>
    <row r="22" spans="1:17" x14ac:dyDescent="0.2">
      <c r="A22">
        <f t="shared" si="16"/>
        <v>3.600000000000001</v>
      </c>
      <c r="B22">
        <f t="shared" si="0"/>
        <v>450.00000000000011</v>
      </c>
      <c r="C22">
        <f t="shared" si="1"/>
        <v>723.00000000000011</v>
      </c>
      <c r="D22">
        <f t="shared" si="2"/>
        <v>2.7623253301449511E-25</v>
      </c>
      <c r="E22">
        <f t="shared" si="3"/>
        <v>4.7380791410587994E-27</v>
      </c>
      <c r="F22">
        <f t="shared" si="4"/>
        <v>321501.96425656718</v>
      </c>
      <c r="G22">
        <f t="shared" si="5"/>
        <v>18743735.448851403</v>
      </c>
      <c r="H22">
        <f t="shared" si="6"/>
        <v>8.7879039023819935E-3</v>
      </c>
      <c r="I22">
        <f t="shared" si="7"/>
        <v>-6.0998813443983391</v>
      </c>
      <c r="J22">
        <f t="shared" si="8"/>
        <v>7.9454528646026016E-7</v>
      </c>
      <c r="K22">
        <f t="shared" si="9"/>
        <v>554685.5451518012</v>
      </c>
      <c r="L22" s="1">
        <f t="shared" si="10"/>
        <v>1.7588963253164676E-2</v>
      </c>
      <c r="M22">
        <f t="shared" si="11"/>
        <v>5.0767391963220782E-5</v>
      </c>
      <c r="N22">
        <f t="shared" si="12"/>
        <v>8681.2177723703408</v>
      </c>
      <c r="O22">
        <f t="shared" si="13"/>
        <v>2.7527960972762371E-4</v>
      </c>
      <c r="P22">
        <f t="shared" si="14"/>
        <v>9.3839156560665772E-10</v>
      </c>
      <c r="Q22">
        <f t="shared" si="15"/>
        <v>0.4996260311591042</v>
      </c>
    </row>
    <row r="23" spans="1:17" x14ac:dyDescent="0.2">
      <c r="A23">
        <f>A22+0.2</f>
        <v>3.8000000000000012</v>
      </c>
      <c r="B23">
        <f t="shared" si="0"/>
        <v>475.00000000000017</v>
      </c>
      <c r="C23">
        <f t="shared" si="1"/>
        <v>748.00000000000023</v>
      </c>
      <c r="D23">
        <f t="shared" si="2"/>
        <v>5.7792041844309716E-25</v>
      </c>
      <c r="E23">
        <f t="shared" si="3"/>
        <v>1.7031974592203205E-26</v>
      </c>
      <c r="F23">
        <f t="shared" si="4"/>
        <v>158984.10938088343</v>
      </c>
      <c r="G23">
        <f t="shared" si="5"/>
        <v>5394569.0513925273</v>
      </c>
      <c r="H23">
        <f t="shared" si="6"/>
        <v>4.930567156176402E-3</v>
      </c>
      <c r="I23">
        <f t="shared" si="7"/>
        <v>-5.9583675294117633</v>
      </c>
      <c r="J23">
        <f t="shared" si="8"/>
        <v>1.1006075066871206E-6</v>
      </c>
      <c r="K23">
        <f t="shared" si="9"/>
        <v>400435.92533236434</v>
      </c>
      <c r="L23" s="1">
        <f t="shared" si="10"/>
        <v>1.2697739895115559E-2</v>
      </c>
      <c r="M23">
        <f t="shared" si="11"/>
        <v>6.6972715027393951E-5</v>
      </c>
      <c r="N23">
        <f t="shared" si="12"/>
        <v>6580.6319064074678</v>
      </c>
      <c r="O23">
        <f t="shared" si="13"/>
        <v>2.08670468873905E-4</v>
      </c>
      <c r="P23">
        <f t="shared" si="14"/>
        <v>2.3538006046725506E-9</v>
      </c>
      <c r="Q23">
        <f t="shared" si="15"/>
        <v>0.38830273709363378</v>
      </c>
    </row>
    <row r="24" spans="1:17" x14ac:dyDescent="0.2">
      <c r="A24">
        <f t="shared" si="16"/>
        <v>4.0000000000000009</v>
      </c>
      <c r="B24">
        <f t="shared" si="0"/>
        <v>500.00000000000011</v>
      </c>
      <c r="C24">
        <f t="shared" si="1"/>
        <v>773.00000000000011</v>
      </c>
      <c r="D24">
        <f t="shared" si="2"/>
        <v>1.152721262070641E-24</v>
      </c>
      <c r="E24">
        <f t="shared" si="3"/>
        <v>5.6361913790364279E-26</v>
      </c>
      <c r="F24">
        <f t="shared" si="4"/>
        <v>82371.191724283941</v>
      </c>
      <c r="G24">
        <f t="shared" si="5"/>
        <v>1684666.4298136788</v>
      </c>
      <c r="H24">
        <f t="shared" si="6"/>
        <v>2.8748334263834401E-3</v>
      </c>
      <c r="I24">
        <f t="shared" si="7"/>
        <v>-5.8292866908150049</v>
      </c>
      <c r="J24">
        <f t="shared" si="8"/>
        <v>1.4815397534355408E-6</v>
      </c>
      <c r="K24">
        <f t="shared" si="9"/>
        <v>297476.17932358006</v>
      </c>
      <c r="L24" s="1">
        <f t="shared" si="10"/>
        <v>9.432907766475776E-3</v>
      </c>
      <c r="M24">
        <f t="shared" si="11"/>
        <v>8.6781817563227087E-5</v>
      </c>
      <c r="N24">
        <f t="shared" si="12"/>
        <v>5078.5152667136035</v>
      </c>
      <c r="O24">
        <f t="shared" si="13"/>
        <v>1.6103866269386109E-4</v>
      </c>
      <c r="P24">
        <f t="shared" si="14"/>
        <v>5.5992733039258336E-9</v>
      </c>
      <c r="Q24">
        <f t="shared" si="15"/>
        <v>0.30476640899643875</v>
      </c>
    </row>
    <row r="25" spans="1:17" x14ac:dyDescent="0.2">
      <c r="A25">
        <f t="shared" si="16"/>
        <v>4.2000000000000011</v>
      </c>
      <c r="B25">
        <f t="shared" si="0"/>
        <v>525.00000000000011</v>
      </c>
      <c r="C25">
        <f t="shared" si="1"/>
        <v>798.00000000000011</v>
      </c>
      <c r="D25">
        <f t="shared" si="2"/>
        <v>2.2018746039225387E-24</v>
      </c>
      <c r="E25">
        <f t="shared" si="3"/>
        <v>1.730384062861921E-25</v>
      </c>
      <c r="F25">
        <f t="shared" si="4"/>
        <v>44517.469328877254</v>
      </c>
      <c r="G25">
        <f t="shared" si="5"/>
        <v>566474.73384628142</v>
      </c>
      <c r="H25">
        <f t="shared" si="6"/>
        <v>1.7355936814167393E-3</v>
      </c>
      <c r="I25">
        <f t="shared" si="7"/>
        <v>-5.7114703157894731</v>
      </c>
      <c r="J25">
        <f t="shared" si="8"/>
        <v>1.9432545095524672E-6</v>
      </c>
      <c r="K25">
        <f t="shared" si="9"/>
        <v>226796.22417009197</v>
      </c>
      <c r="L25" s="1">
        <f t="shared" si="10"/>
        <v>7.1916610911368578E-3</v>
      </c>
      <c r="M25">
        <f t="shared" si="11"/>
        <v>1.1063913557637285E-4</v>
      </c>
      <c r="N25">
        <f t="shared" si="12"/>
        <v>3983.4257839422276</v>
      </c>
      <c r="O25">
        <f t="shared" si="13"/>
        <v>1.2631360299157241E-4</v>
      </c>
      <c r="P25">
        <f t="shared" si="14"/>
        <v>1.2695466649159303E-8</v>
      </c>
      <c r="Q25">
        <f t="shared" si="15"/>
        <v>0.24133418683420976</v>
      </c>
    </row>
    <row r="26" spans="1:17" x14ac:dyDescent="0.2">
      <c r="A26">
        <f t="shared" si="16"/>
        <v>4.4000000000000012</v>
      </c>
      <c r="B26">
        <f t="shared" si="0"/>
        <v>550.00000000000011</v>
      </c>
      <c r="C26">
        <f t="shared" si="1"/>
        <v>823.00000000000011</v>
      </c>
      <c r="D26">
        <f t="shared" si="2"/>
        <v>4.0437567585218436E-24</v>
      </c>
      <c r="E26">
        <f t="shared" si="3"/>
        <v>4.9625269674135877E-25</v>
      </c>
      <c r="F26">
        <f t="shared" si="4"/>
        <v>24999.709984184334</v>
      </c>
      <c r="G26">
        <f t="shared" si="5"/>
        <v>203712.23546684274</v>
      </c>
      <c r="H26">
        <f t="shared" si="6"/>
        <v>1.0814632905258995E-3</v>
      </c>
      <c r="I26">
        <f t="shared" si="7"/>
        <v>-5.6038918736330494</v>
      </c>
      <c r="J26">
        <f t="shared" si="8"/>
        <v>2.4894770466326116E-6</v>
      </c>
      <c r="K26">
        <f t="shared" si="9"/>
        <v>177034.28355129712</v>
      </c>
      <c r="L26" s="1">
        <f t="shared" si="10"/>
        <v>5.6137203054064293E-3</v>
      </c>
      <c r="M26">
        <f t="shared" si="11"/>
        <v>1.3898903568066535E-4</v>
      </c>
      <c r="N26">
        <f t="shared" si="12"/>
        <v>3170.9176426015888</v>
      </c>
      <c r="O26">
        <f t="shared" si="13"/>
        <v>1.0054913884454555E-4</v>
      </c>
      <c r="P26">
        <f t="shared" si="14"/>
        <v>2.7557109137512495E-8</v>
      </c>
      <c r="Q26">
        <f t="shared" si="15"/>
        <v>0.19264645042688894</v>
      </c>
    </row>
    <row r="27" spans="1:17" x14ac:dyDescent="0.2">
      <c r="A27">
        <f t="shared" si="16"/>
        <v>4.6000000000000014</v>
      </c>
      <c r="B27">
        <f t="shared" si="0"/>
        <v>575.00000000000023</v>
      </c>
      <c r="C27">
        <f t="shared" si="1"/>
        <v>848.00000000000023</v>
      </c>
      <c r="D27">
        <f t="shared" si="2"/>
        <v>7.1649287047456555E-24</v>
      </c>
      <c r="E27">
        <f t="shared" si="3"/>
        <v>1.3374712569030942E-24</v>
      </c>
      <c r="F27">
        <f t="shared" si="4"/>
        <v>14537.982381334123</v>
      </c>
      <c r="G27">
        <f t="shared" si="5"/>
        <v>77881.006216385984</v>
      </c>
      <c r="H27">
        <f t="shared" si="6"/>
        <v>6.9354952637958381E-4</v>
      </c>
      <c r="I27">
        <f t="shared" si="7"/>
        <v>-5.5056458867924523</v>
      </c>
      <c r="J27">
        <f t="shared" si="8"/>
        <v>3.1214336882211392E-6</v>
      </c>
      <c r="K27">
        <f t="shared" si="9"/>
        <v>141192.42290204318</v>
      </c>
      <c r="L27" s="1">
        <f t="shared" si="10"/>
        <v>4.4771823599075089E-3</v>
      </c>
      <c r="M27">
        <f t="shared" si="11"/>
        <v>1.7227046016607585E-4</v>
      </c>
      <c r="N27">
        <f t="shared" si="12"/>
        <v>2558.3189650920331</v>
      </c>
      <c r="O27">
        <f t="shared" si="13"/>
        <v>8.1123762211188265E-5</v>
      </c>
      <c r="P27">
        <f t="shared" si="14"/>
        <v>5.7487474512951529E-8</v>
      </c>
      <c r="Q27">
        <f t="shared" si="15"/>
        <v>0.15490758933346449</v>
      </c>
    </row>
    <row r="28" spans="1:17" x14ac:dyDescent="0.2">
      <c r="A28">
        <f t="shared" si="16"/>
        <v>4.8000000000000016</v>
      </c>
      <c r="B28">
        <f t="shared" si="0"/>
        <v>600.00000000000023</v>
      </c>
      <c r="C28">
        <f t="shared" si="1"/>
        <v>873.00000000000023</v>
      </c>
      <c r="D28">
        <f t="shared" si="2"/>
        <v>1.2285996316555747E-23</v>
      </c>
      <c r="E28">
        <f t="shared" si="3"/>
        <v>3.4056891487207858E-24</v>
      </c>
      <c r="F28">
        <f t="shared" si="4"/>
        <v>8728.1865933885911</v>
      </c>
      <c r="G28">
        <f t="shared" si="5"/>
        <v>31486.863202668374</v>
      </c>
      <c r="H28">
        <f t="shared" si="6"/>
        <v>4.566252853881254E-4</v>
      </c>
      <c r="I28">
        <f t="shared" si="7"/>
        <v>-5.4159305979381438</v>
      </c>
      <c r="J28">
        <f t="shared" si="8"/>
        <v>3.8376856840336169E-6</v>
      </c>
      <c r="K28">
        <f t="shared" si="9"/>
        <v>114840.77166652684</v>
      </c>
      <c r="L28" s="1">
        <f t="shared" si="10"/>
        <v>3.6415769808005715E-3</v>
      </c>
      <c r="M28">
        <f t="shared" si="11"/>
        <v>2.1091207131807525E-4</v>
      </c>
      <c r="N28">
        <f t="shared" si="12"/>
        <v>2089.6043674207349</v>
      </c>
      <c r="O28">
        <f t="shared" si="13"/>
        <v>6.62609198192775E-5</v>
      </c>
      <c r="P28">
        <f t="shared" si="14"/>
        <v>1.1565385085713981E-7</v>
      </c>
      <c r="Q28">
        <f t="shared" si="15"/>
        <v>0.12539218250653045</v>
      </c>
    </row>
    <row r="29" spans="1:17" x14ac:dyDescent="0.2">
      <c r="A29">
        <f t="shared" si="16"/>
        <v>5.0000000000000018</v>
      </c>
      <c r="B29">
        <f t="shared" si="0"/>
        <v>625.00000000000023</v>
      </c>
      <c r="C29">
        <f t="shared" si="1"/>
        <v>898.00000000000023</v>
      </c>
      <c r="D29">
        <f t="shared" si="2"/>
        <v>2.0444141694242765E-23</v>
      </c>
      <c r="E29">
        <f t="shared" si="3"/>
        <v>8.2323568347379627E-24</v>
      </c>
      <c r="F29">
        <f t="shared" si="4"/>
        <v>5395.4492709822316</v>
      </c>
      <c r="G29">
        <f t="shared" si="5"/>
        <v>13398.997591383026</v>
      </c>
      <c r="H29">
        <f t="shared" si="6"/>
        <v>3.0796083228824443E-4</v>
      </c>
      <c r="I29">
        <f t="shared" si="7"/>
        <v>-5.3340335322939856</v>
      </c>
      <c r="J29">
        <f t="shared" si="8"/>
        <v>4.6341113793597375E-6</v>
      </c>
      <c r="K29">
        <f t="shared" si="9"/>
        <v>95104.05540336734</v>
      </c>
      <c r="L29" s="1">
        <f t="shared" si="10"/>
        <v>3.0157298136532004E-3</v>
      </c>
      <c r="M29">
        <f t="shared" si="11"/>
        <v>2.5532795836610286E-4</v>
      </c>
      <c r="N29">
        <f t="shared" si="12"/>
        <v>1726.1046858647248</v>
      </c>
      <c r="O29">
        <f t="shared" si="13"/>
        <v>5.4734420530971741E-5</v>
      </c>
      <c r="P29">
        <f t="shared" si="14"/>
        <v>2.2507130052718525E-7</v>
      </c>
      <c r="Q29">
        <f t="shared" si="15"/>
        <v>0.10211817746205396</v>
      </c>
    </row>
    <row r="30" spans="1:17" x14ac:dyDescent="0.2">
      <c r="A30">
        <f>A29+0.2</f>
        <v>5.200000000000002</v>
      </c>
      <c r="B30">
        <f t="shared" si="0"/>
        <v>650.00000000000023</v>
      </c>
      <c r="C30">
        <f t="shared" si="1"/>
        <v>923.00000000000023</v>
      </c>
      <c r="D30">
        <f t="shared" si="2"/>
        <v>3.3093825045776694E-23</v>
      </c>
      <c r="E30">
        <f t="shared" si="3"/>
        <v>1.8970488543731656E-23</v>
      </c>
      <c r="F30">
        <f t="shared" si="4"/>
        <v>3425.9016691696752</v>
      </c>
      <c r="G30">
        <f t="shared" si="5"/>
        <v>5976.4507488658237</v>
      </c>
      <c r="H30">
        <f t="shared" si="6"/>
        <v>2.1233681590513196E-4</v>
      </c>
      <c r="I30">
        <f t="shared" si="7"/>
        <v>-5.259319406283856</v>
      </c>
      <c r="J30">
        <f t="shared" si="8"/>
        <v>5.5040274822546407E-6</v>
      </c>
      <c r="K30">
        <f t="shared" si="9"/>
        <v>80072.780666325489</v>
      </c>
      <c r="L30" s="1">
        <f t="shared" si="10"/>
        <v>2.5390912184907878E-3</v>
      </c>
      <c r="M30">
        <f t="shared" si="11"/>
        <v>3.0591393914672994E-4</v>
      </c>
      <c r="N30">
        <f t="shared" si="12"/>
        <v>1440.6757227123712</v>
      </c>
      <c r="O30">
        <f t="shared" si="13"/>
        <v>4.5683527483269001E-5</v>
      </c>
      <c r="P30">
        <f t="shared" si="14"/>
        <v>4.2484935042301516E-7</v>
      </c>
      <c r="Q30">
        <f t="shared" si="15"/>
        <v>8.3627092385969104E-2</v>
      </c>
    </row>
    <row r="31" spans="1:17" x14ac:dyDescent="0.2">
      <c r="A31">
        <f t="shared" si="16"/>
        <v>5.4000000000000021</v>
      </c>
      <c r="B31">
        <f t="shared" si="0"/>
        <v>675.00000000000023</v>
      </c>
      <c r="C31">
        <f t="shared" si="1"/>
        <v>948.00000000000023</v>
      </c>
      <c r="D31">
        <f t="shared" si="2"/>
        <v>5.222668391217328E-23</v>
      </c>
      <c r="E31">
        <f t="shared" si="3"/>
        <v>4.1832207217338613E-23</v>
      </c>
      <c r="F31">
        <f t="shared" si="4"/>
        <v>2229.6466634342355</v>
      </c>
      <c r="G31">
        <f t="shared" si="5"/>
        <v>2783.669791125596</v>
      </c>
      <c r="H31">
        <f t="shared" si="6"/>
        <v>1.4941070787119609E-4</v>
      </c>
      <c r="I31">
        <f t="shared" si="7"/>
        <v>-5.1912199493670874</v>
      </c>
      <c r="J31">
        <f t="shared" si="8"/>
        <v>6.4384310721483842E-6</v>
      </c>
      <c r="K31">
        <f t="shared" si="9"/>
        <v>68451.891529055763</v>
      </c>
      <c r="L31" s="1">
        <f t="shared" si="10"/>
        <v>2.1705952412815754E-3</v>
      </c>
      <c r="M31">
        <f t="shared" si="11"/>
        <v>3.6304446307576364E-4</v>
      </c>
      <c r="N31">
        <f t="shared" si="12"/>
        <v>1213.9636606330205</v>
      </c>
      <c r="O31">
        <f t="shared" si="13"/>
        <v>3.849453515452247E-5</v>
      </c>
      <c r="P31">
        <f t="shared" si="14"/>
        <v>7.7976031790892858E-7</v>
      </c>
      <c r="Q31">
        <f t="shared" si="15"/>
        <v>6.8833979283479937E-2</v>
      </c>
    </row>
    <row r="32" spans="1:17" x14ac:dyDescent="0.2">
      <c r="A32">
        <f t="shared" si="16"/>
        <v>5.6000000000000023</v>
      </c>
      <c r="B32">
        <f t="shared" si="0"/>
        <v>700.00000000000034</v>
      </c>
      <c r="C32">
        <f t="shared" si="1"/>
        <v>973.00000000000034</v>
      </c>
      <c r="D32">
        <f t="shared" si="2"/>
        <v>8.0511096794098164E-23</v>
      </c>
      <c r="E32">
        <f t="shared" si="3"/>
        <v>8.8571690260065535E-23</v>
      </c>
      <c r="F32">
        <f t="shared" si="4"/>
        <v>1484.4899318183045</v>
      </c>
      <c r="G32">
        <f t="shared" si="5"/>
        <v>1349.391800467592</v>
      </c>
      <c r="H32">
        <f t="shared" si="6"/>
        <v>1.0712144297674087E-4</v>
      </c>
      <c r="I32">
        <f t="shared" si="7"/>
        <v>-5.1292252949640273</v>
      </c>
      <c r="J32">
        <f t="shared" si="8"/>
        <v>7.4263378863590962E-6</v>
      </c>
      <c r="K32">
        <f t="shared" si="9"/>
        <v>59345.910745259156</v>
      </c>
      <c r="L32" s="1">
        <f t="shared" si="10"/>
        <v>1.8818464848192275E-3</v>
      </c>
      <c r="M32">
        <f t="shared" si="11"/>
        <v>4.2707010210719671E-4</v>
      </c>
      <c r="N32">
        <f t="shared" si="12"/>
        <v>1031.9682487569216</v>
      </c>
      <c r="O32">
        <f t="shared" si="13"/>
        <v>3.272349850193181E-5</v>
      </c>
      <c r="P32">
        <f t="shared" si="14"/>
        <v>1.3945886466533507E-6</v>
      </c>
      <c r="Q32">
        <f t="shared" si="15"/>
        <v>5.6923582152361957E-2</v>
      </c>
    </row>
    <row r="33" spans="1:17" x14ac:dyDescent="0.2">
      <c r="A33">
        <f t="shared" si="16"/>
        <v>5.8000000000000025</v>
      </c>
      <c r="B33">
        <f t="shared" si="0"/>
        <v>725.00000000000034</v>
      </c>
      <c r="C33">
        <f t="shared" si="1"/>
        <v>998.00000000000034</v>
      </c>
      <c r="D33">
        <f t="shared" si="2"/>
        <v>1.2145126312111958E-22</v>
      </c>
      <c r="E33">
        <f t="shared" si="3"/>
        <v>1.8061642163584413E-22</v>
      </c>
      <c r="F33">
        <f t="shared" si="4"/>
        <v>1009.3659835526761</v>
      </c>
      <c r="G33">
        <f t="shared" si="5"/>
        <v>678.72440691536451</v>
      </c>
      <c r="H33">
        <f t="shared" si="6"/>
        <v>7.8143058600060921E-5</v>
      </c>
      <c r="I33">
        <f t="shared" si="7"/>
        <v>-5.0728766653306607</v>
      </c>
      <c r="J33">
        <f t="shared" si="8"/>
        <v>8.4551892878056983E-6</v>
      </c>
      <c r="K33">
        <f t="shared" si="9"/>
        <v>52124.532091034998</v>
      </c>
      <c r="L33" s="1">
        <f t="shared" si="10"/>
        <v>1.6528580698577816E-3</v>
      </c>
      <c r="M33">
        <f t="shared" si="11"/>
        <v>4.9831560150809316E-4</v>
      </c>
      <c r="N33">
        <f t="shared" si="12"/>
        <v>884.42501907266831</v>
      </c>
      <c r="O33">
        <f t="shared" si="13"/>
        <v>2.804493338003134E-5</v>
      </c>
      <c r="P33">
        <f t="shared" si="14"/>
        <v>2.4352418345608272E-6</v>
      </c>
      <c r="Q33">
        <f t="shared" si="15"/>
        <v>4.7277537028200284E-2</v>
      </c>
    </row>
    <row r="34" spans="1:17" x14ac:dyDescent="0.2">
      <c r="A34">
        <f t="shared" si="16"/>
        <v>6.0000000000000027</v>
      </c>
      <c r="B34">
        <f t="shared" si="0"/>
        <v>750.00000000000034</v>
      </c>
      <c r="C34">
        <f t="shared" si="1"/>
        <v>1023.0000000000003</v>
      </c>
      <c r="D34">
        <f t="shared" si="2"/>
        <v>1.795650149613428E-22</v>
      </c>
      <c r="E34">
        <f t="shared" si="3"/>
        <v>3.5570854678675212E-22</v>
      </c>
      <c r="F34">
        <f t="shared" si="4"/>
        <v>699.80020743178784</v>
      </c>
      <c r="G34">
        <f t="shared" si="5"/>
        <v>353.2657167014122</v>
      </c>
      <c r="H34">
        <f t="shared" si="6"/>
        <v>5.7924940586005963E-5</v>
      </c>
      <c r="I34">
        <f t="shared" si="7"/>
        <v>-5.0217601290322573</v>
      </c>
      <c r="J34">
        <f t="shared" si="8"/>
        <v>9.5112997986969957E-6</v>
      </c>
      <c r="K34">
        <f t="shared" si="9"/>
        <v>46336.75677307327</v>
      </c>
      <c r="L34" s="1">
        <f t="shared" si="10"/>
        <v>1.4693289184764481E-3</v>
      </c>
      <c r="M34">
        <f t="shared" si="11"/>
        <v>5.7707845184383933E-4</v>
      </c>
      <c r="N34">
        <f t="shared" si="12"/>
        <v>763.7138138841226</v>
      </c>
      <c r="O34">
        <f t="shared" si="13"/>
        <v>2.421720617339303E-5</v>
      </c>
      <c r="P34">
        <f t="shared" si="14"/>
        <v>4.1592740223879599E-6</v>
      </c>
      <c r="Q34">
        <f t="shared" si="15"/>
        <v>3.9422718669464778E-2</v>
      </c>
    </row>
    <row r="35" spans="1:17" x14ac:dyDescent="0.2">
      <c r="A35">
        <f t="shared" si="16"/>
        <v>6.2000000000000028</v>
      </c>
      <c r="B35">
        <f t="shared" si="0"/>
        <v>775.00000000000034</v>
      </c>
      <c r="C35">
        <f t="shared" si="1"/>
        <v>1048.0000000000005</v>
      </c>
      <c r="D35">
        <f t="shared" si="2"/>
        <v>2.6057895116595969E-22</v>
      </c>
      <c r="E35">
        <f t="shared" si="3"/>
        <v>6.7824807193871249E-22</v>
      </c>
      <c r="F35">
        <f t="shared" si="4"/>
        <v>494.01724584780033</v>
      </c>
      <c r="G35">
        <f t="shared" si="5"/>
        <v>189.79854290326406</v>
      </c>
      <c r="H35">
        <f t="shared" si="6"/>
        <v>4.3581027551886555E-5</v>
      </c>
      <c r="I35">
        <f t="shared" si="7"/>
        <v>-4.9755012519083959</v>
      </c>
      <c r="J35">
        <f t="shared" si="8"/>
        <v>1.0580318660820808E-5</v>
      </c>
      <c r="K35">
        <f t="shared" si="9"/>
        <v>41654.963285747843</v>
      </c>
      <c r="L35" s="1">
        <f t="shared" si="10"/>
        <v>1.320870220882415E-3</v>
      </c>
      <c r="M35">
        <f t="shared" si="11"/>
        <v>6.6362793684412373E-4</v>
      </c>
      <c r="N35">
        <f t="shared" si="12"/>
        <v>664.11126008928511</v>
      </c>
      <c r="O35">
        <f t="shared" si="13"/>
        <v>2.105882991150701E-5</v>
      </c>
      <c r="P35">
        <f t="shared" si="14"/>
        <v>6.9593275094616086E-6</v>
      </c>
      <c r="Q35">
        <f t="shared" si="15"/>
        <v>3.2994178279507277E-2</v>
      </c>
    </row>
    <row r="36" spans="1:17" x14ac:dyDescent="0.2">
      <c r="A36">
        <f>A35+0.2</f>
        <v>6.400000000000003</v>
      </c>
      <c r="B36">
        <f t="shared" si="0"/>
        <v>800.00000000000034</v>
      </c>
      <c r="C36">
        <f t="shared" si="1"/>
        <v>1073.0000000000005</v>
      </c>
      <c r="D36">
        <f t="shared" si="2"/>
        <v>3.7163890195222503E-22</v>
      </c>
      <c r="E36">
        <f t="shared" si="3"/>
        <v>1.2549360427019163E-21</v>
      </c>
      <c r="F36">
        <f t="shared" si="4"/>
        <v>354.64897822062568</v>
      </c>
      <c r="G36">
        <f t="shared" si="5"/>
        <v>105.02635382168121</v>
      </c>
      <c r="H36">
        <f t="shared" si="6"/>
        <v>3.3245189000052992E-5</v>
      </c>
      <c r="I36">
        <f t="shared" si="7"/>
        <v>-4.9337604958061503</v>
      </c>
      <c r="J36">
        <f t="shared" si="8"/>
        <v>1.1647681972751864E-5</v>
      </c>
      <c r="K36">
        <f t="shared" si="9"/>
        <v>37837.810681903335</v>
      </c>
      <c r="L36" s="1">
        <f t="shared" si="10"/>
        <v>1.1998291058442205E-3</v>
      </c>
      <c r="M36">
        <f t="shared" si="11"/>
        <v>7.5820460811659642E-4</v>
      </c>
      <c r="N36">
        <f t="shared" si="12"/>
        <v>581.27157320076492</v>
      </c>
      <c r="O36">
        <f t="shared" si="13"/>
        <v>1.8432000672271845E-5</v>
      </c>
      <c r="P36">
        <f t="shared" si="14"/>
        <v>1.1424076550170902E-5</v>
      </c>
      <c r="Q36">
        <f t="shared" si="15"/>
        <v>2.7708270151240499E-2</v>
      </c>
    </row>
    <row r="37" spans="1:17" x14ac:dyDescent="0.2">
      <c r="A37">
        <f t="shared" si="16"/>
        <v>6.6000000000000032</v>
      </c>
      <c r="B37">
        <f t="shared" si="0"/>
        <v>825.00000000000045</v>
      </c>
      <c r="C37">
        <f t="shared" si="1"/>
        <v>1098.0000000000005</v>
      </c>
      <c r="D37">
        <f t="shared" si="2"/>
        <v>5.2153321656757645E-22</v>
      </c>
      <c r="E37">
        <f t="shared" si="3"/>
        <v>2.2578003516376863E-21</v>
      </c>
      <c r="F37">
        <f t="shared" si="4"/>
        <v>258.60714835292225</v>
      </c>
      <c r="G37">
        <f t="shared" si="5"/>
        <v>59.736113430064336</v>
      </c>
      <c r="H37">
        <f t="shared" si="6"/>
        <v>2.5688829776647081E-5</v>
      </c>
      <c r="I37">
        <f t="shared" si="7"/>
        <v>-4.8962292459016385</v>
      </c>
      <c r="J37">
        <f t="shared" si="8"/>
        <v>1.2699035992354127E-5</v>
      </c>
      <c r="K37">
        <f t="shared" si="9"/>
        <v>34705.215863106081</v>
      </c>
      <c r="L37" s="1">
        <f t="shared" si="10"/>
        <v>1.1004951757707408E-3</v>
      </c>
      <c r="M37">
        <f t="shared" si="11"/>
        <v>8.6102013635445084E-4</v>
      </c>
      <c r="N37">
        <f t="shared" si="12"/>
        <v>511.86118275237857</v>
      </c>
      <c r="O37">
        <f t="shared" si="13"/>
        <v>1.6231011629641634E-5</v>
      </c>
      <c r="P37">
        <f t="shared" si="14"/>
        <v>1.8422610922940916E-5</v>
      </c>
      <c r="Q37">
        <f t="shared" si="15"/>
        <v>2.3342973547026864E-2</v>
      </c>
    </row>
    <row r="38" spans="1:17" x14ac:dyDescent="0.2">
      <c r="A38">
        <f t="shared" si="16"/>
        <v>6.8000000000000034</v>
      </c>
      <c r="B38">
        <f t="shared" si="0"/>
        <v>850.00000000000045</v>
      </c>
      <c r="C38">
        <f t="shared" si="1"/>
        <v>1123.0000000000005</v>
      </c>
      <c r="D38">
        <f t="shared" si="2"/>
        <v>7.2092593804258513E-22</v>
      </c>
      <c r="E38">
        <f t="shared" si="3"/>
        <v>3.9572466086606115E-21</v>
      </c>
      <c r="F38">
        <f t="shared" si="4"/>
        <v>191.34153966755414</v>
      </c>
      <c r="G38">
        <f t="shared" si="5"/>
        <v>34.858347890032768</v>
      </c>
      <c r="H38">
        <f t="shared" si="6"/>
        <v>2.008935245910916E-5</v>
      </c>
      <c r="I38">
        <f t="shared" si="7"/>
        <v>-4.8626263686553868</v>
      </c>
      <c r="J38">
        <f t="shared" si="8"/>
        <v>1.3720616678478601E-5</v>
      </c>
      <c r="K38">
        <f t="shared" si="9"/>
        <v>32121.208229605076</v>
      </c>
      <c r="L38" s="1">
        <f t="shared" si="10"/>
        <v>1.0185568312279642E-3</v>
      </c>
      <c r="M38">
        <f t="shared" si="11"/>
        <v>9.7225748918118419E-4</v>
      </c>
      <c r="N38">
        <f t="shared" si="12"/>
        <v>453.29842173719993</v>
      </c>
      <c r="O38">
        <f t="shared" si="13"/>
        <v>1.4373998659855401E-5</v>
      </c>
      <c r="P38">
        <f t="shared" si="14"/>
        <v>2.9219882549832649E-5</v>
      </c>
      <c r="Q38">
        <f t="shared" si="15"/>
        <v>1.9723349589526186E-2</v>
      </c>
    </row>
    <row r="39" spans="1:17" x14ac:dyDescent="0.2">
      <c r="A39">
        <f t="shared" si="16"/>
        <v>7.0000000000000036</v>
      </c>
      <c r="B39">
        <f t="shared" si="0"/>
        <v>875.00000000000045</v>
      </c>
      <c r="C39">
        <f t="shared" si="1"/>
        <v>1148.0000000000005</v>
      </c>
      <c r="D39">
        <f t="shared" si="2"/>
        <v>9.8259660017421453E-22</v>
      </c>
      <c r="E39">
        <f t="shared" si="3"/>
        <v>6.7684036845072899E-21</v>
      </c>
      <c r="F39">
        <f t="shared" si="4"/>
        <v>143.51152854571063</v>
      </c>
      <c r="G39">
        <f t="shared" si="5"/>
        <v>20.8341503562498</v>
      </c>
      <c r="H39">
        <f t="shared" si="6"/>
        <v>1.5887250506409116E-5</v>
      </c>
      <c r="I39">
        <f t="shared" si="7"/>
        <v>-4.8326952195121944</v>
      </c>
      <c r="J39">
        <f t="shared" si="8"/>
        <v>1.4699575069525885E-5</v>
      </c>
      <c r="K39">
        <f t="shared" si="9"/>
        <v>29982.008546742189</v>
      </c>
      <c r="L39" s="1">
        <f t="shared" si="10"/>
        <v>9.5072325427264666E-4</v>
      </c>
      <c r="M39">
        <f t="shared" si="11"/>
        <v>1.0920713876066794E-3</v>
      </c>
      <c r="N39">
        <f t="shared" si="12"/>
        <v>403.56591187126156</v>
      </c>
      <c r="O39">
        <f t="shared" si="13"/>
        <v>1.2796991117175975E-5</v>
      </c>
      <c r="P39">
        <f t="shared" si="14"/>
        <v>4.5632926614041159E-5</v>
      </c>
      <c r="Q39">
        <f t="shared" si="15"/>
        <v>1.6710699391237357E-2</v>
      </c>
    </row>
    <row r="40" spans="1:17" x14ac:dyDescent="0.2">
      <c r="A40">
        <f t="shared" si="16"/>
        <v>7.2000000000000037</v>
      </c>
      <c r="B40">
        <f t="shared" si="0"/>
        <v>900.00000000000045</v>
      </c>
      <c r="C40">
        <f t="shared" si="1"/>
        <v>1173.0000000000005</v>
      </c>
      <c r="D40">
        <f t="shared" si="2"/>
        <v>1.3216831595813961E-21</v>
      </c>
      <c r="E40">
        <f t="shared" si="3"/>
        <v>1.1314715071585105E-20</v>
      </c>
      <c r="F40">
        <f t="shared" si="4"/>
        <v>109.01614358461724</v>
      </c>
      <c r="G40">
        <f t="shared" si="5"/>
        <v>12.734284530075303</v>
      </c>
      <c r="H40">
        <f t="shared" si="6"/>
        <v>1.2696307439696427E-5</v>
      </c>
      <c r="I40">
        <f t="shared" si="7"/>
        <v>-4.8062010332480813</v>
      </c>
      <c r="J40">
        <f t="shared" si="8"/>
        <v>1.562424235043522E-5</v>
      </c>
      <c r="K40">
        <f t="shared" si="9"/>
        <v>28207.626039270119</v>
      </c>
      <c r="L40" s="1">
        <f t="shared" si="10"/>
        <v>8.9445795406107686E-4</v>
      </c>
      <c r="M40">
        <f t="shared" si="11"/>
        <v>1.2205889958303744E-3</v>
      </c>
      <c r="N40">
        <f t="shared" si="12"/>
        <v>361.07386423566516</v>
      </c>
      <c r="O40">
        <f t="shared" si="13"/>
        <v>1.1449577125686997E-5</v>
      </c>
      <c r="P40">
        <f t="shared" si="14"/>
        <v>7.0240142031425742E-5</v>
      </c>
      <c r="Q40">
        <f t="shared" si="15"/>
        <v>1.4194415044387293E-2</v>
      </c>
    </row>
    <row r="41" spans="1:17" x14ac:dyDescent="0.2">
      <c r="A41">
        <f>A40+0.2</f>
        <v>7.4000000000000039</v>
      </c>
      <c r="B41">
        <f t="shared" si="0"/>
        <v>925.00000000000045</v>
      </c>
      <c r="C41">
        <f t="shared" si="1"/>
        <v>1198.0000000000005</v>
      </c>
      <c r="D41">
        <f t="shared" si="2"/>
        <v>1.7559244610142548E-21</v>
      </c>
      <c r="E41">
        <f t="shared" si="3"/>
        <v>1.8513445166933755E-20</v>
      </c>
      <c r="F41">
        <f t="shared" si="4"/>
        <v>83.805235036575681</v>
      </c>
      <c r="G41">
        <f t="shared" si="5"/>
        <v>7.9485833584665233</v>
      </c>
      <c r="H41">
        <f t="shared" si="6"/>
        <v>1.0246208746254247E-5</v>
      </c>
      <c r="I41">
        <f t="shared" si="7"/>
        <v>-4.7829286410684464</v>
      </c>
      <c r="J41">
        <f t="shared" si="8"/>
        <v>1.6484332233574964E-5</v>
      </c>
      <c r="K41">
        <f t="shared" si="9"/>
        <v>26735.859185751426</v>
      </c>
      <c r="L41" s="1">
        <f t="shared" si="10"/>
        <v>8.477885332873993E-4</v>
      </c>
      <c r="M41">
        <f t="shared" si="11"/>
        <v>1.3579108024927616E-3</v>
      </c>
      <c r="N41">
        <f t="shared" si="12"/>
        <v>324.55945159207374</v>
      </c>
      <c r="O41">
        <f t="shared" si="13"/>
        <v>1.029171269634937E-5</v>
      </c>
      <c r="P41">
        <f t="shared" si="14"/>
        <v>1.0665907307676E-4</v>
      </c>
      <c r="Q41">
        <f t="shared" si="15"/>
        <v>1.2085807184161093E-2</v>
      </c>
    </row>
    <row r="42" spans="1:17" x14ac:dyDescent="0.2">
      <c r="A42">
        <f t="shared" si="16"/>
        <v>7.6000000000000041</v>
      </c>
      <c r="B42">
        <f t="shared" si="0"/>
        <v>950.00000000000045</v>
      </c>
      <c r="C42">
        <f t="shared" si="1"/>
        <v>1223.0000000000005</v>
      </c>
      <c r="D42">
        <f t="shared" si="2"/>
        <v>2.3058986232202949E-21</v>
      </c>
      <c r="E42">
        <f t="shared" si="3"/>
        <v>2.968850177612806E-20</v>
      </c>
      <c r="F42">
        <f t="shared" si="4"/>
        <v>65.148797831992198</v>
      </c>
      <c r="G42">
        <f t="shared" si="5"/>
        <v>5.0600910870498135</v>
      </c>
      <c r="H42">
        <f t="shared" si="6"/>
        <v>8.3452824082300263E-6</v>
      </c>
      <c r="I42">
        <f t="shared" si="7"/>
        <v>-4.7626804677023706</v>
      </c>
      <c r="J42">
        <f t="shared" si="8"/>
        <v>1.7271081449832597E-5</v>
      </c>
      <c r="K42">
        <f t="shared" si="9"/>
        <v>25517.961144944704</v>
      </c>
      <c r="L42" s="1">
        <f t="shared" si="10"/>
        <v>8.0916923975598372E-4</v>
      </c>
      <c r="M42">
        <f t="shared" si="11"/>
        <v>1.5041116551865791E-3</v>
      </c>
      <c r="N42">
        <f t="shared" si="12"/>
        <v>293.01201400060529</v>
      </c>
      <c r="O42">
        <f t="shared" si="13"/>
        <v>9.2913500127031094E-6</v>
      </c>
      <c r="P42">
        <f t="shared" si="14"/>
        <v>1.5991199087836064E-4</v>
      </c>
      <c r="Q42">
        <f t="shared" si="15"/>
        <v>1.0313395515067604E-2</v>
      </c>
    </row>
    <row r="43" spans="1:17" x14ac:dyDescent="0.2">
      <c r="A43">
        <f t="shared" si="16"/>
        <v>7.8000000000000043</v>
      </c>
      <c r="B43">
        <f t="shared" si="0"/>
        <v>975.00000000000057</v>
      </c>
      <c r="C43">
        <f t="shared" si="1"/>
        <v>1248.0000000000005</v>
      </c>
      <c r="D43">
        <f t="shared" si="2"/>
        <v>2.9952538177482541E-21</v>
      </c>
      <c r="E43">
        <f t="shared" si="3"/>
        <v>4.6716697069351546E-20</v>
      </c>
      <c r="F43">
        <f t="shared" si="4"/>
        <v>51.180098120689074</v>
      </c>
      <c r="G43">
        <f t="shared" si="5"/>
        <v>3.2814259976717151</v>
      </c>
      <c r="H43">
        <f t="shared" si="6"/>
        <v>6.855945013041162E-6</v>
      </c>
      <c r="I43">
        <f t="shared" si="7"/>
        <v>-4.7452747692307682</v>
      </c>
      <c r="J43">
        <f t="shared" si="8"/>
        <v>1.7977331662682352E-5</v>
      </c>
      <c r="K43">
        <f t="shared" si="9"/>
        <v>24515.472798605773</v>
      </c>
      <c r="L43" s="1">
        <f t="shared" si="10"/>
        <v>7.7738054282742801E-4</v>
      </c>
      <c r="M43">
        <f t="shared" si="11"/>
        <v>1.6592419138940666E-3</v>
      </c>
      <c r="N43">
        <f t="shared" si="12"/>
        <v>265.61695535624062</v>
      </c>
      <c r="O43">
        <f t="shared" si="13"/>
        <v>8.4226584017072742E-6</v>
      </c>
      <c r="P43">
        <f t="shared" si="14"/>
        <v>2.3690326808497474E-4</v>
      </c>
      <c r="Q43">
        <f t="shared" si="15"/>
        <v>8.8192907274283611E-3</v>
      </c>
    </row>
    <row r="44" spans="1:17" x14ac:dyDescent="0.2">
      <c r="A44">
        <f>A43+0.2</f>
        <v>8.0000000000000036</v>
      </c>
      <c r="B44">
        <f t="shared" si="0"/>
        <v>1000.0000000000005</v>
      </c>
      <c r="C44">
        <f t="shared" si="1"/>
        <v>1273.0000000000005</v>
      </c>
      <c r="D44">
        <f t="shared" si="2"/>
        <v>3.850928083314672E-21</v>
      </c>
      <c r="E44">
        <f t="shared" si="3"/>
        <v>7.2214251295319972E-20</v>
      </c>
      <c r="F44">
        <f t="shared" si="4"/>
        <v>40.605340315160305</v>
      </c>
      <c r="G44">
        <f t="shared" si="5"/>
        <v>2.1653377629400703</v>
      </c>
      <c r="H44">
        <f t="shared" si="6"/>
        <v>5.6782920555894875E-6</v>
      </c>
      <c r="I44">
        <f t="shared" si="7"/>
        <v>-4.7305440785545949</v>
      </c>
      <c r="J44">
        <f t="shared" si="8"/>
        <v>1.8597557984302963E-5</v>
      </c>
      <c r="K44">
        <f t="shared" si="9"/>
        <v>23697.884729811842</v>
      </c>
      <c r="L44" s="1">
        <f t="shared" si="10"/>
        <v>7.5145499523756481E-4</v>
      </c>
      <c r="M44">
        <f t="shared" si="11"/>
        <v>1.8233286928662376E-3</v>
      </c>
      <c r="N44">
        <f t="shared" si="12"/>
        <v>241.71329453231812</v>
      </c>
      <c r="O44">
        <f t="shared" si="13"/>
        <v>7.6646782893302302E-6</v>
      </c>
      <c r="P44">
        <f t="shared" si="14"/>
        <v>3.4703823491132762E-4</v>
      </c>
      <c r="Q44">
        <f t="shared" si="15"/>
        <v>7.5563967124795727E-3</v>
      </c>
    </row>
    <row r="45" spans="1:17" x14ac:dyDescent="0.2">
      <c r="A45">
        <f t="shared" si="16"/>
        <v>8.2000000000000028</v>
      </c>
      <c r="B45">
        <f t="shared" si="0"/>
        <v>1025.0000000000005</v>
      </c>
      <c r="C45">
        <f t="shared" si="1"/>
        <v>1298.0000000000005</v>
      </c>
      <c r="D45">
        <f t="shared" si="2"/>
        <v>4.9033550610043296E-21</v>
      </c>
      <c r="E45">
        <f t="shared" si="3"/>
        <v>1.0977095842700989E-19</v>
      </c>
      <c r="F45">
        <f t="shared" si="4"/>
        <v>32.516329009839069</v>
      </c>
      <c r="G45">
        <f t="shared" si="5"/>
        <v>1.4524707509199013</v>
      </c>
      <c r="H45">
        <f t="shared" si="6"/>
        <v>4.7389848507129584E-6</v>
      </c>
      <c r="I45">
        <f t="shared" si="7"/>
        <v>-4.7183338305084739</v>
      </c>
      <c r="J45">
        <f t="shared" si="8"/>
        <v>1.9127850532669364E-5</v>
      </c>
      <c r="K45">
        <f t="shared" si="9"/>
        <v>23040.894459901396</v>
      </c>
      <c r="L45" s="1">
        <f t="shared" si="10"/>
        <v>7.3062197044334708E-4</v>
      </c>
      <c r="M45">
        <f t="shared" si="11"/>
        <v>1.9963771641956633E-3</v>
      </c>
      <c r="N45">
        <f t="shared" si="12"/>
        <v>220.76128362526623</v>
      </c>
      <c r="O45">
        <f t="shared" si="13"/>
        <v>7.0002943818260473E-6</v>
      </c>
      <c r="P45">
        <f t="shared" si="14"/>
        <v>5.030200917854065E-4</v>
      </c>
      <c r="Q45">
        <f t="shared" si="15"/>
        <v>6.4862337055609015E-3</v>
      </c>
    </row>
    <row r="46" spans="1:17" x14ac:dyDescent="0.2">
      <c r="A46">
        <f t="shared" si="16"/>
        <v>8.4000000000000021</v>
      </c>
      <c r="B46">
        <f t="shared" si="0"/>
        <v>1050.0000000000002</v>
      </c>
      <c r="C46">
        <f t="shared" si="1"/>
        <v>1323.0000000000002</v>
      </c>
      <c r="D46">
        <f t="shared" si="2"/>
        <v>6.1866528367833007E-21</v>
      </c>
      <c r="E46">
        <f t="shared" si="3"/>
        <v>1.6423995286952241E-19</v>
      </c>
      <c r="F46">
        <f t="shared" si="4"/>
        <v>26.267833635812682</v>
      </c>
      <c r="G46">
        <f t="shared" si="5"/>
        <v>0.98946672012415615</v>
      </c>
      <c r="H46">
        <f t="shared" si="6"/>
        <v>3.9836296320705606E-6</v>
      </c>
      <c r="I46">
        <f t="shared" si="7"/>
        <v>-4.7085011428571431</v>
      </c>
      <c r="J46">
        <f t="shared" si="8"/>
        <v>1.9565856191225821E-5</v>
      </c>
      <c r="K46">
        <f t="shared" si="9"/>
        <v>22525.095812860094</v>
      </c>
      <c r="L46" s="1">
        <f t="shared" si="10"/>
        <v>7.1426610264016023E-4</v>
      </c>
      <c r="M46">
        <f t="shared" si="11"/>
        <v>2.1783718998799394E-3</v>
      </c>
      <c r="N46">
        <f t="shared" si="12"/>
        <v>202.31751308961242</v>
      </c>
      <c r="O46">
        <f t="shared" si="13"/>
        <v>6.4154462547441793E-6</v>
      </c>
      <c r="P46">
        <f t="shared" si="14"/>
        <v>7.2186975884397169E-4</v>
      </c>
      <c r="Q46">
        <f t="shared" si="15"/>
        <v>5.5772346151466068E-3</v>
      </c>
    </row>
    <row r="47" spans="1:17" x14ac:dyDescent="0.2">
      <c r="A47">
        <f>A46+0.2</f>
        <v>8.6000000000000014</v>
      </c>
      <c r="B47">
        <f t="shared" si="0"/>
        <v>1075.0000000000002</v>
      </c>
      <c r="C47">
        <f t="shared" si="1"/>
        <v>1348.0000000000002</v>
      </c>
      <c r="D47">
        <f t="shared" si="2"/>
        <v>7.738793423434226E-21</v>
      </c>
      <c r="E47">
        <f t="shared" si="3"/>
        <v>2.4209141568446934E-19</v>
      </c>
      <c r="F47">
        <f t="shared" si="4"/>
        <v>21.396207326225404</v>
      </c>
      <c r="G47">
        <f t="shared" si="5"/>
        <v>0.68395993337673189</v>
      </c>
      <c r="H47">
        <f t="shared" si="6"/>
        <v>3.3714891709808046E-6</v>
      </c>
      <c r="I47">
        <f t="shared" si="7"/>
        <v>-4.7009137329376856</v>
      </c>
      <c r="J47">
        <f t="shared" si="8"/>
        <v>1.9910688001436361E-5</v>
      </c>
      <c r="K47">
        <f t="shared" si="9"/>
        <v>22134.985256974029</v>
      </c>
      <c r="L47" s="1">
        <f t="shared" si="10"/>
        <v>7.0189577806234243E-4</v>
      </c>
      <c r="M47">
        <f t="shared" si="11"/>
        <v>2.369278232479944E-3</v>
      </c>
      <c r="N47">
        <f t="shared" si="12"/>
        <v>186.01563097411955</v>
      </c>
      <c r="O47">
        <f t="shared" si="13"/>
        <v>5.8985169639180484E-6</v>
      </c>
      <c r="P47">
        <f t="shared" si="14"/>
        <v>1.0262235312484764E-3</v>
      </c>
      <c r="Q47">
        <f t="shared" si="15"/>
        <v>4.8034042607980306E-3</v>
      </c>
    </row>
    <row r="48" spans="1:17" x14ac:dyDescent="0.2">
      <c r="A48">
        <f t="shared" si="16"/>
        <v>8.8000000000000007</v>
      </c>
      <c r="B48">
        <f t="shared" si="0"/>
        <v>1100</v>
      </c>
      <c r="C48">
        <f t="shared" si="1"/>
        <v>1373</v>
      </c>
      <c r="D48">
        <f t="shared" si="2"/>
        <v>9.6017507902850898E-21</v>
      </c>
      <c r="E48">
        <f t="shared" si="3"/>
        <v>3.5183881494855241E-19</v>
      </c>
      <c r="F48">
        <f t="shared" si="4"/>
        <v>17.564680993048025</v>
      </c>
      <c r="G48">
        <f t="shared" si="5"/>
        <v>0.47934361543016629</v>
      </c>
      <c r="H48">
        <f t="shared" si="6"/>
        <v>2.8717715882884474E-6</v>
      </c>
      <c r="I48">
        <f t="shared" si="7"/>
        <v>-4.6954489526584116</v>
      </c>
      <c r="J48">
        <f t="shared" si="8"/>
        <v>2.0162809521090567E-5</v>
      </c>
      <c r="K48">
        <f t="shared" si="9"/>
        <v>21858.203089554638</v>
      </c>
      <c r="L48" s="1">
        <f t="shared" si="10"/>
        <v>6.9311907310865798E-4</v>
      </c>
      <c r="M48">
        <f t="shared" si="11"/>
        <v>2.5690436175164286E-3</v>
      </c>
      <c r="N48">
        <f t="shared" si="12"/>
        <v>171.55130507050845</v>
      </c>
      <c r="O48">
        <f t="shared" si="13"/>
        <v>5.439856198329162E-6</v>
      </c>
      <c r="P48">
        <f t="shared" si="14"/>
        <v>1.4459753938448688E-3</v>
      </c>
      <c r="Q48">
        <f t="shared" si="15"/>
        <v>4.1432586401186069E-3</v>
      </c>
    </row>
    <row r="49" spans="1:17" x14ac:dyDescent="0.2">
      <c r="A49">
        <f t="shared" si="16"/>
        <v>9</v>
      </c>
      <c r="B49">
        <f t="shared" si="0"/>
        <v>1125</v>
      </c>
      <c r="C49">
        <f t="shared" si="1"/>
        <v>1398</v>
      </c>
      <c r="D49">
        <f t="shared" si="2"/>
        <v>1.1821625743043564E-20</v>
      </c>
      <c r="E49">
        <f t="shared" si="3"/>
        <v>5.0454636953396496E-19</v>
      </c>
      <c r="F49">
        <f t="shared" si="4"/>
        <v>14.526136624704984</v>
      </c>
      <c r="G49">
        <f t="shared" si="5"/>
        <v>0.34035038410482593</v>
      </c>
      <c r="H49">
        <f t="shared" si="6"/>
        <v>2.4609981140897927E-6</v>
      </c>
      <c r="I49">
        <f t="shared" si="7"/>
        <v>-4.6919929270386262</v>
      </c>
      <c r="J49">
        <f t="shared" si="8"/>
        <v>2.0323901103659638E-5</v>
      </c>
      <c r="K49">
        <f t="shared" si="9"/>
        <v>21684.950301625133</v>
      </c>
      <c r="L49" s="1">
        <f t="shared" si="10"/>
        <v>6.87625263242806E-4</v>
      </c>
      <c r="M49">
        <f t="shared" si="11"/>
        <v>2.7775989835076608E-3</v>
      </c>
      <c r="N49">
        <f t="shared" si="12"/>
        <v>158.67041570250055</v>
      </c>
      <c r="O49">
        <f t="shared" si="13"/>
        <v>5.0314058759037469E-6</v>
      </c>
      <c r="P49">
        <f t="shared" si="14"/>
        <v>2.020345195294451E-3</v>
      </c>
      <c r="Q49">
        <f t="shared" si="15"/>
        <v>3.5789815261932784E-3</v>
      </c>
    </row>
    <row r="50" spans="1:17" x14ac:dyDescent="0.2">
      <c r="A50">
        <f t="shared" si="16"/>
        <v>9.1999999999999993</v>
      </c>
      <c r="B50">
        <f t="shared" si="0"/>
        <v>1150</v>
      </c>
      <c r="C50">
        <f t="shared" si="1"/>
        <v>1423</v>
      </c>
      <c r="D50">
        <f t="shared" si="2"/>
        <v>1.4448746355914192E-20</v>
      </c>
      <c r="E50">
        <f t="shared" si="3"/>
        <v>7.1442634539350486E-19</v>
      </c>
      <c r="F50">
        <f t="shared" si="4"/>
        <v>12.097479423293333</v>
      </c>
      <c r="G50">
        <f t="shared" si="5"/>
        <v>0.24466260638356013</v>
      </c>
      <c r="H50">
        <f t="shared" si="6"/>
        <v>2.1211171525540462E-6</v>
      </c>
      <c r="I50">
        <f t="shared" si="7"/>
        <v>-4.6904397835558678</v>
      </c>
      <c r="J50">
        <f t="shared" si="8"/>
        <v>2.0396714475611374E-5</v>
      </c>
      <c r="K50">
        <f t="shared" si="9"/>
        <v>21607.538110855141</v>
      </c>
      <c r="L50" s="1">
        <f t="shared" si="10"/>
        <v>6.8517053877648212E-4</v>
      </c>
      <c r="M50">
        <f t="shared" si="11"/>
        <v>2.9948600580281303E-3</v>
      </c>
      <c r="N50">
        <f t="shared" si="12"/>
        <v>147.15972593997708</v>
      </c>
      <c r="O50">
        <f t="shared" si="13"/>
        <v>4.6664042979444787E-6</v>
      </c>
      <c r="P50">
        <f t="shared" si="14"/>
        <v>2.8004710196797835E-3</v>
      </c>
      <c r="Q50">
        <f t="shared" si="15"/>
        <v>3.0957506671868184E-3</v>
      </c>
    </row>
    <row r="51" spans="1:17" x14ac:dyDescent="0.2">
      <c r="A51">
        <f t="shared" si="16"/>
        <v>9.3999999999999986</v>
      </c>
      <c r="B51">
        <f t="shared" si="0"/>
        <v>1174.9999999999998</v>
      </c>
      <c r="C51">
        <f t="shared" si="1"/>
        <v>1447.9999999999998</v>
      </c>
      <c r="D51">
        <f t="shared" si="2"/>
        <v>1.7537743053649967E-20</v>
      </c>
      <c r="E51">
        <f t="shared" si="3"/>
        <v>9.9953453040700804E-19</v>
      </c>
      <c r="F51">
        <f t="shared" si="4"/>
        <v>10.141799446623509</v>
      </c>
      <c r="G51">
        <f t="shared" si="5"/>
        <v>0.17794710176156359</v>
      </c>
      <c r="H51">
        <f t="shared" si="6"/>
        <v>1.838140015427585E-6</v>
      </c>
      <c r="I51">
        <f t="shared" si="7"/>
        <v>-4.6906909613259664</v>
      </c>
      <c r="J51">
        <f t="shared" si="8"/>
        <v>2.0384921279437785E-5</v>
      </c>
      <c r="K51">
        <f t="shared" si="9"/>
        <v>21620.038622006323</v>
      </c>
      <c r="L51" s="1">
        <f t="shared" si="10"/>
        <v>6.8556692738477691E-4</v>
      </c>
      <c r="M51">
        <f t="shared" si="11"/>
        <v>3.2207286603711093E-3</v>
      </c>
      <c r="N51">
        <f t="shared" si="12"/>
        <v>136.83946455682516</v>
      </c>
      <c r="O51">
        <f t="shared" si="13"/>
        <v>4.339150956266653E-6</v>
      </c>
      <c r="P51">
        <f t="shared" si="14"/>
        <v>3.8526445252442922E-3</v>
      </c>
      <c r="Q51">
        <f t="shared" si="15"/>
        <v>2.6811970385437253E-3</v>
      </c>
    </row>
    <row r="52" spans="1:17" x14ac:dyDescent="0.2">
      <c r="A52">
        <f t="shared" si="16"/>
        <v>9.5999999999999979</v>
      </c>
      <c r="B52">
        <f t="shared" si="0"/>
        <v>1199.9999999999998</v>
      </c>
      <c r="C52">
        <f t="shared" si="1"/>
        <v>1472.9999999999998</v>
      </c>
      <c r="D52">
        <f t="shared" si="2"/>
        <v>2.1147597823507133E-20</v>
      </c>
      <c r="E52">
        <f t="shared" si="3"/>
        <v>1.38257178569167E-18</v>
      </c>
      <c r="F52">
        <f t="shared" si="4"/>
        <v>8.5558244189269406</v>
      </c>
      <c r="G52">
        <f t="shared" si="5"/>
        <v>0.13086852757485623</v>
      </c>
      <c r="H52">
        <f t="shared" si="6"/>
        <v>1.6011449658547756E-6</v>
      </c>
      <c r="I52">
        <f t="shared" si="7"/>
        <v>-4.6926545906313644</v>
      </c>
      <c r="J52">
        <f t="shared" si="8"/>
        <v>2.0292960469509625E-5</v>
      </c>
      <c r="K52">
        <f t="shared" si="9"/>
        <v>21718.0132997447</v>
      </c>
      <c r="L52" s="1">
        <f t="shared" si="10"/>
        <v>6.8867368403553709E-4</v>
      </c>
      <c r="M52">
        <f t="shared" si="11"/>
        <v>3.4550939533386071E-3</v>
      </c>
      <c r="N52">
        <f t="shared" si="12"/>
        <v>127.55739534727832</v>
      </c>
      <c r="O52">
        <f t="shared" si="13"/>
        <v>4.044818472453016E-6</v>
      </c>
      <c r="P52">
        <f t="shared" si="14"/>
        <v>5.2623323330479033E-3</v>
      </c>
      <c r="Q52">
        <f t="shared" si="15"/>
        <v>2.3249689990653875E-3</v>
      </c>
    </row>
    <row r="53" spans="1:17" x14ac:dyDescent="0.2">
      <c r="A53">
        <f>A52+0.2</f>
        <v>9.7999999999999972</v>
      </c>
      <c r="B53">
        <f t="shared" si="0"/>
        <v>1224.9999999999995</v>
      </c>
      <c r="C53">
        <f t="shared" si="1"/>
        <v>1497.9999999999995</v>
      </c>
      <c r="D53">
        <f t="shared" si="2"/>
        <v>2.5341667399071933E-20</v>
      </c>
      <c r="E53">
        <f t="shared" si="3"/>
        <v>1.891798941275789E-18</v>
      </c>
      <c r="F53">
        <f t="shared" si="4"/>
        <v>7.2610058377699023</v>
      </c>
      <c r="G53">
        <f t="shared" si="5"/>
        <v>9.7265090337451385E-2</v>
      </c>
      <c r="H53">
        <f t="shared" si="6"/>
        <v>1.4015437849737627E-6</v>
      </c>
      <c r="I53">
        <f t="shared" si="7"/>
        <v>-4.6962449345794388</v>
      </c>
      <c r="J53">
        <f t="shared" si="8"/>
        <v>2.0125888643989697E-5</v>
      </c>
      <c r="K53">
        <f t="shared" si="9"/>
        <v>21898.30189185802</v>
      </c>
      <c r="L53" s="1">
        <f t="shared" si="10"/>
        <v>6.9439059778849635E-4</v>
      </c>
      <c r="M53">
        <f t="shared" si="11"/>
        <v>3.6978336483773932E-3</v>
      </c>
      <c r="N53">
        <f t="shared" si="12"/>
        <v>119.18404862841579</v>
      </c>
      <c r="O53">
        <f t="shared" si="13"/>
        <v>3.7793013897899478E-6</v>
      </c>
      <c r="P53">
        <f t="shared" si="14"/>
        <v>7.1391554295521494E-3</v>
      </c>
      <c r="Q53">
        <f t="shared" si="15"/>
        <v>2.0183795538669682E-3</v>
      </c>
    </row>
    <row r="54" spans="1:17" x14ac:dyDescent="0.2">
      <c r="A54">
        <f t="shared" si="16"/>
        <v>9.9999999999999964</v>
      </c>
      <c r="B54">
        <f t="shared" si="0"/>
        <v>1249.9999999999995</v>
      </c>
      <c r="C54">
        <f t="shared" si="1"/>
        <v>1522.9999999999995</v>
      </c>
      <c r="D54">
        <f t="shared" si="2"/>
        <v>3.0187680593999456E-20</v>
      </c>
      <c r="E54">
        <f t="shared" si="3"/>
        <v>2.5620715007555705E-18</v>
      </c>
      <c r="F54">
        <f t="shared" si="4"/>
        <v>6.1971258574978663</v>
      </c>
      <c r="G54">
        <f t="shared" si="5"/>
        <v>7.3017812317802425E-2</v>
      </c>
      <c r="H54">
        <f t="shared" si="6"/>
        <v>1.2325371641292477E-6</v>
      </c>
      <c r="I54">
        <f t="shared" si="7"/>
        <v>-4.7013818857518057</v>
      </c>
      <c r="J54">
        <f t="shared" si="8"/>
        <v>1.9889236606496828E-5</v>
      </c>
      <c r="K54">
        <f t="shared" si="9"/>
        <v>22158.858788176978</v>
      </c>
      <c r="L54" s="1">
        <f t="shared" si="10"/>
        <v>7.0265280277070593E-4</v>
      </c>
      <c r="M54">
        <f t="shared" si="11"/>
        <v>3.9488151597486185E-3</v>
      </c>
      <c r="N54">
        <f t="shared" si="12"/>
        <v>111.60886684705187</v>
      </c>
      <c r="O54">
        <f t="shared" si="13"/>
        <v>3.5390939512636944E-6</v>
      </c>
      <c r="P54">
        <f t="shared" si="14"/>
        <v>9.6230327979765096E-3</v>
      </c>
      <c r="Q54">
        <f t="shared" si="15"/>
        <v>1.7541197576798921E-3</v>
      </c>
    </row>
    <row r="55" spans="1:17" x14ac:dyDescent="0.2">
      <c r="A55">
        <f t="shared" si="16"/>
        <v>10.199999999999996</v>
      </c>
      <c r="B55">
        <f t="shared" si="0"/>
        <v>1274.9999999999995</v>
      </c>
      <c r="C55">
        <f t="shared" si="1"/>
        <v>1547.9999999999995</v>
      </c>
      <c r="D55">
        <f t="shared" si="2"/>
        <v>3.5757710269714581E-20</v>
      </c>
      <c r="E55">
        <f t="shared" si="3"/>
        <v>3.4359996563728673E-18</v>
      </c>
      <c r="F55">
        <f t="shared" si="4"/>
        <v>5.3176703881815532</v>
      </c>
      <c r="G55">
        <f t="shared" si="5"/>
        <v>5.5339853337226928E-2</v>
      </c>
      <c r="H55">
        <f t="shared" ref="H55:H60" si="17">(2.9*10^-5)*EXP(-243000/(8.31*C55))</f>
        <v>1.813556608262157E-13</v>
      </c>
      <c r="I55">
        <f t="shared" ref="I55:I60" si="18">8.31*F55*$B$1*$B$1*$B$2*$B$2/(22.69*10^-6*H55*0.335*0.0283)/(3600*24*364)</f>
        <v>3.6017242294111457E-9</v>
      </c>
      <c r="J55">
        <f t="shared" ref="J55:J60" si="19">16.495*C55*EXP((110000/8.31)*((1/C55)-(1/873)))/3600/24/365</f>
        <v>1.0887070953236149E-6</v>
      </c>
      <c r="K55">
        <f t="shared" ref="K55:K60" si="20">1.1174-(2.028*10^-3)*C55-4158/C55</f>
        <v>-4.7079905116279068</v>
      </c>
      <c r="L55" s="1">
        <f t="shared" ref="L55:L94" si="21">10^K55</f>
        <v>1.9588874703890807E-5</v>
      </c>
      <c r="M55">
        <f t="shared" ref="M55:M60" si="22">$B$1/(L55*22.69*10^-6)</f>
        <v>22498.627002829606</v>
      </c>
      <c r="N55">
        <f t="shared" ref="N55:N60" si="23">M55/3600/24/365</f>
        <v>7.1342678218003566E-4</v>
      </c>
      <c r="O55">
        <f t="shared" ref="O55:O60" si="24">(0.202)*EXP(-49800/(8.31*C55))</f>
        <v>4.2078967046798406E-3</v>
      </c>
    </row>
    <row r="56" spans="1:17" x14ac:dyDescent="0.2">
      <c r="A56">
        <f t="shared" si="16"/>
        <v>10.399999999999995</v>
      </c>
      <c r="B56">
        <f t="shared" si="0"/>
        <v>1299.9999999999993</v>
      </c>
      <c r="C56">
        <f t="shared" si="1"/>
        <v>1572.9999999999993</v>
      </c>
      <c r="D56">
        <f t="shared" si="2"/>
        <v>4.2128120694289248E-20</v>
      </c>
      <c r="E56">
        <f t="shared" si="3"/>
        <v>4.5652380104040147E-18</v>
      </c>
      <c r="F56">
        <f t="shared" si="4"/>
        <v>4.5864513994355489</v>
      </c>
      <c r="G56">
        <f t="shared" si="5"/>
        <v>4.232387833308459E-2</v>
      </c>
      <c r="H56">
        <f t="shared" si="17"/>
        <v>2.4485940764155891E-13</v>
      </c>
      <c r="I56">
        <f t="shared" si="18"/>
        <v>2.3008068438472142E-9</v>
      </c>
      <c r="J56">
        <f t="shared" si="19"/>
        <v>9.6570948295582058E-7</v>
      </c>
      <c r="K56">
        <f t="shared" si="20"/>
        <v>-4.7160006433566437</v>
      </c>
      <c r="L56" s="1">
        <f t="shared" si="21"/>
        <v>1.9230888800760703E-5</v>
      </c>
      <c r="M56">
        <f t="shared" si="22"/>
        <v>22917.44234674011</v>
      </c>
      <c r="N56">
        <f t="shared" si="23"/>
        <v>7.2670732961504668E-4</v>
      </c>
      <c r="O56">
        <f t="shared" si="24"/>
        <v>4.4749283475231496E-3</v>
      </c>
    </row>
    <row r="57" spans="1:17" x14ac:dyDescent="0.2">
      <c r="A57">
        <f t="shared" si="16"/>
        <v>10.599999999999994</v>
      </c>
      <c r="B57">
        <f t="shared" si="0"/>
        <v>1324.9999999999993</v>
      </c>
      <c r="C57">
        <f t="shared" si="1"/>
        <v>1597.9999999999993</v>
      </c>
      <c r="D57">
        <f t="shared" si="2"/>
        <v>4.9379491288434127E-20</v>
      </c>
      <c r="E57">
        <f t="shared" si="3"/>
        <v>6.0119081717762396E-18</v>
      </c>
      <c r="F57">
        <f t="shared" si="4"/>
        <v>3.9751207243271947</v>
      </c>
      <c r="G57">
        <f t="shared" si="5"/>
        <v>3.2650106017736172E-2</v>
      </c>
      <c r="H57">
        <f t="shared" si="17"/>
        <v>3.2750868469184398E-13</v>
      </c>
      <c r="I57">
        <f t="shared" si="18"/>
        <v>1.4908970693633723E-9</v>
      </c>
      <c r="J57">
        <f t="shared" si="19"/>
        <v>8.6004065433304563E-7</v>
      </c>
      <c r="K57">
        <f t="shared" si="20"/>
        <v>-4.725346503128911</v>
      </c>
      <c r="L57" s="1">
        <f t="shared" si="21"/>
        <v>1.8821468139043137E-5</v>
      </c>
      <c r="M57">
        <f t="shared" si="22"/>
        <v>23415.962140263164</v>
      </c>
      <c r="N57">
        <f t="shared" si="23"/>
        <v>7.4251528856745185E-4</v>
      </c>
      <c r="O57">
        <f t="shared" si="24"/>
        <v>4.7497529868499189E-3</v>
      </c>
    </row>
    <row r="58" spans="1:17" x14ac:dyDescent="0.2">
      <c r="A58">
        <f t="shared" si="16"/>
        <v>10.799999999999994</v>
      </c>
      <c r="B58">
        <f t="shared" si="0"/>
        <v>1349.9999999999991</v>
      </c>
      <c r="C58">
        <f t="shared" si="1"/>
        <v>1622.9999999999991</v>
      </c>
      <c r="D58">
        <f t="shared" si="2"/>
        <v>5.759651795828363E-20</v>
      </c>
      <c r="E58">
        <f t="shared" si="3"/>
        <v>7.8501560719570845E-18</v>
      </c>
      <c r="F58">
        <f t="shared" si="4"/>
        <v>3.4613255680709485</v>
      </c>
      <c r="G58">
        <f t="shared" si="5"/>
        <v>2.5395711679291891E-2</v>
      </c>
      <c r="H58">
        <f t="shared" si="17"/>
        <v>4.3414791418151079E-13</v>
      </c>
      <c r="I58">
        <f t="shared" si="18"/>
        <v>9.7932060183149913E-10</v>
      </c>
      <c r="J58">
        <f t="shared" si="19"/>
        <v>7.6885877339530775E-7</v>
      </c>
      <c r="K58">
        <f t="shared" si="20"/>
        <v>-4.7359663659889089</v>
      </c>
      <c r="L58" s="1">
        <f t="shared" si="21"/>
        <v>1.8366805798849446E-5</v>
      </c>
      <c r="M58">
        <f t="shared" si="22"/>
        <v>23995.614163656683</v>
      </c>
      <c r="N58">
        <f t="shared" si="23"/>
        <v>7.608959336522287E-4</v>
      </c>
      <c r="O58">
        <f t="shared" si="24"/>
        <v>5.0322072851710148E-3</v>
      </c>
    </row>
    <row r="59" spans="1:17" x14ac:dyDescent="0.2">
      <c r="A59">
        <f t="shared" si="16"/>
        <v>10.999999999999993</v>
      </c>
      <c r="B59">
        <f t="shared" si="0"/>
        <v>1374.9999999999991</v>
      </c>
      <c r="C59">
        <f t="shared" si="1"/>
        <v>1647.9999999999991</v>
      </c>
      <c r="D59">
        <f t="shared" si="2"/>
        <v>6.686789338373851E-20</v>
      </c>
      <c r="E59">
        <f t="shared" si="3"/>
        <v>1.0167844446670166E-17</v>
      </c>
      <c r="F59">
        <f t="shared" si="4"/>
        <v>3.0273297252335696</v>
      </c>
      <c r="G59">
        <f t="shared" si="5"/>
        <v>1.9908955370637506E-2</v>
      </c>
      <c r="H59">
        <f t="shared" si="17"/>
        <v>5.706089412055968E-13</v>
      </c>
      <c r="I59">
        <f t="shared" si="18"/>
        <v>6.5169038255036832E-10</v>
      </c>
      <c r="J59">
        <f t="shared" si="19"/>
        <v>6.8984634116998905E-7</v>
      </c>
      <c r="K59">
        <f t="shared" si="20"/>
        <v>-4.7478022524271841</v>
      </c>
      <c r="L59" s="1">
        <f t="shared" si="21"/>
        <v>1.7873012025559771E-5</v>
      </c>
      <c r="M59">
        <f t="shared" si="22"/>
        <v>24658.562571195958</v>
      </c>
      <c r="N59">
        <f t="shared" si="23"/>
        <v>7.8191788975126705E-4</v>
      </c>
      <c r="O59">
        <f t="shared" si="24"/>
        <v>5.3221225415982197E-3</v>
      </c>
    </row>
    <row r="60" spans="1:17" x14ac:dyDescent="0.2">
      <c r="A60">
        <f t="shared" si="16"/>
        <v>11.199999999999992</v>
      </c>
      <c r="B60">
        <f t="shared" si="0"/>
        <v>1399.9999999999991</v>
      </c>
      <c r="C60">
        <f t="shared" si="1"/>
        <v>1672.9999999999991</v>
      </c>
      <c r="D60">
        <f t="shared" si="2"/>
        <v>7.7286167766593797E-20</v>
      </c>
      <c r="E60">
        <f t="shared" si="3"/>
        <v>1.3068379486073173E-17</v>
      </c>
      <c r="F60">
        <f t="shared" si="4"/>
        <v>2.6589754454954764</v>
      </c>
      <c r="G60">
        <f t="shared" si="5"/>
        <v>1.5725134289742509E-2</v>
      </c>
      <c r="H60">
        <f t="shared" si="17"/>
        <v>7.4386115720176862E-13</v>
      </c>
      <c r="I60">
        <f t="shared" si="18"/>
        <v>4.390789375279139E-10</v>
      </c>
      <c r="J60">
        <f t="shared" si="19"/>
        <v>6.2110365736695617E-7</v>
      </c>
      <c r="K60">
        <f t="shared" si="20"/>
        <v>-4.7607996485355644</v>
      </c>
      <c r="L60" s="1">
        <f t="shared" si="21"/>
        <v>1.7346040316534639E-5</v>
      </c>
      <c r="M60">
        <f t="shared" si="22"/>
        <v>25407.688286524764</v>
      </c>
      <c r="N60">
        <f t="shared" si="23"/>
        <v>8.0567251035403226E-4</v>
      </c>
      <c r="O60">
        <f t="shared" si="24"/>
        <v>5.6193255082743572E-3</v>
      </c>
    </row>
    <row r="61" spans="1:17" x14ac:dyDescent="0.2">
      <c r="A61">
        <f t="shared" si="16"/>
        <v>11.399999999999991</v>
      </c>
      <c r="B61">
        <f t="shared" si="0"/>
        <v>1424.9999999999989</v>
      </c>
      <c r="C61">
        <f t="shared" si="1"/>
        <v>1697.9999999999989</v>
      </c>
      <c r="D61">
        <f t="shared" si="2"/>
        <v>8.8947591646155018E-20</v>
      </c>
      <c r="E61">
        <f t="shared" ref="E61:E94" si="25">(2*10^-10)*EXP(-230000/(8.31*C61))</f>
        <v>1.6672669192025354E-17</v>
      </c>
      <c r="F61">
        <f t="shared" ref="F61:F94" si="26">8.31*C61*$B$1*$B$1*$B$2*$B$2/(22.69*10^-6*D61*0.335*0.0283)/(3600*24*364)</f>
        <v>2.3448963549347424</v>
      </c>
      <c r="G61">
        <f t="shared" ref="G61:G94" si="27">8.31*C61*$B$1*$B$1*$B$2*$B$2/(22.69*10^-6*E61*0.335*0.0283)/(3600*24*364)</f>
        <v>1.2509867558042514E-2</v>
      </c>
      <c r="H61">
        <f t="shared" ref="H61:H94" si="28">(2.9*10^-5)*EXP(-243000/(8.31*C61))</f>
        <v>9.6217559909973399E-13</v>
      </c>
      <c r="I61">
        <f t="shared" ref="I61:I94" si="29">8.31*F61*$B$1*$B$1*$B$2*$B$2/(22.69*10^-6*H61*0.335*0.0283)/(3600*24*364)</f>
        <v>2.9935703715594231E-10</v>
      </c>
      <c r="J61">
        <f t="shared" ref="J61:J94" si="30">16.495*C61*EXP((110000/8.31)*((1/C61)-(1/873)))/3600/24/365</f>
        <v>5.6106576855533442E-7</v>
      </c>
      <c r="K61">
        <f t="shared" ref="K61:K94" si="31">1.1174-(2.028*10^-3)*C61-4158/C61</f>
        <v>-4.7749072508833912</v>
      </c>
      <c r="L61" s="1">
        <f t="shared" si="21"/>
        <v>1.6791625863843768E-5</v>
      </c>
    </row>
    <row r="62" spans="1:17" x14ac:dyDescent="0.2">
      <c r="A62">
        <f t="shared" si="16"/>
        <v>11.599999999999991</v>
      </c>
      <c r="B62">
        <f t="shared" si="0"/>
        <v>1449.9999999999989</v>
      </c>
      <c r="C62">
        <f t="shared" si="1"/>
        <v>1722.9999999999989</v>
      </c>
      <c r="D62">
        <f t="shared" si="2"/>
        <v>1.0195194246354426E-19</v>
      </c>
      <c r="E62">
        <f t="shared" si="25"/>
        <v>2.1121209522734955E-17</v>
      </c>
      <c r="F62">
        <f t="shared" si="26"/>
        <v>2.0759167445038913</v>
      </c>
      <c r="G62">
        <f t="shared" si="27"/>
        <v>1.0020436768403567E-2</v>
      </c>
      <c r="H62">
        <f t="shared" si="28"/>
        <v>1.2353031380749814E-12</v>
      </c>
      <c r="I62">
        <f t="shared" si="29"/>
        <v>2.0642226851780254E-10</v>
      </c>
      <c r="J62">
        <f t="shared" si="30"/>
        <v>5.0843734687276234E-7</v>
      </c>
      <c r="K62">
        <f t="shared" si="31"/>
        <v>-4.7900767336041774</v>
      </c>
      <c r="L62" s="1">
        <f t="shared" si="21"/>
        <v>1.6215235720958526E-5</v>
      </c>
    </row>
    <row r="63" spans="1:17" x14ac:dyDescent="0.2">
      <c r="A63">
        <f t="shared" si="16"/>
        <v>11.79999999999999</v>
      </c>
      <c r="B63">
        <f t="shared" si="0"/>
        <v>1474.9999999999989</v>
      </c>
      <c r="C63">
        <f t="shared" si="1"/>
        <v>1747.9999999999989</v>
      </c>
      <c r="D63">
        <f t="shared" si="2"/>
        <v>1.1640233660179743E-19</v>
      </c>
      <c r="E63">
        <f t="shared" si="25"/>
        <v>2.6576292976969743E-17</v>
      </c>
      <c r="F63">
        <f t="shared" si="26"/>
        <v>1.844590167401583</v>
      </c>
      <c r="G63">
        <f t="shared" si="27"/>
        <v>8.0791781511556342E-3</v>
      </c>
      <c r="H63">
        <f t="shared" si="28"/>
        <v>1.574666738843941E-12</v>
      </c>
      <c r="I63">
        <f t="shared" si="29"/>
        <v>1.4389025902211967E-10</v>
      </c>
      <c r="J63">
        <f t="shared" si="30"/>
        <v>4.6214134167545645E-7</v>
      </c>
      <c r="K63">
        <f t="shared" si="31"/>
        <v>-4.8062625354691066</v>
      </c>
      <c r="L63" s="1">
        <f t="shared" si="21"/>
        <v>1.5622029894119658E-5</v>
      </c>
    </row>
    <row r="64" spans="1:17" x14ac:dyDescent="0.2">
      <c r="A64">
        <f t="shared" si="16"/>
        <v>11.999999999999989</v>
      </c>
      <c r="B64">
        <f t="shared" si="0"/>
        <v>1499.9999999999986</v>
      </c>
      <c r="C64">
        <f t="shared" si="1"/>
        <v>1772.9999999999986</v>
      </c>
      <c r="D64">
        <f t="shared" si="2"/>
        <v>1.3240502864967207E-19</v>
      </c>
      <c r="E64">
        <f t="shared" si="25"/>
        <v>3.3224332894970949E-17</v>
      </c>
      <c r="F64">
        <f t="shared" si="26"/>
        <v>1.6448428646766531</v>
      </c>
      <c r="G64">
        <f t="shared" si="27"/>
        <v>6.5549989313611274E-3</v>
      </c>
      <c r="H64">
        <f t="shared" si="28"/>
        <v>1.99356763440698E-12</v>
      </c>
      <c r="I64">
        <f t="shared" si="29"/>
        <v>1.0134763067969773E-10</v>
      </c>
      <c r="J64">
        <f t="shared" si="30"/>
        <v>4.2127827301072895E-7</v>
      </c>
      <c r="K64">
        <f t="shared" si="31"/>
        <v>-4.8234216649746182</v>
      </c>
      <c r="L64" s="1">
        <f t="shared" si="21"/>
        <v>1.5016832445319169E-5</v>
      </c>
    </row>
    <row r="65" spans="1:12" x14ac:dyDescent="0.2">
      <c r="A65">
        <f t="shared" si="16"/>
        <v>12.199999999999989</v>
      </c>
      <c r="B65">
        <f t="shared" si="0"/>
        <v>1524.9999999999986</v>
      </c>
      <c r="C65">
        <f t="shared" si="1"/>
        <v>1797.9999999999986</v>
      </c>
      <c r="D65">
        <f t="shared" si="2"/>
        <v>1.5006919963550071E-19</v>
      </c>
      <c r="E65">
        <f t="shared" si="25"/>
        <v>4.1278295451913355E-17</v>
      </c>
      <c r="F65">
        <f t="shared" si="26"/>
        <v>1.4716965787891805</v>
      </c>
      <c r="G65">
        <f t="shared" si="27"/>
        <v>5.3504226680697311E-3</v>
      </c>
      <c r="H65">
        <f t="shared" si="28"/>
        <v>2.5074051242460193E-12</v>
      </c>
      <c r="I65">
        <f t="shared" si="29"/>
        <v>7.2096458244474276E-11</v>
      </c>
      <c r="J65">
        <f t="shared" si="30"/>
        <v>3.8509379427195604E-7</v>
      </c>
      <c r="K65">
        <f t="shared" si="31"/>
        <v>-4.8415135216907661</v>
      </c>
      <c r="L65" s="1">
        <f t="shared" si="21"/>
        <v>1.4404111625719638E-5</v>
      </c>
    </row>
    <row r="66" spans="1:12" x14ac:dyDescent="0.2">
      <c r="A66">
        <f t="shared" si="16"/>
        <v>12.399999999999988</v>
      </c>
      <c r="B66">
        <f t="shared" si="0"/>
        <v>1549.9999999999984</v>
      </c>
      <c r="C66">
        <f t="shared" si="1"/>
        <v>1822.9999999999984</v>
      </c>
      <c r="D66">
        <f t="shared" si="2"/>
        <v>1.6950673595608432E-19</v>
      </c>
      <c r="E66">
        <f t="shared" si="25"/>
        <v>5.0980230110406717E-17</v>
      </c>
      <c r="F66">
        <f t="shared" si="26"/>
        <v>1.3210518595950538</v>
      </c>
      <c r="G66">
        <f t="shared" si="27"/>
        <v>4.3924318949467075E-3</v>
      </c>
      <c r="H66">
        <f t="shared" si="28"/>
        <v>3.133909568342445E-12</v>
      </c>
      <c r="I66">
        <f t="shared" si="29"/>
        <v>5.1778988895442017E-11</v>
      </c>
      <c r="J66">
        <f t="shared" si="30"/>
        <v>3.5295271545665335E-7</v>
      </c>
      <c r="K66">
        <f t="shared" si="31"/>
        <v>-4.8604997323093784</v>
      </c>
      <c r="L66" s="1">
        <f t="shared" si="21"/>
        <v>1.3787968028319683E-5</v>
      </c>
    </row>
    <row r="67" spans="1:12" x14ac:dyDescent="0.2">
      <c r="A67">
        <f t="shared" si="16"/>
        <v>12.599999999999987</v>
      </c>
      <c r="B67">
        <f t="shared" si="0"/>
        <v>1574.9999999999984</v>
      </c>
      <c r="C67">
        <f t="shared" si="1"/>
        <v>1847.9999999999984</v>
      </c>
      <c r="D67">
        <f t="shared" si="2"/>
        <v>1.9083200068720696E-19</v>
      </c>
      <c r="E67">
        <f t="shared" si="25"/>
        <v>6.2603888196662971E-17</v>
      </c>
      <c r="F67">
        <f t="shared" si="26"/>
        <v>1.1895177380874493</v>
      </c>
      <c r="G67">
        <f t="shared" si="27"/>
        <v>3.6259417162566735E-3</v>
      </c>
      <c r="H67">
        <f t="shared" si="28"/>
        <v>3.8933880170136648E-12</v>
      </c>
      <c r="I67">
        <f t="shared" si="29"/>
        <v>3.7528689051739318E-11</v>
      </c>
      <c r="J67">
        <f t="shared" si="30"/>
        <v>3.2431810052536236E-7</v>
      </c>
      <c r="K67">
        <f t="shared" si="31"/>
        <v>-4.8803439999999982</v>
      </c>
      <c r="L67" s="1">
        <f t="shared" si="21"/>
        <v>1.3172129749676142E-5</v>
      </c>
    </row>
    <row r="68" spans="1:12" x14ac:dyDescent="0.2">
      <c r="A68">
        <f t="shared" si="16"/>
        <v>12.799999999999986</v>
      </c>
      <c r="B68">
        <f t="shared" si="0"/>
        <v>1599.9999999999984</v>
      </c>
      <c r="C68">
        <f t="shared" si="1"/>
        <v>1872.9999999999984</v>
      </c>
      <c r="D68">
        <f t="shared" si="2"/>
        <v>2.1416159890939119E-19</v>
      </c>
      <c r="E68">
        <f t="shared" si="25"/>
        <v>7.6457418283252768E-17</v>
      </c>
      <c r="F68">
        <f t="shared" si="26"/>
        <v>1.0742771442090515</v>
      </c>
      <c r="G68">
        <f t="shared" si="27"/>
        <v>3.0091116864983049E-3</v>
      </c>
      <c r="H68">
        <f t="shared" si="28"/>
        <v>4.8089817893413176E-12</v>
      </c>
      <c r="I68">
        <f t="shared" si="29"/>
        <v>2.7439952971713551E-11</v>
      </c>
      <c r="J68">
        <f t="shared" si="30"/>
        <v>2.9873437007744046E-7</v>
      </c>
      <c r="K68">
        <f t="shared" si="31"/>
        <v>-4.9010119658302171</v>
      </c>
      <c r="L68" s="1">
        <f t="shared" si="21"/>
        <v>1.2559953576041362E-5</v>
      </c>
    </row>
    <row r="69" spans="1:12" x14ac:dyDescent="0.2">
      <c r="A69">
        <f t="shared" si="16"/>
        <v>12.999999999999986</v>
      </c>
      <c r="B69">
        <f t="shared" si="0"/>
        <v>1624.9999999999982</v>
      </c>
      <c r="C69">
        <f t="shared" si="1"/>
        <v>1897.9999999999982</v>
      </c>
      <c r="D69">
        <f t="shared" si="2"/>
        <v>2.3961413861747078E-19</v>
      </c>
      <c r="E69">
        <f t="shared" si="25"/>
        <v>9.2886126209714956E-17</v>
      </c>
      <c r="F69">
        <f t="shared" si="26"/>
        <v>0.97298003066210703</v>
      </c>
      <c r="G69">
        <f t="shared" si="27"/>
        <v>2.5099525779848594E-3</v>
      </c>
      <c r="H69">
        <f t="shared" si="28"/>
        <v>5.9069351925726083E-12</v>
      </c>
      <c r="I69">
        <f t="shared" si="29"/>
        <v>2.0233074474607179E-11</v>
      </c>
      <c r="J69">
        <f t="shared" si="30"/>
        <v>2.758135810980448E-7</v>
      </c>
      <c r="K69">
        <f t="shared" si="31"/>
        <v>-4.9224710811380383</v>
      </c>
      <c r="L69" s="1">
        <f t="shared" si="21"/>
        <v>1.195443125358233E-5</v>
      </c>
    </row>
    <row r="70" spans="1:12" x14ac:dyDescent="0.2">
      <c r="A70">
        <f t="shared" si="16"/>
        <v>13.199999999999985</v>
      </c>
      <c r="B70">
        <f t="shared" ref="B70:B94" si="32">125*A70</f>
        <v>1649.9999999999982</v>
      </c>
      <c r="C70">
        <f t="shared" ref="C70:C94" si="33">B70+273</f>
        <v>1922.9999999999982</v>
      </c>
      <c r="D70">
        <f t="shared" ref="D70:D94" si="34">(1.08*10^-15)*EXP(-132700/(8.31*C70))</f>
        <v>2.6730998870769722E-19</v>
      </c>
      <c r="E70">
        <f t="shared" si="25"/>
        <v>1.1227528685768518E-16</v>
      </c>
      <c r="F70">
        <f t="shared" si="26"/>
        <v>0.88365808604658191</v>
      </c>
      <c r="G70">
        <f t="shared" si="27"/>
        <v>2.1038524114570865E-3</v>
      </c>
      <c r="H70">
        <f t="shared" si="28"/>
        <v>7.2168744628076565E-12</v>
      </c>
      <c r="I70">
        <f t="shared" si="29"/>
        <v>1.5040257240725323E-11</v>
      </c>
      <c r="J70">
        <f t="shared" si="30"/>
        <v>2.5522423864748347E-7</v>
      </c>
      <c r="K70">
        <f t="shared" si="31"/>
        <v>-4.9446904898595925</v>
      </c>
      <c r="L70" s="1">
        <f t="shared" si="21"/>
        <v>1.1358199960359977E-5</v>
      </c>
    </row>
    <row r="71" spans="1:12" x14ac:dyDescent="0.2">
      <c r="A71">
        <f t="shared" si="16"/>
        <v>13.399999999999984</v>
      </c>
      <c r="B71">
        <f t="shared" si="32"/>
        <v>1674.999999999998</v>
      </c>
      <c r="C71">
        <f t="shared" si="33"/>
        <v>1947.999999999998</v>
      </c>
      <c r="D71">
        <f t="shared" si="34"/>
        <v>2.9737103545354316E-19</v>
      </c>
      <c r="E71">
        <f t="shared" si="25"/>
        <v>1.3505299422401772E-16</v>
      </c>
      <c r="F71">
        <f t="shared" si="26"/>
        <v>0.80465635700231097</v>
      </c>
      <c r="G71">
        <f t="shared" si="27"/>
        <v>1.7717600075504254E-3</v>
      </c>
      <c r="H71">
        <f t="shared" si="28"/>
        <v>8.7720959048180482E-12</v>
      </c>
      <c r="I71">
        <f t="shared" si="29"/>
        <v>1.1267491386361583E-11</v>
      </c>
      <c r="J71">
        <f t="shared" si="30"/>
        <v>2.3668213451335666E-7</v>
      </c>
      <c r="K71">
        <f t="shared" si="31"/>
        <v>-4.9676409199178622</v>
      </c>
      <c r="L71" s="1">
        <f t="shared" si="21"/>
        <v>1.0773556165117094E-5</v>
      </c>
    </row>
    <row r="72" spans="1:12" x14ac:dyDescent="0.2">
      <c r="A72">
        <f t="shared" ref="A72:A94" si="35">A71+0.2</f>
        <v>13.599999999999984</v>
      </c>
      <c r="B72">
        <f t="shared" si="32"/>
        <v>1699.999999999998</v>
      </c>
      <c r="C72">
        <f t="shared" si="33"/>
        <v>1972.999999999998</v>
      </c>
      <c r="D72">
        <f t="shared" si="34"/>
        <v>3.2992043879307019E-19</v>
      </c>
      <c r="E72">
        <f t="shared" si="25"/>
        <v>1.6169303590536964E-16</v>
      </c>
      <c r="F72">
        <f t="shared" si="26"/>
        <v>0.73457817895767086</v>
      </c>
      <c r="G72">
        <f t="shared" si="27"/>
        <v>1.4988422585581556E-3</v>
      </c>
      <c r="H72">
        <f t="shared" si="28"/>
        <v>1.060986211702616E-11</v>
      </c>
      <c r="I72">
        <f t="shared" si="29"/>
        <v>8.504493283547118E-12</v>
      </c>
      <c r="J72">
        <f t="shared" si="30"/>
        <v>2.1994281566389473E-7</v>
      </c>
      <c r="K72">
        <f t="shared" si="31"/>
        <v>-4.9912945828687256</v>
      </c>
      <c r="L72" s="1">
        <f t="shared" si="21"/>
        <v>1.0202472131001176E-5</v>
      </c>
    </row>
    <row r="73" spans="1:12" x14ac:dyDescent="0.2">
      <c r="A73">
        <f t="shared" si="35"/>
        <v>13.799999999999983</v>
      </c>
      <c r="B73">
        <f t="shared" si="32"/>
        <v>1724.999999999998</v>
      </c>
      <c r="C73">
        <f t="shared" si="33"/>
        <v>1997.999999999998</v>
      </c>
      <c r="D73">
        <f t="shared" si="34"/>
        <v>3.6508238965839467E-19</v>
      </c>
      <c r="E73">
        <f t="shared" si="25"/>
        <v>1.9271777782027552E-16</v>
      </c>
      <c r="F73">
        <f t="shared" si="26"/>
        <v>0.67224063155345903</v>
      </c>
      <c r="G73">
        <f t="shared" si="27"/>
        <v>1.2734850877218066E-3</v>
      </c>
      <c r="H73">
        <f t="shared" si="28"/>
        <v>1.2771705107337293E-11</v>
      </c>
      <c r="I73">
        <f t="shared" si="29"/>
        <v>6.4654094762588858E-12</v>
      </c>
      <c r="J73">
        <f t="shared" si="30"/>
        <v>2.047953687001349E-7</v>
      </c>
      <c r="K73">
        <f t="shared" si="31"/>
        <v>-5.0156250810810787</v>
      </c>
      <c r="L73" s="1">
        <f t="shared" si="21"/>
        <v>9.6466143981266882E-6</v>
      </c>
    </row>
    <row r="74" spans="1:12" x14ac:dyDescent="0.2">
      <c r="A74">
        <f t="shared" si="35"/>
        <v>13.999999999999982</v>
      </c>
      <c r="B74">
        <f t="shared" si="32"/>
        <v>1749.9999999999977</v>
      </c>
      <c r="C74">
        <f t="shared" si="33"/>
        <v>2022.9999999999977</v>
      </c>
      <c r="D74">
        <f t="shared" si="34"/>
        <v>4.0298186948302536E-19</v>
      </c>
      <c r="E74">
        <f t="shared" si="25"/>
        <v>2.2870104484720184E-16</v>
      </c>
      <c r="F74">
        <f t="shared" si="26"/>
        <v>0.61663835540608236</v>
      </c>
      <c r="G74">
        <f t="shared" si="27"/>
        <v>1.0865454393638797E-3</v>
      </c>
      <c r="H74">
        <f t="shared" si="28"/>
        <v>1.5303735037261865E-11</v>
      </c>
      <c r="I74">
        <f t="shared" si="29"/>
        <v>4.9494080007314212E-12</v>
      </c>
      <c r="J74">
        <f t="shared" si="30"/>
        <v>1.9105727126428777E-7</v>
      </c>
      <c r="K74">
        <f t="shared" si="31"/>
        <v>-5.040607321799305</v>
      </c>
      <c r="L74" s="1">
        <f t="shared" si="21"/>
        <v>9.1073636549329144E-6</v>
      </c>
    </row>
    <row r="75" spans="1:12" x14ac:dyDescent="0.2">
      <c r="A75">
        <f t="shared" si="35"/>
        <v>14.199999999999982</v>
      </c>
      <c r="B75">
        <f t="shared" si="32"/>
        <v>1774.9999999999977</v>
      </c>
      <c r="C75">
        <f t="shared" si="33"/>
        <v>2047.9999999999977</v>
      </c>
      <c r="D75">
        <f t="shared" si="34"/>
        <v>4.4374441292697218E-19</v>
      </c>
      <c r="E75">
        <f t="shared" si="25"/>
        <v>2.7027098304476917E-16</v>
      </c>
      <c r="F75">
        <f t="shared" si="26"/>
        <v>0.5669140410368565</v>
      </c>
      <c r="G75">
        <f t="shared" si="27"/>
        <v>9.3078781704910847E-4</v>
      </c>
      <c r="H75">
        <f t="shared" si="28"/>
        <v>1.825695327597839E-11</v>
      </c>
      <c r="I75">
        <f t="shared" si="29"/>
        <v>3.8142492422293771E-12</v>
      </c>
      <c r="J75">
        <f t="shared" si="30"/>
        <v>1.785701119064757E-7</v>
      </c>
      <c r="K75">
        <f t="shared" si="31"/>
        <v>-5.0662174374999971</v>
      </c>
      <c r="L75" s="1">
        <f t="shared" si="21"/>
        <v>8.585835482722363E-6</v>
      </c>
    </row>
    <row r="76" spans="1:12" x14ac:dyDescent="0.2">
      <c r="A76">
        <f t="shared" si="35"/>
        <v>14.399999999999981</v>
      </c>
      <c r="B76">
        <f t="shared" si="32"/>
        <v>1799.9999999999975</v>
      </c>
      <c r="C76">
        <f t="shared" si="33"/>
        <v>2072.9999999999973</v>
      </c>
      <c r="D76">
        <f t="shared" si="34"/>
        <v>4.8749587476380356E-19</v>
      </c>
      <c r="E76">
        <f t="shared" si="25"/>
        <v>3.1811288923706213E-16</v>
      </c>
      <c r="F76">
        <f t="shared" si="26"/>
        <v>0.5223342648936401</v>
      </c>
      <c r="G76">
        <f t="shared" si="27"/>
        <v>8.0045734705730582E-4</v>
      </c>
      <c r="H76">
        <f t="shared" si="28"/>
        <v>2.1687568402853256E-11</v>
      </c>
      <c r="I76">
        <f t="shared" si="29"/>
        <v>2.9584062655364059E-12</v>
      </c>
      <c r="J76">
        <f t="shared" si="30"/>
        <v>1.6719601954005563E-7</v>
      </c>
      <c r="K76">
        <f t="shared" si="31"/>
        <v>-5.0924327120115747</v>
      </c>
      <c r="L76" s="1">
        <f t="shared" si="21"/>
        <v>8.082901529124746E-6</v>
      </c>
    </row>
    <row r="77" spans="1:12" x14ac:dyDescent="0.2">
      <c r="A77">
        <f t="shared" si="35"/>
        <v>14.59999999999998</v>
      </c>
      <c r="B77">
        <f t="shared" si="32"/>
        <v>1824.9999999999975</v>
      </c>
      <c r="C77">
        <f t="shared" si="33"/>
        <v>2097.9999999999973</v>
      </c>
      <c r="D77">
        <f t="shared" si="34"/>
        <v>5.3436220177921621E-19</v>
      </c>
      <c r="E77">
        <f t="shared" si="25"/>
        <v>3.7297199398511542E-16</v>
      </c>
      <c r="F77">
        <f t="shared" si="26"/>
        <v>0.48226962833233233</v>
      </c>
      <c r="G77">
        <f t="shared" si="27"/>
        <v>6.9095445396147879E-4</v>
      </c>
      <c r="H77">
        <f t="shared" si="28"/>
        <v>2.5657313766443265E-11</v>
      </c>
      <c r="I77">
        <f t="shared" si="29"/>
        <v>2.308866839645191E-12</v>
      </c>
      <c r="J77">
        <f t="shared" si="30"/>
        <v>1.5681467482034792E-7</v>
      </c>
      <c r="K77">
        <f t="shared" si="31"/>
        <v>-5.1192315119161078</v>
      </c>
      <c r="L77" s="1">
        <f t="shared" si="21"/>
        <v>7.5992107334751041E-6</v>
      </c>
    </row>
    <row r="78" spans="1:12" x14ac:dyDescent="0.2">
      <c r="A78">
        <f t="shared" si="35"/>
        <v>14.799999999999979</v>
      </c>
      <c r="B78">
        <f t="shared" si="32"/>
        <v>1849.9999999999975</v>
      </c>
      <c r="C78">
        <f t="shared" si="33"/>
        <v>2122.9999999999973</v>
      </c>
      <c r="D78">
        <f t="shared" si="34"/>
        <v>5.8446921043807492E-19</v>
      </c>
      <c r="E78">
        <f t="shared" si="25"/>
        <v>4.3565618431650494E-16</v>
      </c>
      <c r="F78">
        <f t="shared" si="26"/>
        <v>0.44617837321990977</v>
      </c>
      <c r="G78">
        <f t="shared" si="27"/>
        <v>5.9858560694947029E-4</v>
      </c>
      <c r="H78">
        <f t="shared" si="28"/>
        <v>3.0233765189978058E-11</v>
      </c>
      <c r="I78">
        <f t="shared" si="29"/>
        <v>1.8127438446075967E-12</v>
      </c>
      <c r="J78">
        <f t="shared" si="30"/>
        <v>1.4732080045720884E-7</v>
      </c>
      <c r="K78">
        <f t="shared" si="31"/>
        <v>-5.1465932227979243</v>
      </c>
      <c r="L78" s="1">
        <f t="shared" si="21"/>
        <v>7.1352102895061609E-6</v>
      </c>
    </row>
    <row r="79" spans="1:12" x14ac:dyDescent="0.2">
      <c r="A79">
        <f t="shared" si="35"/>
        <v>14.999999999999979</v>
      </c>
      <c r="B79">
        <f t="shared" si="32"/>
        <v>1874.9999999999973</v>
      </c>
      <c r="C79">
        <f t="shared" si="33"/>
        <v>2147.9999999999973</v>
      </c>
      <c r="D79">
        <f t="shared" si="34"/>
        <v>6.3794237098705341E-19</v>
      </c>
      <c r="E79">
        <f t="shared" si="25"/>
        <v>5.0703865303899848E-16</v>
      </c>
      <c r="F79">
        <f t="shared" si="26"/>
        <v>0.41359281742898374</v>
      </c>
      <c r="G79">
        <f t="shared" si="27"/>
        <v>5.2037133854086596E-4</v>
      </c>
      <c r="H79">
        <f t="shared" si="28"/>
        <v>3.5490657407420686E-11</v>
      </c>
      <c r="I79">
        <f t="shared" si="29"/>
        <v>1.4314596256652744E-12</v>
      </c>
      <c r="J79">
        <f t="shared" si="30"/>
        <v>1.3862204706431311E-7</v>
      </c>
      <c r="K79">
        <f t="shared" si="31"/>
        <v>-5.1744981899441314</v>
      </c>
      <c r="L79" s="1">
        <f t="shared" si="21"/>
        <v>6.6911660878937526E-6</v>
      </c>
    </row>
    <row r="80" spans="1:12" x14ac:dyDescent="0.2">
      <c r="A80">
        <f t="shared" si="35"/>
        <v>15.199999999999978</v>
      </c>
      <c r="B80">
        <f t="shared" si="32"/>
        <v>1899.9999999999973</v>
      </c>
      <c r="C80">
        <f t="shared" si="33"/>
        <v>2172.9999999999973</v>
      </c>
      <c r="D80">
        <f t="shared" si="34"/>
        <v>6.9490659857340301E-19</v>
      </c>
      <c r="E80">
        <f t="shared" si="25"/>
        <v>5.8806046201114107E-16</v>
      </c>
      <c r="F80">
        <f t="shared" si="26"/>
        <v>0.38410808615906783</v>
      </c>
      <c r="G80">
        <f t="shared" si="27"/>
        <v>4.5389761917420072E-4</v>
      </c>
      <c r="H80">
        <f t="shared" si="28"/>
        <v>4.1508197819951869E-11</v>
      </c>
      <c r="I80">
        <f t="shared" si="29"/>
        <v>1.1366839592204205E-12</v>
      </c>
      <c r="J80">
        <f t="shared" si="30"/>
        <v>1.306372067661969E-7</v>
      </c>
      <c r="K80">
        <f t="shared" si="31"/>
        <v>-5.2029276631385146</v>
      </c>
      <c r="L80" s="1">
        <f t="shared" si="21"/>
        <v>6.2671824328483904E-6</v>
      </c>
    </row>
    <row r="81" spans="1:12" x14ac:dyDescent="0.2">
      <c r="A81">
        <f t="shared" si="35"/>
        <v>15.399999999999977</v>
      </c>
      <c r="B81">
        <f t="shared" si="32"/>
        <v>1924.9999999999973</v>
      </c>
      <c r="C81">
        <f t="shared" si="33"/>
        <v>2197.9999999999973</v>
      </c>
      <c r="D81">
        <f t="shared" si="34"/>
        <v>7.5548605187766494E-19</v>
      </c>
      <c r="E81">
        <f t="shared" si="25"/>
        <v>6.7973300737191429E-16</v>
      </c>
      <c r="F81">
        <f t="shared" si="26"/>
        <v>0.35737271923126485</v>
      </c>
      <c r="G81">
        <f t="shared" si="27"/>
        <v>3.9720022681359813E-4</v>
      </c>
      <c r="H81">
        <f t="shared" si="28"/>
        <v>4.8373376179542454E-11</v>
      </c>
      <c r="I81">
        <f t="shared" si="29"/>
        <v>9.0747601702439472E-13</v>
      </c>
      <c r="J81">
        <f t="shared" si="30"/>
        <v>1.2329469928199173E-7</v>
      </c>
      <c r="K81">
        <f t="shared" si="31"/>
        <v>-5.2318637452229266</v>
      </c>
      <c r="L81" s="1">
        <f t="shared" si="21"/>
        <v>5.8632208730787654E-6</v>
      </c>
    </row>
    <row r="82" spans="1:12" x14ac:dyDescent="0.2">
      <c r="A82">
        <f t="shared" si="35"/>
        <v>15.599999999999977</v>
      </c>
      <c r="B82">
        <f t="shared" si="32"/>
        <v>1949.999999999997</v>
      </c>
      <c r="C82">
        <f t="shared" si="33"/>
        <v>2222.9999999999973</v>
      </c>
      <c r="D82">
        <f t="shared" si="34"/>
        <v>8.1980393967946106E-19</v>
      </c>
      <c r="E82">
        <f t="shared" si="25"/>
        <v>7.8314037543243627E-16</v>
      </c>
      <c r="F82">
        <f t="shared" si="26"/>
        <v>0.33308081670241169</v>
      </c>
      <c r="G82">
        <f t="shared" si="27"/>
        <v>3.4867435562048514E-4</v>
      </c>
      <c r="H82">
        <f t="shared" si="28"/>
        <v>5.6180268833462855E-11</v>
      </c>
      <c r="I82">
        <f t="shared" si="29"/>
        <v>7.28259178705102E-13</v>
      </c>
      <c r="J82">
        <f t="shared" si="30"/>
        <v>1.1653128524310646E-7</v>
      </c>
      <c r="K82">
        <f t="shared" si="31"/>
        <v>-5.2612893441295512</v>
      </c>
      <c r="L82" s="1">
        <f t="shared" si="21"/>
        <v>5.4791180281736226E-6</v>
      </c>
    </row>
    <row r="83" spans="1:12" x14ac:dyDescent="0.2">
      <c r="A83">
        <f t="shared" si="35"/>
        <v>15.799999999999976</v>
      </c>
      <c r="B83">
        <f t="shared" si="32"/>
        <v>1974.999999999997</v>
      </c>
      <c r="C83">
        <f t="shared" si="33"/>
        <v>2247.9999999999973</v>
      </c>
      <c r="D83">
        <f t="shared" si="34"/>
        <v>8.8798233570131181E-19</v>
      </c>
      <c r="E83">
        <f t="shared" si="25"/>
        <v>8.9944157869412438E-16</v>
      </c>
      <c r="F83">
        <f t="shared" si="26"/>
        <v>0.31096545024139688</v>
      </c>
      <c r="G83">
        <f t="shared" si="27"/>
        <v>3.0700362688221972E-4</v>
      </c>
      <c r="H83">
        <f t="shared" si="28"/>
        <v>6.5030336200384058E-11</v>
      </c>
      <c r="I83">
        <f t="shared" si="29"/>
        <v>5.8737613798586719E-13</v>
      </c>
      <c r="J83">
        <f t="shared" si="30"/>
        <v>1.1029096959403265E-7</v>
      </c>
      <c r="K83">
        <f t="shared" si="31"/>
        <v>-5.2911881281138751</v>
      </c>
      <c r="L83" s="1">
        <f t="shared" si="21"/>
        <v>5.114602326964598E-6</v>
      </c>
    </row>
    <row r="84" spans="1:12" x14ac:dyDescent="0.2">
      <c r="A84">
        <f t="shared" si="35"/>
        <v>15.999999999999975</v>
      </c>
      <c r="B84">
        <f t="shared" si="32"/>
        <v>1999.9999999999968</v>
      </c>
      <c r="C84">
        <f t="shared" si="33"/>
        <v>2272.9999999999968</v>
      </c>
      <c r="D84">
        <f t="shared" si="34"/>
        <v>9.6014200200571593E-19</v>
      </c>
      <c r="E84">
        <f t="shared" si="25"/>
        <v>1.0298726622693028E-15</v>
      </c>
      <c r="F84">
        <f t="shared" si="26"/>
        <v>0.29079311946357222</v>
      </c>
      <c r="G84">
        <f t="shared" si="27"/>
        <v>2.7110408705870913E-4</v>
      </c>
      <c r="H84">
        <f t="shared" si="28"/>
        <v>7.5032712194304093E-11</v>
      </c>
      <c r="I84">
        <f t="shared" si="29"/>
        <v>4.7605117393328633E-13</v>
      </c>
      <c r="J84">
        <f t="shared" si="30"/>
        <v>1.0452406447131207E-7</v>
      </c>
      <c r="K84">
        <f t="shared" si="31"/>
        <v>-5.3215444839419224</v>
      </c>
      <c r="L84" s="1">
        <f t="shared" si="21"/>
        <v>4.7693096050349658E-6</v>
      </c>
    </row>
    <row r="85" spans="1:12" x14ac:dyDescent="0.2">
      <c r="A85">
        <f t="shared" si="35"/>
        <v>16.199999999999974</v>
      </c>
      <c r="B85">
        <f t="shared" si="32"/>
        <v>2024.9999999999968</v>
      </c>
      <c r="C85">
        <f t="shared" si="33"/>
        <v>2297.9999999999968</v>
      </c>
      <c r="D85">
        <f t="shared" si="34"/>
        <v>1.0364022211557832E-18</v>
      </c>
      <c r="E85">
        <f t="shared" si="25"/>
        <v>1.1757486718313036E-15</v>
      </c>
      <c r="F85">
        <f t="shared" si="26"/>
        <v>0.27235907371939982</v>
      </c>
      <c r="G85">
        <f t="shared" si="27"/>
        <v>2.4007983654794065E-4</v>
      </c>
      <c r="H85">
        <f t="shared" si="28"/>
        <v>8.6304484366040907E-11</v>
      </c>
      <c r="I85">
        <f t="shared" si="29"/>
        <v>3.876400541237249E-13</v>
      </c>
      <c r="J85">
        <f t="shared" si="30"/>
        <v>9.9186386268921244E-8</v>
      </c>
      <c r="K85">
        <f t="shared" si="31"/>
        <v>-5.3523434778067838</v>
      </c>
      <c r="L85" s="1">
        <f t="shared" si="21"/>
        <v>4.4427975345649581E-6</v>
      </c>
    </row>
    <row r="86" spans="1:12" x14ac:dyDescent="0.2">
      <c r="A86">
        <f t="shared" si="35"/>
        <v>16.399999999999974</v>
      </c>
      <c r="B86">
        <f t="shared" si="32"/>
        <v>2049.9999999999968</v>
      </c>
      <c r="C86">
        <f t="shared" si="33"/>
        <v>2322.9999999999968</v>
      </c>
      <c r="D86">
        <f t="shared" si="34"/>
        <v>1.1168806372893565E-18</v>
      </c>
      <c r="E86">
        <f t="shared" si="25"/>
        <v>1.3384654751017247E-15</v>
      </c>
      <c r="F86">
        <f t="shared" si="26"/>
        <v>0.25548335291291108</v>
      </c>
      <c r="G86">
        <f t="shared" si="27"/>
        <v>2.1318772529153751E-4</v>
      </c>
      <c r="H86">
        <f t="shared" si="28"/>
        <v>9.8970963592552785E-11</v>
      </c>
      <c r="I86">
        <f t="shared" si="29"/>
        <v>3.1708446693777683E-13</v>
      </c>
      <c r="J86">
        <f t="shared" si="30"/>
        <v>9.4238565925323856E-8</v>
      </c>
      <c r="K86">
        <f t="shared" si="31"/>
        <v>-5.3835708187688294</v>
      </c>
      <c r="L86" s="1">
        <f t="shared" si="21"/>
        <v>4.1345588815261637E-6</v>
      </c>
    </row>
    <row r="87" spans="1:12" x14ac:dyDescent="0.2">
      <c r="A87">
        <f t="shared" si="35"/>
        <v>16.599999999999973</v>
      </c>
      <c r="B87">
        <f t="shared" si="32"/>
        <v>2074.9999999999968</v>
      </c>
      <c r="C87">
        <f t="shared" si="33"/>
        <v>2347.9999999999968</v>
      </c>
      <c r="D87">
        <f t="shared" si="34"/>
        <v>1.2016931062009947E-18</v>
      </c>
      <c r="E87">
        <f t="shared" si="25"/>
        <v>1.5195014297832438E-15</v>
      </c>
      <c r="F87">
        <f t="shared" si="26"/>
        <v>0.24000742751488291</v>
      </c>
      <c r="G87">
        <f t="shared" si="27"/>
        <v>1.8980914754572627E-4</v>
      </c>
      <c r="H87">
        <f t="shared" si="28"/>
        <v>1.1316594221099033E-10</v>
      </c>
      <c r="I87">
        <f t="shared" si="29"/>
        <v>2.6051281850377243E-13</v>
      </c>
      <c r="J87">
        <f t="shared" si="30"/>
        <v>8.9645455002594636E-8</v>
      </c>
      <c r="K87">
        <f t="shared" si="31"/>
        <v>-5.4152128245315119</v>
      </c>
      <c r="L87" s="1">
        <f t="shared" si="21"/>
        <v>3.844033603240853E-6</v>
      </c>
    </row>
    <row r="88" spans="1:12" x14ac:dyDescent="0.2">
      <c r="A88">
        <f t="shared" si="35"/>
        <v>16.799999999999972</v>
      </c>
      <c r="B88">
        <f t="shared" si="32"/>
        <v>2099.9999999999964</v>
      </c>
      <c r="C88">
        <f t="shared" si="33"/>
        <v>2372.9999999999964</v>
      </c>
      <c r="D88">
        <f t="shared" si="34"/>
        <v>1.2909535544751627E-18</v>
      </c>
      <c r="E88">
        <f t="shared" si="25"/>
        <v>1.7204188917579975E-15</v>
      </c>
      <c r="F88">
        <f t="shared" si="26"/>
        <v>0.22579133938218982</v>
      </c>
      <c r="G88">
        <f t="shared" si="27"/>
        <v>1.6942741883477737E-4</v>
      </c>
      <c r="H88">
        <f t="shared" si="28"/>
        <v>1.2903193956623647E-10</v>
      </c>
      <c r="I88">
        <f t="shared" si="29"/>
        <v>2.1494641866495068E-13</v>
      </c>
      <c r="J88">
        <f t="shared" si="30"/>
        <v>8.5375613025282619E-8</v>
      </c>
      <c r="K88">
        <f t="shared" si="31"/>
        <v>-5.4472563893805255</v>
      </c>
      <c r="L88" s="1">
        <f t="shared" si="21"/>
        <v>3.5706198138977435E-6</v>
      </c>
    </row>
    <row r="89" spans="1:12" x14ac:dyDescent="0.2">
      <c r="A89">
        <f t="shared" si="35"/>
        <v>16.999999999999972</v>
      </c>
      <c r="B89">
        <f t="shared" si="32"/>
        <v>2124.9999999999964</v>
      </c>
      <c r="C89">
        <f t="shared" si="33"/>
        <v>2397.9999999999964</v>
      </c>
      <c r="D89">
        <f t="shared" si="34"/>
        <v>1.3847738476674711E-18</v>
      </c>
      <c r="E89">
        <f t="shared" si="25"/>
        <v>1.942865558285907E-15</v>
      </c>
      <c r="F89">
        <f t="shared" si="26"/>
        <v>0.21271126235144963</v>
      </c>
      <c r="G89">
        <f t="shared" si="27"/>
        <v>1.5160956040030616E-4</v>
      </c>
      <c r="H89">
        <f t="shared" si="28"/>
        <v>1.4672043401685553E-10</v>
      </c>
      <c r="I89">
        <f t="shared" si="29"/>
        <v>1.7808200683017686E-13</v>
      </c>
      <c r="J89">
        <f t="shared" si="30"/>
        <v>8.1400863928360188E-8</v>
      </c>
      <c r="K89">
        <f t="shared" si="31"/>
        <v>-5.4796889541284353</v>
      </c>
      <c r="L89" s="1">
        <f t="shared" si="21"/>
        <v>3.3136836571453988E-6</v>
      </c>
    </row>
    <row r="90" spans="1:12" x14ac:dyDescent="0.2">
      <c r="A90">
        <f t="shared" si="35"/>
        <v>17.199999999999971</v>
      </c>
      <c r="B90">
        <f t="shared" si="32"/>
        <v>2149.9999999999964</v>
      </c>
      <c r="C90">
        <f t="shared" si="33"/>
        <v>2422.9999999999964</v>
      </c>
      <c r="D90">
        <f t="shared" si="34"/>
        <v>1.4832636674886921E-18</v>
      </c>
      <c r="E90">
        <f t="shared" si="25"/>
        <v>2.1885756418465744E-15</v>
      </c>
      <c r="F90">
        <f t="shared" si="26"/>
        <v>0.20065741566771497</v>
      </c>
      <c r="G90">
        <f t="shared" si="27"/>
        <v>1.3599157761848217E-4</v>
      </c>
      <c r="H90">
        <f t="shared" si="28"/>
        <v>1.6639208052399073E-10</v>
      </c>
      <c r="I90">
        <f t="shared" si="29"/>
        <v>1.4812989727185251E-13</v>
      </c>
      <c r="J90">
        <f t="shared" si="30"/>
        <v>7.7695911427275835E-8</v>
      </c>
      <c r="K90">
        <f t="shared" si="31"/>
        <v>-5.5124984779199284</v>
      </c>
      <c r="L90" s="1">
        <f t="shared" si="21"/>
        <v>3.0725681337361326E-6</v>
      </c>
    </row>
    <row r="91" spans="1:12" x14ac:dyDescent="0.2">
      <c r="A91">
        <f t="shared" si="35"/>
        <v>17.39999999999997</v>
      </c>
      <c r="B91">
        <f t="shared" si="32"/>
        <v>2174.9999999999964</v>
      </c>
      <c r="C91">
        <f t="shared" si="33"/>
        <v>2447.9999999999964</v>
      </c>
      <c r="D91">
        <f t="shared" si="34"/>
        <v>1.5865303979083797E-18</v>
      </c>
      <c r="E91">
        <f t="shared" si="25"/>
        <v>2.4593708711657019E-15</v>
      </c>
      <c r="F91">
        <f t="shared" si="26"/>
        <v>0.18953227478780327</v>
      </c>
      <c r="G91">
        <f t="shared" si="27"/>
        <v>1.2226651899518008E-4</v>
      </c>
      <c r="H91">
        <f t="shared" si="28"/>
        <v>1.8821691302997834E-10</v>
      </c>
      <c r="I91">
        <f t="shared" si="29"/>
        <v>1.2369287617106012E-13</v>
      </c>
      <c r="J91">
        <f t="shared" si="30"/>
        <v>7.4238004746766038E-8</v>
      </c>
      <c r="K91">
        <f t="shared" si="31"/>
        <v>-5.5456734117647004</v>
      </c>
      <c r="L91" s="1">
        <f t="shared" si="21"/>
        <v>2.8466009387150553E-6</v>
      </c>
    </row>
    <row r="92" spans="1:12" x14ac:dyDescent="0.2">
      <c r="A92">
        <f t="shared" si="35"/>
        <v>17.599999999999969</v>
      </c>
      <c r="B92">
        <f t="shared" si="32"/>
        <v>2199.9999999999964</v>
      </c>
      <c r="C92">
        <f t="shared" si="33"/>
        <v>2472.9999999999964</v>
      </c>
      <c r="D92">
        <f t="shared" si="34"/>
        <v>1.6946790200609882E-18</v>
      </c>
      <c r="E92">
        <f t="shared" si="25"/>
        <v>2.7571613168457395E-15</v>
      </c>
      <c r="F92">
        <f t="shared" si="26"/>
        <v>0.17924903347662724</v>
      </c>
      <c r="G92">
        <f t="shared" si="27"/>
        <v>1.1017475638551673E-4</v>
      </c>
      <c r="H92">
        <f t="shared" si="28"/>
        <v>2.1237453091747433E-10</v>
      </c>
      <c r="I92">
        <f t="shared" si="29"/>
        <v>1.036751205883506E-13</v>
      </c>
      <c r="J92">
        <f t="shared" si="30"/>
        <v>7.1006647491375961E-8</v>
      </c>
      <c r="K92">
        <f t="shared" si="31"/>
        <v>-5.5792026736756917</v>
      </c>
      <c r="L92" s="1">
        <f t="shared" si="21"/>
        <v>2.6351013671659905E-6</v>
      </c>
    </row>
    <row r="93" spans="1:12" x14ac:dyDescent="0.2">
      <c r="A93">
        <f t="shared" si="35"/>
        <v>17.799999999999969</v>
      </c>
      <c r="B93">
        <f t="shared" si="32"/>
        <v>2224.9999999999959</v>
      </c>
      <c r="C93">
        <f t="shared" si="33"/>
        <v>2497.9999999999959</v>
      </c>
      <c r="D93">
        <f t="shared" si="34"/>
        <v>1.8078120158073828E-18</v>
      </c>
      <c r="E93">
        <f t="shared" si="25"/>
        <v>3.083946039875449E-15</v>
      </c>
      <c r="F93">
        <f t="shared" si="26"/>
        <v>0.16973027880085678</v>
      </c>
      <c r="G93">
        <f t="shared" si="27"/>
        <v>9.9496046135398112E-5</v>
      </c>
      <c r="H93">
        <f t="shared" si="28"/>
        <v>2.3905426892498554E-10</v>
      </c>
      <c r="I93">
        <f t="shared" si="29"/>
        <v>8.7213352316421693E-14</v>
      </c>
      <c r="J93">
        <f t="shared" si="30"/>
        <v>6.7983343559972298E-8</v>
      </c>
      <c r="K93">
        <f t="shared" si="31"/>
        <v>-5.6130756253002341</v>
      </c>
      <c r="L93" s="1">
        <f t="shared" si="21"/>
        <v>2.4373863503360938E-6</v>
      </c>
    </row>
    <row r="94" spans="1:12" x14ac:dyDescent="0.2">
      <c r="A94">
        <f t="shared" si="35"/>
        <v>17.999999999999968</v>
      </c>
      <c r="B94">
        <f t="shared" si="32"/>
        <v>2249.9999999999959</v>
      </c>
      <c r="C94">
        <f t="shared" si="33"/>
        <v>2522.9999999999959</v>
      </c>
      <c r="D94">
        <f t="shared" si="34"/>
        <v>1.926029279778161E-18</v>
      </c>
      <c r="E94">
        <f t="shared" si="25"/>
        <v>3.4418135621189967E-15</v>
      </c>
      <c r="F94">
        <f t="shared" si="26"/>
        <v>0.16090684694144283</v>
      </c>
      <c r="G94">
        <f t="shared" si="27"/>
        <v>9.0043023229649044E-5</v>
      </c>
      <c r="H94">
        <f t="shared" si="28"/>
        <v>2.6845534998012139E-10</v>
      </c>
      <c r="I94">
        <f t="shared" si="29"/>
        <v>7.3624544439999446E-14</v>
      </c>
      <c r="J94">
        <f t="shared" si="30"/>
        <v>6.515137493966167E-8</v>
      </c>
      <c r="K94">
        <f t="shared" si="31"/>
        <v>-5.6472820499405412</v>
      </c>
      <c r="L94" s="1">
        <f t="shared" si="21"/>
        <v>2.2527756853380835E-6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B4DFE-5586-1A47-8F08-E4C2D67AAE4E}">
  <dimension ref="A1:S54"/>
  <sheetViews>
    <sheetView workbookViewId="0">
      <selection activeCell="B2" sqref="B2"/>
    </sheetView>
  </sheetViews>
  <sheetFormatPr baseColWidth="10" defaultRowHeight="16" x14ac:dyDescent="0.2"/>
  <cols>
    <col min="4" max="5" width="12.1640625" bestFit="1" customWidth="1"/>
    <col min="6" max="10" width="12.1640625" customWidth="1"/>
    <col min="11" max="11" width="12.1640625" bestFit="1" customWidth="1"/>
    <col min="12" max="12" width="11.1640625" bestFit="1" customWidth="1"/>
    <col min="13" max="14" width="12.1640625" bestFit="1" customWidth="1"/>
    <col min="17" max="17" width="12.1640625" bestFit="1" customWidth="1"/>
    <col min="19" max="19" width="11.1640625" bestFit="1" customWidth="1"/>
  </cols>
  <sheetData>
    <row r="1" spans="1:19" x14ac:dyDescent="0.2">
      <c r="A1" t="s">
        <v>11</v>
      </c>
      <c r="B1">
        <f>100*10^-6</f>
        <v>9.9999999999999991E-5</v>
      </c>
    </row>
    <row r="2" spans="1:19" x14ac:dyDescent="0.2">
      <c r="A2" t="s">
        <v>12</v>
      </c>
      <c r="B2">
        <f>1*10^-6</f>
        <v>9.9999999999999995E-7</v>
      </c>
    </row>
    <row r="3" spans="1:19" x14ac:dyDescent="0.2">
      <c r="D3" t="s">
        <v>21</v>
      </c>
      <c r="E3" t="s">
        <v>21</v>
      </c>
    </row>
    <row r="4" spans="1:19" x14ac:dyDescent="0.2">
      <c r="A4" t="s">
        <v>14</v>
      </c>
      <c r="B4" t="s">
        <v>0</v>
      </c>
      <c r="C4" t="s">
        <v>7</v>
      </c>
      <c r="D4" t="s">
        <v>8</v>
      </c>
      <c r="E4" t="s">
        <v>13</v>
      </c>
      <c r="F4" t="s">
        <v>22</v>
      </c>
      <c r="G4" t="s">
        <v>23</v>
      </c>
      <c r="K4" t="s">
        <v>15</v>
      </c>
      <c r="L4" t="s">
        <v>17</v>
      </c>
      <c r="M4" t="s">
        <v>18</v>
      </c>
      <c r="N4" t="s">
        <v>19</v>
      </c>
    </row>
    <row r="5" spans="1:19" x14ac:dyDescent="0.2">
      <c r="A5">
        <v>0.2</v>
      </c>
      <c r="B5">
        <f>60*A5</f>
        <v>12</v>
      </c>
      <c r="C5">
        <f>B5+273</f>
        <v>285</v>
      </c>
      <c r="D5">
        <f>(5.012*10^-6)*EXP(-271000/(8.31*C5))</f>
        <v>1.0129325127475343E-55</v>
      </c>
      <c r="E5">
        <f>8.31*C5*$B$1*$B$1*$B$2*$B$2/(3.69*10^-5*D5*0.039*0.033)/(3600*24*364)</f>
        <v>1.5654721051621326E+38</v>
      </c>
      <c r="F5">
        <f>-171.065-0.0077993*C5+2839.319/C5+71.595*LOG(C5)</f>
        <v>12.429340059326819</v>
      </c>
      <c r="G5">
        <f>10^F5</f>
        <v>2687447935505.9121</v>
      </c>
      <c r="H5">
        <f>1/G5</f>
        <v>3.7210023189221339E-13</v>
      </c>
      <c r="I5">
        <f>1.881-0.002028*C5-1560/C5</f>
        <v>-4.1706642105263159</v>
      </c>
      <c r="J5">
        <f>10^I5</f>
        <v>6.7504976353906397E-5</v>
      </c>
      <c r="K5">
        <f>10^-5.81*EXP(-23500/(8.31*C5))</f>
        <v>7.5980887455724296E-11</v>
      </c>
      <c r="L5">
        <f>$B$1/(K5*3.69*10^-5)</f>
        <v>35667220942.24279</v>
      </c>
      <c r="M5">
        <f>L5/3600/24/365</f>
        <v>1131.0001567174909</v>
      </c>
      <c r="N5">
        <f>(0.202)*EXP(-49800/(8.31*C5))</f>
        <v>1.4904317793377393E-10</v>
      </c>
      <c r="O5">
        <f>$B$1/(N5*22.69*10^-6)</f>
        <v>29570141450.139694</v>
      </c>
      <c r="P5">
        <f>O5/3600/24/365</f>
        <v>937.66303431442464</v>
      </c>
      <c r="Q5">
        <f>E5/M5</f>
        <v>1.3841484423004967E+35</v>
      </c>
      <c r="S5">
        <f>M5/Sheet2!J5</f>
        <v>1.9678465620305844E-7</v>
      </c>
    </row>
    <row r="6" spans="1:19" x14ac:dyDescent="0.2">
      <c r="A6">
        <f>A5+0.2</f>
        <v>0.4</v>
      </c>
      <c r="B6">
        <f t="shared" ref="B6:B54" si="0">60*A6</f>
        <v>24</v>
      </c>
      <c r="C6">
        <f t="shared" ref="C6:C54" si="1">B6+273</f>
        <v>297</v>
      </c>
      <c r="D6">
        <f t="shared" ref="D6:D54" si="2">(5.012*10^-6)*EXP(-271000/(8.31*C6))</f>
        <v>1.031421763592326E-53</v>
      </c>
      <c r="E6">
        <f t="shared" ref="E6:E54" si="3">8.31*C6*$B$1*$B$1*$B$2*$B$2/(3.69*10^-5*D6*0.039*0.033)/(3600*24*364)</f>
        <v>1.6021425065871908E+36</v>
      </c>
      <c r="F6">
        <f t="shared" ref="F6:F54" si="4">-171.065-0.0077993*C6+2839.319/C6+71.595*LOG(C6)</f>
        <v>13.215602521862451</v>
      </c>
      <c r="G6">
        <f t="shared" ref="G6:G54" si="5">10^F6</f>
        <v>16428674379169.568</v>
      </c>
      <c r="H6">
        <f t="shared" ref="H6:H54" si="6">1/G6</f>
        <v>6.0869183777111761E-14</v>
      </c>
      <c r="I6">
        <f t="shared" ref="I6:I54" si="7">1.881-0.002028*C6-1560/C6</f>
        <v>-3.9738412525252524</v>
      </c>
      <c r="J6">
        <f t="shared" ref="J6:J54" si="8">10^I6</f>
        <v>1.062083709254258E-4</v>
      </c>
      <c r="K6">
        <f t="shared" ref="K6:K54" si="9">10^-5.81*EXP(-23500/(8.31*C6))</f>
        <v>1.1345334812335146E-10</v>
      </c>
      <c r="L6">
        <f t="shared" ref="L6:L54" si="10">$B$1/(K6*3.69*10^-5)</f>
        <v>23886708899.278511</v>
      </c>
      <c r="M6">
        <f t="shared" ref="M6:M54" si="11">L6/3600/24/365</f>
        <v>757.4425703728599</v>
      </c>
      <c r="N6">
        <f>(0.202)*EXP(-49800/(8.31*C6))</f>
        <v>3.4856468612191501E-10</v>
      </c>
      <c r="O6">
        <f t="shared" ref="O6:O54" si="12">$B$1/(N6*22.69*10^-6)</f>
        <v>12643931038.207783</v>
      </c>
      <c r="P6">
        <f t="shared" ref="P6:P54" si="13">O6/3600/24/365</f>
        <v>400.93642307863337</v>
      </c>
      <c r="Q6">
        <f t="shared" ref="Q6:Q54" si="14">E6/M6</f>
        <v>2.1151999758853235E+33</v>
      </c>
      <c r="S6">
        <f>M6/Sheet2!J6</f>
        <v>8.2596852675850104E-7</v>
      </c>
    </row>
    <row r="7" spans="1:19" x14ac:dyDescent="0.2">
      <c r="A7">
        <f t="shared" ref="A7:A54" si="15">A6+0.2</f>
        <v>0.60000000000000009</v>
      </c>
      <c r="B7">
        <f t="shared" si="0"/>
        <v>36.000000000000007</v>
      </c>
      <c r="C7">
        <f t="shared" si="1"/>
        <v>309</v>
      </c>
      <c r="D7">
        <f t="shared" si="2"/>
        <v>7.3340202944573727E-52</v>
      </c>
      <c r="E7">
        <f t="shared" si="3"/>
        <v>2.3442145469955136E+34</v>
      </c>
      <c r="F7">
        <f t="shared" si="4"/>
        <v>13.982328262252736</v>
      </c>
      <c r="G7">
        <f t="shared" si="5"/>
        <v>96012607030871.594</v>
      </c>
      <c r="H7">
        <f t="shared" si="6"/>
        <v>1.0415298895888361E-14</v>
      </c>
      <c r="I7">
        <f t="shared" si="7"/>
        <v>-3.7941956893203885</v>
      </c>
      <c r="J7">
        <f t="shared" si="8"/>
        <v>1.6062173423515743E-4</v>
      </c>
      <c r="K7">
        <f t="shared" si="9"/>
        <v>1.6421277327126169E-10</v>
      </c>
      <c r="L7">
        <f t="shared" si="10"/>
        <v>16503144343.067219</v>
      </c>
      <c r="M7">
        <f t="shared" si="11"/>
        <v>523.31127419670281</v>
      </c>
      <c r="N7">
        <f>(0.202)*EXP(-49800/(8.31*C7))</f>
        <v>7.6312679953640957E-10</v>
      </c>
      <c r="O7">
        <f t="shared" si="12"/>
        <v>5775223536.05898</v>
      </c>
      <c r="P7">
        <f t="shared" si="13"/>
        <v>183.13113698817159</v>
      </c>
      <c r="Q7">
        <f t="shared" si="14"/>
        <v>4.479579673864178E+31</v>
      </c>
      <c r="S7">
        <f>M7/Sheet2!J7</f>
        <v>3.0964775664138349E-6</v>
      </c>
    </row>
    <row r="8" spans="1:19" x14ac:dyDescent="0.2">
      <c r="A8">
        <f t="shared" si="15"/>
        <v>0.8</v>
      </c>
      <c r="B8">
        <f t="shared" si="0"/>
        <v>48</v>
      </c>
      <c r="C8">
        <f t="shared" si="1"/>
        <v>321</v>
      </c>
      <c r="D8">
        <f t="shared" si="2"/>
        <v>3.7912958527368582E-50</v>
      </c>
      <c r="E8">
        <f t="shared" si="3"/>
        <v>4.7108398609561911E+32</v>
      </c>
      <c r="F8">
        <f t="shared" si="4"/>
        <v>14.729883024621842</v>
      </c>
      <c r="G8">
        <f t="shared" si="5"/>
        <v>536887168610157.31</v>
      </c>
      <c r="H8">
        <f t="shared" si="6"/>
        <v>1.8625887494921984E-15</v>
      </c>
      <c r="I8">
        <f t="shared" si="7"/>
        <v>-3.6298010841121489</v>
      </c>
      <c r="J8">
        <f t="shared" si="8"/>
        <v>2.3453027667063732E-4</v>
      </c>
      <c r="K8">
        <f t="shared" si="9"/>
        <v>2.3120107759441652E-10</v>
      </c>
      <c r="L8">
        <f t="shared" si="10"/>
        <v>11721515870.37607</v>
      </c>
      <c r="M8">
        <f t="shared" si="11"/>
        <v>371.68682998402045</v>
      </c>
      <c r="N8">
        <f>(0.202)*EXP(-49800/(8.31*C8))</f>
        <v>1.5756728020100583E-9</v>
      </c>
      <c r="O8">
        <f t="shared" si="12"/>
        <v>2797045076.907979</v>
      </c>
      <c r="P8">
        <f t="shared" si="13"/>
        <v>88.693717557964831</v>
      </c>
      <c r="Q8">
        <f t="shared" si="14"/>
        <v>1.2674217865504461E+30</v>
      </c>
      <c r="S8">
        <f>M8/Sheet2!J8</f>
        <v>1.0501056080926751E-5</v>
      </c>
    </row>
    <row r="9" spans="1:19" x14ac:dyDescent="0.2">
      <c r="A9">
        <f t="shared" si="15"/>
        <v>1</v>
      </c>
      <c r="B9">
        <f t="shared" si="0"/>
        <v>60</v>
      </c>
      <c r="C9">
        <f t="shared" si="1"/>
        <v>333</v>
      </c>
      <c r="D9">
        <f t="shared" si="2"/>
        <v>1.4748290102950894E-48</v>
      </c>
      <c r="E9">
        <f t="shared" si="3"/>
        <v>1.2562716127727206E+31</v>
      </c>
      <c r="F9">
        <f t="shared" si="4"/>
        <v>15.458711481368454</v>
      </c>
      <c r="G9">
        <f t="shared" si="5"/>
        <v>2875487482436737.5</v>
      </c>
      <c r="H9">
        <f t="shared" si="6"/>
        <v>3.4776711987373453E-16</v>
      </c>
      <c r="I9">
        <f t="shared" si="7"/>
        <v>-3.4790086846846848</v>
      </c>
      <c r="J9">
        <f t="shared" si="8"/>
        <v>3.3188782065066282E-4</v>
      </c>
      <c r="K9">
        <f t="shared" si="9"/>
        <v>3.1758800665490183E-10</v>
      </c>
      <c r="L9">
        <f t="shared" si="10"/>
        <v>8533153152.7756262</v>
      </c>
      <c r="M9">
        <f t="shared" si="11"/>
        <v>270.58451144012002</v>
      </c>
      <c r="N9">
        <f>(0.202)*EXP(-49800/(8.31*C9))</f>
        <v>3.0877496886409463E-9</v>
      </c>
      <c r="O9">
        <f t="shared" si="12"/>
        <v>1427326790.7347271</v>
      </c>
      <c r="P9">
        <f t="shared" si="13"/>
        <v>45.260235627052488</v>
      </c>
      <c r="Q9">
        <f t="shared" si="14"/>
        <v>4.642806811397007E+28</v>
      </c>
      <c r="S9">
        <f>M9/Sheet2!J9</f>
        <v>3.2567792163825098E-5</v>
      </c>
    </row>
    <row r="10" spans="1:19" x14ac:dyDescent="0.2">
      <c r="A10">
        <f t="shared" si="15"/>
        <v>1.2</v>
      </c>
      <c r="B10">
        <f t="shared" si="0"/>
        <v>72</v>
      </c>
      <c r="C10">
        <f t="shared" si="1"/>
        <v>345</v>
      </c>
      <c r="D10">
        <f t="shared" si="2"/>
        <v>4.4472359552704141E-47</v>
      </c>
      <c r="E10">
        <f t="shared" si="3"/>
        <v>4.3162829568439835E+29</v>
      </c>
      <c r="F10">
        <f t="shared" si="4"/>
        <v>16.169309756698595</v>
      </c>
      <c r="G10">
        <f t="shared" si="5"/>
        <v>1.4767594433553204E+16</v>
      </c>
      <c r="H10">
        <f t="shared" si="6"/>
        <v>6.7715835811953013E-17</v>
      </c>
      <c r="I10">
        <f t="shared" si="7"/>
        <v>-3.3403991304347822</v>
      </c>
      <c r="J10">
        <f t="shared" si="8"/>
        <v>4.5666830401177205E-4</v>
      </c>
      <c r="K10">
        <f t="shared" si="9"/>
        <v>4.2672401194796389E-10</v>
      </c>
      <c r="L10">
        <f t="shared" si="10"/>
        <v>6350772453.3708029</v>
      </c>
      <c r="M10">
        <f t="shared" si="11"/>
        <v>201.38167343261043</v>
      </c>
      <c r="N10">
        <f>(0.202)*EXP(-49800/(8.31*C10))</f>
        <v>5.7742135863781811E-9</v>
      </c>
      <c r="O10">
        <f t="shared" si="12"/>
        <v>763260275.66368997</v>
      </c>
      <c r="P10">
        <f t="shared" si="13"/>
        <v>24.202824570766428</v>
      </c>
      <c r="Q10">
        <f t="shared" si="14"/>
        <v>2.1433345364906642E+27</v>
      </c>
      <c r="S10">
        <f>M10/Sheet2!J10</f>
        <v>9.3240378827030341E-5</v>
      </c>
    </row>
    <row r="11" spans="1:19" x14ac:dyDescent="0.2">
      <c r="A11">
        <f t="shared" si="15"/>
        <v>1.4</v>
      </c>
      <c r="B11">
        <f t="shared" si="0"/>
        <v>84</v>
      </c>
      <c r="C11">
        <f t="shared" si="1"/>
        <v>357</v>
      </c>
      <c r="D11">
        <f t="shared" si="2"/>
        <v>1.0665633909870138E-45</v>
      </c>
      <c r="E11">
        <f t="shared" si="3"/>
        <v>1.8623552516591764E+28</v>
      </c>
      <c r="F11">
        <f t="shared" si="4"/>
        <v>16.86220534235639</v>
      </c>
      <c r="G11">
        <f t="shared" si="5"/>
        <v>7.2812399347249888E+16</v>
      </c>
      <c r="H11">
        <f t="shared" si="6"/>
        <v>1.3733924564563464E-17</v>
      </c>
      <c r="I11">
        <f t="shared" si="7"/>
        <v>-3.2127438991596633</v>
      </c>
      <c r="J11">
        <f t="shared" si="8"/>
        <v>6.127115975527313E-4</v>
      </c>
      <c r="K11">
        <f t="shared" si="9"/>
        <v>5.6209018660645627E-10</v>
      </c>
      <c r="L11">
        <f t="shared" si="10"/>
        <v>4821338576.7014112</v>
      </c>
      <c r="M11">
        <f t="shared" si="11"/>
        <v>152.88364335050136</v>
      </c>
      <c r="N11">
        <f>(0.202)*EXP(-49800/(8.31*C11))</f>
        <v>1.0353040686154702E-8</v>
      </c>
      <c r="O11">
        <f t="shared" si="12"/>
        <v>425694053.30106497</v>
      </c>
      <c r="P11">
        <f t="shared" si="13"/>
        <v>13.498669878902366</v>
      </c>
      <c r="Q11">
        <f t="shared" si="14"/>
        <v>1.2181520605114943E+26</v>
      </c>
      <c r="S11">
        <f>M11/Sheet2!J11</f>
        <v>2.4842859162338502E-4</v>
      </c>
    </row>
    <row r="12" spans="1:19" x14ac:dyDescent="0.2">
      <c r="A12">
        <f t="shared" si="15"/>
        <v>1.5999999999999999</v>
      </c>
      <c r="B12">
        <f t="shared" si="0"/>
        <v>95.999999999999986</v>
      </c>
      <c r="C12">
        <f t="shared" si="1"/>
        <v>369</v>
      </c>
      <c r="D12">
        <f t="shared" si="2"/>
        <v>2.0803375463607659E-44</v>
      </c>
      <c r="E12">
        <f t="shared" si="3"/>
        <v>9.8690089623964539E+26</v>
      </c>
      <c r="F12">
        <f t="shared" si="4"/>
        <v>17.537942421472252</v>
      </c>
      <c r="G12">
        <f t="shared" si="5"/>
        <v>3.4509798339860403E+17</v>
      </c>
      <c r="H12">
        <f t="shared" si="6"/>
        <v>2.8977277414135279E-18</v>
      </c>
      <c r="I12">
        <f t="shared" si="7"/>
        <v>-3.0949742764227643</v>
      </c>
      <c r="J12">
        <f t="shared" si="8"/>
        <v>8.0357371703030191E-4</v>
      </c>
      <c r="K12">
        <f t="shared" si="9"/>
        <v>7.2724748941253926E-10</v>
      </c>
      <c r="L12">
        <f t="shared" si="10"/>
        <v>3726416577.1959224</v>
      </c>
      <c r="M12">
        <f t="shared" si="11"/>
        <v>118.16389450773472</v>
      </c>
      <c r="N12">
        <f>(0.202)*EXP(-49800/(8.31*C12))</f>
        <v>1.787105985183487E-8</v>
      </c>
      <c r="O12">
        <f t="shared" si="12"/>
        <v>246612561.88605586</v>
      </c>
      <c r="P12">
        <f t="shared" si="13"/>
        <v>7.8200330379901022</v>
      </c>
      <c r="Q12">
        <f t="shared" si="14"/>
        <v>8.3519665660227978E+24</v>
      </c>
      <c r="S12">
        <f>M12/Sheet2!J12</f>
        <v>6.2035910166182405E-4</v>
      </c>
    </row>
    <row r="13" spans="1:19" x14ac:dyDescent="0.2">
      <c r="A13">
        <f t="shared" si="15"/>
        <v>1.7999999999999998</v>
      </c>
      <c r="B13">
        <f t="shared" si="0"/>
        <v>107.99999999999999</v>
      </c>
      <c r="C13">
        <f t="shared" si="1"/>
        <v>381</v>
      </c>
      <c r="D13">
        <f t="shared" si="2"/>
        <v>3.3652073683194771E-43</v>
      </c>
      <c r="E13">
        <f t="shared" si="3"/>
        <v>6.2993266492084834E+25</v>
      </c>
      <c r="F13">
        <f t="shared" si="4"/>
        <v>18.197071173390981</v>
      </c>
      <c r="G13">
        <f t="shared" si="5"/>
        <v>1.5742408343058652E+18</v>
      </c>
      <c r="H13">
        <f t="shared" si="6"/>
        <v>6.3522682057789022E-19</v>
      </c>
      <c r="I13">
        <f t="shared" si="7"/>
        <v>-2.9861561889763779</v>
      </c>
      <c r="J13">
        <f t="shared" si="8"/>
        <v>1.0323900518734274E-3</v>
      </c>
      <c r="K13">
        <f t="shared" si="9"/>
        <v>9.257871251328882E-10</v>
      </c>
      <c r="L13">
        <f t="shared" si="10"/>
        <v>2927268079.9940948</v>
      </c>
      <c r="M13">
        <f t="shared" si="11"/>
        <v>92.823061897326696</v>
      </c>
      <c r="N13">
        <f>(0.202)*EXP(-49800/(8.31*C13))</f>
        <v>2.9805634685908049E-8</v>
      </c>
      <c r="O13">
        <f t="shared" si="12"/>
        <v>147865593.20488986</v>
      </c>
      <c r="P13">
        <f t="shared" si="13"/>
        <v>4.6887872020830121</v>
      </c>
      <c r="Q13">
        <f t="shared" si="14"/>
        <v>6.7863810139944375E+23</v>
      </c>
      <c r="S13">
        <f>M13/Sheet2!J13</f>
        <v>1.4608450035754534E-3</v>
      </c>
    </row>
    <row r="14" spans="1:19" x14ac:dyDescent="0.2">
      <c r="A14">
        <f t="shared" si="15"/>
        <v>1.9999999999999998</v>
      </c>
      <c r="B14">
        <f t="shared" si="0"/>
        <v>119.99999999999999</v>
      </c>
      <c r="C14">
        <f t="shared" si="1"/>
        <v>393</v>
      </c>
      <c r="D14">
        <f t="shared" si="2"/>
        <v>4.5926700200028915E-42</v>
      </c>
      <c r="E14">
        <f t="shared" si="3"/>
        <v>4.7611108408953921E+24</v>
      </c>
      <c r="F14">
        <f t="shared" si="4"/>
        <v>18.84014002402688</v>
      </c>
      <c r="G14">
        <f t="shared" si="5"/>
        <v>6.9205406511179489E+18</v>
      </c>
      <c r="H14">
        <f t="shared" si="6"/>
        <v>1.444973811169593E-19</v>
      </c>
      <c r="I14">
        <f t="shared" si="7"/>
        <v>-2.8854696488549618</v>
      </c>
      <c r="J14">
        <f t="shared" si="8"/>
        <v>1.3017582872025819E-3</v>
      </c>
      <c r="K14">
        <f t="shared" si="9"/>
        <v>1.1612835593542342E-9</v>
      </c>
      <c r="L14">
        <f t="shared" si="10"/>
        <v>2333648038.3636813</v>
      </c>
      <c r="M14">
        <f t="shared" si="11"/>
        <v>73.999493859832612</v>
      </c>
      <c r="N14">
        <f>(0.202)*EXP(-49800/(8.31*C14))</f>
        <v>4.8181480984106457E-8</v>
      </c>
      <c r="O14">
        <f t="shared" si="12"/>
        <v>91471406.93192558</v>
      </c>
      <c r="P14">
        <f t="shared" si="13"/>
        <v>2.9005392862736419</v>
      </c>
      <c r="Q14">
        <f t="shared" si="14"/>
        <v>6.4339775754598141E+22</v>
      </c>
      <c r="S14">
        <f>M14/Sheet2!J14</f>
        <v>3.2616113591513191E-3</v>
      </c>
    </row>
    <row r="15" spans="1:19" x14ac:dyDescent="0.2">
      <c r="A15">
        <f t="shared" si="15"/>
        <v>2.1999999999999997</v>
      </c>
      <c r="B15">
        <f t="shared" si="0"/>
        <v>131.99999999999997</v>
      </c>
      <c r="C15">
        <f t="shared" si="1"/>
        <v>405</v>
      </c>
      <c r="D15">
        <f t="shared" si="2"/>
        <v>5.3685404541130681E-41</v>
      </c>
      <c r="E15">
        <f t="shared" si="3"/>
        <v>4.1973943903412791E+23</v>
      </c>
      <c r="F15">
        <f t="shared" si="4"/>
        <v>19.467690084585087</v>
      </c>
      <c r="G15">
        <f t="shared" si="5"/>
        <v>2.9355540735371547E+19</v>
      </c>
      <c r="H15">
        <f t="shared" si="6"/>
        <v>3.4065119393118995E-20</v>
      </c>
      <c r="I15">
        <f t="shared" si="7"/>
        <v>-2.7921918518518516</v>
      </c>
      <c r="J15">
        <f t="shared" si="8"/>
        <v>1.6136455630124833E-3</v>
      </c>
      <c r="K15">
        <f t="shared" si="9"/>
        <v>1.4372512632868315E-9</v>
      </c>
      <c r="L15">
        <f t="shared" si="10"/>
        <v>1885562510.5338058</v>
      </c>
      <c r="M15">
        <f t="shared" si="11"/>
        <v>59.790794981411906</v>
      </c>
      <c r="N15">
        <f>(0.202)*EXP(-49800/(8.31*C15))</f>
        <v>7.5700982246570998E-8</v>
      </c>
      <c r="O15">
        <f t="shared" si="12"/>
        <v>58218899.185811654</v>
      </c>
      <c r="P15">
        <f t="shared" si="13"/>
        <v>1.8461091827058491</v>
      </c>
      <c r="Q15">
        <f t="shared" si="14"/>
        <v>7.020134774334725E+21</v>
      </c>
      <c r="S15">
        <f>M15/Sheet2!J15</f>
        <v>6.937388445380898E-3</v>
      </c>
    </row>
    <row r="16" spans="1:19" x14ac:dyDescent="0.2">
      <c r="A16">
        <f t="shared" si="15"/>
        <v>2.4</v>
      </c>
      <c r="B16">
        <f t="shared" si="0"/>
        <v>144</v>
      </c>
      <c r="C16">
        <f t="shared" si="1"/>
        <v>417</v>
      </c>
      <c r="D16">
        <f t="shared" si="2"/>
        <v>5.4474295317694344E-40</v>
      </c>
      <c r="E16">
        <f t="shared" si="3"/>
        <v>4.2591743530827218E+22</v>
      </c>
      <c r="F16">
        <f t="shared" si="4"/>
        <v>20.080251221073979</v>
      </c>
      <c r="G16">
        <f t="shared" si="5"/>
        <v>1.202960095163275E+20</v>
      </c>
      <c r="H16">
        <f t="shared" si="6"/>
        <v>8.3128276991122667E-21</v>
      </c>
      <c r="I16">
        <f t="shared" si="7"/>
        <v>-2.705683194244604</v>
      </c>
      <c r="J16">
        <f t="shared" si="8"/>
        <v>1.9693223317798435E-3</v>
      </c>
      <c r="K16">
        <f t="shared" si="9"/>
        <v>1.7571059327508739E-9</v>
      </c>
      <c r="L16">
        <f t="shared" si="10"/>
        <v>1542324255.9020119</v>
      </c>
      <c r="M16">
        <f t="shared" si="11"/>
        <v>48.906781326167291</v>
      </c>
      <c r="N16">
        <f>(0.202)*EXP(-49800/(8.31*C16))</f>
        <v>1.1588562517796404E-7</v>
      </c>
      <c r="O16">
        <f t="shared" si="12"/>
        <v>38030841.589816794</v>
      </c>
      <c r="P16">
        <f t="shared" si="13"/>
        <v>1.2059500757805934</v>
      </c>
      <c r="Q16">
        <f t="shared" si="14"/>
        <v>8.7087602937465759E+20</v>
      </c>
      <c r="S16">
        <f>M16/Sheet2!J16</f>
        <v>1.41164454656278E-2</v>
      </c>
    </row>
    <row r="17" spans="1:19" x14ac:dyDescent="0.2">
      <c r="A17">
        <f t="shared" si="15"/>
        <v>2.6</v>
      </c>
      <c r="B17">
        <f t="shared" si="0"/>
        <v>156</v>
      </c>
      <c r="C17">
        <f t="shared" si="1"/>
        <v>429</v>
      </c>
      <c r="D17">
        <f t="shared" si="2"/>
        <v>4.8554392906853734E-39</v>
      </c>
      <c r="E17">
        <f t="shared" si="3"/>
        <v>4.9159759371827948E+21</v>
      </c>
      <c r="F17">
        <f t="shared" si="4"/>
        <v>20.678339341424561</v>
      </c>
      <c r="G17">
        <f t="shared" si="5"/>
        <v>4.7680339758999247E+20</v>
      </c>
      <c r="H17">
        <f t="shared" si="6"/>
        <v>2.0973004912601503E-21</v>
      </c>
      <c r="I17">
        <f t="shared" si="7"/>
        <v>-2.625375636363636</v>
      </c>
      <c r="J17">
        <f t="shared" si="8"/>
        <v>2.3693235090485043E-3</v>
      </c>
      <c r="K17">
        <f t="shared" si="9"/>
        <v>2.1241306195443923E-9</v>
      </c>
      <c r="L17">
        <f t="shared" si="10"/>
        <v>1275828838.0835447</v>
      </c>
      <c r="M17">
        <f t="shared" si="11"/>
        <v>40.456267062517277</v>
      </c>
      <c r="N17">
        <f>(0.202)*EXP(-49800/(8.31*C17))</f>
        <v>1.7322556879875685E-7</v>
      </c>
      <c r="O17">
        <f t="shared" si="12"/>
        <v>25442132.384048279</v>
      </c>
      <c r="P17">
        <f t="shared" si="13"/>
        <v>0.80676472552157152</v>
      </c>
      <c r="Q17">
        <f t="shared" si="14"/>
        <v>1.2151333511779798E+20</v>
      </c>
      <c r="S17">
        <f>M17/Sheet2!J17</f>
        <v>2.7583202019957363E-2</v>
      </c>
    </row>
    <row r="18" spans="1:19" x14ac:dyDescent="0.2">
      <c r="A18">
        <f t="shared" si="15"/>
        <v>2.8000000000000003</v>
      </c>
      <c r="B18">
        <f t="shared" si="0"/>
        <v>168.00000000000003</v>
      </c>
      <c r="C18">
        <f t="shared" si="1"/>
        <v>441</v>
      </c>
      <c r="D18">
        <f t="shared" si="2"/>
        <v>3.8420476515815563E-38</v>
      </c>
      <c r="E18">
        <f t="shared" si="3"/>
        <v>6.3864104530000072E+20</v>
      </c>
      <c r="F18">
        <f t="shared" si="4"/>
        <v>21.262454592314981</v>
      </c>
      <c r="G18">
        <f t="shared" si="5"/>
        <v>1.8300147590076553E+21</v>
      </c>
      <c r="H18">
        <f t="shared" si="6"/>
        <v>5.4644368034619594E-22</v>
      </c>
      <c r="I18">
        <f t="shared" si="7"/>
        <v>-2.5507629659863946</v>
      </c>
      <c r="J18">
        <f t="shared" si="8"/>
        <v>2.8134359594181118E-3</v>
      </c>
      <c r="K18">
        <f t="shared" si="9"/>
        <v>2.5414469584607631E-9</v>
      </c>
      <c r="L18">
        <f t="shared" si="10"/>
        <v>1066332347.1099867</v>
      </c>
      <c r="M18">
        <f t="shared" si="11"/>
        <v>33.813176912417134</v>
      </c>
      <c r="N18">
        <f>(0.202)*EXP(-49800/(8.31*C18))</f>
        <v>2.5333391780943106E-7</v>
      </c>
      <c r="O18">
        <f t="shared" si="12"/>
        <v>17396911.916845441</v>
      </c>
      <c r="P18">
        <f t="shared" si="13"/>
        <v>0.55165245804304419</v>
      </c>
      <c r="Q18">
        <f t="shared" si="14"/>
        <v>1.8887342261693075E+19</v>
      </c>
      <c r="S18">
        <f>M18/Sheet2!J18</f>
        <v>5.1927935642987602E-2</v>
      </c>
    </row>
    <row r="19" spans="1:19" x14ac:dyDescent="0.2">
      <c r="A19">
        <f t="shared" si="15"/>
        <v>3.0000000000000004</v>
      </c>
      <c r="B19">
        <f t="shared" si="0"/>
        <v>180.00000000000003</v>
      </c>
      <c r="C19">
        <f t="shared" si="1"/>
        <v>453</v>
      </c>
      <c r="D19">
        <f t="shared" si="2"/>
        <v>2.7246021794747227E-37</v>
      </c>
      <c r="E19">
        <f t="shared" si="3"/>
        <v>9.2507317355839341E+19</v>
      </c>
      <c r="F19">
        <f t="shared" si="4"/>
        <v>21.83308023513959</v>
      </c>
      <c r="G19">
        <f t="shared" si="5"/>
        <v>6.8089514125082336E+21</v>
      </c>
      <c r="H19">
        <f t="shared" si="6"/>
        <v>1.4686549211718153E-22</v>
      </c>
      <c r="I19">
        <f t="shared" si="7"/>
        <v>-2.4813926092715231</v>
      </c>
      <c r="J19">
        <f t="shared" si="8"/>
        <v>3.3007101655705847E-3</v>
      </c>
      <c r="K19">
        <f t="shared" si="9"/>
        <v>3.0119914696869338E-9</v>
      </c>
      <c r="L19">
        <f t="shared" si="10"/>
        <v>899745941.36306834</v>
      </c>
      <c r="M19">
        <f t="shared" si="11"/>
        <v>28.530756638859344</v>
      </c>
      <c r="N19">
        <f>(0.202)*EXP(-49800/(8.31*C19))</f>
        <v>3.6310200880834969E-7</v>
      </c>
      <c r="O19">
        <f t="shared" si="12"/>
        <v>12137712.672380811</v>
      </c>
      <c r="P19">
        <f t="shared" si="13"/>
        <v>0.38488434399989885</v>
      </c>
      <c r="Q19">
        <f t="shared" si="14"/>
        <v>3.2423716807370926E+18</v>
      </c>
      <c r="S19">
        <f>M19/Sheet2!J19</f>
        <v>9.4468652424703772E-2</v>
      </c>
    </row>
    <row r="20" spans="1:19" x14ac:dyDescent="0.2">
      <c r="A20">
        <f t="shared" si="15"/>
        <v>3.2000000000000006</v>
      </c>
      <c r="B20">
        <f t="shared" si="0"/>
        <v>192.00000000000003</v>
      </c>
      <c r="C20">
        <f t="shared" si="1"/>
        <v>465</v>
      </c>
      <c r="D20">
        <f t="shared" si="2"/>
        <v>1.7463620006131021E-36</v>
      </c>
      <c r="E20">
        <f t="shared" si="3"/>
        <v>1.4814932073045733E+19</v>
      </c>
      <c r="F20">
        <f t="shared" si="4"/>
        <v>22.39068202774763</v>
      </c>
      <c r="G20">
        <f t="shared" si="5"/>
        <v>2.4585668851952481E+22</v>
      </c>
      <c r="H20">
        <f t="shared" si="6"/>
        <v>4.0674101893330614E-23</v>
      </c>
      <c r="I20">
        <f t="shared" si="7"/>
        <v>-2.4168587096774194</v>
      </c>
      <c r="J20">
        <f t="shared" si="8"/>
        <v>3.8294930909700546E-3</v>
      </c>
      <c r="K20">
        <f t="shared" si="9"/>
        <v>3.5384967609125103E-9</v>
      </c>
      <c r="L20">
        <f t="shared" si="10"/>
        <v>765869600.39272106</v>
      </c>
      <c r="M20">
        <f t="shared" si="11"/>
        <v>24.285565715142095</v>
      </c>
      <c r="N20">
        <f>(0.202)*EXP(-49800/(8.31*C20))</f>
        <v>5.1085193684919403E-7</v>
      </c>
      <c r="O20">
        <f t="shared" si="12"/>
        <v>8627211.7922517918</v>
      </c>
      <c r="P20">
        <f t="shared" si="13"/>
        <v>0.27356709133218515</v>
      </c>
      <c r="Q20">
        <f t="shared" si="14"/>
        <v>6.1003034670131635E+17</v>
      </c>
      <c r="S20">
        <f>M20/Sheet2!J20</f>
        <v>0.16651906080980777</v>
      </c>
    </row>
    <row r="21" spans="1:19" x14ac:dyDescent="0.2">
      <c r="A21">
        <f t="shared" si="15"/>
        <v>3.4000000000000008</v>
      </c>
      <c r="B21">
        <f t="shared" si="0"/>
        <v>204.00000000000006</v>
      </c>
      <c r="C21">
        <f t="shared" si="1"/>
        <v>477.00000000000006</v>
      </c>
      <c r="D21">
        <f t="shared" si="2"/>
        <v>1.0194599453496174E-35</v>
      </c>
      <c r="E21">
        <f t="shared" si="3"/>
        <v>2.6033298415126124E+18</v>
      </c>
      <c r="F21">
        <f t="shared" si="4"/>
        <v>22.935707981129553</v>
      </c>
      <c r="G21">
        <f t="shared" si="5"/>
        <v>8.623984775012609E+22</v>
      </c>
      <c r="H21">
        <f t="shared" si="6"/>
        <v>1.1595567780887437E-23</v>
      </c>
      <c r="I21">
        <f t="shared" si="7"/>
        <v>-2.3567962515723266</v>
      </c>
      <c r="J21">
        <f t="shared" si="8"/>
        <v>4.3974787392729066E-3</v>
      </c>
      <c r="K21">
        <f t="shared" si="9"/>
        <v>4.1234773409208771E-9</v>
      </c>
      <c r="L21">
        <f t="shared" si="10"/>
        <v>657218865.58634138</v>
      </c>
      <c r="M21">
        <f t="shared" si="11"/>
        <v>20.840273515548624</v>
      </c>
      <c r="N21">
        <f>(0.202)*EXP(-49800/(8.31*C21))</f>
        <v>7.0648263690560744E-7</v>
      </c>
      <c r="O21">
        <f t="shared" si="12"/>
        <v>6238267.755572428</v>
      </c>
      <c r="P21">
        <f t="shared" si="13"/>
        <v>0.19781417286822769</v>
      </c>
      <c r="Q21">
        <f t="shared" si="14"/>
        <v>1.2491821854306787E+17</v>
      </c>
      <c r="S21">
        <f>M21/Sheet2!J21</f>
        <v>0.28508343050987273</v>
      </c>
    </row>
    <row r="22" spans="1:19" x14ac:dyDescent="0.2">
      <c r="A22">
        <f t="shared" si="15"/>
        <v>3.600000000000001</v>
      </c>
      <c r="B22">
        <f t="shared" si="0"/>
        <v>216.00000000000006</v>
      </c>
      <c r="C22">
        <f t="shared" si="1"/>
        <v>489.00000000000006</v>
      </c>
      <c r="D22">
        <f t="shared" si="2"/>
        <v>5.4575709631114369E-35</v>
      </c>
      <c r="E22">
        <f t="shared" si="3"/>
        <v>4.9852902928754093E+17</v>
      </c>
      <c r="F22">
        <f t="shared" si="4"/>
        <v>23.468588392063992</v>
      </c>
      <c r="G22">
        <f t="shared" si="5"/>
        <v>2.9416323439866383E+23</v>
      </c>
      <c r="H22">
        <f t="shared" si="6"/>
        <v>3.3994730920205787E-24</v>
      </c>
      <c r="I22">
        <f t="shared" si="7"/>
        <v>-2.3008760490797542</v>
      </c>
      <c r="J22">
        <f t="shared" si="8"/>
        <v>5.0017726897184185E-3</v>
      </c>
      <c r="K22">
        <f t="shared" si="9"/>
        <v>4.7692196804946453E-9</v>
      </c>
      <c r="L22">
        <f t="shared" si="10"/>
        <v>568232809.94049919</v>
      </c>
      <c r="M22">
        <f t="shared" si="11"/>
        <v>18.018544201563266</v>
      </c>
      <c r="N22">
        <f>(0.202)*EXP(-49800/(8.31*C22))</f>
        <v>9.616060681110687E-7</v>
      </c>
      <c r="O22">
        <f t="shared" si="12"/>
        <v>4583194.7195771905</v>
      </c>
      <c r="P22">
        <f t="shared" si="13"/>
        <v>0.14533215117888096</v>
      </c>
      <c r="Q22">
        <f t="shared" si="14"/>
        <v>2.7667553144736808E+16</v>
      </c>
      <c r="S22">
        <f>M22/Sheet2!J22</f>
        <v>0.47506314638275282</v>
      </c>
    </row>
    <row r="23" spans="1:19" x14ac:dyDescent="0.2">
      <c r="A23">
        <f>A22+0.2</f>
        <v>3.8000000000000012</v>
      </c>
      <c r="B23">
        <f t="shared" si="0"/>
        <v>228.00000000000006</v>
      </c>
      <c r="C23">
        <f t="shared" si="1"/>
        <v>501.00000000000006</v>
      </c>
      <c r="D23">
        <f t="shared" si="2"/>
        <v>2.6960269045612746E-34</v>
      </c>
      <c r="E23">
        <f t="shared" si="3"/>
        <v>1.0339379797523824E+17</v>
      </c>
      <c r="F23">
        <f t="shared" si="4"/>
        <v>23.989736076679037</v>
      </c>
      <c r="G23">
        <f t="shared" si="5"/>
        <v>9.7664352853996685E+23</v>
      </c>
      <c r="H23">
        <f t="shared" si="6"/>
        <v>1.0239150424668763E-24</v>
      </c>
      <c r="I23">
        <f t="shared" si="7"/>
        <v>-2.2488004550898202</v>
      </c>
      <c r="J23">
        <f t="shared" si="8"/>
        <v>5.638966894368649E-3</v>
      </c>
      <c r="K23">
        <f t="shared" si="9"/>
        <v>5.4777761107598125E-9</v>
      </c>
      <c r="L23">
        <f t="shared" si="10"/>
        <v>494731264.19821846</v>
      </c>
      <c r="M23">
        <f t="shared" si="11"/>
        <v>15.687825475590389</v>
      </c>
      <c r="N23">
        <f>(0.202)*EXP(-49800/(8.31*C23))</f>
        <v>1.2896704004304934E-6</v>
      </c>
      <c r="O23">
        <f t="shared" si="12"/>
        <v>3417328.840150862</v>
      </c>
      <c r="P23">
        <f t="shared" si="13"/>
        <v>0.10836278666130333</v>
      </c>
      <c r="Q23">
        <f t="shared" si="14"/>
        <v>6590702971301838</v>
      </c>
      <c r="S23">
        <f>M23/Sheet2!J23</f>
        <v>0.77206034817974145</v>
      </c>
    </row>
    <row r="24" spans="1:19" x14ac:dyDescent="0.2">
      <c r="A24">
        <f t="shared" si="15"/>
        <v>4.0000000000000009</v>
      </c>
      <c r="B24">
        <f t="shared" si="0"/>
        <v>240.00000000000006</v>
      </c>
      <c r="C24">
        <f t="shared" si="1"/>
        <v>513</v>
      </c>
      <c r="D24">
        <f t="shared" si="2"/>
        <v>1.2359306129321841E-33</v>
      </c>
      <c r="E24">
        <f t="shared" si="3"/>
        <v>2.3094271132590744E+16</v>
      </c>
      <c r="F24">
        <f t="shared" si="4"/>
        <v>24.499546747968026</v>
      </c>
      <c r="G24">
        <f t="shared" si="5"/>
        <v>3.1589790663395063E+24</v>
      </c>
      <c r="H24">
        <f t="shared" si="6"/>
        <v>3.1655796983762811E-25</v>
      </c>
      <c r="I24">
        <f t="shared" si="7"/>
        <v>-2.2002996725146193</v>
      </c>
      <c r="J24">
        <f t="shared" si="8"/>
        <v>6.3052212054323662E-3</v>
      </c>
      <c r="K24">
        <f t="shared" si="9"/>
        <v>6.2509621275395561E-9</v>
      </c>
      <c r="L24">
        <f t="shared" si="10"/>
        <v>433537597.08950555</v>
      </c>
      <c r="M24">
        <f t="shared" si="11"/>
        <v>13.747387020849365</v>
      </c>
      <c r="N24">
        <f>(0.202)*EXP(-49800/(8.31*C24))</f>
        <v>1.7060675433685645E-6</v>
      </c>
      <c r="O24">
        <f t="shared" si="12"/>
        <v>2583266.9232884725</v>
      </c>
      <c r="P24">
        <f t="shared" si="13"/>
        <v>8.1914856776017023E-2</v>
      </c>
      <c r="Q24">
        <f t="shared" si="14"/>
        <v>1679902595130685</v>
      </c>
      <c r="S24">
        <f>M24/Sheet2!J24</f>
        <v>1.2258607573230116</v>
      </c>
    </row>
    <row r="25" spans="1:19" x14ac:dyDescent="0.2">
      <c r="A25">
        <f t="shared" si="15"/>
        <v>4.2000000000000011</v>
      </c>
      <c r="B25">
        <f t="shared" si="0"/>
        <v>252.00000000000006</v>
      </c>
      <c r="C25">
        <f t="shared" si="1"/>
        <v>525</v>
      </c>
      <c r="D25">
        <f t="shared" si="2"/>
        <v>5.2848720522593807E-33</v>
      </c>
      <c r="E25">
        <f t="shared" si="3"/>
        <v>5527208029409199</v>
      </c>
      <c r="F25">
        <f t="shared" si="4"/>
        <v>24.998399494016184</v>
      </c>
      <c r="G25">
        <f t="shared" si="5"/>
        <v>9.9632148116868617E+24</v>
      </c>
      <c r="H25">
        <f t="shared" si="6"/>
        <v>1.0036921002917641E-25</v>
      </c>
      <c r="I25">
        <f t="shared" si="7"/>
        <v>-2.1551285714285715</v>
      </c>
      <c r="J25">
        <f t="shared" si="8"/>
        <v>6.9963484078577574E-3</v>
      </c>
      <c r="K25">
        <f t="shared" si="9"/>
        <v>7.090356667405932E-9</v>
      </c>
      <c r="L25">
        <f t="shared" si="10"/>
        <v>382213085.65884721</v>
      </c>
      <c r="M25">
        <f t="shared" si="11"/>
        <v>12.11989743971484</v>
      </c>
      <c r="N25">
        <f>(0.202)*EXP(-49800/(8.31*C25))</f>
        <v>2.2282228541073337E-6</v>
      </c>
      <c r="O25">
        <f t="shared" si="12"/>
        <v>1977911.6103921526</v>
      </c>
      <c r="P25">
        <f t="shared" si="13"/>
        <v>6.2719165727807988E-2</v>
      </c>
      <c r="Q25">
        <f t="shared" si="14"/>
        <v>456044125530095.62</v>
      </c>
      <c r="S25">
        <f>M25/Sheet2!J25</f>
        <v>1.9046704527879992</v>
      </c>
    </row>
    <row r="26" spans="1:19" x14ac:dyDescent="0.2">
      <c r="A26">
        <f t="shared" si="15"/>
        <v>4.4000000000000012</v>
      </c>
      <c r="B26">
        <f t="shared" si="0"/>
        <v>264.00000000000006</v>
      </c>
      <c r="C26">
        <f t="shared" si="1"/>
        <v>537</v>
      </c>
      <c r="D26">
        <f t="shared" si="2"/>
        <v>2.1177366028544259E-32</v>
      </c>
      <c r="E26">
        <f t="shared" si="3"/>
        <v>1410858072099231.2</v>
      </c>
      <c r="F26">
        <f t="shared" si="4"/>
        <v>25.486657324138235</v>
      </c>
      <c r="G26">
        <f t="shared" si="5"/>
        <v>3.0666013613772815E+25</v>
      </c>
      <c r="H26">
        <f t="shared" si="6"/>
        <v>3.260939007575725E-26</v>
      </c>
      <c r="I26">
        <f t="shared" si="7"/>
        <v>-2.1130639329608938</v>
      </c>
      <c r="J26">
        <f t="shared" si="8"/>
        <v>7.7078999188284177E-3</v>
      </c>
      <c r="K26">
        <f t="shared" si="9"/>
        <v>7.9973049321429912E-9</v>
      </c>
      <c r="L26">
        <f t="shared" si="10"/>
        <v>338867546.41289043</v>
      </c>
      <c r="M26">
        <f t="shared" si="11"/>
        <v>10.745419406801446</v>
      </c>
      <c r="N26">
        <f>(0.202)*EXP(-49800/(8.31*C26))</f>
        <v>2.8756653897446385E-6</v>
      </c>
      <c r="O26">
        <f t="shared" si="12"/>
        <v>1532594.1152254159</v>
      </c>
      <c r="P26">
        <f t="shared" si="13"/>
        <v>4.8598240589339668E-2</v>
      </c>
      <c r="Q26">
        <f t="shared" si="14"/>
        <v>131298557895861.3</v>
      </c>
      <c r="S26">
        <f>M26/Sheet2!J26</f>
        <v>2.9001700478978121</v>
      </c>
    </row>
    <row r="27" spans="1:19" x14ac:dyDescent="0.2">
      <c r="A27">
        <f t="shared" si="15"/>
        <v>4.6000000000000014</v>
      </c>
      <c r="B27">
        <f t="shared" si="0"/>
        <v>276.00000000000011</v>
      </c>
      <c r="C27">
        <f t="shared" si="1"/>
        <v>549.00000000000011</v>
      </c>
      <c r="D27">
        <f t="shared" si="2"/>
        <v>7.9864882708367225E-32</v>
      </c>
      <c r="E27">
        <f t="shared" si="3"/>
        <v>382470083681659.12</v>
      </c>
      <c r="F27">
        <f t="shared" si="4"/>
        <v>25.96466775809921</v>
      </c>
      <c r="G27">
        <f t="shared" si="5"/>
        <v>9.2186591584346565E+25</v>
      </c>
      <c r="H27">
        <f t="shared" si="6"/>
        <v>1.084756451902276E-26</v>
      </c>
      <c r="I27">
        <f t="shared" si="7"/>
        <v>-2.0739020546448086</v>
      </c>
      <c r="J27">
        <f t="shared" si="8"/>
        <v>8.435249744050681E-3</v>
      </c>
      <c r="K27">
        <f t="shared" si="9"/>
        <v>8.9729233592620669E-9</v>
      </c>
      <c r="L27">
        <f t="shared" si="10"/>
        <v>302022762.45607817</v>
      </c>
      <c r="M27">
        <f t="shared" si="11"/>
        <v>9.577078971844184</v>
      </c>
      <c r="N27">
        <f>(0.202)*EXP(-49800/(8.31*C27))</f>
        <v>3.6700776000387919E-6</v>
      </c>
      <c r="O27">
        <f t="shared" si="12"/>
        <v>1200854.132793664</v>
      </c>
      <c r="P27">
        <f t="shared" si="13"/>
        <v>3.8078834753731104E-2</v>
      </c>
      <c r="Q27">
        <f t="shared" si="14"/>
        <v>39935985158532.094</v>
      </c>
      <c r="S27">
        <f>M27/Sheet2!J27</f>
        <v>4.3334347611910458</v>
      </c>
    </row>
    <row r="28" spans="1:19" x14ac:dyDescent="0.2">
      <c r="A28">
        <f t="shared" si="15"/>
        <v>4.8000000000000016</v>
      </c>
      <c r="B28">
        <f t="shared" si="0"/>
        <v>288.00000000000011</v>
      </c>
      <c r="C28">
        <f t="shared" si="1"/>
        <v>561.00000000000011</v>
      </c>
      <c r="D28">
        <f t="shared" si="2"/>
        <v>2.8456229833452587E-31</v>
      </c>
      <c r="E28">
        <f t="shared" si="3"/>
        <v>109689860958054.23</v>
      </c>
      <c r="F28">
        <f t="shared" si="4"/>
        <v>26.432763439691911</v>
      </c>
      <c r="G28">
        <f t="shared" si="5"/>
        <v>2.7087157918429322E+26</v>
      </c>
      <c r="H28">
        <f t="shared" si="6"/>
        <v>3.6917863550373763E-27</v>
      </c>
      <c r="I28">
        <f t="shared" si="7"/>
        <v>-2.037456663101604</v>
      </c>
      <c r="J28">
        <f t="shared" si="8"/>
        <v>9.1736747207535659E-3</v>
      </c>
      <c r="K28">
        <f t="shared" si="9"/>
        <v>1.0018106363759639E-8</v>
      </c>
      <c r="L28">
        <f t="shared" si="10"/>
        <v>270512909.51296818</v>
      </c>
      <c r="M28">
        <f t="shared" si="11"/>
        <v>8.5779080895791537</v>
      </c>
      <c r="N28">
        <f>(0.202)*EXP(-49800/(8.31*C28))</f>
        <v>4.6353238723026445E-6</v>
      </c>
      <c r="O28">
        <f t="shared" si="12"/>
        <v>950791.7839386483</v>
      </c>
      <c r="P28">
        <f t="shared" si="13"/>
        <v>3.0149409688566983E-2</v>
      </c>
      <c r="Q28">
        <f t="shared" si="14"/>
        <v>12787483826191.918</v>
      </c>
      <c r="S28">
        <f>M28/Sheet2!J28</f>
        <v>6.3617508032221508</v>
      </c>
    </row>
    <row r="29" spans="1:19" x14ac:dyDescent="0.2">
      <c r="A29">
        <f t="shared" si="15"/>
        <v>5.0000000000000018</v>
      </c>
      <c r="B29">
        <f t="shared" si="0"/>
        <v>300.00000000000011</v>
      </c>
      <c r="C29">
        <f t="shared" si="1"/>
        <v>573.00000000000011</v>
      </c>
      <c r="D29">
        <f t="shared" si="2"/>
        <v>9.6135971427346586E-31</v>
      </c>
      <c r="E29">
        <f t="shared" si="3"/>
        <v>33162685132729.633</v>
      </c>
      <c r="F29">
        <f t="shared" si="4"/>
        <v>26.89126276062791</v>
      </c>
      <c r="G29">
        <f t="shared" si="5"/>
        <v>7.7850742791926118E+26</v>
      </c>
      <c r="H29">
        <f t="shared" si="6"/>
        <v>1.2845092598187897E-27</v>
      </c>
      <c r="I29">
        <f t="shared" si="7"/>
        <v>-2.003557089005235</v>
      </c>
      <c r="J29">
        <f t="shared" si="8"/>
        <v>9.9184295063973853E-3</v>
      </c>
      <c r="K29">
        <f t="shared" si="9"/>
        <v>1.1133534507865086E-8</v>
      </c>
      <c r="L29">
        <f t="shared" si="10"/>
        <v>243411209.47319582</v>
      </c>
      <c r="M29">
        <f t="shared" si="11"/>
        <v>7.7185188189115879</v>
      </c>
      <c r="N29">
        <f>(0.202)*EXP(-49800/(8.31*C29))</f>
        <v>5.7974578222745916E-6</v>
      </c>
      <c r="O29">
        <f t="shared" si="12"/>
        <v>760200.07196031476</v>
      </c>
      <c r="P29">
        <f t="shared" si="13"/>
        <v>2.410578614790445E-2</v>
      </c>
      <c r="Q29">
        <f t="shared" si="14"/>
        <v>4296508943072.8374</v>
      </c>
      <c r="S29">
        <f>M29/Sheet2!J29</f>
        <v>9.1863380199195461</v>
      </c>
    </row>
    <row r="30" spans="1:19" x14ac:dyDescent="0.2">
      <c r="A30">
        <f>A29+0.2</f>
        <v>5.200000000000002</v>
      </c>
      <c r="B30">
        <f t="shared" si="0"/>
        <v>312.00000000000011</v>
      </c>
      <c r="C30">
        <f t="shared" si="1"/>
        <v>585.00000000000011</v>
      </c>
      <c r="D30">
        <f t="shared" si="2"/>
        <v>3.089611484316976E-30</v>
      </c>
      <c r="E30">
        <f t="shared" si="3"/>
        <v>10534962157696.957</v>
      </c>
      <c r="F30">
        <f t="shared" si="4"/>
        <v>27.340470484290478</v>
      </c>
      <c r="G30">
        <f t="shared" si="5"/>
        <v>2.1901329762452312E+27</v>
      </c>
      <c r="H30">
        <f t="shared" si="6"/>
        <v>4.5659328033789174E-28</v>
      </c>
      <c r="I30">
        <f t="shared" si="7"/>
        <v>-1.9720466666666663</v>
      </c>
      <c r="J30">
        <f t="shared" si="8"/>
        <v>1.0664815173990009E-2</v>
      </c>
      <c r="K30">
        <f t="shared" si="9"/>
        <v>1.2319683789055455E-8</v>
      </c>
      <c r="L30">
        <f t="shared" si="10"/>
        <v>219975378.15690795</v>
      </c>
      <c r="M30">
        <f t="shared" si="11"/>
        <v>6.9753734829055034</v>
      </c>
      <c r="N30">
        <f>(0.202)*EXP(-49800/(8.31*C30))</f>
        <v>7.1847086617117863E-6</v>
      </c>
      <c r="O30">
        <f t="shared" si="12"/>
        <v>613417.75445491681</v>
      </c>
      <c r="P30">
        <f t="shared" si="13"/>
        <v>1.9451349392913396E-2</v>
      </c>
      <c r="Q30">
        <f t="shared" si="14"/>
        <v>1510307968958.9255</v>
      </c>
      <c r="S30">
        <f>M30/Sheet2!J30</f>
        <v>13.060966657520412</v>
      </c>
    </row>
    <row r="31" spans="1:19" x14ac:dyDescent="0.2">
      <c r="A31">
        <f t="shared" si="15"/>
        <v>5.4000000000000021</v>
      </c>
      <c r="B31">
        <f t="shared" si="0"/>
        <v>324.00000000000011</v>
      </c>
      <c r="C31">
        <f t="shared" si="1"/>
        <v>597.00000000000011</v>
      </c>
      <c r="D31">
        <f t="shared" si="2"/>
        <v>9.4741267613325723E-30</v>
      </c>
      <c r="E31">
        <f t="shared" si="3"/>
        <v>3506034009420.0532</v>
      </c>
      <c r="F31">
        <f t="shared" si="4"/>
        <v>27.78067836166278</v>
      </c>
      <c r="G31">
        <f t="shared" si="5"/>
        <v>6.0350151082687005E+27</v>
      </c>
      <c r="H31">
        <f t="shared" si="6"/>
        <v>1.6569966803063658E-28</v>
      </c>
      <c r="I31">
        <f t="shared" si="7"/>
        <v>-1.9427813266331653</v>
      </c>
      <c r="J31">
        <f t="shared" si="8"/>
        <v>1.1408240638982433E-2</v>
      </c>
      <c r="K31">
        <f t="shared" si="9"/>
        <v>1.357683577058022E-8</v>
      </c>
      <c r="L31">
        <f t="shared" si="10"/>
        <v>199606679.05723563</v>
      </c>
      <c r="M31">
        <f t="shared" si="11"/>
        <v>6.3294862714750009</v>
      </c>
      <c r="N31">
        <f>(0.202)*EXP(-49800/(8.31*C31))</f>
        <v>8.8274473569330024E-6</v>
      </c>
      <c r="O31">
        <f t="shared" si="12"/>
        <v>499264.13327388867</v>
      </c>
      <c r="P31">
        <f t="shared" si="13"/>
        <v>1.5831561811069528E-2</v>
      </c>
      <c r="Q31">
        <f t="shared" si="14"/>
        <v>553920785833.85876</v>
      </c>
      <c r="S31">
        <f>M31/Sheet2!J31</f>
        <v>18.301433315844655</v>
      </c>
    </row>
    <row r="32" spans="1:19" x14ac:dyDescent="0.2">
      <c r="A32">
        <f t="shared" si="15"/>
        <v>5.6000000000000023</v>
      </c>
      <c r="B32">
        <f t="shared" si="0"/>
        <v>336.00000000000011</v>
      </c>
      <c r="C32">
        <f t="shared" si="1"/>
        <v>609.00000000000011</v>
      </c>
      <c r="D32">
        <f t="shared" si="2"/>
        <v>2.7796925620876204E-29</v>
      </c>
      <c r="E32">
        <f t="shared" si="3"/>
        <v>1218993843508.5095</v>
      </c>
      <c r="F32">
        <f t="shared" si="4"/>
        <v>28.212165733866811</v>
      </c>
      <c r="G32">
        <f t="shared" si="5"/>
        <v>1.6299179172671486E+28</v>
      </c>
      <c r="H32">
        <f t="shared" si="6"/>
        <v>6.1352782824590358E-29</v>
      </c>
      <c r="I32">
        <f t="shared" si="7"/>
        <v>-1.9156283546798025</v>
      </c>
      <c r="J32">
        <f t="shared" si="8"/>
        <v>1.2144276462842314E-2</v>
      </c>
      <c r="K32">
        <f t="shared" si="9"/>
        <v>1.4905088312014911E-8</v>
      </c>
      <c r="L32">
        <f t="shared" si="10"/>
        <v>181818922.74240765</v>
      </c>
      <c r="M32">
        <f t="shared" si="11"/>
        <v>5.7654402188739109</v>
      </c>
      <c r="N32">
        <f>(0.202)*EXP(-49800/(8.31*C32))</f>
        <v>1.0758133617992606E-5</v>
      </c>
      <c r="O32">
        <f t="shared" si="12"/>
        <v>409664.72533015383</v>
      </c>
      <c r="P32">
        <f t="shared" si="13"/>
        <v>1.2990383223305233E-2</v>
      </c>
      <c r="Q32">
        <f t="shared" si="14"/>
        <v>211431182569.19501</v>
      </c>
      <c r="S32">
        <f>M32/Sheet2!J32</f>
        <v>25.29583850936719</v>
      </c>
    </row>
    <row r="33" spans="1:19" x14ac:dyDescent="0.2">
      <c r="A33">
        <f t="shared" si="15"/>
        <v>5.8000000000000025</v>
      </c>
      <c r="B33">
        <f t="shared" si="0"/>
        <v>348.00000000000017</v>
      </c>
      <c r="C33">
        <f t="shared" si="1"/>
        <v>621.00000000000023</v>
      </c>
      <c r="D33">
        <f t="shared" si="2"/>
        <v>7.8232704784121825E-29</v>
      </c>
      <c r="E33">
        <f t="shared" si="3"/>
        <v>441656106115.45844</v>
      </c>
      <c r="F33">
        <f t="shared" si="4"/>
        <v>28.635200117379782</v>
      </c>
      <c r="G33">
        <f t="shared" si="5"/>
        <v>4.3171796115431445E+28</v>
      </c>
      <c r="H33">
        <f t="shared" si="6"/>
        <v>2.3163270699375819E-29</v>
      </c>
      <c r="I33">
        <f t="shared" si="7"/>
        <v>-1.8904652946859899</v>
      </c>
      <c r="J33">
        <f t="shared" si="8"/>
        <v>1.2868700852042047E-2</v>
      </c>
      <c r="K33">
        <f t="shared" si="9"/>
        <v>1.6304366689156917E-8</v>
      </c>
      <c r="L33">
        <f t="shared" si="10"/>
        <v>166214803.18357188</v>
      </c>
      <c r="M33">
        <f t="shared" si="11"/>
        <v>5.2706368335734366</v>
      </c>
      <c r="N33">
        <f>(0.202)*EXP(-49800/(8.31*C33))</f>
        <v>1.3011245024030306E-5</v>
      </c>
      <c r="O33">
        <f t="shared" si="12"/>
        <v>338724.52986169886</v>
      </c>
      <c r="P33">
        <f t="shared" si="13"/>
        <v>1.0740884381712926E-2</v>
      </c>
      <c r="Q33">
        <f t="shared" si="14"/>
        <v>83795586768.974976</v>
      </c>
      <c r="S33">
        <f>M33/Sheet2!J33</f>
        <v>34.515586586653932</v>
      </c>
    </row>
    <row r="34" spans="1:19" x14ac:dyDescent="0.2">
      <c r="A34">
        <f t="shared" si="15"/>
        <v>6.0000000000000027</v>
      </c>
      <c r="B34">
        <f t="shared" si="0"/>
        <v>360.00000000000017</v>
      </c>
      <c r="C34">
        <f t="shared" si="1"/>
        <v>633.00000000000023</v>
      </c>
      <c r="D34">
        <f t="shared" si="2"/>
        <v>2.1171000523906209E-28</v>
      </c>
      <c r="E34">
        <f t="shared" si="3"/>
        <v>166357854894.90201</v>
      </c>
      <c r="F34">
        <f t="shared" si="4"/>
        <v>29.050037769245449</v>
      </c>
      <c r="G34">
        <f t="shared" si="5"/>
        <v>1.1221160370135936E+29</v>
      </c>
      <c r="H34">
        <f t="shared" si="6"/>
        <v>8.911734321714232E-30</v>
      </c>
      <c r="I34">
        <f t="shared" si="7"/>
        <v>-1.8671789763033171</v>
      </c>
      <c r="J34">
        <f t="shared" si="8"/>
        <v>1.3577537898485655E-2</v>
      </c>
      <c r="K34">
        <f t="shared" si="9"/>
        <v>1.7774434922365054E-8</v>
      </c>
      <c r="L34">
        <f t="shared" si="10"/>
        <v>152467693.74710494</v>
      </c>
      <c r="M34">
        <f t="shared" si="11"/>
        <v>4.8347188529650227</v>
      </c>
      <c r="N34">
        <f>(0.202)*EXP(-49800/(8.31*C34))</f>
        <v>1.5623189797504383E-5</v>
      </c>
      <c r="O34">
        <f t="shared" si="12"/>
        <v>282095.26420680346</v>
      </c>
      <c r="P34">
        <f t="shared" si="13"/>
        <v>8.9451821476028495E-3</v>
      </c>
      <c r="Q34">
        <f t="shared" si="14"/>
        <v>34409002871.568947</v>
      </c>
      <c r="S34">
        <f>M34/Sheet2!J34</f>
        <v>46.52700881025654</v>
      </c>
    </row>
    <row r="35" spans="1:19" x14ac:dyDescent="0.2">
      <c r="A35">
        <f t="shared" si="15"/>
        <v>6.2000000000000028</v>
      </c>
      <c r="B35">
        <f t="shared" si="0"/>
        <v>372.00000000000017</v>
      </c>
      <c r="C35">
        <f t="shared" si="1"/>
        <v>645.00000000000023</v>
      </c>
      <c r="D35">
        <f t="shared" si="2"/>
        <v>5.5208616656662014E-28</v>
      </c>
      <c r="E35">
        <f t="shared" si="3"/>
        <v>65003064865.874893</v>
      </c>
      <c r="F35">
        <f t="shared" si="4"/>
        <v>29.456924230552318</v>
      </c>
      <c r="G35">
        <f t="shared" si="5"/>
        <v>2.8636783129642203E+29</v>
      </c>
      <c r="H35">
        <f t="shared" si="6"/>
        <v>3.4920123376738173E-30</v>
      </c>
      <c r="I35">
        <f t="shared" si="7"/>
        <v>-1.8456646511627901</v>
      </c>
      <c r="J35">
        <f t="shared" si="8"/>
        <v>1.4267088290403738E-2</v>
      </c>
      <c r="K35">
        <f t="shared" si="9"/>
        <v>1.9314907159910825E-8</v>
      </c>
      <c r="L35">
        <f t="shared" si="10"/>
        <v>140307539.55141011</v>
      </c>
      <c r="M35">
        <f t="shared" si="11"/>
        <v>4.4491228929290365</v>
      </c>
      <c r="N35">
        <f>(0.202)*EXP(-49800/(8.31*C35))</f>
        <v>1.8632204891260846E-5</v>
      </c>
      <c r="O35">
        <f t="shared" si="12"/>
        <v>236538.18103659747</v>
      </c>
      <c r="P35">
        <f t="shared" si="13"/>
        <v>7.5005765168885538E-3</v>
      </c>
      <c r="Q35">
        <f t="shared" si="14"/>
        <v>14610310038.678379</v>
      </c>
      <c r="S35">
        <f>M35/Sheet2!J35</f>
        <v>62.003492798534133</v>
      </c>
    </row>
    <row r="36" spans="1:19" x14ac:dyDescent="0.2">
      <c r="A36">
        <f>A35+0.2</f>
        <v>6.400000000000003</v>
      </c>
      <c r="B36">
        <f t="shared" si="0"/>
        <v>384.00000000000017</v>
      </c>
      <c r="C36">
        <f t="shared" si="1"/>
        <v>657.00000000000023</v>
      </c>
      <c r="D36">
        <f t="shared" si="2"/>
        <v>1.3901648481477259E-27</v>
      </c>
      <c r="E36">
        <f t="shared" si="3"/>
        <v>26295416339.372936</v>
      </c>
      <c r="F36">
        <f t="shared" si="4"/>
        <v>29.856094847178952</v>
      </c>
      <c r="G36">
        <f t="shared" si="5"/>
        <v>7.1795107014187649E+29</v>
      </c>
      <c r="H36">
        <f t="shared" si="6"/>
        <v>1.3928525794973562E-30</v>
      </c>
      <c r="I36">
        <f t="shared" si="7"/>
        <v>-1.8258252237442916</v>
      </c>
      <c r="J36">
        <f t="shared" si="8"/>
        <v>1.4933952864823609E-2</v>
      </c>
      <c r="K36">
        <f t="shared" si="9"/>
        <v>2.0925258987891985E-8</v>
      </c>
      <c r="L36">
        <f t="shared" si="10"/>
        <v>129509847.49288452</v>
      </c>
      <c r="M36">
        <f t="shared" si="11"/>
        <v>4.1067303238484438</v>
      </c>
      <c r="N36">
        <f>(0.202)*EXP(-49800/(8.31*C36))</f>
        <v>2.2078241151873655E-5</v>
      </c>
      <c r="O36">
        <f t="shared" si="12"/>
        <v>199618.61197924358</v>
      </c>
      <c r="P36">
        <f t="shared" si="13"/>
        <v>6.3298646619496315E-3</v>
      </c>
      <c r="Q36">
        <f t="shared" si="14"/>
        <v>6403005375.5103474</v>
      </c>
      <c r="S36">
        <f>M36/Sheet2!J36</f>
        <v>81.737986772133581</v>
      </c>
    </row>
    <row r="37" spans="1:19" x14ac:dyDescent="0.2">
      <c r="A37">
        <f t="shared" si="15"/>
        <v>6.6000000000000032</v>
      </c>
      <c r="B37">
        <f t="shared" si="0"/>
        <v>396.00000000000017</v>
      </c>
      <c r="C37">
        <f t="shared" si="1"/>
        <v>669.00000000000023</v>
      </c>
      <c r="D37">
        <f t="shared" si="2"/>
        <v>3.3863976772302173E-27</v>
      </c>
      <c r="E37">
        <f t="shared" si="3"/>
        <v>10991808279.993248</v>
      </c>
      <c r="F37">
        <f t="shared" si="4"/>
        <v>30.247775267357099</v>
      </c>
      <c r="G37">
        <f t="shared" si="5"/>
        <v>1.7691932240071344E+30</v>
      </c>
      <c r="H37">
        <f t="shared" si="6"/>
        <v>5.6522938615774819E-31</v>
      </c>
      <c r="I37">
        <f t="shared" si="7"/>
        <v>-1.807570565022421</v>
      </c>
      <c r="J37">
        <f t="shared" si="8"/>
        <v>1.5575049478009194E-2</v>
      </c>
      <c r="K37">
        <f t="shared" si="9"/>
        <v>2.260483856072169E-8</v>
      </c>
      <c r="L37">
        <f t="shared" si="10"/>
        <v>119887036.26399538</v>
      </c>
      <c r="M37">
        <f t="shared" si="11"/>
        <v>3.8015929814813347</v>
      </c>
      <c r="N37">
        <f>(0.202)*EXP(-49800/(8.31*C37))</f>
        <v>2.6002837375490325E-5</v>
      </c>
      <c r="O37">
        <f t="shared" si="12"/>
        <v>169490.26715962106</v>
      </c>
      <c r="P37">
        <f t="shared" si="13"/>
        <v>5.3745011149042695E-3</v>
      </c>
      <c r="Q37">
        <f t="shared" si="14"/>
        <v>2891369048.0642047</v>
      </c>
      <c r="S37">
        <f>M37/Sheet2!J37</f>
        <v>106.65573548280005</v>
      </c>
    </row>
    <row r="38" spans="1:19" x14ac:dyDescent="0.2">
      <c r="A38">
        <f t="shared" si="15"/>
        <v>6.8000000000000034</v>
      </c>
      <c r="B38">
        <f t="shared" si="0"/>
        <v>408.00000000000023</v>
      </c>
      <c r="C38">
        <f t="shared" si="1"/>
        <v>681.00000000000023</v>
      </c>
      <c r="D38">
        <f t="shared" si="2"/>
        <v>7.9943363676855773E-27</v>
      </c>
      <c r="E38">
        <f t="shared" si="3"/>
        <v>4739643523.9591923</v>
      </c>
      <c r="F38">
        <f t="shared" si="4"/>
        <v>30.632181916015526</v>
      </c>
      <c r="G38">
        <f t="shared" si="5"/>
        <v>4.2872806716263274E+30</v>
      </c>
      <c r="H38">
        <f t="shared" si="6"/>
        <v>2.3324808348053924E-31</v>
      </c>
      <c r="I38">
        <f t="shared" si="7"/>
        <v>-1.7908168986784136</v>
      </c>
      <c r="J38">
        <f t="shared" si="8"/>
        <v>1.6187623743285588E-2</v>
      </c>
      <c r="K38">
        <f t="shared" si="9"/>
        <v>2.4352877466188723E-8</v>
      </c>
      <c r="L38">
        <f t="shared" si="10"/>
        <v>111281597.17608629</v>
      </c>
      <c r="M38">
        <f t="shared" si="11"/>
        <v>3.528716298074781</v>
      </c>
      <c r="N38">
        <f>(0.202)*EXP(-49800/(8.31*C38))</f>
        <v>3.0448985084136035E-5</v>
      </c>
      <c r="O38">
        <f t="shared" si="12"/>
        <v>144741.37123132576</v>
      </c>
      <c r="P38">
        <f t="shared" si="13"/>
        <v>4.5897187731901877E-3</v>
      </c>
      <c r="Q38">
        <f t="shared" si="14"/>
        <v>1343163667.3498168</v>
      </c>
      <c r="S38">
        <f>M38/Sheet2!J38</f>
        <v>137.82709654014221</v>
      </c>
    </row>
    <row r="39" spans="1:19" x14ac:dyDescent="0.2">
      <c r="A39">
        <f t="shared" si="15"/>
        <v>7.0000000000000036</v>
      </c>
      <c r="B39">
        <f t="shared" si="0"/>
        <v>420.00000000000023</v>
      </c>
      <c r="C39">
        <f t="shared" si="1"/>
        <v>693.00000000000023</v>
      </c>
      <c r="D39">
        <f t="shared" si="2"/>
        <v>1.8319245759338784E-26</v>
      </c>
      <c r="E39">
        <f t="shared" si="3"/>
        <v>2104779621.6893754</v>
      </c>
      <c r="F39">
        <f t="shared" si="4"/>
        <v>31.009522446173747</v>
      </c>
      <c r="G39">
        <f t="shared" si="5"/>
        <v>1.0221683892159493E+31</v>
      </c>
      <c r="H39">
        <f t="shared" si="6"/>
        <v>9.7831239016014429E-32</v>
      </c>
      <c r="I39">
        <f t="shared" si="7"/>
        <v>-1.7754862510822507</v>
      </c>
      <c r="J39">
        <f t="shared" si="8"/>
        <v>1.6769254231022795E-2</v>
      </c>
      <c r="K39">
        <f t="shared" si="9"/>
        <v>2.6168501256695526E-8</v>
      </c>
      <c r="L39">
        <f t="shared" si="10"/>
        <v>103560653.84438512</v>
      </c>
      <c r="M39">
        <f t="shared" si="11"/>
        <v>3.283886791108102</v>
      </c>
      <c r="N39">
        <f>(0.202)*EXP(-49800/(8.31*C39))</f>
        <v>3.5460985826900638E-5</v>
      </c>
      <c r="O39">
        <f t="shared" si="12"/>
        <v>124283.85029095046</v>
      </c>
      <c r="P39">
        <f t="shared" si="13"/>
        <v>3.9410150396673787E-3</v>
      </c>
      <c r="Q39">
        <f t="shared" si="14"/>
        <v>640941590.12684679</v>
      </c>
      <c r="S39">
        <f>M39/Sheet2!J39</f>
        <v>176.48028116679652</v>
      </c>
    </row>
    <row r="40" spans="1:19" x14ac:dyDescent="0.2">
      <c r="A40">
        <f t="shared" si="15"/>
        <v>7.2000000000000037</v>
      </c>
      <c r="B40">
        <f t="shared" si="0"/>
        <v>432.00000000000023</v>
      </c>
      <c r="C40">
        <f t="shared" si="1"/>
        <v>705.00000000000023</v>
      </c>
      <c r="D40">
        <f t="shared" si="2"/>
        <v>4.0810618803693833E-26</v>
      </c>
      <c r="E40">
        <f t="shared" si="3"/>
        <v>961162728.58251309</v>
      </c>
      <c r="F40">
        <f t="shared" si="4"/>
        <v>31.37999616787863</v>
      </c>
      <c r="G40">
        <f t="shared" si="5"/>
        <v>2.3988117523256603E+31</v>
      </c>
      <c r="H40">
        <f t="shared" si="6"/>
        <v>4.168730618526005E-32</v>
      </c>
      <c r="I40">
        <f t="shared" si="7"/>
        <v>-1.7615059574468082</v>
      </c>
      <c r="J40">
        <f t="shared" si="8"/>
        <v>1.7317852747738127E-2</v>
      </c>
      <c r="K40">
        <f t="shared" si="9"/>
        <v>2.8050739593658629E-8</v>
      </c>
      <c r="L40">
        <f t="shared" si="10"/>
        <v>96611609.516479641</v>
      </c>
      <c r="M40">
        <f t="shared" si="11"/>
        <v>3.0635340409842602</v>
      </c>
      <c r="N40">
        <f>(0.202)*EXP(-49800/(8.31*C40))</f>
        <v>4.1084302757430171E-5</v>
      </c>
      <c r="O40">
        <f t="shared" si="12"/>
        <v>107272.79174484663</v>
      </c>
      <c r="P40">
        <f t="shared" si="13"/>
        <v>3.4015979117467858E-3</v>
      </c>
      <c r="Q40">
        <f t="shared" si="14"/>
        <v>313743120.11029857</v>
      </c>
      <c r="S40">
        <f>M40/Sheet2!J40</f>
        <v>224.01386215515527</v>
      </c>
    </row>
    <row r="41" spans="1:19" x14ac:dyDescent="0.2">
      <c r="A41">
        <f>A40+0.2</f>
        <v>7.4000000000000039</v>
      </c>
      <c r="B41">
        <f t="shared" si="0"/>
        <v>444.00000000000023</v>
      </c>
      <c r="C41">
        <f t="shared" si="1"/>
        <v>717.00000000000023</v>
      </c>
      <c r="D41">
        <f t="shared" si="2"/>
        <v>8.8510487845117586E-26</v>
      </c>
      <c r="E41">
        <f t="shared" si="3"/>
        <v>450718522.30473459</v>
      </c>
      <c r="F41">
        <f t="shared" si="4"/>
        <v>31.743794455336001</v>
      </c>
      <c r="G41">
        <f t="shared" si="5"/>
        <v>5.5436327954569358E+31</v>
      </c>
      <c r="H41">
        <f t="shared" si="6"/>
        <v>1.8038712824188324E-32</v>
      </c>
      <c r="I41">
        <f t="shared" si="7"/>
        <v>-1.7488082175732216</v>
      </c>
      <c r="J41">
        <f t="shared" si="8"/>
        <v>1.7831660314494759E-2</v>
      </c>
      <c r="K41">
        <f t="shared" si="9"/>
        <v>2.9998535965370792E-8</v>
      </c>
      <c r="L41">
        <f t="shared" si="10"/>
        <v>90338645.305869535</v>
      </c>
      <c r="M41">
        <f t="shared" si="11"/>
        <v>2.8646196507442139</v>
      </c>
      <c r="N41">
        <f>(0.202)*EXP(-49800/(8.31*C41))</f>
        <v>4.7365408162250117E-5</v>
      </c>
      <c r="O41">
        <f t="shared" si="12"/>
        <v>93047.39523373438</v>
      </c>
      <c r="P41">
        <f t="shared" si="13"/>
        <v>2.9505135474928459E-3</v>
      </c>
      <c r="Q41">
        <f t="shared" si="14"/>
        <v>157339743.92992806</v>
      </c>
      <c r="S41">
        <f>M41/Sheet2!J41</f>
        <v>282.00889381396536</v>
      </c>
    </row>
    <row r="42" spans="1:19" x14ac:dyDescent="0.2">
      <c r="A42">
        <f t="shared" si="15"/>
        <v>7.6000000000000041</v>
      </c>
      <c r="B42">
        <f t="shared" si="0"/>
        <v>456.00000000000023</v>
      </c>
      <c r="C42">
        <f t="shared" si="1"/>
        <v>729.00000000000023</v>
      </c>
      <c r="D42">
        <f t="shared" si="2"/>
        <v>1.8713165848355606E-25</v>
      </c>
      <c r="E42">
        <f t="shared" si="3"/>
        <v>216751068.12089843</v>
      </c>
      <c r="F42">
        <f t="shared" si="4"/>
        <v>32.101101132998082</v>
      </c>
      <c r="G42">
        <f t="shared" si="5"/>
        <v>1.2621214072197009E+32</v>
      </c>
      <c r="H42">
        <f t="shared" si="6"/>
        <v>7.9231680429450744E-33</v>
      </c>
      <c r="I42">
        <f t="shared" si="7"/>
        <v>-1.7373296954732504</v>
      </c>
      <c r="J42">
        <f t="shared" si="8"/>
        <v>1.8309239452875985E-2</v>
      </c>
      <c r="K42">
        <f t="shared" si="9"/>
        <v>3.2010756950052651E-8</v>
      </c>
      <c r="L42">
        <f t="shared" si="10"/>
        <v>84659888.065113217</v>
      </c>
      <c r="M42">
        <f t="shared" si="11"/>
        <v>2.6845474399135343</v>
      </c>
      <c r="N42">
        <f>(0.202)*EXP(-49800/(8.31*C42))</f>
        <v>5.4351628518849462E-5</v>
      </c>
      <c r="O42">
        <f t="shared" si="12"/>
        <v>81087.3192539499</v>
      </c>
      <c r="P42">
        <f t="shared" si="13"/>
        <v>2.5712620260638602E-3</v>
      </c>
      <c r="Q42">
        <f t="shared" si="14"/>
        <v>80740263.665401906</v>
      </c>
      <c r="S42">
        <f>M42/Sheet2!J42</f>
        <v>352.2404937374605</v>
      </c>
    </row>
    <row r="43" spans="1:19" x14ac:dyDescent="0.2">
      <c r="A43">
        <f t="shared" si="15"/>
        <v>7.8000000000000043</v>
      </c>
      <c r="B43">
        <f t="shared" si="0"/>
        <v>468.00000000000023</v>
      </c>
      <c r="C43">
        <f t="shared" si="1"/>
        <v>741.00000000000023</v>
      </c>
      <c r="D43">
        <f t="shared" si="2"/>
        <v>3.8616111754495304E-25</v>
      </c>
      <c r="E43">
        <f t="shared" si="3"/>
        <v>106765429.11203358</v>
      </c>
      <c r="F43">
        <f t="shared" si="4"/>
        <v>32.452092841440617</v>
      </c>
      <c r="G43">
        <f t="shared" si="5"/>
        <v>2.8319973422231247E+32</v>
      </c>
      <c r="H43">
        <f t="shared" si="6"/>
        <v>3.5310767601744906E-33</v>
      </c>
      <c r="I43">
        <f t="shared" si="7"/>
        <v>-1.7270111578947367</v>
      </c>
      <c r="J43">
        <f t="shared" si="8"/>
        <v>1.8749463363234152E-2</v>
      </c>
      <c r="K43">
        <f t="shared" si="9"/>
        <v>3.408620100554516E-8</v>
      </c>
      <c r="L43">
        <f t="shared" si="10"/>
        <v>79505108.235151619</v>
      </c>
      <c r="M43">
        <f t="shared" si="11"/>
        <v>2.5210904437833466</v>
      </c>
      <c r="N43">
        <f>(0.202)*EXP(-49800/(8.31*C43))</f>
        <v>6.2090988552927298E-5</v>
      </c>
      <c r="O43">
        <f t="shared" si="12"/>
        <v>70980.15277890522</v>
      </c>
      <c r="P43">
        <f t="shared" si="13"/>
        <v>2.2507658795949143E-3</v>
      </c>
      <c r="Q43">
        <f t="shared" si="14"/>
        <v>42348908.733243614</v>
      </c>
      <c r="S43">
        <f>M43/Sheet2!J43</f>
        <v>436.68874399190742</v>
      </c>
    </row>
    <row r="44" spans="1:19" x14ac:dyDescent="0.2">
      <c r="A44">
        <f>A43+0.2</f>
        <v>8.0000000000000036</v>
      </c>
      <c r="B44">
        <f t="shared" si="0"/>
        <v>480.00000000000023</v>
      </c>
      <c r="C44">
        <f t="shared" si="1"/>
        <v>753.00000000000023</v>
      </c>
      <c r="D44">
        <f t="shared" si="2"/>
        <v>7.786854304761104E-25</v>
      </c>
      <c r="E44">
        <f t="shared" si="3"/>
        <v>53803919.203902587</v>
      </c>
      <c r="F44">
        <f t="shared" si="4"/>
        <v>32.796939383904544</v>
      </c>
      <c r="G44">
        <f t="shared" si="5"/>
        <v>6.2652641194882288E+32</v>
      </c>
      <c r="H44">
        <f t="shared" si="6"/>
        <v>1.5961019055676841E-33</v>
      </c>
      <c r="I44">
        <f t="shared" si="7"/>
        <v>-1.7177971474103584</v>
      </c>
      <c r="J44">
        <f t="shared" si="8"/>
        <v>1.9151502547657687E-2</v>
      </c>
      <c r="K44">
        <f t="shared" si="9"/>
        <v>3.6223606775290958E-8</v>
      </c>
      <c r="L44">
        <f t="shared" si="10"/>
        <v>74813839.413682595</v>
      </c>
      <c r="M44">
        <f t="shared" si="11"/>
        <v>2.3723312853146434</v>
      </c>
      <c r="N44">
        <f>(0.202)*EXP(-49800/(8.31*C44))</f>
        <v>7.0632055644990037E-5</v>
      </c>
      <c r="O44">
        <f t="shared" si="12"/>
        <v>62396.992603918938</v>
      </c>
      <c r="P44">
        <f t="shared" si="13"/>
        <v>1.978595655882767E-3</v>
      </c>
      <c r="Q44">
        <f t="shared" si="14"/>
        <v>22679766.328152835</v>
      </c>
      <c r="S44">
        <f>M44/Sheet2!J44</f>
        <v>537.54877943462816</v>
      </c>
    </row>
    <row r="45" spans="1:19" x14ac:dyDescent="0.2">
      <c r="A45">
        <f t="shared" si="15"/>
        <v>8.2000000000000028</v>
      </c>
      <c r="B45">
        <f t="shared" si="0"/>
        <v>492.00000000000017</v>
      </c>
      <c r="C45">
        <f t="shared" si="1"/>
        <v>765.00000000000023</v>
      </c>
      <c r="D45">
        <f t="shared" si="2"/>
        <v>1.536029938458508E-24</v>
      </c>
      <c r="E45">
        <f t="shared" si="3"/>
        <v>27710396.44893346</v>
      </c>
      <c r="F45">
        <f t="shared" si="4"/>
        <v>33.13580405439842</v>
      </c>
      <c r="G45">
        <f t="shared" si="5"/>
        <v>1.3671118709501579E+33</v>
      </c>
      <c r="H45">
        <f t="shared" si="6"/>
        <v>7.3146903428246067E-34</v>
      </c>
      <c r="I45">
        <f t="shared" si="7"/>
        <v>-1.7096356862745095</v>
      </c>
      <c r="J45">
        <f t="shared" si="8"/>
        <v>1.9514809391744058E-2</v>
      </c>
      <c r="K45">
        <f t="shared" si="9"/>
        <v>3.8421660907094633E-8</v>
      </c>
      <c r="L45">
        <f t="shared" si="10"/>
        <v>70533835.245279327</v>
      </c>
      <c r="M45">
        <f t="shared" si="11"/>
        <v>2.2366132434449306</v>
      </c>
      <c r="N45">
        <f>(0.202)*EXP(-49800/(8.31*C45))</f>
        <v>8.0023785811328052E-5</v>
      </c>
      <c r="O45">
        <f t="shared" si="12"/>
        <v>55073.973431736267</v>
      </c>
      <c r="P45">
        <f t="shared" si="13"/>
        <v>1.7463842412397343E-3</v>
      </c>
      <c r="Q45">
        <f t="shared" si="14"/>
        <v>12389444.858268246</v>
      </c>
      <c r="S45">
        <f>M45/Sheet2!J45</f>
        <v>657.2399429683195</v>
      </c>
    </row>
    <row r="46" spans="1:19" x14ac:dyDescent="0.2">
      <c r="A46">
        <f t="shared" si="15"/>
        <v>8.4000000000000021</v>
      </c>
      <c r="B46">
        <f t="shared" si="0"/>
        <v>504.00000000000011</v>
      </c>
      <c r="C46">
        <f t="shared" si="1"/>
        <v>777.00000000000011</v>
      </c>
      <c r="D46">
        <f t="shared" si="2"/>
        <v>2.9670453244583231E-24</v>
      </c>
      <c r="E46">
        <f t="shared" si="3"/>
        <v>14570612.98028269</v>
      </c>
      <c r="F46">
        <f t="shared" si="4"/>
        <v>33.468843948258694</v>
      </c>
      <c r="G46">
        <f t="shared" si="5"/>
        <v>2.9433638271698337E+33</v>
      </c>
      <c r="H46">
        <f t="shared" si="6"/>
        <v>3.3974732949053784E-34</v>
      </c>
      <c r="I46">
        <f t="shared" si="7"/>
        <v>-1.7024780077220074</v>
      </c>
      <c r="J46">
        <f t="shared" si="8"/>
        <v>1.9839101176987714E-2</v>
      </c>
      <c r="K46">
        <f t="shared" si="9"/>
        <v>4.0679005386799688E-8</v>
      </c>
      <c r="L46">
        <f t="shared" si="10"/>
        <v>66619797.472983561</v>
      </c>
      <c r="M46">
        <f t="shared" si="11"/>
        <v>2.1124999198688346</v>
      </c>
      <c r="N46">
        <f>(0.202)*EXP(-49800/(8.31*C46))</f>
        <v>9.031537235651554E-5</v>
      </c>
      <c r="O46">
        <f t="shared" si="12"/>
        <v>48798.202771979028</v>
      </c>
      <c r="P46">
        <f t="shared" si="13"/>
        <v>1.5473808590810193E-3</v>
      </c>
      <c r="Q46">
        <f t="shared" si="14"/>
        <v>6897331.8499284871</v>
      </c>
      <c r="S46">
        <f>M46/Sheet2!J46</f>
        <v>798.41390118497327</v>
      </c>
    </row>
    <row r="47" spans="1:19" x14ac:dyDescent="0.2">
      <c r="A47">
        <f>A46+0.2</f>
        <v>8.6000000000000014</v>
      </c>
      <c r="B47">
        <f t="shared" si="0"/>
        <v>516.00000000000011</v>
      </c>
      <c r="C47">
        <f t="shared" si="1"/>
        <v>789.00000000000011</v>
      </c>
      <c r="D47">
        <f t="shared" si="2"/>
        <v>5.6176070549890847E-24</v>
      </c>
      <c r="E47">
        <f t="shared" si="3"/>
        <v>7814597.7910959823</v>
      </c>
      <c r="F47">
        <f t="shared" si="4"/>
        <v>33.796210256058544</v>
      </c>
      <c r="G47">
        <f t="shared" si="5"/>
        <v>6.2547543245033492E+33</v>
      </c>
      <c r="H47">
        <f t="shared" si="6"/>
        <v>1.5987838180669129E-34</v>
      </c>
      <c r="I47">
        <f t="shared" si="7"/>
        <v>-1.6962783117870721</v>
      </c>
      <c r="J47">
        <f t="shared" si="8"/>
        <v>2.0124341951181964E-2</v>
      </c>
      <c r="K47">
        <f t="shared" si="9"/>
        <v>4.2994244393621769E-8</v>
      </c>
      <c r="L47">
        <f t="shared" si="10"/>
        <v>63032323.011892192</v>
      </c>
      <c r="M47">
        <f t="shared" si="11"/>
        <v>1.9987418509605588</v>
      </c>
      <c r="N47">
        <f>(0.202)*EXP(-49800/(8.31*C47))</f>
        <v>1.0155609816665342E-4</v>
      </c>
      <c r="O47">
        <f t="shared" si="12"/>
        <v>43396.978943084046</v>
      </c>
      <c r="P47">
        <f t="shared" si="13"/>
        <v>1.376109175009007E-3</v>
      </c>
      <c r="Q47">
        <f t="shared" si="14"/>
        <v>3909758.4249513908</v>
      </c>
      <c r="S47">
        <f>M47/Sheet2!J47</f>
        <v>963.96162866581915</v>
      </c>
    </row>
    <row r="48" spans="1:19" x14ac:dyDescent="0.2">
      <c r="A48">
        <f t="shared" si="15"/>
        <v>8.8000000000000007</v>
      </c>
      <c r="B48">
        <f t="shared" si="0"/>
        <v>528</v>
      </c>
      <c r="C48">
        <f t="shared" si="1"/>
        <v>801</v>
      </c>
      <c r="D48">
        <f t="shared" si="2"/>
        <v>1.0434511022991033E-23</v>
      </c>
      <c r="E48">
        <f t="shared" si="3"/>
        <v>4271116.3130202172</v>
      </c>
      <c r="F48">
        <f t="shared" si="4"/>
        <v>34.118048541735163</v>
      </c>
      <c r="G48">
        <f t="shared" si="5"/>
        <v>1.312346573735306E+34</v>
      </c>
      <c r="H48">
        <f t="shared" si="6"/>
        <v>7.6199383608989798E-35</v>
      </c>
      <c r="I48">
        <f t="shared" si="7"/>
        <v>-1.6909935430711611</v>
      </c>
      <c r="J48">
        <f t="shared" si="8"/>
        <v>2.0370723639148755E-2</v>
      </c>
      <c r="K48">
        <f t="shared" si="9"/>
        <v>4.5365950687572306E-8</v>
      </c>
      <c r="L48">
        <f t="shared" si="10"/>
        <v>59737028.745071486</v>
      </c>
      <c r="M48">
        <f t="shared" si="11"/>
        <v>1.8942487552343825</v>
      </c>
      <c r="N48">
        <f>(0.202)*EXP(-49800/(8.31*C48))</f>
        <v>1.1379519248687129E-4</v>
      </c>
      <c r="O48">
        <f t="shared" si="12"/>
        <v>38729.47316459351</v>
      </c>
      <c r="P48">
        <f t="shared" si="13"/>
        <v>1.228103537690053E-3</v>
      </c>
      <c r="Q48">
        <f t="shared" si="14"/>
        <v>2254781.1110963281</v>
      </c>
      <c r="S48">
        <f>M48/Sheet2!J48</f>
        <v>1157.0191847863375</v>
      </c>
    </row>
    <row r="49" spans="1:19" x14ac:dyDescent="0.2">
      <c r="A49">
        <f t="shared" si="15"/>
        <v>9</v>
      </c>
      <c r="B49">
        <f t="shared" si="0"/>
        <v>540</v>
      </c>
      <c r="C49">
        <f t="shared" si="1"/>
        <v>813</v>
      </c>
      <c r="D49">
        <f t="shared" si="2"/>
        <v>1.9030676510885019E-23</v>
      </c>
      <c r="E49">
        <f t="shared" si="3"/>
        <v>2376934.9864329151</v>
      </c>
      <c r="F49">
        <f t="shared" si="4"/>
        <v>34.434499005780225</v>
      </c>
      <c r="G49">
        <f t="shared" si="5"/>
        <v>2.7195622602641926E+34</v>
      </c>
      <c r="H49">
        <f t="shared" si="6"/>
        <v>3.6770623515817387E-35</v>
      </c>
      <c r="I49">
        <f t="shared" si="7"/>
        <v>-1.6865831881918818</v>
      </c>
      <c r="J49">
        <f t="shared" si="8"/>
        <v>2.0578646731503458E-2</v>
      </c>
      <c r="K49">
        <f t="shared" si="9"/>
        <v>4.7792671542316445E-8</v>
      </c>
      <c r="L49">
        <f t="shared" si="10"/>
        <v>56703821.167885497</v>
      </c>
      <c r="M49">
        <f t="shared" si="11"/>
        <v>1.7980663739182363</v>
      </c>
      <c r="N49">
        <f>(0.202)*EXP(-49800/(8.31*C49))</f>
        <v>1.2708169290489909E-4</v>
      </c>
      <c r="O49">
        <f t="shared" si="12"/>
        <v>34680.273396878336</v>
      </c>
      <c r="P49">
        <f t="shared" si="13"/>
        <v>1.0997042553550971E-3</v>
      </c>
      <c r="Q49">
        <f t="shared" si="14"/>
        <v>1321939.512863056</v>
      </c>
      <c r="S49">
        <f>M49/Sheet2!J49</f>
        <v>1380.9722228612584</v>
      </c>
    </row>
    <row r="50" spans="1:19" x14ac:dyDescent="0.2">
      <c r="A50">
        <f t="shared" si="15"/>
        <v>9.1999999999999993</v>
      </c>
      <c r="B50">
        <f t="shared" si="0"/>
        <v>552</v>
      </c>
      <c r="C50">
        <f t="shared" si="1"/>
        <v>825</v>
      </c>
      <c r="D50">
        <f t="shared" si="2"/>
        <v>3.4107048962536462E-23</v>
      </c>
      <c r="E50">
        <f t="shared" si="3"/>
        <v>1345831.8082620595</v>
      </c>
      <c r="F50">
        <f t="shared" si="4"/>
        <v>34.745696734310656</v>
      </c>
      <c r="G50">
        <f t="shared" si="5"/>
        <v>5.5679680469318317E+34</v>
      </c>
      <c r="H50">
        <f t="shared" si="6"/>
        <v>1.7959873181223429E-35</v>
      </c>
      <c r="I50">
        <f t="shared" si="7"/>
        <v>-1.6830090909090907</v>
      </c>
      <c r="J50">
        <f t="shared" si="8"/>
        <v>2.0748700845919062E-2</v>
      </c>
      <c r="K50">
        <f t="shared" si="9"/>
        <v>5.0272934239046014E-8</v>
      </c>
      <c r="L50">
        <f t="shared" si="10"/>
        <v>53906284.590131938</v>
      </c>
      <c r="M50">
        <f t="shared" si="11"/>
        <v>1.7093570709706982</v>
      </c>
      <c r="N50">
        <f>(0.202)*EXP(-49800/(8.31*C50))</f>
        <v>1.414643131462226E-4</v>
      </c>
      <c r="O50">
        <f t="shared" si="12"/>
        <v>31154.343845889707</v>
      </c>
      <c r="P50">
        <f t="shared" si="13"/>
        <v>9.8789776274383918E-4</v>
      </c>
      <c r="Q50">
        <f t="shared" si="14"/>
        <v>787332.16781780857</v>
      </c>
      <c r="S50">
        <f>M50/Sheet2!J50</f>
        <v>1639.4591875164656</v>
      </c>
    </row>
    <row r="51" spans="1:19" x14ac:dyDescent="0.2">
      <c r="A51">
        <f t="shared" si="15"/>
        <v>9.3999999999999986</v>
      </c>
      <c r="B51">
        <f t="shared" si="0"/>
        <v>563.99999999999989</v>
      </c>
      <c r="C51">
        <f t="shared" si="1"/>
        <v>836.99999999999989</v>
      </c>
      <c r="D51">
        <f t="shared" si="2"/>
        <v>6.0112999879150723E-23</v>
      </c>
      <c r="E51">
        <f t="shared" si="3"/>
        <v>774708.00058022968</v>
      </c>
      <c r="F51">
        <f t="shared" si="4"/>
        <v>35.051771934800456</v>
      </c>
      <c r="G51">
        <f t="shared" si="5"/>
        <v>1.1266056756319113E+35</v>
      </c>
      <c r="H51">
        <f t="shared" si="6"/>
        <v>8.8762201507559568E-36</v>
      </c>
      <c r="I51">
        <f t="shared" si="7"/>
        <v>-1.6802352831541219</v>
      </c>
      <c r="J51">
        <f t="shared" si="8"/>
        <v>2.0881645414140303E-2</v>
      </c>
      <c r="K51">
        <f t="shared" si="9"/>
        <v>5.2805251138612018E-8</v>
      </c>
      <c r="L51">
        <f t="shared" si="10"/>
        <v>51321166.774820782</v>
      </c>
      <c r="M51">
        <f t="shared" si="11"/>
        <v>1.6273835227936575</v>
      </c>
      <c r="N51">
        <f>(0.202)*EXP(-49800/(8.31*C51))</f>
        <v>1.5699131717650423E-4</v>
      </c>
      <c r="O51">
        <f t="shared" si="12"/>
        <v>28073.067561596541</v>
      </c>
      <c r="P51">
        <f t="shared" si="13"/>
        <v>8.9019113272439552E-4</v>
      </c>
      <c r="Q51">
        <f t="shared" si="14"/>
        <v>476045.12994596543</v>
      </c>
      <c r="S51">
        <f>M51/Sheet2!J51</f>
        <v>1936.3731719909151</v>
      </c>
    </row>
    <row r="52" spans="1:19" x14ac:dyDescent="0.2">
      <c r="A52">
        <f t="shared" si="15"/>
        <v>9.5999999999999979</v>
      </c>
      <c r="B52">
        <f t="shared" si="0"/>
        <v>575.99999999999989</v>
      </c>
      <c r="C52">
        <f t="shared" si="1"/>
        <v>848.99999999999989</v>
      </c>
      <c r="D52">
        <f t="shared" si="2"/>
        <v>1.0426416805593057E-22</v>
      </c>
      <c r="E52">
        <f t="shared" si="3"/>
        <v>453057.77997902461</v>
      </c>
      <c r="F52">
        <f t="shared" si="4"/>
        <v>35.352850159223095</v>
      </c>
      <c r="G52">
        <f t="shared" si="5"/>
        <v>2.2534615861278101E+35</v>
      </c>
      <c r="H52">
        <f t="shared" si="6"/>
        <v>4.437617246976593E-36</v>
      </c>
      <c r="I52">
        <f t="shared" si="7"/>
        <v>-1.6782278303886924</v>
      </c>
      <c r="J52">
        <f t="shared" si="8"/>
        <v>2.0978390709280068E-2</v>
      </c>
      <c r="K52">
        <f t="shared" si="9"/>
        <v>5.5388124350338325E-8</v>
      </c>
      <c r="L52">
        <f t="shared" si="10"/>
        <v>48927944.971193962</v>
      </c>
      <c r="M52">
        <f t="shared" si="11"/>
        <v>1.551494957229641</v>
      </c>
      <c r="N52">
        <f>(0.202)*EXP(-49800/(8.31*C52))</f>
        <v>1.7371040000432135E-4</v>
      </c>
      <c r="O52">
        <f t="shared" si="12"/>
        <v>25371.12259007174</v>
      </c>
      <c r="P52">
        <f t="shared" si="13"/>
        <v>8.0451301972576548E-4</v>
      </c>
      <c r="Q52">
        <f t="shared" si="14"/>
        <v>292013.69805803779</v>
      </c>
      <c r="S52">
        <f>M52/Sheet2!J52</f>
        <v>2275.8624223891288</v>
      </c>
    </row>
    <row r="53" spans="1:19" x14ac:dyDescent="0.2">
      <c r="A53">
        <f>A52+0.2</f>
        <v>9.7999999999999972</v>
      </c>
      <c r="B53">
        <f t="shared" si="0"/>
        <v>587.99999999999977</v>
      </c>
      <c r="C53">
        <f t="shared" si="1"/>
        <v>860.99999999999977</v>
      </c>
      <c r="D53">
        <f t="shared" si="2"/>
        <v>1.7808818013307643E-22</v>
      </c>
      <c r="E53">
        <f t="shared" si="3"/>
        <v>268997.9932441666</v>
      </c>
      <c r="F53">
        <f t="shared" si="4"/>
        <v>35.649052515316271</v>
      </c>
      <c r="G53">
        <f t="shared" si="5"/>
        <v>4.4571014084806374E+35</v>
      </c>
      <c r="H53">
        <f t="shared" si="6"/>
        <v>2.2436106077758859E-36</v>
      </c>
      <c r="I53">
        <f t="shared" si="7"/>
        <v>-1.6769546898954701</v>
      </c>
      <c r="J53">
        <f t="shared" si="8"/>
        <v>2.1039979392021579E-2</v>
      </c>
      <c r="K53">
        <f t="shared" si="9"/>
        <v>5.802005001670913E-8</v>
      </c>
      <c r="L53">
        <f t="shared" si="10"/>
        <v>46708458.532706276</v>
      </c>
      <c r="M53">
        <f t="shared" si="11"/>
        <v>1.4811155039544099</v>
      </c>
      <c r="N53">
        <f>(0.202)*EXP(-49800/(8.31*C53))</f>
        <v>1.9166857548234085E-4</v>
      </c>
      <c r="O53">
        <f t="shared" si="12"/>
        <v>22994.003281910391</v>
      </c>
      <c r="P53">
        <f t="shared" si="13"/>
        <v>7.2913506094337871E-4</v>
      </c>
      <c r="Q53">
        <f t="shared" si="14"/>
        <v>181618.51153807557</v>
      </c>
      <c r="S53">
        <f>M53/Sheet2!J53</f>
        <v>2662.3294905000448</v>
      </c>
    </row>
    <row r="54" spans="1:19" x14ac:dyDescent="0.2">
      <c r="A54">
        <f t="shared" si="15"/>
        <v>9.9999999999999964</v>
      </c>
      <c r="B54">
        <f t="shared" si="0"/>
        <v>599.99999999999977</v>
      </c>
      <c r="C54">
        <f t="shared" si="1"/>
        <v>872.99999999999977</v>
      </c>
      <c r="D54">
        <f t="shared" si="2"/>
        <v>2.997390707834504E-22</v>
      </c>
      <c r="E54">
        <f t="shared" si="3"/>
        <v>162051.05832505468</v>
      </c>
      <c r="F54">
        <f t="shared" si="4"/>
        <v>35.940495866645506</v>
      </c>
      <c r="G54">
        <f t="shared" si="5"/>
        <v>8.7195860246840228E+35</v>
      </c>
      <c r="H54">
        <f t="shared" si="6"/>
        <v>1.146843436338754E-36</v>
      </c>
      <c r="I54">
        <f t="shared" si="7"/>
        <v>-1.6763855807560137</v>
      </c>
      <c r="J54">
        <f t="shared" si="8"/>
        <v>2.1067568721429144E-2</v>
      </c>
      <c r="K54">
        <f t="shared" si="9"/>
        <v>6.0699522233551925E-8</v>
      </c>
      <c r="L54">
        <f t="shared" si="10"/>
        <v>44646596.884959057</v>
      </c>
      <c r="M54">
        <f t="shared" si="11"/>
        <v>1.4157343000050435</v>
      </c>
      <c r="N54">
        <f>(0.202)*EXP(-49800/(8.31*C54))</f>
        <v>2.109120713180745E-4</v>
      </c>
      <c r="O54">
        <f t="shared" si="12"/>
        <v>20896.04367420742</v>
      </c>
      <c r="P54">
        <f t="shared" si="13"/>
        <v>6.6260919819277717E-4</v>
      </c>
      <c r="Q54">
        <f t="shared" si="14"/>
        <v>114464.31602630336</v>
      </c>
      <c r="S54">
        <f>M54/Sheet2!J54</f>
        <v>3100.4290504886885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2AE6C-5B18-A948-90B3-6E9149E82978}">
  <dimension ref="A1:Q54"/>
  <sheetViews>
    <sheetView workbookViewId="0">
      <selection activeCell="J15" sqref="J15"/>
    </sheetView>
  </sheetViews>
  <sheetFormatPr baseColWidth="10" defaultRowHeight="16" x14ac:dyDescent="0.2"/>
  <cols>
    <col min="4" max="7" width="12.1640625" bestFit="1" customWidth="1"/>
    <col min="8" max="9" width="12.1640625" customWidth="1"/>
    <col min="10" max="10" width="12.33203125" customWidth="1"/>
    <col min="12" max="12" width="12.1640625" bestFit="1" customWidth="1"/>
    <col min="13" max="13" width="11.1640625" bestFit="1" customWidth="1"/>
    <col min="14" max="15" width="12.1640625" bestFit="1" customWidth="1"/>
  </cols>
  <sheetData>
    <row r="1" spans="1:17" x14ac:dyDescent="0.2">
      <c r="A1" t="s">
        <v>11</v>
      </c>
      <c r="B1">
        <f>60*10^-6</f>
        <v>5.9999999999999995E-5</v>
      </c>
    </row>
    <row r="2" spans="1:17" x14ac:dyDescent="0.2">
      <c r="A2" t="s">
        <v>12</v>
      </c>
      <c r="B2">
        <f>1*10^-6</f>
        <v>9.9999999999999995E-7</v>
      </c>
    </row>
    <row r="3" spans="1:17" x14ac:dyDescent="0.2">
      <c r="D3" t="s">
        <v>9</v>
      </c>
      <c r="E3" t="s">
        <v>10</v>
      </c>
      <c r="F3" t="s">
        <v>9</v>
      </c>
      <c r="G3" t="s">
        <v>10</v>
      </c>
    </row>
    <row r="4" spans="1:17" x14ac:dyDescent="0.2">
      <c r="A4" t="s">
        <v>14</v>
      </c>
      <c r="B4" t="s">
        <v>0</v>
      </c>
      <c r="C4" t="s">
        <v>7</v>
      </c>
      <c r="D4" t="s">
        <v>8</v>
      </c>
      <c r="E4" t="s">
        <v>8</v>
      </c>
      <c r="F4" t="s">
        <v>13</v>
      </c>
      <c r="G4" t="s">
        <v>13</v>
      </c>
      <c r="H4" t="s">
        <v>8</v>
      </c>
      <c r="J4" t="s">
        <v>20</v>
      </c>
      <c r="K4" t="s">
        <v>16</v>
      </c>
      <c r="L4" t="s">
        <v>15</v>
      </c>
      <c r="M4" t="s">
        <v>17</v>
      </c>
      <c r="N4" t="s">
        <v>18</v>
      </c>
      <c r="O4" t="s">
        <v>19</v>
      </c>
    </row>
    <row r="5" spans="1:17" x14ac:dyDescent="0.2">
      <c r="A5">
        <v>0.2</v>
      </c>
      <c r="B5">
        <f>125*A5</f>
        <v>25</v>
      </c>
      <c r="C5">
        <f>B5+273</f>
        <v>298</v>
      </c>
      <c r="D5">
        <f>(1.08*10^-15)*EXP(-132700/(8.31*C5))</f>
        <v>5.7702769018156474E-39</v>
      </c>
      <c r="E5">
        <f>(2*10^-10)*EXP(-230000/(8.31*C5))</f>
        <v>9.2223446915007556E-51</v>
      </c>
      <c r="F5">
        <f>8.31*C5*$B$1*$B$1*$B$2*$B$2/(22.69*10^-6*D5*0.335*0.0283)/(3600*24*364)</f>
        <v>2.2837169203165925E+20</v>
      </c>
      <c r="G5">
        <f>8.31*C5*$B$1*$B$1*$B$2*$B$2/(22.69*10^-6*E5*0.335*0.0283)/(3600*24*364)</f>
        <v>1.4288859760070398E+32</v>
      </c>
      <c r="H5">
        <f>(2.9*10^-5)*EXP(-243000/(8.31*C5))</f>
        <v>7.0200114477098369E-48</v>
      </c>
      <c r="I5">
        <f>8.31*F5*$B$1*$B$1*$B$2*$B$2/(22.69*10^-6*H5*0.335*0.0283)/(3600*24*364)</f>
        <v>1.438557114741017E+47</v>
      </c>
      <c r="J5">
        <f>10*B5*EXP((50000/8.31)*((1/C5)-(1/313)))</f>
        <v>657.91078423896806</v>
      </c>
      <c r="K5">
        <f>1.1174-(2.028*10^-3)*C5-4158/C5</f>
        <v>-13.439964134228187</v>
      </c>
      <c r="L5">
        <f>10^K5</f>
        <v>3.6310804044324932E-14</v>
      </c>
      <c r="M5">
        <f>$B$1/(L5*22.69*10^-6)</f>
        <v>72825066307539.062</v>
      </c>
      <c r="N5">
        <f>M5/3600/24/365</f>
        <v>2309267.7038159268</v>
      </c>
      <c r="O5">
        <f>(0.202)*EXP(-49800/(8.31*C5))</f>
        <v>3.7298352926973802E-10</v>
      </c>
      <c r="P5">
        <f>$B$1/(O5*22.69*10^-6)</f>
        <v>7089687626.1140823</v>
      </c>
      <c r="Q5">
        <f>P5/3600/24/365</f>
        <v>224.81251985394729</v>
      </c>
    </row>
    <row r="6" spans="1:17" x14ac:dyDescent="0.2">
      <c r="A6">
        <f>A5+0.2</f>
        <v>0.4</v>
      </c>
      <c r="B6">
        <f t="shared" ref="B6:B54" si="0">125*A6</f>
        <v>50</v>
      </c>
      <c r="C6">
        <f t="shared" ref="C6:C54" si="1">B6+273</f>
        <v>323</v>
      </c>
      <c r="D6">
        <f t="shared" ref="D6:D54" si="2">(1.08*10^-15)*EXP(-132700/(8.31*C6))</f>
        <v>3.6513429188590654E-37</v>
      </c>
      <c r="E6">
        <f t="shared" ref="E6:E54" si="3">(2*10^-10)*EXP(-230000/(8.31*C6))</f>
        <v>1.2213422344879114E-47</v>
      </c>
      <c r="F6">
        <f t="shared" ref="F6:F54" si="4">8.31*C6*$B$1*$B$1*$B$2*$B$2/(22.69*10^-6*D6*0.335*0.0283)/(3600*24*364)</f>
        <v>3.9117632322802606E+18</v>
      </c>
      <c r="G6">
        <f t="shared" ref="G6:G54" si="5">8.31*C6*$B$1*$B$1*$B$2*$B$2/(22.69*10^-6*E6*0.335*0.0283)/(3600*24*364)</f>
        <v>1.1694665569661959E+29</v>
      </c>
      <c r="H6">
        <f t="shared" ref="H6:H54" si="6">(2.9*10^-5)*EXP(-243000/(8.31*C6))</f>
        <v>1.395707751306682E-44</v>
      </c>
      <c r="I6">
        <f t="shared" ref="I6:I54" si="7">8.31*F6*$B$1*$B$1*$B$2*$B$2/(22.69*10^-6*H6*0.335*0.0283)/(3600*24*364)</f>
        <v>1.2393692876716179E+42</v>
      </c>
      <c r="J6">
        <f t="shared" ref="J6:J54" si="8">10*B6*EXP((50000/8.31)*((1/C6)-(1/313)))</f>
        <v>275.74155020104325</v>
      </c>
      <c r="K6">
        <f>1.1174-(2.028*10^-3)*C6-4158/C6</f>
        <v>-12.410709015479876</v>
      </c>
      <c r="L6">
        <f t="shared" ref="L6:L54" si="9">10^K6</f>
        <v>3.884105203304045E-13</v>
      </c>
      <c r="M6">
        <f t="shared" ref="M6:M54" si="10">$B$1/(L6*22.69*10^-6)</f>
        <v>6808097550907.207</v>
      </c>
      <c r="N6">
        <f t="shared" ref="N6:N54" si="11">M6/3600/24/365</f>
        <v>215883.35714444466</v>
      </c>
      <c r="O6">
        <f>(0.202)*EXP(-49800/(8.31*C6))</f>
        <v>1.7687630738559864E-9</v>
      </c>
      <c r="P6">
        <f t="shared" ref="P6:P54" si="12">$B$1/(O6*22.69*10^-6)</f>
        <v>1495020306.1641507</v>
      </c>
      <c r="Q6">
        <f t="shared" ref="Q6:Q54" si="13">P6/3600/24/365</f>
        <v>47.406782919969267</v>
      </c>
    </row>
    <row r="7" spans="1:17" x14ac:dyDescent="0.2">
      <c r="A7">
        <f t="shared" ref="A7:A54" si="14">A6+0.2</f>
        <v>0.60000000000000009</v>
      </c>
      <c r="B7">
        <f t="shared" si="0"/>
        <v>75.000000000000014</v>
      </c>
      <c r="C7">
        <f t="shared" si="1"/>
        <v>348</v>
      </c>
      <c r="D7">
        <f t="shared" si="2"/>
        <v>1.2732317057549948E-35</v>
      </c>
      <c r="E7">
        <f t="shared" si="3"/>
        <v>5.7579879718121884E-45</v>
      </c>
      <c r="F7">
        <f t="shared" si="4"/>
        <v>1.2086330313433437E+17</v>
      </c>
      <c r="G7">
        <f t="shared" si="5"/>
        <v>2.6725826862830236E+26</v>
      </c>
      <c r="H7">
        <f t="shared" si="6"/>
        <v>9.3182631806040555E-42</v>
      </c>
      <c r="I7">
        <f t="shared" si="7"/>
        <v>5.7356434599752124E+37</v>
      </c>
      <c r="J7">
        <f t="shared" si="8"/>
        <v>108.49564419306738</v>
      </c>
      <c r="K7">
        <f>1.1174-(2.028*10^-3)*C7-4158/C7</f>
        <v>-11.536619862068966</v>
      </c>
      <c r="L7">
        <f t="shared" si="9"/>
        <v>2.9065656580832337E-12</v>
      </c>
      <c r="M7">
        <f t="shared" si="10"/>
        <v>909780484350.68115</v>
      </c>
      <c r="N7">
        <f t="shared" si="11"/>
        <v>28848.949909648691</v>
      </c>
      <c r="O7">
        <f>(0.202)*EXP(-49800/(8.31*C7))</f>
        <v>6.7069660410177913E-9</v>
      </c>
      <c r="P7">
        <f t="shared" si="12"/>
        <v>394267198.61649084</v>
      </c>
      <c r="Q7">
        <f t="shared" si="13"/>
        <v>12.50213085415052</v>
      </c>
    </row>
    <row r="8" spans="1:17" x14ac:dyDescent="0.2">
      <c r="A8">
        <f t="shared" si="14"/>
        <v>0.8</v>
      </c>
      <c r="B8">
        <f t="shared" si="0"/>
        <v>100</v>
      </c>
      <c r="C8">
        <f t="shared" si="1"/>
        <v>373</v>
      </c>
      <c r="D8">
        <f t="shared" si="2"/>
        <v>2.7580293693957761E-34</v>
      </c>
      <c r="E8">
        <f t="shared" si="3"/>
        <v>1.1894194764954072E-42</v>
      </c>
      <c r="F8">
        <f t="shared" si="4"/>
        <v>5980432669488233</v>
      </c>
      <c r="G8">
        <f t="shared" si="5"/>
        <v>1.3867444808237273E+24</v>
      </c>
      <c r="H8">
        <f t="shared" si="6"/>
        <v>2.6016611074364247E-39</v>
      </c>
      <c r="I8">
        <f t="shared" si="7"/>
        <v>1.0164933471145883E+34</v>
      </c>
      <c r="J8">
        <f t="shared" si="8"/>
        <v>45.402126378002052</v>
      </c>
      <c r="K8">
        <f>1.1174-(2.028*10^-3)*C8-4158/C8</f>
        <v>-10.78649708310992</v>
      </c>
      <c r="L8">
        <f t="shared" si="9"/>
        <v>1.6349441320114704E-11</v>
      </c>
      <c r="M8">
        <f t="shared" si="10"/>
        <v>161738658858.92355</v>
      </c>
      <c r="N8">
        <f t="shared" si="11"/>
        <v>5128.6992281495295</v>
      </c>
      <c r="O8">
        <f>(0.202)*EXP(-49800/(8.31*C8))</f>
        <v>2.1270997384614809E-8</v>
      </c>
      <c r="P8">
        <f t="shared" si="12"/>
        <v>124316536.00412054</v>
      </c>
      <c r="Q8">
        <f t="shared" si="13"/>
        <v>3.9420514968328431</v>
      </c>
    </row>
    <row r="9" spans="1:17" x14ac:dyDescent="0.2">
      <c r="A9">
        <f t="shared" si="14"/>
        <v>1</v>
      </c>
      <c r="B9">
        <f t="shared" si="0"/>
        <v>125</v>
      </c>
      <c r="C9">
        <f t="shared" si="1"/>
        <v>398</v>
      </c>
      <c r="D9">
        <f t="shared" si="2"/>
        <v>4.0596621810279416E-33</v>
      </c>
      <c r="E9">
        <f t="shared" si="3"/>
        <v>1.2576567191768304E-40</v>
      </c>
      <c r="F9">
        <f t="shared" si="4"/>
        <v>433526686265740.19</v>
      </c>
      <c r="G9">
        <f t="shared" si="5"/>
        <v>1.3994056294243305E+22</v>
      </c>
      <c r="H9">
        <f t="shared" si="6"/>
        <v>3.5800626668585829E-37</v>
      </c>
      <c r="I9">
        <f t="shared" si="7"/>
        <v>5.3548568737183397E+30</v>
      </c>
      <c r="J9">
        <f t="shared" si="8"/>
        <v>20.603302704351041</v>
      </c>
      <c r="K9">
        <f>1.1174-(2.028*10^-3)*C9-4158/C9</f>
        <v>-10.136980180904521</v>
      </c>
      <c r="L9">
        <f t="shared" si="9"/>
        <v>7.2949079991982568E-11</v>
      </c>
      <c r="M9">
        <f t="shared" si="10"/>
        <v>36249075553.778679</v>
      </c>
      <c r="N9">
        <f t="shared" si="11"/>
        <v>1149.4506454140878</v>
      </c>
      <c r="O9">
        <f>(0.202)*EXP(-49800/(8.31*C9))</f>
        <v>5.8354858421259055E-8</v>
      </c>
      <c r="P9">
        <f t="shared" si="12"/>
        <v>45314765.278304085</v>
      </c>
      <c r="Q9">
        <f t="shared" si="13"/>
        <v>1.4369217807681405</v>
      </c>
    </row>
    <row r="10" spans="1:17" x14ac:dyDescent="0.2">
      <c r="A10">
        <f t="shared" si="14"/>
        <v>1.2</v>
      </c>
      <c r="B10">
        <f t="shared" si="0"/>
        <v>150</v>
      </c>
      <c r="C10">
        <f t="shared" si="1"/>
        <v>423</v>
      </c>
      <c r="D10">
        <f t="shared" si="2"/>
        <v>4.3484283907809789E-32</v>
      </c>
      <c r="E10">
        <f t="shared" si="3"/>
        <v>7.6651180173632569E-39</v>
      </c>
      <c r="F10">
        <f t="shared" si="4"/>
        <v>43016067481993.922</v>
      </c>
      <c r="G10">
        <f t="shared" si="5"/>
        <v>2.4403054026661603E+20</v>
      </c>
      <c r="H10">
        <f t="shared" si="6"/>
        <v>2.7525563462528611E-35</v>
      </c>
      <c r="I10">
        <f t="shared" si="7"/>
        <v>6.9106221333620129E+27</v>
      </c>
      <c r="J10">
        <f t="shared" si="8"/>
        <v>10.117751706385807</v>
      </c>
      <c r="K10">
        <f>1.1174-(2.028*10^-3)*C10-4158/C10</f>
        <v>-9.5702312340425539</v>
      </c>
      <c r="L10">
        <f t="shared" si="9"/>
        <v>2.6901021151836548E-10</v>
      </c>
      <c r="M10">
        <f t="shared" si="10"/>
        <v>9829874848.5519485</v>
      </c>
      <c r="N10">
        <f t="shared" si="11"/>
        <v>311.70328667402168</v>
      </c>
      <c r="O10">
        <f>(0.202)*EXP(-49800/(8.31*C10))</f>
        <v>1.4208850843036599E-7</v>
      </c>
      <c r="P10">
        <f t="shared" si="12"/>
        <v>18610489.626639608</v>
      </c>
      <c r="Q10">
        <f t="shared" si="13"/>
        <v>0.59013475477675059</v>
      </c>
    </row>
    <row r="11" spans="1:17" x14ac:dyDescent="0.2">
      <c r="A11">
        <f t="shared" si="14"/>
        <v>1.4</v>
      </c>
      <c r="B11">
        <f t="shared" si="0"/>
        <v>175</v>
      </c>
      <c r="C11">
        <f t="shared" si="1"/>
        <v>448</v>
      </c>
      <c r="D11">
        <f t="shared" si="2"/>
        <v>3.574678419208703E-31</v>
      </c>
      <c r="E11">
        <f t="shared" si="3"/>
        <v>2.9529878197777077E-37</v>
      </c>
      <c r="F11">
        <f t="shared" si="4"/>
        <v>5541963938977.7607</v>
      </c>
      <c r="G11">
        <f t="shared" si="5"/>
        <v>6.7087099919660196E+18</v>
      </c>
      <c r="H11">
        <f t="shared" si="6"/>
        <v>1.3034907964056017E-33</v>
      </c>
      <c r="I11">
        <f t="shared" si="7"/>
        <v>1.8800889046663678E+25</v>
      </c>
      <c r="J11">
        <f t="shared" si="8"/>
        <v>5.3370848740978802</v>
      </c>
      <c r="K11">
        <f>1.1174-(2.028*10^-3)*C11-4158/C11</f>
        <v>-9.0723939999999992</v>
      </c>
      <c r="L11">
        <f t="shared" si="9"/>
        <v>8.4645914228213753E-10</v>
      </c>
      <c r="M11">
        <f t="shared" si="10"/>
        <v>3123998052.7336826</v>
      </c>
      <c r="N11">
        <f t="shared" si="11"/>
        <v>99.061328409870711</v>
      </c>
      <c r="O11">
        <f>(0.202)*EXP(-49800/(8.31*C11))</f>
        <v>3.1326130027699353E-7</v>
      </c>
      <c r="P11">
        <f t="shared" si="12"/>
        <v>8441313.0823048744</v>
      </c>
      <c r="Q11">
        <f t="shared" si="13"/>
        <v>0.26767228190971826</v>
      </c>
    </row>
    <row r="12" spans="1:17" x14ac:dyDescent="0.2">
      <c r="A12">
        <f t="shared" si="14"/>
        <v>1.5999999999999999</v>
      </c>
      <c r="B12">
        <f t="shared" si="0"/>
        <v>199.99999999999997</v>
      </c>
      <c r="C12">
        <f t="shared" si="1"/>
        <v>473</v>
      </c>
      <c r="D12">
        <f t="shared" si="2"/>
        <v>2.3519531610465476E-30</v>
      </c>
      <c r="E12">
        <f t="shared" si="3"/>
        <v>7.733540700578801E-36</v>
      </c>
      <c r="F12">
        <f t="shared" si="4"/>
        <v>889314005991.55396</v>
      </c>
      <c r="G12">
        <f t="shared" si="5"/>
        <v>2.7046148310802326E+17</v>
      </c>
      <c r="H12">
        <f t="shared" si="6"/>
        <v>4.1056234216377431E-32</v>
      </c>
      <c r="I12">
        <f t="shared" si="7"/>
        <v>9.5785259440188231E+22</v>
      </c>
      <c r="J12">
        <f t="shared" si="8"/>
        <v>2.9992302855490136</v>
      </c>
      <c r="K12">
        <f>1.1174-(2.028*10^-3)*C12-4158/C12</f>
        <v>-8.6325416744186043</v>
      </c>
      <c r="L12">
        <f t="shared" si="9"/>
        <v>2.3305494676005681E-9</v>
      </c>
      <c r="M12">
        <f t="shared" si="10"/>
        <v>1134640885.7523692</v>
      </c>
      <c r="N12">
        <f t="shared" si="11"/>
        <v>35.979226463482028</v>
      </c>
      <c r="O12">
        <f>(0.202)*EXP(-49800/(8.31*C12))</f>
        <v>6.3527219128661372E-7</v>
      </c>
      <c r="P12">
        <f t="shared" si="12"/>
        <v>4162525.5260307528</v>
      </c>
      <c r="Q12">
        <f t="shared" si="13"/>
        <v>0.13199281855754544</v>
      </c>
    </row>
    <row r="13" spans="1:17" x14ac:dyDescent="0.2">
      <c r="A13">
        <f t="shared" si="14"/>
        <v>1.7999999999999998</v>
      </c>
      <c r="B13">
        <f t="shared" si="0"/>
        <v>224.99999999999997</v>
      </c>
      <c r="C13">
        <f t="shared" si="1"/>
        <v>498</v>
      </c>
      <c r="D13">
        <f t="shared" si="2"/>
        <v>1.2807742827980554E-29</v>
      </c>
      <c r="E13">
        <f t="shared" si="3"/>
        <v>1.4591969008704846E-34</v>
      </c>
      <c r="F13">
        <f t="shared" si="4"/>
        <v>171940982530.42191</v>
      </c>
      <c r="G13">
        <f t="shared" si="5"/>
        <v>1.509169793690099E+16</v>
      </c>
      <c r="H13">
        <f t="shared" si="6"/>
        <v>9.1457942251015609E-31</v>
      </c>
      <c r="I13">
        <f t="shared" si="7"/>
        <v>8.3134375416824857E+20</v>
      </c>
      <c r="J13">
        <f t="shared" si="8"/>
        <v>1.7816751632308268</v>
      </c>
      <c r="K13">
        <f>1.1174-(2.028*10^-3)*C13-4158/C13</f>
        <v>-8.2419415903614457</v>
      </c>
      <c r="L13">
        <f t="shared" si="9"/>
        <v>5.7287307331651901E-9</v>
      </c>
      <c r="M13">
        <f t="shared" si="10"/>
        <v>461592076.0421207</v>
      </c>
      <c r="N13">
        <f t="shared" si="11"/>
        <v>14.636988712649693</v>
      </c>
      <c r="O13">
        <f>(0.202)*EXP(-49800/(8.31*C13))</f>
        <v>1.2000084905409121E-6</v>
      </c>
      <c r="P13">
        <f t="shared" si="12"/>
        <v>2203598.3353885002</v>
      </c>
      <c r="Q13">
        <f t="shared" si="13"/>
        <v>6.9875644830939249E-2</v>
      </c>
    </row>
    <row r="14" spans="1:17" x14ac:dyDescent="0.2">
      <c r="A14">
        <f t="shared" si="14"/>
        <v>1.9999999999999998</v>
      </c>
      <c r="B14">
        <f t="shared" si="0"/>
        <v>249.99999999999997</v>
      </c>
      <c r="C14">
        <f t="shared" si="1"/>
        <v>523</v>
      </c>
      <c r="D14">
        <f t="shared" si="2"/>
        <v>5.9312883820676729E-29</v>
      </c>
      <c r="E14">
        <f t="shared" si="3"/>
        <v>2.0791517043201253E-33</v>
      </c>
      <c r="F14">
        <f t="shared" si="4"/>
        <v>38991981760.948402</v>
      </c>
      <c r="G14">
        <f t="shared" si="5"/>
        <v>1112341576287879.1</v>
      </c>
      <c r="H14">
        <f t="shared" si="6"/>
        <v>1.5142825634218137E-29</v>
      </c>
      <c r="I14">
        <f t="shared" si="7"/>
        <v>1.1386520885634673E+19</v>
      </c>
      <c r="J14">
        <f t="shared" si="8"/>
        <v>1.1111327685596808</v>
      </c>
      <c r="K14">
        <f>1.1174-(2.028*10^-3)*C14-4158/C14</f>
        <v>-7.8935308068833656</v>
      </c>
      <c r="L14">
        <f t="shared" si="9"/>
        <v>1.2778185636904198E-8</v>
      </c>
      <c r="M14">
        <f t="shared" si="10"/>
        <v>206941485.07054171</v>
      </c>
      <c r="N14">
        <f t="shared" si="11"/>
        <v>6.5620714443982031</v>
      </c>
      <c r="O14">
        <f>(0.202)*EXP(-49800/(8.31*C14))</f>
        <v>2.1330503133003418E-6</v>
      </c>
      <c r="P14">
        <f t="shared" si="12"/>
        <v>1239697.2990836753</v>
      </c>
      <c r="Q14">
        <f t="shared" si="13"/>
        <v>3.9310543476778134E-2</v>
      </c>
    </row>
    <row r="15" spans="1:17" x14ac:dyDescent="0.2">
      <c r="A15">
        <f t="shared" si="14"/>
        <v>2.1999999999999997</v>
      </c>
      <c r="B15">
        <f t="shared" si="0"/>
        <v>274.99999999999994</v>
      </c>
      <c r="C15">
        <f t="shared" si="1"/>
        <v>548</v>
      </c>
      <c r="D15">
        <f t="shared" si="2"/>
        <v>2.3882983581719597E-28</v>
      </c>
      <c r="E15">
        <f t="shared" si="3"/>
        <v>2.3248089298186755E-32</v>
      </c>
      <c r="F15">
        <f t="shared" si="4"/>
        <v>10146462120.691784</v>
      </c>
      <c r="G15">
        <f t="shared" si="5"/>
        <v>104235571849735.67</v>
      </c>
      <c r="H15">
        <f t="shared" si="6"/>
        <v>1.9407567844089046E-28</v>
      </c>
      <c r="I15">
        <f t="shared" si="7"/>
        <v>2.3118847771467606E+17</v>
      </c>
      <c r="J15">
        <f t="shared" si="8"/>
        <v>0.72314205981691837</v>
      </c>
      <c r="K15">
        <f>1.1174-(2.028*10^-3)*C15-4158/C15</f>
        <v>-7.5815352408759127</v>
      </c>
      <c r="L15">
        <f t="shared" si="9"/>
        <v>2.6209863497658423E-8</v>
      </c>
      <c r="M15">
        <f t="shared" si="10"/>
        <v>100890899.81122048</v>
      </c>
      <c r="N15">
        <f t="shared" si="11"/>
        <v>3.1992294460686357</v>
      </c>
      <c r="O15">
        <f>(0.202)*EXP(-49800/(8.31*C15))</f>
        <v>3.5976952950989401E-6</v>
      </c>
      <c r="P15">
        <f t="shared" si="12"/>
        <v>735008.52498830063</v>
      </c>
      <c r="Q15">
        <f t="shared" si="13"/>
        <v>2.3306967433672648E-2</v>
      </c>
    </row>
    <row r="16" spans="1:17" x14ac:dyDescent="0.2">
      <c r="A16">
        <f t="shared" si="14"/>
        <v>2.4</v>
      </c>
      <c r="B16">
        <f t="shared" si="0"/>
        <v>300</v>
      </c>
      <c r="C16">
        <f t="shared" si="1"/>
        <v>573</v>
      </c>
      <c r="D16">
        <f t="shared" si="2"/>
        <v>8.5161063173440594E-28</v>
      </c>
      <c r="E16">
        <f t="shared" si="3"/>
        <v>2.1056981242402683E-31</v>
      </c>
      <c r="F16">
        <f t="shared" si="4"/>
        <v>2975337303.5455317</v>
      </c>
      <c r="G16">
        <f t="shared" si="5"/>
        <v>12033201015504.322</v>
      </c>
      <c r="H16">
        <f t="shared" si="6"/>
        <v>1.9910023033412582E-27</v>
      </c>
      <c r="I16">
        <f t="shared" si="7"/>
        <v>6608259741135818</v>
      </c>
      <c r="J16">
        <f t="shared" si="8"/>
        <v>0.48861498478730669</v>
      </c>
      <c r="K16">
        <f>1.1174-(2.028*10^-3)*C16-4158/C16</f>
        <v>-7.3011885026178014</v>
      </c>
      <c r="L16">
        <f t="shared" si="9"/>
        <v>4.998175454232715E-8</v>
      </c>
      <c r="M16">
        <f t="shared" si="10"/>
        <v>52906040.142481573</v>
      </c>
      <c r="N16">
        <f t="shared" si="11"/>
        <v>1.6776395276027898</v>
      </c>
      <c r="O16">
        <f>(0.202)*EXP(-49800/(8.31*C16))</f>
        <v>5.7974578222745815E-6</v>
      </c>
      <c r="P16">
        <f t="shared" si="12"/>
        <v>456120.04317618971</v>
      </c>
      <c r="Q16">
        <f t="shared" si="13"/>
        <v>1.4463471688742697E-2</v>
      </c>
    </row>
    <row r="17" spans="1:17" x14ac:dyDescent="0.2">
      <c r="A17">
        <f t="shared" si="14"/>
        <v>2.6</v>
      </c>
      <c r="B17">
        <f t="shared" si="0"/>
        <v>325</v>
      </c>
      <c r="C17">
        <f t="shared" si="1"/>
        <v>598</v>
      </c>
      <c r="D17">
        <f t="shared" si="2"/>
        <v>2.7304043845807808E-27</v>
      </c>
      <c r="E17">
        <f t="shared" si="3"/>
        <v>1.5863079232135222E-30</v>
      </c>
      <c r="F17">
        <f t="shared" si="4"/>
        <v>968493858.97338533</v>
      </c>
      <c r="G17">
        <f t="shared" si="5"/>
        <v>1667002881523.4941</v>
      </c>
      <c r="H17">
        <f t="shared" si="6"/>
        <v>1.6812497152866306E-26</v>
      </c>
      <c r="I17">
        <f t="shared" si="7"/>
        <v>254734230064757.12</v>
      </c>
      <c r="J17">
        <f t="shared" si="8"/>
        <v>0.3412546574153334</v>
      </c>
      <c r="K17">
        <f>1.1174-(2.028*10^-3)*C17-4158/C17</f>
        <v>-7.0485212575250831</v>
      </c>
      <c r="L17">
        <f t="shared" si="9"/>
        <v>8.9429075777868545E-8</v>
      </c>
      <c r="M17">
        <f t="shared" si="10"/>
        <v>29569093.599672738</v>
      </c>
      <c r="N17">
        <f t="shared" si="11"/>
        <v>0.93762980719408728</v>
      </c>
      <c r="O17">
        <f>(0.202)*EXP(-49800/(8.31*C17))</f>
        <v>8.9768774680971737E-6</v>
      </c>
      <c r="P17">
        <f t="shared" si="12"/>
        <v>294571.9958421734</v>
      </c>
      <c r="Q17">
        <f t="shared" si="13"/>
        <v>9.340816712397686E-3</v>
      </c>
    </row>
    <row r="18" spans="1:17" x14ac:dyDescent="0.2">
      <c r="A18">
        <f t="shared" si="14"/>
        <v>2.8000000000000003</v>
      </c>
      <c r="B18">
        <f t="shared" si="0"/>
        <v>350.00000000000006</v>
      </c>
      <c r="C18">
        <f t="shared" si="1"/>
        <v>623</v>
      </c>
      <c r="D18">
        <f t="shared" si="2"/>
        <v>7.9726748139786891E-27</v>
      </c>
      <c r="E18">
        <f t="shared" si="3"/>
        <v>1.0162354378319848E-29</v>
      </c>
      <c r="F18">
        <f t="shared" si="4"/>
        <v>345546625.3854152</v>
      </c>
      <c r="G18">
        <f t="shared" si="5"/>
        <v>271091793762.1759</v>
      </c>
      <c r="H18">
        <f t="shared" si="6"/>
        <v>1.1962718610374066E-25</v>
      </c>
      <c r="I18">
        <f t="shared" si="7"/>
        <v>12773191658053.592</v>
      </c>
      <c r="J18">
        <f t="shared" si="8"/>
        <v>0.24542226348014529</v>
      </c>
      <c r="K18">
        <f>1.1174-(2.028*10^-3)*C18-4158/C18</f>
        <v>-6.8202013033707862</v>
      </c>
      <c r="L18">
        <f t="shared" si="9"/>
        <v>1.5128598479089241E-7</v>
      </c>
      <c r="M18">
        <f t="shared" si="10"/>
        <v>17479059.384536013</v>
      </c>
      <c r="N18">
        <f t="shared" si="11"/>
        <v>0.55425733715550518</v>
      </c>
      <c r="O18">
        <f>(0.202)*EXP(-49800/(8.31*C18))</f>
        <v>1.3420639585766388E-5</v>
      </c>
      <c r="P18">
        <f t="shared" si="12"/>
        <v>197035.07387327068</v>
      </c>
      <c r="Q18">
        <f t="shared" si="13"/>
        <v>6.2479412060271015E-3</v>
      </c>
    </row>
    <row r="19" spans="1:17" x14ac:dyDescent="0.2">
      <c r="A19">
        <f t="shared" si="14"/>
        <v>3.0000000000000004</v>
      </c>
      <c r="B19">
        <f t="shared" si="0"/>
        <v>375.00000000000006</v>
      </c>
      <c r="C19">
        <f t="shared" si="1"/>
        <v>648</v>
      </c>
      <c r="D19">
        <f t="shared" si="2"/>
        <v>2.1432478831278171E-26</v>
      </c>
      <c r="E19">
        <f t="shared" si="3"/>
        <v>5.6410895645223645E-29</v>
      </c>
      <c r="F19">
        <f t="shared" si="4"/>
        <v>133698108.28269355</v>
      </c>
      <c r="G19">
        <f t="shared" si="5"/>
        <v>50796603081.2948</v>
      </c>
      <c r="H19">
        <f t="shared" si="6"/>
        <v>7.3159639741367152E-25</v>
      </c>
      <c r="I19">
        <f t="shared" si="7"/>
        <v>808120947108.9718</v>
      </c>
      <c r="J19">
        <f t="shared" si="8"/>
        <v>0.18115816240408311</v>
      </c>
      <c r="K19">
        <f>1.1174-(2.028*10^-3)*C19-4158/C19</f>
        <v>-6.6134106666666668</v>
      </c>
      <c r="L19">
        <f t="shared" si="9"/>
        <v>2.4355067263229605E-7</v>
      </c>
      <c r="M19">
        <f t="shared" si="10"/>
        <v>10857439.577678129</v>
      </c>
      <c r="N19">
        <f t="shared" si="11"/>
        <v>0.34428715048446629</v>
      </c>
      <c r="O19">
        <f>(0.202)*EXP(-49800/(8.31*C19))</f>
        <v>1.9451146740404113E-5</v>
      </c>
      <c r="P19">
        <f t="shared" si="12"/>
        <v>135947.59977390838</v>
      </c>
      <c r="Q19">
        <f t="shared" si="13"/>
        <v>4.310870109522716E-3</v>
      </c>
    </row>
    <row r="20" spans="1:17" x14ac:dyDescent="0.2">
      <c r="A20">
        <f t="shared" si="14"/>
        <v>3.2000000000000006</v>
      </c>
      <c r="B20">
        <f t="shared" si="0"/>
        <v>400.00000000000006</v>
      </c>
      <c r="C20">
        <f t="shared" si="1"/>
        <v>673</v>
      </c>
      <c r="D20">
        <f t="shared" si="2"/>
        <v>5.3534499454359102E-26</v>
      </c>
      <c r="E20">
        <f t="shared" si="3"/>
        <v>2.7569530929168108E-28</v>
      </c>
      <c r="F20">
        <f t="shared" si="4"/>
        <v>55590934.895601749</v>
      </c>
      <c r="G20">
        <f t="shared" si="5"/>
        <v>10794644571.508869</v>
      </c>
      <c r="H20">
        <f t="shared" si="6"/>
        <v>3.9109761757342823E-24</v>
      </c>
      <c r="I20">
        <f t="shared" si="7"/>
        <v>62855236873.530975</v>
      </c>
      <c r="J20">
        <f t="shared" si="8"/>
        <v>0.13686411414591934</v>
      </c>
      <c r="K20">
        <f>1.1174-(2.028*10^-3)*C20-4158/C20</f>
        <v>-6.4257500921248143</v>
      </c>
      <c r="L20">
        <f t="shared" si="9"/>
        <v>3.7518883660883778E-7</v>
      </c>
      <c r="M20">
        <f t="shared" si="10"/>
        <v>7048015.4369969666</v>
      </c>
      <c r="N20">
        <f t="shared" si="11"/>
        <v>0.22349110340553544</v>
      </c>
      <c r="O20">
        <f>(0.202)*EXP(-49800/(8.31*C20))</f>
        <v>2.7424774266933198E-5</v>
      </c>
      <c r="P20">
        <f t="shared" si="12"/>
        <v>96421.457710824994</v>
      </c>
      <c r="Q20">
        <f t="shared" si="13"/>
        <v>3.0575043667816141E-3</v>
      </c>
    </row>
    <row r="21" spans="1:17" x14ac:dyDescent="0.2">
      <c r="A21">
        <f t="shared" si="14"/>
        <v>3.4000000000000008</v>
      </c>
      <c r="B21">
        <f t="shared" si="0"/>
        <v>425.00000000000011</v>
      </c>
      <c r="C21">
        <f t="shared" si="1"/>
        <v>698.00000000000011</v>
      </c>
      <c r="D21">
        <f t="shared" si="2"/>
        <v>1.2523233640739847E-25</v>
      </c>
      <c r="E21">
        <f t="shared" si="3"/>
        <v>1.2026401619019633E-27</v>
      </c>
      <c r="F21">
        <f t="shared" si="4"/>
        <v>24646860.073583145</v>
      </c>
      <c r="G21">
        <f t="shared" si="5"/>
        <v>2566506566.0535078</v>
      </c>
      <c r="H21">
        <f t="shared" si="6"/>
        <v>1.8541668420445303E-23</v>
      </c>
      <c r="I21">
        <f t="shared" si="7"/>
        <v>5878079413.2295856</v>
      </c>
      <c r="J21">
        <f t="shared" si="8"/>
        <v>0.10557277492846247</v>
      </c>
      <c r="K21">
        <f>1.1174-(2.028*10^-3)*C21-4158/C21</f>
        <v>-6.2551640573065903</v>
      </c>
      <c r="L21">
        <f t="shared" si="9"/>
        <v>5.5569430081127334E-7</v>
      </c>
      <c r="M21">
        <f t="shared" si="10"/>
        <v>4758617.6578515945</v>
      </c>
      <c r="N21">
        <f t="shared" si="11"/>
        <v>0.15089477606074309</v>
      </c>
      <c r="O21">
        <f>(0.202)*EXP(-49800/(8.31*C21))</f>
        <v>3.7727096923688761E-5</v>
      </c>
      <c r="P21">
        <f t="shared" si="12"/>
        <v>70091.179227406916</v>
      </c>
      <c r="Q21">
        <f t="shared" si="13"/>
        <v>2.2225767131978345E-3</v>
      </c>
    </row>
    <row r="22" spans="1:17" x14ac:dyDescent="0.2">
      <c r="A22">
        <f t="shared" si="14"/>
        <v>3.600000000000001</v>
      </c>
      <c r="B22">
        <f t="shared" si="0"/>
        <v>450.00000000000011</v>
      </c>
      <c r="C22">
        <f t="shared" si="1"/>
        <v>723.00000000000011</v>
      </c>
      <c r="D22">
        <f t="shared" si="2"/>
        <v>2.7623253301449511E-25</v>
      </c>
      <c r="E22">
        <f t="shared" si="3"/>
        <v>4.7380791410587994E-27</v>
      </c>
      <c r="F22">
        <f t="shared" si="4"/>
        <v>11574070.713236419</v>
      </c>
      <c r="G22">
        <f t="shared" si="5"/>
        <v>674774476.15865052</v>
      </c>
      <c r="H22">
        <f t="shared" si="6"/>
        <v>7.8935474914111585E-23</v>
      </c>
      <c r="I22">
        <f t="shared" si="7"/>
        <v>648390383.64603055</v>
      </c>
      <c r="J22">
        <f t="shared" si="8"/>
        <v>8.29709873340094E-2</v>
      </c>
      <c r="K22">
        <f>1.1174-(2.028*10^-3)*C22-4158/C22</f>
        <v>-6.0998813443983391</v>
      </c>
      <c r="L22">
        <f t="shared" si="9"/>
        <v>7.9454528646026016E-7</v>
      </c>
      <c r="M22">
        <f t="shared" si="10"/>
        <v>3328113.270910807</v>
      </c>
      <c r="N22">
        <f t="shared" si="11"/>
        <v>0.10553377951898804</v>
      </c>
      <c r="O22">
        <f>(0.202)*EXP(-49800/(8.31*C22))</f>
        <v>5.0767391963220782E-5</v>
      </c>
      <c r="P22">
        <f t="shared" si="12"/>
        <v>52087.306634222048</v>
      </c>
      <c r="Q22">
        <f t="shared" si="13"/>
        <v>1.6516776583657422E-3</v>
      </c>
    </row>
    <row r="23" spans="1:17" x14ac:dyDescent="0.2">
      <c r="A23">
        <f>A22+0.2</f>
        <v>3.8000000000000012</v>
      </c>
      <c r="B23">
        <f t="shared" si="0"/>
        <v>475.00000000000017</v>
      </c>
      <c r="C23">
        <f t="shared" si="1"/>
        <v>748.00000000000023</v>
      </c>
      <c r="D23">
        <f t="shared" si="2"/>
        <v>5.7792041844309716E-25</v>
      </c>
      <c r="E23">
        <f t="shared" si="3"/>
        <v>1.7031974592203205E-26</v>
      </c>
      <c r="F23">
        <f t="shared" si="4"/>
        <v>5723427.9377118042</v>
      </c>
      <c r="G23">
        <f t="shared" si="5"/>
        <v>194204485.85013103</v>
      </c>
      <c r="H23">
        <f t="shared" si="6"/>
        <v>3.0502956673102299E-22</v>
      </c>
      <c r="I23">
        <f t="shared" si="7"/>
        <v>82973028.340565085</v>
      </c>
      <c r="J23">
        <f t="shared" si="8"/>
        <v>6.6314899686032935E-2</v>
      </c>
      <c r="K23">
        <f>1.1174-(2.028*10^-3)*C23-4158/C23</f>
        <v>-5.9583675294117633</v>
      </c>
      <c r="L23">
        <f t="shared" si="9"/>
        <v>1.1006075066871206E-6</v>
      </c>
      <c r="M23">
        <f t="shared" si="10"/>
        <v>2402615.5519941859</v>
      </c>
      <c r="N23">
        <f t="shared" si="11"/>
        <v>7.618643937069336E-2</v>
      </c>
      <c r="O23">
        <f>(0.202)*EXP(-49800/(8.31*C23))</f>
        <v>6.6972715027393951E-5</v>
      </c>
      <c r="P23">
        <f t="shared" si="12"/>
        <v>39483.791438444801</v>
      </c>
      <c r="Q23">
        <f t="shared" si="13"/>
        <v>1.2520228132434298E-3</v>
      </c>
    </row>
    <row r="24" spans="1:17" x14ac:dyDescent="0.2">
      <c r="A24">
        <f t="shared" si="14"/>
        <v>4.0000000000000009</v>
      </c>
      <c r="B24">
        <f t="shared" si="0"/>
        <v>500.00000000000011</v>
      </c>
      <c r="C24">
        <f t="shared" si="1"/>
        <v>773.00000000000011</v>
      </c>
      <c r="D24">
        <f t="shared" si="2"/>
        <v>1.152721262070641E-24</v>
      </c>
      <c r="E24">
        <f t="shared" si="3"/>
        <v>5.6361913790364279E-26</v>
      </c>
      <c r="F24">
        <f t="shared" si="4"/>
        <v>2965362.9020742215</v>
      </c>
      <c r="G24">
        <f t="shared" si="5"/>
        <v>60647991.473292425</v>
      </c>
      <c r="H24">
        <f t="shared" si="6"/>
        <v>1.0800358917062935E-21</v>
      </c>
      <c r="I24">
        <f t="shared" si="7"/>
        <v>12141219.81017152</v>
      </c>
      <c r="J24">
        <f t="shared" si="8"/>
        <v>5.3815173423779339E-2</v>
      </c>
      <c r="K24">
        <f>1.1174-(2.028*10^-3)*C24-4158/C24</f>
        <v>-5.8292866908150049</v>
      </c>
      <c r="L24">
        <f t="shared" si="9"/>
        <v>1.4815397534355408E-6</v>
      </c>
      <c r="M24">
        <f t="shared" si="10"/>
        <v>1784857.0759414802</v>
      </c>
      <c r="N24">
        <f t="shared" si="11"/>
        <v>5.6597446598854649E-2</v>
      </c>
      <c r="O24">
        <f>(0.202)*EXP(-49800/(8.31*C24))</f>
        <v>8.6781817563227087E-5</v>
      </c>
      <c r="P24">
        <f t="shared" si="12"/>
        <v>30471.091600281619</v>
      </c>
      <c r="Q24">
        <f t="shared" si="13"/>
        <v>9.6623197616316659E-4</v>
      </c>
    </row>
    <row r="25" spans="1:17" x14ac:dyDescent="0.2">
      <c r="A25">
        <f t="shared" si="14"/>
        <v>4.2000000000000011</v>
      </c>
      <c r="B25">
        <f t="shared" si="0"/>
        <v>525.00000000000011</v>
      </c>
      <c r="C25">
        <f t="shared" si="1"/>
        <v>798.00000000000011</v>
      </c>
      <c r="D25">
        <f t="shared" si="2"/>
        <v>2.2018746039225387E-24</v>
      </c>
      <c r="E25">
        <f t="shared" si="3"/>
        <v>1.730384062861921E-25</v>
      </c>
      <c r="F25">
        <f t="shared" si="4"/>
        <v>1602628.8958395806</v>
      </c>
      <c r="G25">
        <f t="shared" si="5"/>
        <v>20393090.418466125</v>
      </c>
      <c r="H25">
        <f t="shared" si="6"/>
        <v>3.5328883411905622E-21</v>
      </c>
      <c r="I25">
        <f t="shared" si="7"/>
        <v>2005975.9291001821</v>
      </c>
      <c r="J25">
        <f t="shared" si="8"/>
        <v>4.427824474270016E-2</v>
      </c>
      <c r="K25">
        <f>1.1174-(2.028*10^-3)*C25-4158/C25</f>
        <v>-5.7114703157894731</v>
      </c>
      <c r="L25">
        <f t="shared" si="9"/>
        <v>1.9432545095524672E-6</v>
      </c>
      <c r="M25">
        <f t="shared" si="10"/>
        <v>1360777.3450205517</v>
      </c>
      <c r="N25">
        <f t="shared" si="11"/>
        <v>4.3149966546821142E-2</v>
      </c>
      <c r="O25">
        <f>(0.202)*EXP(-49800/(8.31*C25))</f>
        <v>1.1063913557637285E-4</v>
      </c>
      <c r="P25">
        <f t="shared" si="12"/>
        <v>23900.554703653364</v>
      </c>
      <c r="Q25">
        <f t="shared" si="13"/>
        <v>7.5788161794943432E-4</v>
      </c>
    </row>
    <row r="26" spans="1:17" x14ac:dyDescent="0.2">
      <c r="A26">
        <f t="shared" si="14"/>
        <v>4.4000000000000012</v>
      </c>
      <c r="B26">
        <f t="shared" si="0"/>
        <v>550.00000000000011</v>
      </c>
      <c r="C26">
        <f t="shared" si="1"/>
        <v>823.00000000000011</v>
      </c>
      <c r="D26">
        <f t="shared" si="2"/>
        <v>4.0437567585218436E-24</v>
      </c>
      <c r="E26">
        <f t="shared" si="3"/>
        <v>4.9625269674135877E-25</v>
      </c>
      <c r="F26">
        <f t="shared" si="4"/>
        <v>899989.559430636</v>
      </c>
      <c r="G26">
        <f t="shared" si="5"/>
        <v>7333640.4768063389</v>
      </c>
      <c r="H26">
        <f t="shared" si="6"/>
        <v>1.0753563226075621E-20</v>
      </c>
      <c r="I26">
        <f t="shared" si="7"/>
        <v>370090.33061710978</v>
      </c>
      <c r="J26">
        <f t="shared" si="8"/>
        <v>3.6891315011254033E-2</v>
      </c>
      <c r="K26">
        <f>1.1174-(2.028*10^-3)*C26-4158/C26</f>
        <v>-5.6038918736330494</v>
      </c>
      <c r="L26">
        <f t="shared" si="9"/>
        <v>2.4894770466326116E-6</v>
      </c>
      <c r="M26">
        <f t="shared" si="10"/>
        <v>1062205.7013077827</v>
      </c>
      <c r="N26">
        <f t="shared" si="11"/>
        <v>3.3682321832438564E-2</v>
      </c>
      <c r="O26">
        <f>(0.202)*EXP(-49800/(8.31*C26))</f>
        <v>1.3898903568066535E-4</v>
      </c>
      <c r="P26">
        <f t="shared" si="12"/>
        <v>19025.505855609532</v>
      </c>
      <c r="Q26">
        <f t="shared" si="13"/>
        <v>6.0329483306727336E-4</v>
      </c>
    </row>
    <row r="27" spans="1:17" x14ac:dyDescent="0.2">
      <c r="A27">
        <f t="shared" si="14"/>
        <v>4.6000000000000014</v>
      </c>
      <c r="B27">
        <f t="shared" si="0"/>
        <v>575.00000000000023</v>
      </c>
      <c r="C27">
        <f t="shared" si="1"/>
        <v>848.00000000000023</v>
      </c>
      <c r="D27">
        <f t="shared" si="2"/>
        <v>7.1649287047456555E-24</v>
      </c>
      <c r="E27">
        <f t="shared" si="3"/>
        <v>1.3374712569030942E-24</v>
      </c>
      <c r="F27">
        <f t="shared" si="4"/>
        <v>523367.36572802841</v>
      </c>
      <c r="G27">
        <f t="shared" si="5"/>
        <v>2803716.2237898959</v>
      </c>
      <c r="H27">
        <f t="shared" si="6"/>
        <v>3.065287330814043E-20</v>
      </c>
      <c r="I27">
        <f t="shared" si="7"/>
        <v>75501.939631520028</v>
      </c>
      <c r="J27">
        <f t="shared" si="8"/>
        <v>3.1090277653935565E-2</v>
      </c>
      <c r="K27">
        <f>1.1174-(2.028*10^-3)*C27-4158/C27</f>
        <v>-5.5056458867924523</v>
      </c>
      <c r="L27">
        <f t="shared" si="9"/>
        <v>3.1214336882211392E-6</v>
      </c>
      <c r="M27">
        <f t="shared" si="10"/>
        <v>847154.53741225915</v>
      </c>
      <c r="N27">
        <f t="shared" si="11"/>
        <v>2.6863094159445051E-2</v>
      </c>
      <c r="O27">
        <f>(0.202)*EXP(-49800/(8.31*C27))</f>
        <v>1.7227046016607585E-4</v>
      </c>
      <c r="P27">
        <f t="shared" si="12"/>
        <v>15349.913790552198</v>
      </c>
      <c r="Q27">
        <f t="shared" si="13"/>
        <v>4.8674257326712954E-4</v>
      </c>
    </row>
    <row r="28" spans="1:17" x14ac:dyDescent="0.2">
      <c r="A28">
        <f t="shared" si="14"/>
        <v>4.8000000000000016</v>
      </c>
      <c r="B28">
        <f t="shared" si="0"/>
        <v>600.00000000000023</v>
      </c>
      <c r="C28">
        <f t="shared" si="1"/>
        <v>873.00000000000023</v>
      </c>
      <c r="D28">
        <f t="shared" si="2"/>
        <v>1.2285996316555747E-23</v>
      </c>
      <c r="E28">
        <f t="shared" si="3"/>
        <v>3.4056891487207858E-24</v>
      </c>
      <c r="F28">
        <f t="shared" si="4"/>
        <v>314214.71736198931</v>
      </c>
      <c r="G28">
        <f t="shared" si="5"/>
        <v>1133527.0752960616</v>
      </c>
      <c r="H28">
        <f t="shared" si="6"/>
        <v>8.2287728411600997E-20</v>
      </c>
      <c r="I28">
        <f t="shared" si="7"/>
        <v>16885.507159219655</v>
      </c>
      <c r="J28">
        <f t="shared" si="8"/>
        <v>2.6476733790128947E-2</v>
      </c>
      <c r="K28">
        <f>1.1174-(2.028*10^-3)*C28-4158/C28</f>
        <v>-5.4159305979381438</v>
      </c>
      <c r="L28">
        <f t="shared" si="9"/>
        <v>3.8376856840336169E-6</v>
      </c>
      <c r="M28">
        <f t="shared" si="10"/>
        <v>689044.629999161</v>
      </c>
      <c r="N28">
        <f t="shared" si="11"/>
        <v>2.1849461884803432E-2</v>
      </c>
      <c r="O28">
        <f>(0.202)*EXP(-49800/(8.31*C28))</f>
        <v>2.1091207131807525E-4</v>
      </c>
      <c r="P28">
        <f t="shared" si="12"/>
        <v>12537.626204524408</v>
      </c>
      <c r="Q28">
        <f t="shared" si="13"/>
        <v>3.9756551891566489E-4</v>
      </c>
    </row>
    <row r="29" spans="1:17" x14ac:dyDescent="0.2">
      <c r="A29">
        <f t="shared" si="14"/>
        <v>5.0000000000000018</v>
      </c>
      <c r="B29">
        <f t="shared" si="0"/>
        <v>625.00000000000023</v>
      </c>
      <c r="C29">
        <f t="shared" si="1"/>
        <v>898.00000000000023</v>
      </c>
      <c r="D29">
        <f t="shared" si="2"/>
        <v>2.0444141694242765E-23</v>
      </c>
      <c r="E29">
        <f t="shared" si="3"/>
        <v>8.2323568347379627E-24</v>
      </c>
      <c r="F29">
        <f t="shared" si="4"/>
        <v>194236.1737553603</v>
      </c>
      <c r="G29">
        <f t="shared" si="5"/>
        <v>482363.91328978882</v>
      </c>
      <c r="H29">
        <f t="shared" si="6"/>
        <v>2.0908367338798744E-19</v>
      </c>
      <c r="I29">
        <f t="shared" si="7"/>
        <v>4108.0209781648546</v>
      </c>
      <c r="J29">
        <f t="shared" si="8"/>
        <v>2.2764751767654898E-2</v>
      </c>
      <c r="K29">
        <f>1.1174-(2.028*10^-3)*C29-4158/C29</f>
        <v>-5.3340335322939856</v>
      </c>
      <c r="L29">
        <f t="shared" si="9"/>
        <v>4.6341113793597375E-6</v>
      </c>
      <c r="M29">
        <f t="shared" si="10"/>
        <v>570624.33242020407</v>
      </c>
      <c r="N29">
        <f t="shared" si="11"/>
        <v>1.8094378881919206E-2</v>
      </c>
      <c r="O29">
        <f>(0.202)*EXP(-49800/(8.31*C29))</f>
        <v>2.5532795836610286E-4</v>
      </c>
      <c r="P29">
        <f t="shared" si="12"/>
        <v>10356.628115188349</v>
      </c>
      <c r="Q29">
        <f t="shared" si="13"/>
        <v>3.2840652318583043E-4</v>
      </c>
    </row>
    <row r="30" spans="1:17" x14ac:dyDescent="0.2">
      <c r="A30">
        <f>A29+0.2</f>
        <v>5.200000000000002</v>
      </c>
      <c r="B30">
        <f t="shared" si="0"/>
        <v>650.00000000000023</v>
      </c>
      <c r="C30">
        <f t="shared" si="1"/>
        <v>923.00000000000023</v>
      </c>
      <c r="D30">
        <f t="shared" si="2"/>
        <v>3.3093825045776694E-23</v>
      </c>
      <c r="E30">
        <f t="shared" si="3"/>
        <v>1.8970488543731656E-23</v>
      </c>
      <c r="F30">
        <f t="shared" si="4"/>
        <v>123332.4600901083</v>
      </c>
      <c r="G30">
        <f t="shared" si="5"/>
        <v>215152.22695916964</v>
      </c>
      <c r="H30">
        <f t="shared" si="6"/>
        <v>5.0508753565273044E-19</v>
      </c>
      <c r="I30">
        <f t="shared" si="7"/>
        <v>1079.7753356794528</v>
      </c>
      <c r="J30">
        <f t="shared" si="8"/>
        <v>1.9746043978573075E-2</v>
      </c>
      <c r="K30">
        <f>1.1174-(2.028*10^-3)*C30-4158/C30</f>
        <v>-5.259319406283856</v>
      </c>
      <c r="L30">
        <f t="shared" si="9"/>
        <v>5.5040274822546407E-6</v>
      </c>
      <c r="M30">
        <f t="shared" si="10"/>
        <v>480436.6839979529</v>
      </c>
      <c r="N30">
        <f t="shared" si="11"/>
        <v>1.5234547310944728E-2</v>
      </c>
      <c r="O30">
        <f>(0.202)*EXP(-49800/(8.31*C30))</f>
        <v>3.0591393914672994E-4</v>
      </c>
      <c r="P30">
        <f t="shared" si="12"/>
        <v>8644.0543362742283</v>
      </c>
      <c r="Q30">
        <f t="shared" si="13"/>
        <v>2.7410116489961399E-4</v>
      </c>
    </row>
    <row r="31" spans="1:17" x14ac:dyDescent="0.2">
      <c r="A31">
        <f t="shared" si="14"/>
        <v>5.4000000000000021</v>
      </c>
      <c r="B31">
        <f t="shared" si="0"/>
        <v>675.00000000000023</v>
      </c>
      <c r="C31">
        <f t="shared" si="1"/>
        <v>948.00000000000023</v>
      </c>
      <c r="D31">
        <f t="shared" si="2"/>
        <v>5.222668391217328E-23</v>
      </c>
      <c r="E31">
        <f t="shared" si="3"/>
        <v>4.1832207217338613E-23</v>
      </c>
      <c r="F31">
        <f t="shared" si="4"/>
        <v>80267.27988363248</v>
      </c>
      <c r="G31">
        <f t="shared" si="5"/>
        <v>100212.11248052148</v>
      </c>
      <c r="H31">
        <f t="shared" si="6"/>
        <v>1.1646898881945029E-18</v>
      </c>
      <c r="I31">
        <f t="shared" si="7"/>
        <v>304.75504289039458</v>
      </c>
      <c r="J31">
        <f t="shared" si="8"/>
        <v>1.7266778908213522E-2</v>
      </c>
      <c r="K31">
        <f>1.1174-(2.028*10^-3)*C31-4158/C31</f>
        <v>-5.1912199493670874</v>
      </c>
      <c r="L31">
        <f t="shared" si="9"/>
        <v>6.4384310721483842E-6</v>
      </c>
      <c r="M31">
        <f t="shared" si="10"/>
        <v>410711.34917433461</v>
      </c>
      <c r="N31">
        <f t="shared" si="11"/>
        <v>1.3023571447689454E-2</v>
      </c>
      <c r="O31">
        <f>(0.202)*EXP(-49800/(8.31*C31))</f>
        <v>3.6304446307576364E-4</v>
      </c>
      <c r="P31">
        <f t="shared" si="12"/>
        <v>7283.7819637981229</v>
      </c>
      <c r="Q31">
        <f t="shared" si="13"/>
        <v>2.3096721092713481E-4</v>
      </c>
    </row>
    <row r="32" spans="1:17" x14ac:dyDescent="0.2">
      <c r="A32">
        <f t="shared" si="14"/>
        <v>5.6000000000000023</v>
      </c>
      <c r="B32">
        <f t="shared" si="0"/>
        <v>700.00000000000034</v>
      </c>
      <c r="C32">
        <f t="shared" si="1"/>
        <v>973.00000000000034</v>
      </c>
      <c r="D32">
        <f t="shared" si="2"/>
        <v>8.0511096794098164E-23</v>
      </c>
      <c r="E32">
        <f t="shared" si="3"/>
        <v>8.8571690260065535E-23</v>
      </c>
      <c r="F32">
        <f t="shared" si="4"/>
        <v>53441.637545458958</v>
      </c>
      <c r="G32">
        <f t="shared" si="5"/>
        <v>48578.104816833307</v>
      </c>
      <c r="H32">
        <f t="shared" si="6"/>
        <v>2.5728137277760874E-18</v>
      </c>
      <c r="I32">
        <f t="shared" si="7"/>
        <v>91.853153873674529</v>
      </c>
      <c r="J32">
        <f t="shared" si="8"/>
        <v>1.5211882195508581E-2</v>
      </c>
      <c r="K32">
        <f>1.1174-(2.028*10^-3)*C32-4158/C32</f>
        <v>-5.1292252949640273</v>
      </c>
      <c r="L32">
        <f t="shared" si="9"/>
        <v>7.4263378863590962E-6</v>
      </c>
      <c r="M32">
        <f t="shared" si="10"/>
        <v>356075.46447155491</v>
      </c>
      <c r="N32">
        <f t="shared" si="11"/>
        <v>1.1291078908915363E-2</v>
      </c>
      <c r="O32">
        <f>(0.202)*EXP(-49800/(8.31*C32))</f>
        <v>4.2707010210719671E-4</v>
      </c>
      <c r="P32">
        <f t="shared" si="12"/>
        <v>6191.8094925415307</v>
      </c>
      <c r="Q32">
        <f t="shared" si="13"/>
        <v>1.9634099101159089E-4</v>
      </c>
    </row>
    <row r="33" spans="1:17" x14ac:dyDescent="0.2">
      <c r="A33">
        <f t="shared" si="14"/>
        <v>5.8000000000000025</v>
      </c>
      <c r="B33">
        <f t="shared" si="0"/>
        <v>725.00000000000034</v>
      </c>
      <c r="C33">
        <f t="shared" si="1"/>
        <v>998.00000000000034</v>
      </c>
      <c r="D33">
        <f t="shared" si="2"/>
        <v>1.2145126312111958E-22</v>
      </c>
      <c r="E33">
        <f t="shared" si="3"/>
        <v>1.8061642163584413E-22</v>
      </c>
      <c r="F33">
        <f t="shared" si="4"/>
        <v>36337.175407896342</v>
      </c>
      <c r="G33">
        <f t="shared" si="5"/>
        <v>24434.078648953124</v>
      </c>
      <c r="H33">
        <f t="shared" si="6"/>
        <v>5.4621295062126146E-18</v>
      </c>
      <c r="I33">
        <f t="shared" si="7"/>
        <v>29.417911176481908</v>
      </c>
      <c r="J33">
        <f t="shared" si="8"/>
        <v>1.3494242384869536E-2</v>
      </c>
      <c r="K33">
        <f>1.1174-(2.028*10^-3)*C33-4158/C33</f>
        <v>-5.0728766653306607</v>
      </c>
      <c r="L33">
        <f t="shared" si="9"/>
        <v>8.4551892878056983E-6</v>
      </c>
      <c r="M33">
        <f t="shared" si="10"/>
        <v>312747.19254621002</v>
      </c>
      <c r="N33">
        <f t="shared" si="11"/>
        <v>9.9171484191466919E-3</v>
      </c>
      <c r="O33">
        <f>(0.202)*EXP(-49800/(8.31*C33))</f>
        <v>4.9831560150809316E-4</v>
      </c>
      <c r="P33">
        <f t="shared" si="12"/>
        <v>5306.5501144360096</v>
      </c>
      <c r="Q33">
        <f t="shared" si="13"/>
        <v>1.6826960028018802E-4</v>
      </c>
    </row>
    <row r="34" spans="1:17" x14ac:dyDescent="0.2">
      <c r="A34">
        <f t="shared" si="14"/>
        <v>6.0000000000000027</v>
      </c>
      <c r="B34">
        <f t="shared" si="0"/>
        <v>750.00000000000034</v>
      </c>
      <c r="C34">
        <f t="shared" si="1"/>
        <v>1023.0000000000003</v>
      </c>
      <c r="D34">
        <f t="shared" si="2"/>
        <v>1.795650149613428E-22</v>
      </c>
      <c r="E34">
        <f t="shared" si="3"/>
        <v>3.5570854678675212E-22</v>
      </c>
      <c r="F34">
        <f t="shared" si="4"/>
        <v>25192.807467544357</v>
      </c>
      <c r="G34">
        <f t="shared" si="5"/>
        <v>12717.565801250837</v>
      </c>
      <c r="H34">
        <f t="shared" si="6"/>
        <v>1.1177263834457664E-17</v>
      </c>
      <c r="I34">
        <f t="shared" si="7"/>
        <v>9.9669831772470996</v>
      </c>
      <c r="J34">
        <f t="shared" si="8"/>
        <v>1.2047181260648411E-2</v>
      </c>
      <c r="K34">
        <f>1.1174-(2.028*10^-3)*C34-4158/C34</f>
        <v>-5.0217601290322573</v>
      </c>
      <c r="L34">
        <f t="shared" si="9"/>
        <v>9.5112997986969957E-6</v>
      </c>
      <c r="M34">
        <f t="shared" si="10"/>
        <v>278020.54063843959</v>
      </c>
      <c r="N34">
        <f t="shared" si="11"/>
        <v>8.8159735108586882E-3</v>
      </c>
      <c r="O34">
        <f>(0.202)*EXP(-49800/(8.31*C34))</f>
        <v>5.7707845184383933E-4</v>
      </c>
      <c r="P34">
        <f t="shared" si="12"/>
        <v>4582.2828833047352</v>
      </c>
      <c r="Q34">
        <f t="shared" si="13"/>
        <v>1.4530323704035818E-4</v>
      </c>
    </row>
    <row r="35" spans="1:17" x14ac:dyDescent="0.2">
      <c r="A35">
        <f t="shared" si="14"/>
        <v>6.2000000000000028</v>
      </c>
      <c r="B35">
        <f t="shared" si="0"/>
        <v>775.00000000000034</v>
      </c>
      <c r="C35">
        <f t="shared" si="1"/>
        <v>1048.0000000000005</v>
      </c>
      <c r="D35">
        <f t="shared" si="2"/>
        <v>2.6057895116595969E-22</v>
      </c>
      <c r="E35">
        <f t="shared" si="3"/>
        <v>6.7824807193871249E-22</v>
      </c>
      <c r="F35">
        <f t="shared" si="4"/>
        <v>17784.620850520816</v>
      </c>
      <c r="G35">
        <f t="shared" si="5"/>
        <v>6832.7475445175078</v>
      </c>
      <c r="H35">
        <f t="shared" si="6"/>
        <v>2.2104082324357111E-17</v>
      </c>
      <c r="I35">
        <f t="shared" si="7"/>
        <v>3.5579085533557575</v>
      </c>
      <c r="J35">
        <f t="shared" si="8"/>
        <v>1.0819130205106928E-2</v>
      </c>
      <c r="K35">
        <f>1.1174-(2.028*10^-3)*C35-4158/C35</f>
        <v>-4.9755012519083959</v>
      </c>
      <c r="L35">
        <f t="shared" si="9"/>
        <v>1.0580318660820808E-5</v>
      </c>
      <c r="M35">
        <f t="shared" si="10"/>
        <v>249929.77971448706</v>
      </c>
      <c r="N35">
        <f t="shared" si="11"/>
        <v>7.9252213252944924E-3</v>
      </c>
      <c r="O35">
        <f>(0.202)*EXP(-49800/(8.31*C35))</f>
        <v>6.6362793684412373E-4</v>
      </c>
      <c r="P35">
        <f t="shared" si="12"/>
        <v>3984.6675605357104</v>
      </c>
      <c r="Q35">
        <f t="shared" si="13"/>
        <v>1.2635297946904207E-4</v>
      </c>
    </row>
    <row r="36" spans="1:17" x14ac:dyDescent="0.2">
      <c r="A36">
        <f>A35+0.2</f>
        <v>6.400000000000003</v>
      </c>
      <c r="B36">
        <f t="shared" si="0"/>
        <v>800.00000000000034</v>
      </c>
      <c r="C36">
        <f t="shared" si="1"/>
        <v>1073.0000000000005</v>
      </c>
      <c r="D36">
        <f t="shared" si="2"/>
        <v>3.7163890195222503E-22</v>
      </c>
      <c r="E36">
        <f t="shared" si="3"/>
        <v>1.2549360427019163E-21</v>
      </c>
      <c r="F36">
        <f t="shared" si="4"/>
        <v>12767.363215942523</v>
      </c>
      <c r="G36">
        <f t="shared" si="5"/>
        <v>3780.9487375805229</v>
      </c>
      <c r="H36">
        <f t="shared" si="6"/>
        <v>4.2345765638394216E-17</v>
      </c>
      <c r="I36">
        <f t="shared" si="7"/>
        <v>1.3332570354677038</v>
      </c>
      <c r="J36">
        <f t="shared" si="8"/>
        <v>9.7698185099245275E-3</v>
      </c>
      <c r="K36">
        <f>1.1174-(2.028*10^-3)*C36-4158/C36</f>
        <v>-4.9337604958061503</v>
      </c>
      <c r="L36">
        <f t="shared" si="9"/>
        <v>1.1647681972751864E-5</v>
      </c>
      <c r="M36">
        <f t="shared" si="10"/>
        <v>227026.86409142002</v>
      </c>
      <c r="N36">
        <f t="shared" si="11"/>
        <v>7.1989746350653227E-3</v>
      </c>
      <c r="O36">
        <f>(0.202)*EXP(-49800/(8.31*C36))</f>
        <v>7.5820460811659642E-4</v>
      </c>
      <c r="P36">
        <f t="shared" si="12"/>
        <v>3487.6294392045897</v>
      </c>
      <c r="Q36">
        <f t="shared" si="13"/>
        <v>1.105920040336311E-4</v>
      </c>
    </row>
    <row r="37" spans="1:17" x14ac:dyDescent="0.2">
      <c r="A37">
        <f t="shared" si="14"/>
        <v>6.6000000000000032</v>
      </c>
      <c r="B37">
        <f t="shared" si="0"/>
        <v>825.00000000000045</v>
      </c>
      <c r="C37">
        <f t="shared" si="1"/>
        <v>1098.0000000000005</v>
      </c>
      <c r="D37">
        <f t="shared" si="2"/>
        <v>5.2153321656757645E-22</v>
      </c>
      <c r="E37">
        <f t="shared" si="3"/>
        <v>2.2578003516376863E-21</v>
      </c>
      <c r="F37">
        <f t="shared" si="4"/>
        <v>9309.857340705199</v>
      </c>
      <c r="G37">
        <f t="shared" si="5"/>
        <v>2150.5000834823159</v>
      </c>
      <c r="H37">
        <f t="shared" si="6"/>
        <v>7.8757258629922573E-17</v>
      </c>
      <c r="I37">
        <f t="shared" si="7"/>
        <v>0.52272719534000778</v>
      </c>
      <c r="J37">
        <f t="shared" si="8"/>
        <v>8.8675117833069417E-3</v>
      </c>
      <c r="K37">
        <f>1.1174-(2.028*10^-3)*C37-4158/C37</f>
        <v>-4.8962292459016385</v>
      </c>
      <c r="L37">
        <f t="shared" si="9"/>
        <v>1.2699035992354127E-5</v>
      </c>
      <c r="M37">
        <f t="shared" si="10"/>
        <v>208231.29517863647</v>
      </c>
      <c r="N37">
        <f t="shared" si="11"/>
        <v>6.6029710546244439E-3</v>
      </c>
      <c r="O37">
        <f>(0.202)*EXP(-49800/(8.31*C37))</f>
        <v>8.6102013635445084E-4</v>
      </c>
      <c r="P37">
        <f t="shared" si="12"/>
        <v>3071.1670965142712</v>
      </c>
      <c r="Q37">
        <f t="shared" si="13"/>
        <v>9.7386069777849791E-5</v>
      </c>
    </row>
    <row r="38" spans="1:17" x14ac:dyDescent="0.2">
      <c r="A38">
        <f t="shared" si="14"/>
        <v>6.8000000000000034</v>
      </c>
      <c r="B38">
        <f t="shared" si="0"/>
        <v>850.00000000000045</v>
      </c>
      <c r="C38">
        <f t="shared" si="1"/>
        <v>1123.0000000000005</v>
      </c>
      <c r="D38">
        <f t="shared" si="2"/>
        <v>7.2092593804258513E-22</v>
      </c>
      <c r="E38">
        <f t="shared" si="3"/>
        <v>3.9572466086606115E-21</v>
      </c>
      <c r="F38">
        <f t="shared" si="4"/>
        <v>6888.2954280319491</v>
      </c>
      <c r="G38">
        <f t="shared" si="5"/>
        <v>1254.9005240411798</v>
      </c>
      <c r="H38">
        <f t="shared" si="6"/>
        <v>1.4248624659318995E-16</v>
      </c>
      <c r="I38">
        <f t="shared" si="7"/>
        <v>0.21377724636850023</v>
      </c>
      <c r="J38">
        <f t="shared" si="8"/>
        <v>8.0869888230575109E-3</v>
      </c>
      <c r="K38">
        <f>1.1174-(2.028*10^-3)*C38-4158/C38</f>
        <v>-4.8626263686553868</v>
      </c>
      <c r="L38">
        <f t="shared" si="9"/>
        <v>1.3720616678478601E-5</v>
      </c>
      <c r="M38">
        <f t="shared" si="10"/>
        <v>192727.24937763045</v>
      </c>
      <c r="N38">
        <f t="shared" si="11"/>
        <v>6.1113409873677846E-3</v>
      </c>
      <c r="O38">
        <f>(0.202)*EXP(-49800/(8.31*C38))</f>
        <v>9.7225748918118419E-4</v>
      </c>
      <c r="P38">
        <f t="shared" si="12"/>
        <v>2719.7905304231995</v>
      </c>
      <c r="Q38">
        <f t="shared" si="13"/>
        <v>8.6243991959132396E-5</v>
      </c>
    </row>
    <row r="39" spans="1:17" x14ac:dyDescent="0.2">
      <c r="A39">
        <f t="shared" si="14"/>
        <v>7.0000000000000036</v>
      </c>
      <c r="B39">
        <f t="shared" si="0"/>
        <v>875.00000000000045</v>
      </c>
      <c r="C39">
        <f t="shared" si="1"/>
        <v>1148.0000000000005</v>
      </c>
      <c r="D39">
        <f t="shared" si="2"/>
        <v>9.8259660017421453E-22</v>
      </c>
      <c r="E39">
        <f t="shared" si="3"/>
        <v>6.7684036845072899E-21</v>
      </c>
      <c r="F39">
        <f t="shared" si="4"/>
        <v>5166.4150276455839</v>
      </c>
      <c r="G39">
        <f t="shared" si="5"/>
        <v>750.02941282499285</v>
      </c>
      <c r="H39">
        <f t="shared" si="6"/>
        <v>2.5121230793715548E-16</v>
      </c>
      <c r="I39">
        <f t="shared" si="7"/>
        <v>9.0943368746795386E-2</v>
      </c>
      <c r="J39">
        <f t="shared" si="8"/>
        <v>7.4080439282156229E-3</v>
      </c>
      <c r="K39">
        <f>1.1174-(2.028*10^-3)*C39-4158/C39</f>
        <v>-4.8326952195121944</v>
      </c>
      <c r="L39">
        <f t="shared" si="9"/>
        <v>1.4699575069525885E-5</v>
      </c>
      <c r="M39">
        <f t="shared" si="10"/>
        <v>179892.05128045313</v>
      </c>
      <c r="N39">
        <f t="shared" si="11"/>
        <v>5.7043395256358804E-3</v>
      </c>
      <c r="O39">
        <f>(0.202)*EXP(-49800/(8.31*C39))</f>
        <v>1.0920713876066794E-3</v>
      </c>
      <c r="P39">
        <f t="shared" si="12"/>
        <v>2421.3954712275695</v>
      </c>
      <c r="Q39">
        <f t="shared" si="13"/>
        <v>7.6781946703055856E-5</v>
      </c>
    </row>
    <row r="40" spans="1:17" x14ac:dyDescent="0.2">
      <c r="A40">
        <f t="shared" si="14"/>
        <v>7.2000000000000037</v>
      </c>
      <c r="B40">
        <f t="shared" si="0"/>
        <v>900.00000000000045</v>
      </c>
      <c r="C40">
        <f t="shared" si="1"/>
        <v>1173.0000000000005</v>
      </c>
      <c r="D40">
        <f t="shared" si="2"/>
        <v>1.3216831595813961E-21</v>
      </c>
      <c r="E40">
        <f t="shared" si="3"/>
        <v>1.1314715071585105E-20</v>
      </c>
      <c r="F40">
        <f t="shared" si="4"/>
        <v>3924.581169046221</v>
      </c>
      <c r="G40">
        <f t="shared" si="5"/>
        <v>458.43424308271091</v>
      </c>
      <c r="H40">
        <f t="shared" si="6"/>
        <v>4.3232616935482628E-16</v>
      </c>
      <c r="I40">
        <f t="shared" si="7"/>
        <v>4.0142503215716455E-2</v>
      </c>
      <c r="J40">
        <f t="shared" si="8"/>
        <v>6.8143672249156633E-3</v>
      </c>
      <c r="K40">
        <f>1.1174-(2.028*10^-3)*C40-4158/C40</f>
        <v>-4.8062010332480813</v>
      </c>
      <c r="L40">
        <f t="shared" si="9"/>
        <v>1.562424235043522E-5</v>
      </c>
      <c r="M40">
        <f t="shared" si="10"/>
        <v>169245.75623562073</v>
      </c>
      <c r="N40">
        <f t="shared" si="11"/>
        <v>5.3667477243664616E-3</v>
      </c>
      <c r="O40">
        <f>(0.202)*EXP(-49800/(8.31*C40))</f>
        <v>1.2205889958303744E-3</v>
      </c>
      <c r="P40">
        <f t="shared" si="12"/>
        <v>2166.4431854139912</v>
      </c>
      <c r="Q40">
        <f t="shared" si="13"/>
        <v>6.8697462754121992E-5</v>
      </c>
    </row>
    <row r="41" spans="1:17" x14ac:dyDescent="0.2">
      <c r="A41">
        <f>A40+0.2</f>
        <v>7.4000000000000039</v>
      </c>
      <c r="B41">
        <f t="shared" si="0"/>
        <v>925.00000000000045</v>
      </c>
      <c r="C41">
        <f t="shared" si="1"/>
        <v>1198.0000000000005</v>
      </c>
      <c r="D41">
        <f t="shared" si="2"/>
        <v>1.7559244610142548E-21</v>
      </c>
      <c r="E41">
        <f t="shared" si="3"/>
        <v>1.8513445166933755E-20</v>
      </c>
      <c r="F41">
        <f t="shared" si="4"/>
        <v>3016.9884613167255</v>
      </c>
      <c r="G41">
        <f t="shared" si="5"/>
        <v>286.14900090479495</v>
      </c>
      <c r="H41">
        <f t="shared" si="6"/>
        <v>7.2734751669873744E-16</v>
      </c>
      <c r="I41">
        <f t="shared" si="7"/>
        <v>1.8342323500443136E-2</v>
      </c>
      <c r="J41">
        <f t="shared" si="8"/>
        <v>6.2926997927965182E-3</v>
      </c>
      <c r="K41">
        <f>1.1174-(2.028*10^-3)*C41-4158/C41</f>
        <v>-4.7829286410684464</v>
      </c>
      <c r="L41">
        <f t="shared" si="9"/>
        <v>1.6484332233574964E-5</v>
      </c>
      <c r="M41">
        <f t="shared" si="10"/>
        <v>160415.15511450855</v>
      </c>
      <c r="N41">
        <f t="shared" si="11"/>
        <v>5.0867311997243956E-3</v>
      </c>
      <c r="O41">
        <f>(0.202)*EXP(-49800/(8.31*C41))</f>
        <v>1.3579108024927616E-3</v>
      </c>
      <c r="P41">
        <f t="shared" si="12"/>
        <v>1947.3567095524425</v>
      </c>
      <c r="Q41">
        <f t="shared" si="13"/>
        <v>6.1750276178096217E-5</v>
      </c>
    </row>
    <row r="42" spans="1:17" x14ac:dyDescent="0.2">
      <c r="A42">
        <f t="shared" si="14"/>
        <v>7.6000000000000041</v>
      </c>
      <c r="B42">
        <f t="shared" si="0"/>
        <v>950.00000000000045</v>
      </c>
      <c r="C42">
        <f t="shared" si="1"/>
        <v>1223.0000000000005</v>
      </c>
      <c r="D42">
        <f t="shared" si="2"/>
        <v>2.3058986232202949E-21</v>
      </c>
      <c r="E42">
        <f t="shared" si="3"/>
        <v>2.968850177612806E-20</v>
      </c>
      <c r="F42">
        <f t="shared" si="4"/>
        <v>2345.356721951719</v>
      </c>
      <c r="G42">
        <f t="shared" si="5"/>
        <v>182.16327913379328</v>
      </c>
      <c r="H42">
        <f t="shared" si="6"/>
        <v>1.1979416512944411E-15</v>
      </c>
      <c r="I42">
        <f t="shared" si="7"/>
        <v>8.6575678094622625E-3</v>
      </c>
      <c r="J42">
        <f t="shared" si="8"/>
        <v>5.8321905351852573E-3</v>
      </c>
      <c r="K42">
        <f>1.1174-(2.028*10^-3)*C42-4158/C42</f>
        <v>-4.7626804677023706</v>
      </c>
      <c r="L42">
        <f t="shared" si="9"/>
        <v>1.7271081449832597E-5</v>
      </c>
      <c r="M42">
        <f t="shared" si="10"/>
        <v>153107.76686966821</v>
      </c>
      <c r="N42">
        <f t="shared" si="11"/>
        <v>4.8550154385359019E-3</v>
      </c>
      <c r="O42">
        <f>(0.202)*EXP(-49800/(8.31*C42))</f>
        <v>1.5041116551865791E-3</v>
      </c>
      <c r="P42">
        <f t="shared" si="12"/>
        <v>1758.0720840036315</v>
      </c>
      <c r="Q42">
        <f t="shared" si="13"/>
        <v>5.5748100076218656E-5</v>
      </c>
    </row>
    <row r="43" spans="1:17" x14ac:dyDescent="0.2">
      <c r="A43">
        <f t="shared" si="14"/>
        <v>7.8000000000000043</v>
      </c>
      <c r="B43">
        <f t="shared" si="0"/>
        <v>975.00000000000057</v>
      </c>
      <c r="C43">
        <f t="shared" si="1"/>
        <v>1248.0000000000005</v>
      </c>
      <c r="D43">
        <f t="shared" si="2"/>
        <v>2.9952538177482541E-21</v>
      </c>
      <c r="E43">
        <f t="shared" si="3"/>
        <v>4.6716697069351546E-20</v>
      </c>
      <c r="F43">
        <f t="shared" si="4"/>
        <v>1842.4835323448071</v>
      </c>
      <c r="G43">
        <f t="shared" si="5"/>
        <v>118.13133591618177</v>
      </c>
      <c r="H43">
        <f t="shared" si="6"/>
        <v>1.9339610856456647E-15</v>
      </c>
      <c r="I43">
        <f t="shared" si="7"/>
        <v>4.2128747126603631E-3</v>
      </c>
      <c r="J43">
        <f t="shared" si="8"/>
        <v>5.4239025436231721E-3</v>
      </c>
      <c r="K43">
        <f>1.1174-(2.028*10^-3)*C43-4158/C43</f>
        <v>-4.7452747692307682</v>
      </c>
      <c r="L43">
        <f t="shared" si="9"/>
        <v>1.7977331662682352E-5</v>
      </c>
      <c r="M43">
        <f t="shared" si="10"/>
        <v>147092.83679163462</v>
      </c>
      <c r="N43">
        <f t="shared" si="11"/>
        <v>4.6642832569645685E-3</v>
      </c>
      <c r="O43">
        <f>(0.202)*EXP(-49800/(8.31*C43))</f>
        <v>1.6592419138940666E-3</v>
      </c>
      <c r="P43">
        <f t="shared" si="12"/>
        <v>1593.7017321374437</v>
      </c>
      <c r="Q43">
        <f t="shared" si="13"/>
        <v>5.0535950410243645E-5</v>
      </c>
    </row>
    <row r="44" spans="1:17" x14ac:dyDescent="0.2">
      <c r="A44">
        <f>A43+0.2</f>
        <v>8.0000000000000036</v>
      </c>
      <c r="B44">
        <f t="shared" si="0"/>
        <v>1000.0000000000005</v>
      </c>
      <c r="C44">
        <f t="shared" si="1"/>
        <v>1273.0000000000005</v>
      </c>
      <c r="D44">
        <f t="shared" si="2"/>
        <v>3.850928083314672E-21</v>
      </c>
      <c r="E44">
        <f t="shared" si="3"/>
        <v>7.2214251295319972E-20</v>
      </c>
      <c r="F44">
        <f t="shared" si="4"/>
        <v>1461.7922513457711</v>
      </c>
      <c r="G44">
        <f t="shared" si="5"/>
        <v>77.952159465842527</v>
      </c>
      <c r="H44">
        <f t="shared" si="6"/>
        <v>3.0640062388368705E-15</v>
      </c>
      <c r="I44">
        <f t="shared" si="7"/>
        <v>2.1096901256062702E-3</v>
      </c>
      <c r="J44">
        <f t="shared" si="8"/>
        <v>5.0604312201722084E-3</v>
      </c>
      <c r="K44">
        <f>1.1174-(2.028*10^-3)*C44-4158/C44</f>
        <v>-4.7305440785545949</v>
      </c>
      <c r="L44">
        <f t="shared" si="9"/>
        <v>1.8597557984302963E-5</v>
      </c>
      <c r="M44">
        <f t="shared" si="10"/>
        <v>142187.30837887106</v>
      </c>
      <c r="N44">
        <f t="shared" si="11"/>
        <v>4.5087299714253884E-3</v>
      </c>
      <c r="O44">
        <f>(0.202)*EXP(-49800/(8.31*C44))</f>
        <v>1.8233286928662376E-3</v>
      </c>
      <c r="P44">
        <f t="shared" si="12"/>
        <v>1450.2797671939088</v>
      </c>
      <c r="Q44">
        <f t="shared" si="13"/>
        <v>4.5988069735981388E-5</v>
      </c>
    </row>
    <row r="45" spans="1:17" x14ac:dyDescent="0.2">
      <c r="A45">
        <f t="shared" si="14"/>
        <v>8.2000000000000028</v>
      </c>
      <c r="B45">
        <f t="shared" si="0"/>
        <v>1025.0000000000005</v>
      </c>
      <c r="C45">
        <f t="shared" si="1"/>
        <v>1298.0000000000005</v>
      </c>
      <c r="D45">
        <f t="shared" si="2"/>
        <v>4.9033550610043296E-21</v>
      </c>
      <c r="E45">
        <f t="shared" si="3"/>
        <v>1.0977095842700989E-19</v>
      </c>
      <c r="F45">
        <f t="shared" si="4"/>
        <v>1170.5878443542063</v>
      </c>
      <c r="G45">
        <f t="shared" si="5"/>
        <v>52.288947033116443</v>
      </c>
      <c r="H45">
        <f t="shared" si="6"/>
        <v>4.7690677126713414E-15</v>
      </c>
      <c r="I45">
        <f t="shared" si="7"/>
        <v>1.0854084074333043E-3</v>
      </c>
      <c r="J45">
        <f t="shared" si="8"/>
        <v>4.7356066480311199E-3</v>
      </c>
      <c r="K45">
        <f>1.1174-(2.028*10^-3)*C45-4158/C45</f>
        <v>-4.7183338305084739</v>
      </c>
      <c r="L45">
        <f t="shared" si="9"/>
        <v>1.9127850532669364E-5</v>
      </c>
      <c r="M45">
        <f t="shared" si="10"/>
        <v>138245.36675940835</v>
      </c>
      <c r="N45">
        <f t="shared" si="11"/>
        <v>4.3837318226600825E-3</v>
      </c>
      <c r="O45">
        <f>(0.202)*EXP(-49800/(8.31*C45))</f>
        <v>1.9963771641956633E-3</v>
      </c>
      <c r="P45">
        <f t="shared" si="12"/>
        <v>1324.5677017515973</v>
      </c>
      <c r="Q45">
        <f t="shared" si="13"/>
        <v>4.200176629095628E-5</v>
      </c>
    </row>
    <row r="46" spans="1:17" x14ac:dyDescent="0.2">
      <c r="A46">
        <f t="shared" si="14"/>
        <v>8.4000000000000021</v>
      </c>
      <c r="B46">
        <f t="shared" si="0"/>
        <v>1050.0000000000002</v>
      </c>
      <c r="C46">
        <f t="shared" si="1"/>
        <v>1323.0000000000002</v>
      </c>
      <c r="D46">
        <f t="shared" si="2"/>
        <v>6.1866528367833007E-21</v>
      </c>
      <c r="E46">
        <f t="shared" si="3"/>
        <v>1.6423995286952241E-19</v>
      </c>
      <c r="F46">
        <f t="shared" si="4"/>
        <v>945.64201088925654</v>
      </c>
      <c r="G46">
        <f t="shared" si="5"/>
        <v>35.62080192446961</v>
      </c>
      <c r="H46">
        <f t="shared" si="6"/>
        <v>7.2998789767493764E-15</v>
      </c>
      <c r="I46">
        <f t="shared" si="7"/>
        <v>5.7284055616343673E-4</v>
      </c>
      <c r="J46">
        <f t="shared" si="8"/>
        <v>4.4442599785595891E-3</v>
      </c>
      <c r="K46">
        <f>1.1174-(2.028*10^-3)*C46-4158/C46</f>
        <v>-4.7085011428571431</v>
      </c>
      <c r="L46">
        <f t="shared" si="9"/>
        <v>1.9565856191225821E-5</v>
      </c>
      <c r="M46">
        <f t="shared" si="10"/>
        <v>135150.57487716057</v>
      </c>
      <c r="N46">
        <f t="shared" si="11"/>
        <v>4.2855966158409616E-3</v>
      </c>
      <c r="O46">
        <f>(0.202)*EXP(-49800/(8.31*C46))</f>
        <v>2.1783718998799394E-3</v>
      </c>
      <c r="P46">
        <f t="shared" si="12"/>
        <v>1213.9050785376744</v>
      </c>
      <c r="Q46">
        <f t="shared" si="13"/>
        <v>3.8492677528465071E-5</v>
      </c>
    </row>
    <row r="47" spans="1:17" x14ac:dyDescent="0.2">
      <c r="A47">
        <f>A46+0.2</f>
        <v>8.6000000000000014</v>
      </c>
      <c r="B47">
        <f t="shared" si="0"/>
        <v>1075.0000000000002</v>
      </c>
      <c r="C47">
        <f t="shared" si="1"/>
        <v>1348.0000000000002</v>
      </c>
      <c r="D47">
        <f t="shared" si="2"/>
        <v>7.738793423434226E-21</v>
      </c>
      <c r="E47">
        <f t="shared" si="3"/>
        <v>2.4209141568446934E-19</v>
      </c>
      <c r="F47">
        <f t="shared" si="4"/>
        <v>770.26346374411457</v>
      </c>
      <c r="G47">
        <f t="shared" si="5"/>
        <v>24.622557601562352</v>
      </c>
      <c r="H47">
        <f t="shared" si="6"/>
        <v>1.0998670312370335E-14</v>
      </c>
      <c r="I47">
        <f t="shared" si="7"/>
        <v>3.0968614365577173E-4</v>
      </c>
      <c r="J47">
        <f t="shared" si="8"/>
        <v>4.1820388297250221E-3</v>
      </c>
      <c r="K47">
        <f>1.1174-(2.028*10^-3)*C47-4158/C47</f>
        <v>-4.7009137329376856</v>
      </c>
      <c r="L47">
        <f t="shared" si="9"/>
        <v>1.9910688001436361E-5</v>
      </c>
      <c r="M47">
        <f t="shared" si="10"/>
        <v>132809.91154184417</v>
      </c>
      <c r="N47">
        <f t="shared" si="11"/>
        <v>4.2113746683740544E-3</v>
      </c>
      <c r="O47">
        <f>(0.202)*EXP(-49800/(8.31*C47))</f>
        <v>2.369278232479944E-3</v>
      </c>
      <c r="P47">
        <f t="shared" si="12"/>
        <v>1116.0937858447171</v>
      </c>
      <c r="Q47">
        <f t="shared" si="13"/>
        <v>3.5391101783508278E-5</v>
      </c>
    </row>
    <row r="48" spans="1:17" x14ac:dyDescent="0.2">
      <c r="A48">
        <f t="shared" si="14"/>
        <v>8.8000000000000007</v>
      </c>
      <c r="B48">
        <f t="shared" si="0"/>
        <v>1100</v>
      </c>
      <c r="C48">
        <f t="shared" si="1"/>
        <v>1373</v>
      </c>
      <c r="D48">
        <f t="shared" si="2"/>
        <v>9.6017507902850898E-21</v>
      </c>
      <c r="E48">
        <f t="shared" si="3"/>
        <v>3.5183881494855241E-19</v>
      </c>
      <c r="F48">
        <f t="shared" si="4"/>
        <v>632.32851574972881</v>
      </c>
      <c r="G48">
        <f t="shared" si="5"/>
        <v>17.256370155485989</v>
      </c>
      <c r="H48">
        <f t="shared" si="6"/>
        <v>1.6326070189157907E-14</v>
      </c>
      <c r="I48">
        <f t="shared" si="7"/>
        <v>1.7127097421574308E-4</v>
      </c>
      <c r="J48">
        <f t="shared" si="8"/>
        <v>3.945260478320149E-3</v>
      </c>
      <c r="K48">
        <f>1.1174-(2.028*10^-3)*C48-4158/C48</f>
        <v>-4.6954489526584116</v>
      </c>
      <c r="L48">
        <f t="shared" si="9"/>
        <v>2.0162809521090567E-5</v>
      </c>
      <c r="M48">
        <f t="shared" si="10"/>
        <v>131149.21853732783</v>
      </c>
      <c r="N48">
        <f t="shared" si="11"/>
        <v>4.1587144386519481E-3</v>
      </c>
      <c r="O48">
        <f>(0.202)*EXP(-49800/(8.31*C48))</f>
        <v>2.5690436175164286E-3</v>
      </c>
      <c r="P48">
        <f t="shared" si="12"/>
        <v>1029.3078304230507</v>
      </c>
      <c r="Q48">
        <f t="shared" si="13"/>
        <v>3.2639137189974974E-5</v>
      </c>
    </row>
    <row r="49" spans="1:17" x14ac:dyDescent="0.2">
      <c r="A49">
        <f t="shared" si="14"/>
        <v>9</v>
      </c>
      <c r="B49">
        <f t="shared" si="0"/>
        <v>1125</v>
      </c>
      <c r="C49">
        <f t="shared" si="1"/>
        <v>1398</v>
      </c>
      <c r="D49">
        <f t="shared" si="2"/>
        <v>1.1821625743043564E-20</v>
      </c>
      <c r="E49">
        <f t="shared" si="3"/>
        <v>5.0454636953396496E-19</v>
      </c>
      <c r="F49">
        <f t="shared" si="4"/>
        <v>522.94091848937956</v>
      </c>
      <c r="G49">
        <f t="shared" si="5"/>
        <v>12.252613827773734</v>
      </c>
      <c r="H49">
        <f t="shared" si="6"/>
        <v>2.3893946586616201E-14</v>
      </c>
      <c r="I49">
        <f t="shared" si="7"/>
        <v>9.6780396446570971E-5</v>
      </c>
      <c r="J49">
        <f t="shared" si="8"/>
        <v>3.7307943956761134E-3</v>
      </c>
      <c r="K49">
        <f>1.1174-(2.028*10^-3)*C49-4158/C49</f>
        <v>-4.6919929270386262</v>
      </c>
      <c r="L49">
        <f t="shared" si="9"/>
        <v>2.0323901103659638E-5</v>
      </c>
      <c r="M49">
        <f t="shared" si="10"/>
        <v>130109.7018097508</v>
      </c>
      <c r="N49">
        <f t="shared" si="11"/>
        <v>4.1257515794568362E-3</v>
      </c>
      <c r="O49">
        <f>(0.202)*EXP(-49800/(8.31*C49))</f>
        <v>2.7775989835076608E-3</v>
      </c>
      <c r="P49">
        <f t="shared" si="12"/>
        <v>952.02249421500335</v>
      </c>
      <c r="Q49">
        <f t="shared" si="13"/>
        <v>3.018843525542248E-5</v>
      </c>
    </row>
    <row r="50" spans="1:17" x14ac:dyDescent="0.2">
      <c r="A50">
        <f t="shared" si="14"/>
        <v>9.1999999999999993</v>
      </c>
      <c r="B50">
        <f t="shared" si="0"/>
        <v>1150</v>
      </c>
      <c r="C50">
        <f t="shared" si="1"/>
        <v>1423</v>
      </c>
      <c r="D50">
        <f t="shared" si="2"/>
        <v>1.4448746355914192E-20</v>
      </c>
      <c r="E50">
        <f t="shared" si="3"/>
        <v>7.1442634539350486E-19</v>
      </c>
      <c r="F50">
        <f t="shared" si="4"/>
        <v>435.50925923856005</v>
      </c>
      <c r="G50">
        <f t="shared" si="5"/>
        <v>8.8078538298081686</v>
      </c>
      <c r="H50">
        <f t="shared" si="6"/>
        <v>3.4505016020254487E-14</v>
      </c>
      <c r="I50">
        <f t="shared" si="7"/>
        <v>5.5813315192181744E-5</v>
      </c>
      <c r="J50">
        <f t="shared" si="8"/>
        <v>3.5359677149459862E-3</v>
      </c>
      <c r="K50">
        <f>1.1174-(2.028*10^-3)*C50-4158/C50</f>
        <v>-4.6904397835558678</v>
      </c>
      <c r="L50">
        <f t="shared" si="9"/>
        <v>2.0396714475611374E-5</v>
      </c>
      <c r="M50">
        <f t="shared" si="10"/>
        <v>129645.22866513084</v>
      </c>
      <c r="N50">
        <f t="shared" si="11"/>
        <v>4.1110232326588931E-3</v>
      </c>
      <c r="O50">
        <f>(0.202)*EXP(-49800/(8.31*C50))</f>
        <v>2.9948600580281303E-3</v>
      </c>
      <c r="P50">
        <f t="shared" si="12"/>
        <v>882.95835563986248</v>
      </c>
      <c r="Q50">
        <f t="shared" si="13"/>
        <v>2.7998425787666876E-5</v>
      </c>
    </row>
    <row r="51" spans="1:17" x14ac:dyDescent="0.2">
      <c r="A51">
        <f t="shared" si="14"/>
        <v>9.3999999999999986</v>
      </c>
      <c r="B51">
        <f t="shared" si="0"/>
        <v>1174.9999999999998</v>
      </c>
      <c r="C51">
        <f t="shared" si="1"/>
        <v>1447.9999999999998</v>
      </c>
      <c r="D51">
        <f t="shared" si="2"/>
        <v>1.7537743053649967E-20</v>
      </c>
      <c r="E51">
        <f t="shared" si="3"/>
        <v>9.9953453040700804E-19</v>
      </c>
      <c r="F51">
        <f t="shared" si="4"/>
        <v>365.10478007844625</v>
      </c>
      <c r="G51">
        <f t="shared" si="5"/>
        <v>6.4060956634162878</v>
      </c>
      <c r="H51">
        <f t="shared" si="6"/>
        <v>4.9200070353863585E-14</v>
      </c>
      <c r="I51">
        <f t="shared" si="7"/>
        <v>3.28151546337602E-5</v>
      </c>
      <c r="J51">
        <f t="shared" si="8"/>
        <v>3.3584887309213718E-3</v>
      </c>
      <c r="K51">
        <f>1.1174-(2.028*10^-3)*C51-4158/C51</f>
        <v>-4.6906909613259664</v>
      </c>
      <c r="L51">
        <f t="shared" si="9"/>
        <v>2.0384921279437785E-5</v>
      </c>
      <c r="M51">
        <f t="shared" si="10"/>
        <v>129720.23173203795</v>
      </c>
      <c r="N51">
        <f t="shared" si="11"/>
        <v>4.1134015643086615E-3</v>
      </c>
      <c r="O51">
        <f>(0.202)*EXP(-49800/(8.31*C51))</f>
        <v>3.2207286603711093E-3</v>
      </c>
      <c r="P51">
        <f t="shared" si="12"/>
        <v>821.03678734095104</v>
      </c>
      <c r="Q51">
        <f t="shared" si="13"/>
        <v>2.6034905737599917E-5</v>
      </c>
    </row>
    <row r="52" spans="1:17" x14ac:dyDescent="0.2">
      <c r="A52">
        <f t="shared" si="14"/>
        <v>9.5999999999999979</v>
      </c>
      <c r="B52">
        <f t="shared" si="0"/>
        <v>1199.9999999999998</v>
      </c>
      <c r="C52">
        <f t="shared" si="1"/>
        <v>1472.9999999999998</v>
      </c>
      <c r="D52">
        <f t="shared" si="2"/>
        <v>2.1147597823507133E-20</v>
      </c>
      <c r="E52">
        <f t="shared" si="3"/>
        <v>1.38257178569167E-18</v>
      </c>
      <c r="F52">
        <f t="shared" si="4"/>
        <v>308.00967908136988</v>
      </c>
      <c r="G52">
        <f t="shared" si="5"/>
        <v>4.7112669926948243</v>
      </c>
      <c r="H52">
        <f t="shared" si="6"/>
        <v>6.9313679384410402E-14</v>
      </c>
      <c r="I52">
        <f t="shared" si="7"/>
        <v>1.9650249593640122E-5</v>
      </c>
      <c r="J52">
        <f t="shared" si="8"/>
        <v>3.1963846644488675E-3</v>
      </c>
      <c r="K52">
        <f>1.1174-(2.028*10^-3)*C52-4158/C52</f>
        <v>-4.6926545906313644</v>
      </c>
      <c r="L52">
        <f t="shared" si="9"/>
        <v>2.0292960469509625E-5</v>
      </c>
      <c r="M52">
        <f t="shared" si="10"/>
        <v>130308.07979846821</v>
      </c>
      <c r="N52">
        <f t="shared" si="11"/>
        <v>4.1320421042132238E-3</v>
      </c>
      <c r="O52">
        <f>(0.202)*EXP(-49800/(8.31*C52))</f>
        <v>3.4550939533386071E-3</v>
      </c>
      <c r="P52">
        <f t="shared" si="12"/>
        <v>765.3443720836699</v>
      </c>
      <c r="Q52">
        <f t="shared" si="13"/>
        <v>2.4268910834718096E-5</v>
      </c>
    </row>
    <row r="53" spans="1:17" x14ac:dyDescent="0.2">
      <c r="A53">
        <f>A52+0.2</f>
        <v>9.7999999999999972</v>
      </c>
      <c r="B53">
        <f t="shared" si="0"/>
        <v>1224.9999999999995</v>
      </c>
      <c r="C53">
        <f t="shared" si="1"/>
        <v>1497.9999999999995</v>
      </c>
      <c r="D53">
        <f t="shared" si="2"/>
        <v>2.5341667399071933E-20</v>
      </c>
      <c r="E53">
        <f t="shared" si="3"/>
        <v>1.891798941275789E-18</v>
      </c>
      <c r="F53">
        <f t="shared" si="4"/>
        <v>261.39621015971653</v>
      </c>
      <c r="G53">
        <f t="shared" si="5"/>
        <v>3.501543252148251</v>
      </c>
      <c r="H53">
        <f t="shared" si="6"/>
        <v>9.6539219579704855E-14</v>
      </c>
      <c r="I53">
        <f t="shared" si="7"/>
        <v>1.1973418516088083E-5</v>
      </c>
      <c r="J53">
        <f t="shared" si="8"/>
        <v>3.0479507750960266E-3</v>
      </c>
      <c r="K53">
        <f>1.1174-(2.028*10^-3)*C53-4158/C53</f>
        <v>-4.6962449345794388</v>
      </c>
      <c r="L53">
        <f t="shared" si="9"/>
        <v>2.0125888643989697E-5</v>
      </c>
      <c r="M53">
        <f t="shared" si="10"/>
        <v>131389.81135114812</v>
      </c>
      <c r="N53">
        <f t="shared" si="11"/>
        <v>4.1663435867309775E-3</v>
      </c>
      <c r="O53">
        <f>(0.202)*EXP(-49800/(8.31*C53))</f>
        <v>3.6978336483773932E-3</v>
      </c>
      <c r="P53">
        <f t="shared" si="12"/>
        <v>715.1042917704948</v>
      </c>
      <c r="Q53">
        <f t="shared" si="13"/>
        <v>2.2675808338739686E-5</v>
      </c>
    </row>
    <row r="54" spans="1:17" x14ac:dyDescent="0.2">
      <c r="A54">
        <f t="shared" si="14"/>
        <v>9.9999999999999964</v>
      </c>
      <c r="B54">
        <f t="shared" si="0"/>
        <v>1249.9999999999995</v>
      </c>
      <c r="C54">
        <f t="shared" si="1"/>
        <v>1522.9999999999995</v>
      </c>
      <c r="D54">
        <f t="shared" si="2"/>
        <v>3.0187680593999456E-20</v>
      </c>
      <c r="E54">
        <f t="shared" si="3"/>
        <v>2.5620715007555705E-18</v>
      </c>
      <c r="F54">
        <f t="shared" si="4"/>
        <v>223.09653086992321</v>
      </c>
      <c r="G54">
        <f t="shared" si="5"/>
        <v>2.6286412434408875</v>
      </c>
      <c r="H54">
        <f t="shared" si="6"/>
        <v>1.3300405556973405E-13</v>
      </c>
      <c r="I54">
        <f t="shared" si="7"/>
        <v>7.4173811004401835E-6</v>
      </c>
      <c r="J54">
        <f t="shared" si="8"/>
        <v>2.9117085511479969E-3</v>
      </c>
      <c r="K54">
        <f>1.1174-(2.028*10^-3)*C54-4158/C54</f>
        <v>-4.7013818857518057</v>
      </c>
      <c r="L54">
        <f t="shared" si="9"/>
        <v>1.9889236606496828E-5</v>
      </c>
      <c r="M54">
        <f t="shared" si="10"/>
        <v>132953.15272906187</v>
      </c>
      <c r="N54">
        <f t="shared" si="11"/>
        <v>4.2159168166242345E-3</v>
      </c>
      <c r="O54">
        <f>(0.202)*EXP(-49800/(8.31*C54))</f>
        <v>3.9488151597486185E-3</v>
      </c>
      <c r="P54">
        <f t="shared" si="12"/>
        <v>669.65320108231128</v>
      </c>
      <c r="Q54">
        <f t="shared" si="13"/>
        <v>2.123456370758217E-5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246ED-916E-3640-84A0-AB359DC2C38C}">
  <dimension ref="A6:H21"/>
  <sheetViews>
    <sheetView workbookViewId="0">
      <selection activeCell="G15" sqref="G15:G21"/>
    </sheetView>
  </sheetViews>
  <sheetFormatPr baseColWidth="10" defaultRowHeight="16" x14ac:dyDescent="0.2"/>
  <sheetData>
    <row r="6" spans="1:8" x14ac:dyDescent="0.2">
      <c r="A6">
        <v>1</v>
      </c>
      <c r="B6">
        <f>A6/2</f>
        <v>0.5</v>
      </c>
      <c r="C6">
        <v>800</v>
      </c>
      <c r="D6">
        <f>LOG(C6)</f>
        <v>2.9030899869919438</v>
      </c>
      <c r="E6">
        <v>2</v>
      </c>
      <c r="F6">
        <f>E6/2</f>
        <v>1</v>
      </c>
      <c r="G6">
        <v>410000</v>
      </c>
      <c r="H6">
        <f>LOG(G6)</f>
        <v>5.6127838567197355</v>
      </c>
    </row>
    <row r="7" spans="1:8" x14ac:dyDescent="0.2">
      <c r="A7">
        <v>3</v>
      </c>
      <c r="B7">
        <f t="shared" ref="B7:B12" si="0">A7/2</f>
        <v>1.5</v>
      </c>
      <c r="C7">
        <v>900</v>
      </c>
      <c r="D7">
        <f t="shared" ref="D7:D12" si="1">LOG(C7)</f>
        <v>2.9542425094393248</v>
      </c>
      <c r="E7">
        <v>3</v>
      </c>
      <c r="F7">
        <f t="shared" ref="F7:F12" si="2">E7/2</f>
        <v>1.5</v>
      </c>
      <c r="G7">
        <v>100000</v>
      </c>
      <c r="H7">
        <f t="shared" ref="H7:H12" si="3">LOG(G7)</f>
        <v>5</v>
      </c>
    </row>
    <row r="8" spans="1:8" x14ac:dyDescent="0.2">
      <c r="A8">
        <v>5</v>
      </c>
      <c r="B8">
        <f t="shared" si="0"/>
        <v>2.5</v>
      </c>
      <c r="C8">
        <v>1200</v>
      </c>
      <c r="D8">
        <f t="shared" si="1"/>
        <v>3.0791812460476247</v>
      </c>
      <c r="E8">
        <v>5</v>
      </c>
      <c r="F8">
        <f t="shared" si="2"/>
        <v>2.5</v>
      </c>
      <c r="G8">
        <v>15000</v>
      </c>
      <c r="H8">
        <f t="shared" si="3"/>
        <v>4.1760912590556813</v>
      </c>
    </row>
    <row r="9" spans="1:8" x14ac:dyDescent="0.2">
      <c r="A9">
        <v>6</v>
      </c>
      <c r="B9">
        <f t="shared" si="0"/>
        <v>3</v>
      </c>
      <c r="C9">
        <v>1800</v>
      </c>
      <c r="D9">
        <f t="shared" si="1"/>
        <v>3.255272505103306</v>
      </c>
      <c r="E9">
        <v>6</v>
      </c>
      <c r="F9">
        <f t="shared" si="2"/>
        <v>3</v>
      </c>
      <c r="G9">
        <v>7500</v>
      </c>
      <c r="H9">
        <f t="shared" si="3"/>
        <v>3.8750612633917001</v>
      </c>
    </row>
    <row r="10" spans="1:8" x14ac:dyDescent="0.2">
      <c r="A10">
        <v>7</v>
      </c>
      <c r="B10">
        <f t="shared" si="0"/>
        <v>3.5</v>
      </c>
      <c r="C10">
        <v>2900</v>
      </c>
      <c r="D10">
        <f t="shared" si="1"/>
        <v>3.4623979978989561</v>
      </c>
      <c r="E10">
        <v>7</v>
      </c>
      <c r="F10">
        <f t="shared" si="2"/>
        <v>3.5</v>
      </c>
      <c r="G10">
        <v>3700</v>
      </c>
      <c r="H10">
        <f t="shared" si="3"/>
        <v>3.568201724066995</v>
      </c>
    </row>
    <row r="11" spans="1:8" x14ac:dyDescent="0.2">
      <c r="A11">
        <v>8</v>
      </c>
      <c r="B11">
        <f t="shared" si="0"/>
        <v>4</v>
      </c>
      <c r="C11">
        <v>5100</v>
      </c>
      <c r="D11">
        <f t="shared" si="1"/>
        <v>3.7075701760979363</v>
      </c>
      <c r="E11">
        <v>8</v>
      </c>
      <c r="F11">
        <f t="shared" si="2"/>
        <v>4</v>
      </c>
      <c r="G11">
        <v>2100</v>
      </c>
      <c r="H11">
        <f t="shared" si="3"/>
        <v>3.3222192947339191</v>
      </c>
    </row>
    <row r="12" spans="1:8" x14ac:dyDescent="0.2">
      <c r="A12">
        <v>9</v>
      </c>
      <c r="B12">
        <f t="shared" si="0"/>
        <v>4.5</v>
      </c>
      <c r="C12">
        <v>11000</v>
      </c>
      <c r="D12">
        <f t="shared" si="1"/>
        <v>4.0413926851582254</v>
      </c>
      <c r="E12">
        <v>9</v>
      </c>
      <c r="F12">
        <f t="shared" si="2"/>
        <v>4.5</v>
      </c>
      <c r="G12">
        <v>1700</v>
      </c>
      <c r="H12">
        <f t="shared" si="3"/>
        <v>3.2304489213782741</v>
      </c>
    </row>
    <row r="15" spans="1:8" x14ac:dyDescent="0.2">
      <c r="A15">
        <v>1</v>
      </c>
      <c r="B15">
        <f>A15/4.167</f>
        <v>0.23998080153587714</v>
      </c>
      <c r="C15">
        <v>800</v>
      </c>
      <c r="D15">
        <f>LOG(C15)</f>
        <v>2.9030899869919438</v>
      </c>
      <c r="E15">
        <v>2</v>
      </c>
      <c r="F15">
        <f>E15/4.167</f>
        <v>0.47996160307175428</v>
      </c>
      <c r="G15">
        <v>410000</v>
      </c>
      <c r="H15">
        <f>LOG(G15)</f>
        <v>5.6127838567197355</v>
      </c>
    </row>
    <row r="16" spans="1:8" x14ac:dyDescent="0.2">
      <c r="A16">
        <v>3</v>
      </c>
      <c r="B16">
        <f t="shared" ref="B16:B21" si="4">A16/4.167</f>
        <v>0.71994240460763137</v>
      </c>
      <c r="C16">
        <v>900</v>
      </c>
      <c r="D16">
        <f t="shared" ref="D16:D21" si="5">LOG(C16)</f>
        <v>2.9542425094393248</v>
      </c>
      <c r="E16">
        <v>3</v>
      </c>
      <c r="F16">
        <f t="shared" ref="F16:F21" si="6">E16/4.167</f>
        <v>0.71994240460763137</v>
      </c>
      <c r="G16">
        <v>100000</v>
      </c>
      <c r="H16">
        <f t="shared" ref="H16:H21" si="7">LOG(G16)</f>
        <v>5</v>
      </c>
    </row>
    <row r="17" spans="1:8" x14ac:dyDescent="0.2">
      <c r="A17">
        <v>5</v>
      </c>
      <c r="B17">
        <f t="shared" si="4"/>
        <v>1.1999040076793857</v>
      </c>
      <c r="C17">
        <v>1200</v>
      </c>
      <c r="D17">
        <f t="shared" si="5"/>
        <v>3.0791812460476247</v>
      </c>
      <c r="E17">
        <v>5</v>
      </c>
      <c r="F17">
        <f t="shared" si="6"/>
        <v>1.1999040076793857</v>
      </c>
      <c r="G17">
        <v>15000</v>
      </c>
      <c r="H17">
        <f t="shared" si="7"/>
        <v>4.1760912590556813</v>
      </c>
    </row>
    <row r="18" spans="1:8" x14ac:dyDescent="0.2">
      <c r="A18">
        <v>6</v>
      </c>
      <c r="B18">
        <f t="shared" si="4"/>
        <v>1.4398848092152627</v>
      </c>
      <c r="C18">
        <v>1800</v>
      </c>
      <c r="D18">
        <f t="shared" si="5"/>
        <v>3.255272505103306</v>
      </c>
      <c r="E18">
        <v>6</v>
      </c>
      <c r="F18">
        <f t="shared" si="6"/>
        <v>1.4398848092152627</v>
      </c>
      <c r="G18">
        <v>7500</v>
      </c>
      <c r="H18">
        <f t="shared" si="7"/>
        <v>3.8750612633917001</v>
      </c>
    </row>
    <row r="19" spans="1:8" x14ac:dyDescent="0.2">
      <c r="A19">
        <v>7</v>
      </c>
      <c r="B19">
        <f t="shared" si="4"/>
        <v>1.67986561075114</v>
      </c>
      <c r="C19">
        <v>2900</v>
      </c>
      <c r="D19">
        <f t="shared" si="5"/>
        <v>3.4623979978989561</v>
      </c>
      <c r="E19">
        <v>7</v>
      </c>
      <c r="F19">
        <f t="shared" si="6"/>
        <v>1.67986561075114</v>
      </c>
      <c r="G19">
        <v>3700</v>
      </c>
      <c r="H19">
        <f t="shared" si="7"/>
        <v>3.568201724066995</v>
      </c>
    </row>
    <row r="20" spans="1:8" x14ac:dyDescent="0.2">
      <c r="A20">
        <v>8</v>
      </c>
      <c r="B20">
        <f t="shared" si="4"/>
        <v>1.9198464122870171</v>
      </c>
      <c r="C20">
        <v>5100</v>
      </c>
      <c r="D20">
        <f t="shared" si="5"/>
        <v>3.7075701760979363</v>
      </c>
      <c r="E20">
        <v>8</v>
      </c>
      <c r="F20">
        <f t="shared" si="6"/>
        <v>1.9198464122870171</v>
      </c>
      <c r="G20">
        <v>2100</v>
      </c>
      <c r="H20">
        <f t="shared" si="7"/>
        <v>3.3222192947339191</v>
      </c>
    </row>
    <row r="21" spans="1:8" x14ac:dyDescent="0.2">
      <c r="A21">
        <v>9</v>
      </c>
      <c r="B21">
        <f t="shared" si="4"/>
        <v>2.1598272138228944</v>
      </c>
      <c r="C21">
        <v>11000</v>
      </c>
      <c r="D21">
        <f t="shared" si="5"/>
        <v>4.0413926851582254</v>
      </c>
      <c r="E21">
        <v>9</v>
      </c>
      <c r="F21">
        <f t="shared" si="6"/>
        <v>2.1598272138228944</v>
      </c>
      <c r="G21">
        <v>1700</v>
      </c>
      <c r="H21">
        <f t="shared" si="7"/>
        <v>3.2304489213782741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6DE7D-C8FA-FE4F-8F0F-D5ACCE772198}">
  <dimension ref="A1:S94"/>
  <sheetViews>
    <sheetView topLeftCell="A63" workbookViewId="0">
      <selection activeCell="G95" sqref="G95"/>
    </sheetView>
  </sheetViews>
  <sheetFormatPr baseColWidth="10" defaultRowHeight="16" x14ac:dyDescent="0.2"/>
  <cols>
    <col min="4" max="5" width="12.1640625" bestFit="1" customWidth="1"/>
    <col min="6" max="10" width="12.1640625" customWidth="1"/>
    <col min="11" max="11" width="12.1640625" bestFit="1" customWidth="1"/>
    <col min="12" max="12" width="11.1640625" bestFit="1" customWidth="1"/>
    <col min="13" max="14" width="12.1640625" bestFit="1" customWidth="1"/>
    <col min="17" max="17" width="12.1640625" bestFit="1" customWidth="1"/>
    <col min="19" max="19" width="11.1640625" bestFit="1" customWidth="1"/>
  </cols>
  <sheetData>
    <row r="1" spans="1:19" x14ac:dyDescent="0.2">
      <c r="A1" t="s">
        <v>11</v>
      </c>
      <c r="B1">
        <f>10*10^-6</f>
        <v>9.9999999999999991E-6</v>
      </c>
    </row>
    <row r="2" spans="1:19" x14ac:dyDescent="0.2">
      <c r="A2" t="s">
        <v>12</v>
      </c>
      <c r="B2">
        <f>10*10^-6</f>
        <v>9.9999999999999991E-6</v>
      </c>
    </row>
    <row r="3" spans="1:19" x14ac:dyDescent="0.2">
      <c r="D3" t="s">
        <v>21</v>
      </c>
      <c r="E3" t="s">
        <v>21</v>
      </c>
    </row>
    <row r="4" spans="1:19" x14ac:dyDescent="0.2">
      <c r="A4" t="s">
        <v>14</v>
      </c>
      <c r="B4" t="s">
        <v>0</v>
      </c>
      <c r="C4" t="s">
        <v>7</v>
      </c>
      <c r="D4" t="s">
        <v>8</v>
      </c>
      <c r="E4" t="s">
        <v>13</v>
      </c>
      <c r="F4" t="s">
        <v>22</v>
      </c>
      <c r="G4" t="s">
        <v>23</v>
      </c>
      <c r="K4" t="s">
        <v>15</v>
      </c>
      <c r="L4" t="s">
        <v>17</v>
      </c>
      <c r="M4" t="s">
        <v>18</v>
      </c>
      <c r="N4" t="s">
        <v>19</v>
      </c>
    </row>
    <row r="5" spans="1:19" x14ac:dyDescent="0.2">
      <c r="A5">
        <v>0.2</v>
      </c>
      <c r="B5">
        <f>125*A5</f>
        <v>25</v>
      </c>
      <c r="C5">
        <f>B5+273</f>
        <v>298</v>
      </c>
      <c r="D5">
        <f>(5.012*10^-6)*EXP(-271000/(8.31*C5))</f>
        <v>1.4909337778748764E-53</v>
      </c>
      <c r="E5">
        <f>8.31*C5*$B$1*$B$1*$B$2*$B$2/(3.69*10^-5*D5*0.039*0.033)/(3600*24*364)</f>
        <v>1.1120873345649695E+36</v>
      </c>
      <c r="F5">
        <f>-171.065-0.0077993*C5+2839.319/C5+71.595*LOG(C5)</f>
        <v>13.28023813392204</v>
      </c>
      <c r="G5">
        <f>10^F5</f>
        <v>19065058135791.602</v>
      </c>
      <c r="H5">
        <f>1/G5</f>
        <v>5.2451977480344509E-14</v>
      </c>
      <c r="I5">
        <f>1.881-0.002028*C5-1560/C5</f>
        <v>-3.9582433288590604</v>
      </c>
      <c r="J5">
        <f>10^I5</f>
        <v>1.1009223060099985E-4</v>
      </c>
      <c r="K5">
        <f>10^-5.81*EXP(-23500/(8.31*C5))</f>
        <v>1.1713691146106507E-10</v>
      </c>
      <c r="L5">
        <f>$B$1/(K5*3.69*10^-5)</f>
        <v>2313555194.9154673</v>
      </c>
      <c r="M5">
        <f>L5/3600/24/365</f>
        <v>73.362353973727394</v>
      </c>
      <c r="N5">
        <f>(0.202)*EXP(-49800/(8.31*C5))</f>
        <v>3.7298352926973802E-10</v>
      </c>
      <c r="O5">
        <f>$B$1/(N5*22.69*10^-6)</f>
        <v>1181614604.3523471</v>
      </c>
      <c r="P5">
        <f>O5/3600/24/365</f>
        <v>37.468753308991218</v>
      </c>
      <c r="Q5">
        <f>E5/M5</f>
        <v>1.5158828395327001E+34</v>
      </c>
      <c r="S5">
        <f>M5/Sheet2!J5</f>
        <v>1.2764441737007729E-8</v>
      </c>
    </row>
    <row r="6" spans="1:19" x14ac:dyDescent="0.2">
      <c r="A6">
        <f>A5+0.2</f>
        <v>0.4</v>
      </c>
      <c r="B6">
        <f t="shared" ref="B6:B69" si="0">125*A6</f>
        <v>50</v>
      </c>
      <c r="C6">
        <f t="shared" ref="C6:C69" si="1">B6+273</f>
        <v>323</v>
      </c>
      <c r="D6">
        <f t="shared" ref="D6:D69" si="2">(5.012*10^-6)*EXP(-271000/(8.31*C6))</f>
        <v>7.1118748472395037E-50</v>
      </c>
      <c r="E6">
        <f t="shared" ref="E6:E54" si="3">8.31*C6*$B$1*$B$1*$B$2*$B$2/(3.69*10^-5*D6*0.039*0.033)/(3600*24*364)</f>
        <v>2.5269660168884434E+32</v>
      </c>
      <c r="F6">
        <f t="shared" ref="F6:F54" si="4">-171.065-0.0077993*C6+2839.319/C6+71.595*LOG(C6)</f>
        <v>14.852641986604908</v>
      </c>
      <c r="G6">
        <f t="shared" ref="G6:G69" si="5">10^F6</f>
        <v>712265627383281.25</v>
      </c>
      <c r="H6">
        <f t="shared" ref="H6:H69" si="6">1/G6</f>
        <v>1.4039705996677057E-15</v>
      </c>
      <c r="I6">
        <f t="shared" ref="I6:I54" si="7">1.881-0.002028*C6-1560/C6</f>
        <v>-3.6037653622291019</v>
      </c>
      <c r="J6">
        <f t="shared" ref="J6:J69" si="8">10^I6</f>
        <v>2.4902023450796906E-4</v>
      </c>
      <c r="K6">
        <f t="shared" ref="K6:K54" si="9">10^-5.81*EXP(-23500/(8.31*C6))</f>
        <v>2.4416326244236714E-10</v>
      </c>
      <c r="L6">
        <f t="shared" ref="L6:L69" si="10">$B$1/(K6*3.69*10^-5)</f>
        <v>1109924184.8108428</v>
      </c>
      <c r="M6">
        <f t="shared" ref="M6:M69" si="11">L6/3600/24/365</f>
        <v>35.195465018101309</v>
      </c>
      <c r="N6">
        <f>(0.202)*EXP(-49800/(8.31*C6))</f>
        <v>1.7687630738559864E-9</v>
      </c>
      <c r="O6">
        <f t="shared" ref="O6:O69" si="12">$B$1/(N6*22.69*10^-6)</f>
        <v>249170051.02735844</v>
      </c>
      <c r="P6">
        <f t="shared" ref="P6:P69" si="13">O6/3600/24/365</f>
        <v>7.9011304866615442</v>
      </c>
      <c r="Q6">
        <f t="shared" ref="Q6:Q54" si="14">E6/M6</f>
        <v>7.1798057380085891E+30</v>
      </c>
      <c r="S6">
        <f>M6/Sheet2!J6</f>
        <v>3.8379604641539071E-8</v>
      </c>
    </row>
    <row r="7" spans="1:19" x14ac:dyDescent="0.2">
      <c r="A7">
        <f t="shared" ref="A7:A71" si="15">A6+0.2</f>
        <v>0.60000000000000009</v>
      </c>
      <c r="B7">
        <f t="shared" si="0"/>
        <v>75.000000000000014</v>
      </c>
      <c r="C7">
        <f t="shared" si="1"/>
        <v>348</v>
      </c>
      <c r="D7">
        <f t="shared" si="2"/>
        <v>1.0045835029557014E-46</v>
      </c>
      <c r="E7">
        <f t="shared" si="3"/>
        <v>1.9274103489864023E+29</v>
      </c>
      <c r="F7">
        <f t="shared" si="4"/>
        <v>16.34417221403362</v>
      </c>
      <c r="G7">
        <f t="shared" si="5"/>
        <v>2.2088804632404712E+16</v>
      </c>
      <c r="H7">
        <f t="shared" si="6"/>
        <v>4.5271802464719178E-17</v>
      </c>
      <c r="I7">
        <f t="shared" si="7"/>
        <v>-3.3075026206896547</v>
      </c>
      <c r="J7">
        <f t="shared" si="8"/>
        <v>4.926033707940723E-4</v>
      </c>
      <c r="K7">
        <f t="shared" si="9"/>
        <v>4.5796835378050803E-10</v>
      </c>
      <c r="L7">
        <f t="shared" si="10"/>
        <v>591749861.73167884</v>
      </c>
      <c r="M7">
        <f t="shared" si="11"/>
        <v>18.764265021932992</v>
      </c>
      <c r="N7">
        <f>(0.202)*EXP(-49800/(8.31*C7))</f>
        <v>6.7069660410177913E-9</v>
      </c>
      <c r="O7">
        <f t="shared" si="12"/>
        <v>65711199.76941514</v>
      </c>
      <c r="P7">
        <f t="shared" si="13"/>
        <v>2.0836884756917531</v>
      </c>
      <c r="Q7">
        <f t="shared" si="14"/>
        <v>1.027170713445749E+28</v>
      </c>
      <c r="S7">
        <f>M7/Sheet2!J7</f>
        <v>1.1102976097705751E-7</v>
      </c>
    </row>
    <row r="8" spans="1:19" x14ac:dyDescent="0.2">
      <c r="A8">
        <f t="shared" si="15"/>
        <v>0.8</v>
      </c>
      <c r="B8">
        <f t="shared" si="0"/>
        <v>100</v>
      </c>
      <c r="C8">
        <f t="shared" si="1"/>
        <v>373</v>
      </c>
      <c r="D8">
        <f t="shared" si="2"/>
        <v>5.367050827976596E-44</v>
      </c>
      <c r="E8">
        <f t="shared" si="3"/>
        <v>3.8668213531420656E+26</v>
      </c>
      <c r="F8">
        <f t="shared" si="4"/>
        <v>17.75947019484434</v>
      </c>
      <c r="G8">
        <f t="shared" si="5"/>
        <v>5.7473837382553075E+17</v>
      </c>
      <c r="H8">
        <f t="shared" si="6"/>
        <v>1.7399221028933122E-18</v>
      </c>
      <c r="I8">
        <f t="shared" si="7"/>
        <v>-3.0577496300268097</v>
      </c>
      <c r="J8">
        <f t="shared" si="8"/>
        <v>8.7548834719931889E-4</v>
      </c>
      <c r="K8">
        <f t="shared" si="9"/>
        <v>7.8954092555350587E-10</v>
      </c>
      <c r="L8">
        <f t="shared" si="10"/>
        <v>343240864.73049432</v>
      </c>
      <c r="M8">
        <f t="shared" si="11"/>
        <v>10.884096420931453</v>
      </c>
      <c r="N8">
        <f>(0.202)*EXP(-49800/(8.31*C8))</f>
        <v>2.1270997384614809E-8</v>
      </c>
      <c r="O8">
        <f t="shared" si="12"/>
        <v>20719422.667353425</v>
      </c>
      <c r="P8">
        <f t="shared" si="13"/>
        <v>0.65700858280547392</v>
      </c>
      <c r="Q8">
        <f t="shared" si="14"/>
        <v>3.5527261093586912E+25</v>
      </c>
      <c r="S8">
        <f>M8/Sheet2!J8</f>
        <v>3.0750217033874743E-7</v>
      </c>
    </row>
    <row r="9" spans="1:19" x14ac:dyDescent="0.2">
      <c r="A9">
        <f t="shared" si="15"/>
        <v>1</v>
      </c>
      <c r="B9">
        <f t="shared" si="0"/>
        <v>125</v>
      </c>
      <c r="C9">
        <f t="shared" si="1"/>
        <v>398</v>
      </c>
      <c r="D9">
        <f t="shared" si="2"/>
        <v>1.3025765506134295E-41</v>
      </c>
      <c r="E9">
        <f t="shared" si="3"/>
        <v>1.7000465024055985E+24</v>
      </c>
      <c r="F9">
        <f t="shared" si="4"/>
        <v>19.103474481799083</v>
      </c>
      <c r="G9">
        <f t="shared" si="5"/>
        <v>1.2690375763615365E+19</v>
      </c>
      <c r="H9">
        <f t="shared" si="6"/>
        <v>7.8799873118580504E-20</v>
      </c>
      <c r="I9">
        <f t="shared" si="7"/>
        <v>-2.8457419899497487</v>
      </c>
      <c r="J9">
        <f t="shared" si="8"/>
        <v>1.426454784582657E-3</v>
      </c>
      <c r="K9">
        <f t="shared" si="9"/>
        <v>1.2711530592993452E-9</v>
      </c>
      <c r="L9">
        <f t="shared" si="10"/>
        <v>213194397.0433237</v>
      </c>
      <c r="M9">
        <f t="shared" si="11"/>
        <v>6.7603499823479103</v>
      </c>
      <c r="N9">
        <f>(0.202)*EXP(-49800/(8.31*C9))</f>
        <v>5.8354858421259055E-8</v>
      </c>
      <c r="O9">
        <f t="shared" si="12"/>
        <v>7552460.8797173472</v>
      </c>
      <c r="P9">
        <f t="shared" si="13"/>
        <v>0.23948696346135673</v>
      </c>
      <c r="Q9">
        <f t="shared" si="14"/>
        <v>2.5147314959205144E+23</v>
      </c>
      <c r="S9">
        <f>M9/Sheet2!J9</f>
        <v>8.1368172926094718E-7</v>
      </c>
    </row>
    <row r="10" spans="1:19" x14ac:dyDescent="0.2">
      <c r="A10">
        <f t="shared" si="15"/>
        <v>1.2</v>
      </c>
      <c r="B10">
        <f t="shared" si="0"/>
        <v>150</v>
      </c>
      <c r="C10">
        <f t="shared" si="1"/>
        <v>423</v>
      </c>
      <c r="D10">
        <f t="shared" si="2"/>
        <v>1.6517637282479688E-39</v>
      </c>
      <c r="E10">
        <f t="shared" si="3"/>
        <v>1.4248640427322832E+22</v>
      </c>
      <c r="F10">
        <f t="shared" si="4"/>
        <v>20.381072763681857</v>
      </c>
      <c r="G10">
        <f t="shared" si="5"/>
        <v>2.4047656716849041E+20</v>
      </c>
      <c r="H10">
        <f t="shared" si="6"/>
        <v>4.15840932767203E-21</v>
      </c>
      <c r="I10">
        <f t="shared" si="7"/>
        <v>-2.6647872624113473</v>
      </c>
      <c r="J10">
        <f t="shared" si="8"/>
        <v>2.1637781831248212E-3</v>
      </c>
      <c r="K10">
        <f t="shared" si="9"/>
        <v>1.9345228363946228E-9</v>
      </c>
      <c r="L10">
        <f t="shared" si="10"/>
        <v>140087625.19039008</v>
      </c>
      <c r="M10">
        <f t="shared" si="11"/>
        <v>4.4421494542868487</v>
      </c>
      <c r="N10">
        <f>(0.202)*EXP(-49800/(8.31*C10))</f>
        <v>1.4208850843036599E-7</v>
      </c>
      <c r="O10">
        <f t="shared" si="12"/>
        <v>3101748.2711066012</v>
      </c>
      <c r="P10">
        <f t="shared" si="13"/>
        <v>9.8355792462791761E-2</v>
      </c>
      <c r="Q10">
        <f t="shared" si="14"/>
        <v>3.2076004137079034E+21</v>
      </c>
      <c r="S10">
        <f>M10/Sheet2!J10</f>
        <v>2.0567298446975816E-6</v>
      </c>
    </row>
    <row r="11" spans="1:19" x14ac:dyDescent="0.2">
      <c r="A11">
        <f t="shared" si="15"/>
        <v>1.4</v>
      </c>
      <c r="B11">
        <f t="shared" si="0"/>
        <v>175</v>
      </c>
      <c r="C11">
        <f t="shared" si="1"/>
        <v>448</v>
      </c>
      <c r="D11">
        <f t="shared" si="2"/>
        <v>1.2200190917635764E-37</v>
      </c>
      <c r="E11">
        <f t="shared" si="3"/>
        <v>2.0431129273155908E+20</v>
      </c>
      <c r="F11">
        <f t="shared" si="4"/>
        <v>21.596928637197124</v>
      </c>
      <c r="G11">
        <f t="shared" si="5"/>
        <v>3.9530165918700185E+21</v>
      </c>
      <c r="H11">
        <f t="shared" si="6"/>
        <v>2.529713642124985E-22</v>
      </c>
      <c r="I11">
        <f t="shared" si="7"/>
        <v>-2.509686857142857</v>
      </c>
      <c r="J11">
        <f t="shared" si="8"/>
        <v>3.092524456691999E-3</v>
      </c>
      <c r="K11">
        <f t="shared" si="9"/>
        <v>2.8092824670670993E-9</v>
      </c>
      <c r="L11">
        <f t="shared" si="10"/>
        <v>96466878.35916622</v>
      </c>
      <c r="M11">
        <f t="shared" si="11"/>
        <v>3.0589446460922827</v>
      </c>
      <c r="N11">
        <f>(0.202)*EXP(-49800/(8.31*C11))</f>
        <v>3.1326130027699353E-7</v>
      </c>
      <c r="O11">
        <f t="shared" si="12"/>
        <v>1406885.5137174791</v>
      </c>
      <c r="P11">
        <f t="shared" si="13"/>
        <v>4.4612046984953038E-2</v>
      </c>
      <c r="Q11">
        <f t="shared" si="14"/>
        <v>6.6791431807228396E+19</v>
      </c>
      <c r="S11">
        <f>M11/Sheet2!J11</f>
        <v>4.9706384125107764E-6</v>
      </c>
    </row>
    <row r="12" spans="1:19" x14ac:dyDescent="0.2">
      <c r="A12">
        <f t="shared" si="15"/>
        <v>1.5999999999999999</v>
      </c>
      <c r="B12">
        <f t="shared" si="0"/>
        <v>199.99999999999997</v>
      </c>
      <c r="C12">
        <f t="shared" si="1"/>
        <v>473</v>
      </c>
      <c r="D12">
        <f t="shared" si="2"/>
        <v>5.7184465533943249E-36</v>
      </c>
      <c r="E12">
        <f t="shared" si="3"/>
        <v>4.6021848553885629E+18</v>
      </c>
      <c r="F12">
        <f t="shared" si="4"/>
        <v>22.755403054633149</v>
      </c>
      <c r="G12">
        <f t="shared" si="5"/>
        <v>5.6938110986741545E+22</v>
      </c>
      <c r="H12">
        <f t="shared" si="6"/>
        <v>1.7562928988509249E-23</v>
      </c>
      <c r="I12">
        <f t="shared" si="7"/>
        <v>-2.3763412515856235</v>
      </c>
      <c r="J12">
        <f t="shared" si="8"/>
        <v>4.2039616773496295E-3</v>
      </c>
      <c r="K12">
        <f t="shared" si="9"/>
        <v>3.9218406452489632E-9</v>
      </c>
      <c r="L12">
        <f t="shared" si="10"/>
        <v>69100897.905018434</v>
      </c>
      <c r="M12">
        <f t="shared" si="11"/>
        <v>2.1911750984594884</v>
      </c>
      <c r="N12">
        <f>(0.202)*EXP(-49800/(8.31*C12))</f>
        <v>6.3527219128661372E-7</v>
      </c>
      <c r="O12">
        <f t="shared" si="12"/>
        <v>693754.25433845888</v>
      </c>
      <c r="P12">
        <f t="shared" si="13"/>
        <v>2.1998803092924239E-2</v>
      </c>
      <c r="Q12">
        <f t="shared" si="14"/>
        <v>2.100327289509698E+18</v>
      </c>
      <c r="S12">
        <f>M12/Sheet2!J12</f>
        <v>1.1503644335073178E-5</v>
      </c>
    </row>
    <row r="13" spans="1:19" x14ac:dyDescent="0.2">
      <c r="A13">
        <f t="shared" si="15"/>
        <v>1.7999999999999998</v>
      </c>
      <c r="B13">
        <f t="shared" si="0"/>
        <v>224.99999999999997</v>
      </c>
      <c r="C13">
        <f t="shared" si="1"/>
        <v>498</v>
      </c>
      <c r="D13">
        <f t="shared" si="2"/>
        <v>1.821492188817561E-34</v>
      </c>
      <c r="E13">
        <f t="shared" si="3"/>
        <v>1.521188432172625E+17</v>
      </c>
      <c r="F13">
        <f t="shared" si="4"/>
        <v>23.86052716998239</v>
      </c>
      <c r="G13">
        <f t="shared" si="5"/>
        <v>7.253158532994441E+23</v>
      </c>
      <c r="H13">
        <f t="shared" si="6"/>
        <v>1.3787096965425813E-24</v>
      </c>
      <c r="I13">
        <f t="shared" si="7"/>
        <v>-2.2614741204819273</v>
      </c>
      <c r="J13">
        <f t="shared" si="8"/>
        <v>5.4767873605177817E-3</v>
      </c>
      <c r="K13">
        <f t="shared" si="9"/>
        <v>5.294644842717562E-9</v>
      </c>
      <c r="L13">
        <f t="shared" si="10"/>
        <v>51184303.778155535</v>
      </c>
      <c r="M13">
        <f t="shared" si="11"/>
        <v>1.6230436256391276</v>
      </c>
      <c r="N13">
        <f>(0.202)*EXP(-49800/(8.31*C13))</f>
        <v>1.2000084905409121E-6</v>
      </c>
      <c r="O13">
        <f t="shared" si="12"/>
        <v>367266.38923141675</v>
      </c>
      <c r="P13">
        <f t="shared" si="13"/>
        <v>1.1645940805156543E-2</v>
      </c>
      <c r="Q13">
        <f t="shared" si="14"/>
        <v>9.3724432796660416E+16</v>
      </c>
      <c r="S13">
        <f>M13/Sheet2!J13</f>
        <v>2.5543384614079334E-5</v>
      </c>
    </row>
    <row r="14" spans="1:19" x14ac:dyDescent="0.2">
      <c r="A14">
        <f t="shared" si="15"/>
        <v>1.9999999999999998</v>
      </c>
      <c r="B14">
        <f t="shared" si="0"/>
        <v>249.99999999999997</v>
      </c>
      <c r="C14">
        <f t="shared" si="1"/>
        <v>523</v>
      </c>
      <c r="D14">
        <f t="shared" si="2"/>
        <v>4.1674657861041735E-33</v>
      </c>
      <c r="E14">
        <f t="shared" si="3"/>
        <v>6982494951989434</v>
      </c>
      <c r="F14">
        <f t="shared" si="4"/>
        <v>24.916002736249794</v>
      </c>
      <c r="G14">
        <f t="shared" si="5"/>
        <v>8.2414330746869269E+24</v>
      </c>
      <c r="H14">
        <f t="shared" si="6"/>
        <v>1.2133812055957121E-25</v>
      </c>
      <c r="I14">
        <f t="shared" si="7"/>
        <v>-2.1624355869980878</v>
      </c>
      <c r="J14">
        <f t="shared" si="8"/>
        <v>6.8796194079314777E-3</v>
      </c>
      <c r="K14">
        <f t="shared" si="9"/>
        <v>6.9457998121215027E-9</v>
      </c>
      <c r="L14">
        <f t="shared" si="10"/>
        <v>39016775.22495801</v>
      </c>
      <c r="M14">
        <f t="shared" si="11"/>
        <v>1.2372138262607184</v>
      </c>
      <c r="N14">
        <f>(0.202)*EXP(-49800/(8.31*C14))</f>
        <v>2.1330503133003418E-6</v>
      </c>
      <c r="O14">
        <f t="shared" si="12"/>
        <v>206616.21651394587</v>
      </c>
      <c r="P14">
        <f t="shared" si="13"/>
        <v>6.5517572461296879E-3</v>
      </c>
      <c r="Q14">
        <f t="shared" si="14"/>
        <v>5643725283197741</v>
      </c>
      <c r="S14">
        <f>M14/Sheet2!J14</f>
        <v>5.4531598244098496E-5</v>
      </c>
    </row>
    <row r="15" spans="1:19" x14ac:dyDescent="0.2">
      <c r="A15">
        <f t="shared" si="15"/>
        <v>2.1999999999999997</v>
      </c>
      <c r="B15">
        <f t="shared" si="0"/>
        <v>274.99999999999994</v>
      </c>
      <c r="C15">
        <f t="shared" si="1"/>
        <v>548</v>
      </c>
      <c r="D15">
        <f t="shared" si="2"/>
        <v>7.1660501810378298E-32</v>
      </c>
      <c r="E15">
        <f t="shared" si="3"/>
        <v>425482495776853.25</v>
      </c>
      <c r="F15">
        <f t="shared" si="4"/>
        <v>25.925216735783295</v>
      </c>
      <c r="G15">
        <f t="shared" si="5"/>
        <v>8.4181514685820183E+25</v>
      </c>
      <c r="H15">
        <f t="shared" si="6"/>
        <v>1.1879092503053326E-26</v>
      </c>
      <c r="I15">
        <f t="shared" si="7"/>
        <v>-2.0770593284671532</v>
      </c>
      <c r="J15">
        <f t="shared" si="8"/>
        <v>8.3741487603440686E-3</v>
      </c>
      <c r="K15">
        <f t="shared" si="9"/>
        <v>8.8889757419531497E-9</v>
      </c>
      <c r="L15">
        <f t="shared" si="10"/>
        <v>30487506.9855409</v>
      </c>
      <c r="M15">
        <f t="shared" si="11"/>
        <v>0.96675250461507167</v>
      </c>
      <c r="N15">
        <f>(0.202)*EXP(-49800/(8.31*C15))</f>
        <v>3.5976952950989401E-6</v>
      </c>
      <c r="O15">
        <f t="shared" si="12"/>
        <v>122501.42083138345</v>
      </c>
      <c r="P15">
        <f t="shared" si="13"/>
        <v>3.8844945722787752E-3</v>
      </c>
      <c r="Q15">
        <f t="shared" si="14"/>
        <v>440115224678177.62</v>
      </c>
      <c r="S15">
        <f>M15/Sheet2!J15</f>
        <v>1.1217006994378765E-4</v>
      </c>
    </row>
    <row r="16" spans="1:19" x14ac:dyDescent="0.2">
      <c r="A16">
        <f t="shared" si="15"/>
        <v>2.4</v>
      </c>
      <c r="B16">
        <f t="shared" si="0"/>
        <v>300</v>
      </c>
      <c r="C16">
        <f t="shared" si="1"/>
        <v>573</v>
      </c>
      <c r="D16">
        <f t="shared" si="2"/>
        <v>9.6135971427345203E-31</v>
      </c>
      <c r="E16">
        <f t="shared" si="3"/>
        <v>33162685132730.098</v>
      </c>
      <c r="F16">
        <f t="shared" si="4"/>
        <v>26.891262760627882</v>
      </c>
      <c r="G16">
        <f t="shared" si="5"/>
        <v>7.7850742791921143E+26</v>
      </c>
      <c r="H16">
        <f t="shared" si="6"/>
        <v>1.2845092598188719E-27</v>
      </c>
      <c r="I16">
        <f t="shared" si="7"/>
        <v>-2.0035570890052359</v>
      </c>
      <c r="J16">
        <f t="shared" si="8"/>
        <v>9.9184295063973697E-3</v>
      </c>
      <c r="K16">
        <f t="shared" si="9"/>
        <v>1.1133534507865076E-8</v>
      </c>
      <c r="L16">
        <f t="shared" si="10"/>
        <v>24341120.947319601</v>
      </c>
      <c r="M16">
        <f t="shared" si="11"/>
        <v>0.77185188189115927</v>
      </c>
      <c r="N16">
        <f>(0.202)*EXP(-49800/(8.31*C16))</f>
        <v>5.7974578222745815E-6</v>
      </c>
      <c r="O16">
        <f t="shared" si="12"/>
        <v>76020.007196031627</v>
      </c>
      <c r="P16">
        <f t="shared" si="13"/>
        <v>2.4105786147904499E-3</v>
      </c>
      <c r="Q16">
        <f t="shared" si="14"/>
        <v>42965089430728.953</v>
      </c>
      <c r="S16">
        <f>M16/Sheet2!J16</f>
        <v>2.2278720256793924E-4</v>
      </c>
    </row>
    <row r="17" spans="1:19" x14ac:dyDescent="0.2">
      <c r="A17">
        <f t="shared" si="15"/>
        <v>2.6</v>
      </c>
      <c r="B17">
        <f t="shared" si="0"/>
        <v>325</v>
      </c>
      <c r="C17">
        <f t="shared" si="1"/>
        <v>598</v>
      </c>
      <c r="D17">
        <f t="shared" si="2"/>
        <v>1.0380315383665355E-29</v>
      </c>
      <c r="E17">
        <f t="shared" si="3"/>
        <v>3205321670759.644</v>
      </c>
      <c r="F17">
        <f t="shared" si="4"/>
        <v>27.816964951262321</v>
      </c>
      <c r="G17">
        <f t="shared" si="5"/>
        <v>6.5609231574438708E+27</v>
      </c>
      <c r="H17">
        <f t="shared" si="6"/>
        <v>1.5241757539339922E-28</v>
      </c>
      <c r="I17">
        <f t="shared" si="7"/>
        <v>-1.9404396521739129</v>
      </c>
      <c r="J17">
        <f t="shared" si="8"/>
        <v>1.1469918917602394E-2</v>
      </c>
      <c r="K17">
        <f t="shared" si="9"/>
        <v>1.3684807757038917E-8</v>
      </c>
      <c r="L17">
        <f t="shared" si="10"/>
        <v>19803179.908589315</v>
      </c>
      <c r="M17">
        <f t="shared" si="11"/>
        <v>0.6279547155184334</v>
      </c>
      <c r="N17">
        <f>(0.202)*EXP(-49800/(8.31*C17))</f>
        <v>8.9768774680971737E-6</v>
      </c>
      <c r="O17">
        <f t="shared" si="12"/>
        <v>49095.332640362241</v>
      </c>
      <c r="P17">
        <f t="shared" si="13"/>
        <v>1.5568027853996144E-3</v>
      </c>
      <c r="Q17">
        <f t="shared" si="14"/>
        <v>5104383471526.8623</v>
      </c>
      <c r="S17">
        <f>M17/Sheet2!J17</f>
        <v>4.2814137425886505E-4</v>
      </c>
    </row>
    <row r="18" spans="1:19" x14ac:dyDescent="0.2">
      <c r="A18">
        <f t="shared" si="15"/>
        <v>2.8000000000000003</v>
      </c>
      <c r="B18">
        <f t="shared" si="0"/>
        <v>350.00000000000006</v>
      </c>
      <c r="C18">
        <f t="shared" si="1"/>
        <v>623</v>
      </c>
      <c r="D18">
        <f t="shared" si="2"/>
        <v>9.2598473611756606E-29</v>
      </c>
      <c r="E18">
        <f t="shared" si="3"/>
        <v>374339109937.78748</v>
      </c>
      <c r="F18">
        <f t="shared" si="4"/>
        <v>28.704902182585727</v>
      </c>
      <c r="G18">
        <f t="shared" si="5"/>
        <v>5.0687653013592023E+28</v>
      </c>
      <c r="H18">
        <f t="shared" si="6"/>
        <v>1.9728670406811842E-29</v>
      </c>
      <c r="I18">
        <f t="shared" si="7"/>
        <v>-1.8864568410914928</v>
      </c>
      <c r="J18">
        <f t="shared" si="8"/>
        <v>1.2988026286019364E-2</v>
      </c>
      <c r="K18">
        <f t="shared" si="9"/>
        <v>1.6544470725401223E-8</v>
      </c>
      <c r="L18">
        <f t="shared" si="10"/>
        <v>16380258.669201285</v>
      </c>
      <c r="M18">
        <f t="shared" si="11"/>
        <v>0.51941459504062926</v>
      </c>
      <c r="N18">
        <f>(0.202)*EXP(-49800/(8.31*C18))</f>
        <v>1.3420639585766388E-5</v>
      </c>
      <c r="O18">
        <f t="shared" si="12"/>
        <v>32839.178978878444</v>
      </c>
      <c r="P18">
        <f t="shared" si="13"/>
        <v>1.0413235343378503E-3</v>
      </c>
      <c r="Q18">
        <f t="shared" si="14"/>
        <v>720694246006.90356</v>
      </c>
      <c r="S18">
        <f>M18/Sheet2!J18</f>
        <v>7.976809671910287E-4</v>
      </c>
    </row>
    <row r="19" spans="1:19" x14ac:dyDescent="0.2">
      <c r="A19">
        <f t="shared" si="15"/>
        <v>3.0000000000000004</v>
      </c>
      <c r="B19">
        <f t="shared" si="0"/>
        <v>375.00000000000006</v>
      </c>
      <c r="C19">
        <f t="shared" si="1"/>
        <v>648</v>
      </c>
      <c r="D19">
        <f t="shared" si="2"/>
        <v>6.9769288184392402E-28</v>
      </c>
      <c r="E19">
        <f t="shared" si="3"/>
        <v>51676334210.227036</v>
      </c>
      <c r="F19">
        <f t="shared" si="4"/>
        <v>29.557431268761917</v>
      </c>
      <c r="G19">
        <f t="shared" si="5"/>
        <v>3.6093688736607926E+29</v>
      </c>
      <c r="H19">
        <f t="shared" si="6"/>
        <v>2.7705674731597958E-30</v>
      </c>
      <c r="I19">
        <f t="shared" si="7"/>
        <v>-1.8405514074074074</v>
      </c>
      <c r="J19">
        <f t="shared" si="8"/>
        <v>1.4436057146694957E-2</v>
      </c>
      <c r="K19">
        <f t="shared" si="9"/>
        <v>1.9710967274850577E-8</v>
      </c>
      <c r="L19">
        <f t="shared" si="10"/>
        <v>13748828.570826927</v>
      </c>
      <c r="M19">
        <f t="shared" si="11"/>
        <v>0.43597249400136123</v>
      </c>
      <c r="N19">
        <f>(0.202)*EXP(-49800/(8.31*C19))</f>
        <v>1.9451146740404113E-5</v>
      </c>
      <c r="O19">
        <f t="shared" si="12"/>
        <v>22657.933295651397</v>
      </c>
      <c r="P19">
        <f t="shared" si="13"/>
        <v>7.1847835158711938E-4</v>
      </c>
      <c r="Q19">
        <f t="shared" si="14"/>
        <v>118531180111.71065</v>
      </c>
      <c r="S19">
        <f>M19/Sheet2!J19</f>
        <v>1.4435556169740771E-3</v>
      </c>
    </row>
    <row r="20" spans="1:19" x14ac:dyDescent="0.2">
      <c r="A20">
        <f t="shared" si="15"/>
        <v>3.2000000000000006</v>
      </c>
      <c r="B20">
        <f t="shared" si="0"/>
        <v>400.00000000000006</v>
      </c>
      <c r="C20">
        <f t="shared" si="1"/>
        <v>673</v>
      </c>
      <c r="D20">
        <f t="shared" si="2"/>
        <v>4.5244338866577543E-27</v>
      </c>
      <c r="E20">
        <f t="shared" si="3"/>
        <v>8276215725.8009129</v>
      </c>
      <c r="F20">
        <f t="shared" si="4"/>
        <v>30.376708582996741</v>
      </c>
      <c r="G20">
        <f t="shared" si="5"/>
        <v>2.3807214395496459E+30</v>
      </c>
      <c r="H20">
        <f t="shared" si="6"/>
        <v>4.200407420152301E-31</v>
      </c>
      <c r="I20">
        <f t="shared" si="7"/>
        <v>-1.8018231976225856</v>
      </c>
      <c r="J20">
        <f t="shared" si="8"/>
        <v>1.5782536499691184E-2</v>
      </c>
      <c r="K20">
        <f t="shared" si="9"/>
        <v>2.3179952703312997E-8</v>
      </c>
      <c r="L20">
        <f t="shared" si="10"/>
        <v>11691253.795714913</v>
      </c>
      <c r="M20">
        <f t="shared" si="11"/>
        <v>0.37072722589151808</v>
      </c>
      <c r="N20">
        <f>(0.202)*EXP(-49800/(8.31*C20))</f>
        <v>2.7424774266933198E-5</v>
      </c>
      <c r="O20">
        <f t="shared" si="12"/>
        <v>16070.242951804166</v>
      </c>
      <c r="P20">
        <f t="shared" si="13"/>
        <v>5.0958406113026902E-4</v>
      </c>
      <c r="Q20">
        <f t="shared" si="14"/>
        <v>22324272801.6493</v>
      </c>
      <c r="S20">
        <f>M20/Sheet2!J20</f>
        <v>2.5419687643343761E-3</v>
      </c>
    </row>
    <row r="21" spans="1:19" x14ac:dyDescent="0.2">
      <c r="A21">
        <f t="shared" si="15"/>
        <v>3.4000000000000008</v>
      </c>
      <c r="B21">
        <f t="shared" si="0"/>
        <v>425.00000000000011</v>
      </c>
      <c r="C21">
        <f t="shared" si="1"/>
        <v>698.00000000000011</v>
      </c>
      <c r="D21">
        <f t="shared" si="2"/>
        <v>2.5662867299769199E-26</v>
      </c>
      <c r="E21">
        <f t="shared" si="3"/>
        <v>1513321593.1913087</v>
      </c>
      <c r="F21">
        <f t="shared" si="4"/>
        <v>31.164709846315588</v>
      </c>
      <c r="G21">
        <f t="shared" si="5"/>
        <v>1.4612006149558455E+31</v>
      </c>
      <c r="H21">
        <f t="shared" si="6"/>
        <v>6.8436872374996774E-32</v>
      </c>
      <c r="I21">
        <f t="shared" si="7"/>
        <v>-1.7695010200573063</v>
      </c>
      <c r="J21">
        <f t="shared" si="8"/>
        <v>1.700195960270531E-2</v>
      </c>
      <c r="K21">
        <f t="shared" si="9"/>
        <v>2.6944730490234904E-8</v>
      </c>
      <c r="L21">
        <f t="shared" si="10"/>
        <v>10057725.762939619</v>
      </c>
      <c r="M21">
        <f t="shared" si="11"/>
        <v>0.31892839177256527</v>
      </c>
      <c r="N21">
        <f>(0.202)*EXP(-49800/(8.31*C21))</f>
        <v>3.7727096923688761E-5</v>
      </c>
      <c r="O21">
        <f t="shared" si="12"/>
        <v>11681.863204567819</v>
      </c>
      <c r="P21">
        <f t="shared" si="13"/>
        <v>3.7042945219963914E-4</v>
      </c>
      <c r="Q21">
        <f t="shared" si="14"/>
        <v>4745019986.4002419</v>
      </c>
      <c r="S21">
        <f>M21/Sheet2!J21</f>
        <v>4.3627642384676283E-3</v>
      </c>
    </row>
    <row r="22" spans="1:19" x14ac:dyDescent="0.2">
      <c r="A22">
        <f t="shared" si="15"/>
        <v>3.600000000000001</v>
      </c>
      <c r="B22">
        <f t="shared" si="0"/>
        <v>450.00000000000011</v>
      </c>
      <c r="C22">
        <f t="shared" si="1"/>
        <v>723.00000000000011</v>
      </c>
      <c r="D22">
        <f t="shared" si="2"/>
        <v>1.2909819826817305E-25</v>
      </c>
      <c r="E22">
        <f t="shared" si="3"/>
        <v>311601185.08564466</v>
      </c>
      <c r="F22">
        <f t="shared" si="4"/>
        <v>31.923248041136645</v>
      </c>
      <c r="G22">
        <f t="shared" si="5"/>
        <v>8.3800776172870881E+31</v>
      </c>
      <c r="H22">
        <f t="shared" si="6"/>
        <v>1.1933063697848344E-32</v>
      </c>
      <c r="I22">
        <f t="shared" si="7"/>
        <v>-1.7429203485477174</v>
      </c>
      <c r="J22">
        <f t="shared" si="8"/>
        <v>1.8075055998160162E-2</v>
      </c>
      <c r="K22">
        <f t="shared" si="9"/>
        <v>3.0996666980616815E-8</v>
      </c>
      <c r="L22">
        <f t="shared" si="10"/>
        <v>8742962.9190960024</v>
      </c>
      <c r="M22">
        <f t="shared" si="11"/>
        <v>0.27723753548630142</v>
      </c>
      <c r="N22">
        <f>(0.202)*EXP(-49800/(8.31*C22))</f>
        <v>5.0767391963220782E-5</v>
      </c>
      <c r="O22">
        <f t="shared" si="12"/>
        <v>8681.2177723703408</v>
      </c>
      <c r="P22">
        <f t="shared" si="13"/>
        <v>2.7527960972762371E-4</v>
      </c>
      <c r="Q22">
        <f t="shared" si="14"/>
        <v>1123950205.8733356</v>
      </c>
      <c r="S22">
        <f>M22/Sheet2!J22</f>
        <v>7.3094326839177083E-3</v>
      </c>
    </row>
    <row r="23" spans="1:19" x14ac:dyDescent="0.2">
      <c r="A23">
        <f>A22+0.2</f>
        <v>3.8000000000000012</v>
      </c>
      <c r="B23">
        <f t="shared" si="0"/>
        <v>475.00000000000017</v>
      </c>
      <c r="C23">
        <f t="shared" si="1"/>
        <v>748.00000000000023</v>
      </c>
      <c r="D23">
        <f t="shared" si="2"/>
        <v>5.8295601195425057E-25</v>
      </c>
      <c r="E23">
        <f t="shared" si="3"/>
        <v>71391547.671165928</v>
      </c>
      <c r="F23">
        <f t="shared" si="4"/>
        <v>32.653989515148908</v>
      </c>
      <c r="G23">
        <f t="shared" si="5"/>
        <v>4.5080582093792502E+32</v>
      </c>
      <c r="H23">
        <f t="shared" si="6"/>
        <v>2.2182499727253916E-33</v>
      </c>
      <c r="I23">
        <f t="shared" si="7"/>
        <v>-1.7215054973262029</v>
      </c>
      <c r="J23">
        <f t="shared" si="8"/>
        <v>1.8988668059766806E-2</v>
      </c>
      <c r="K23">
        <f t="shared" si="9"/>
        <v>3.5325574113634623E-8</v>
      </c>
      <c r="L23">
        <f t="shared" si="10"/>
        <v>7671572.7012770958</v>
      </c>
      <c r="M23">
        <f t="shared" si="11"/>
        <v>0.24326397454582366</v>
      </c>
      <c r="N23">
        <f>(0.202)*EXP(-49800/(8.31*C23))</f>
        <v>6.6972715027393951E-5</v>
      </c>
      <c r="O23">
        <f t="shared" si="12"/>
        <v>6580.6319064074678</v>
      </c>
      <c r="P23">
        <f t="shared" si="13"/>
        <v>2.08670468873905E-4</v>
      </c>
      <c r="Q23">
        <f t="shared" si="14"/>
        <v>293473572.50268841</v>
      </c>
      <c r="S23">
        <f>M23/Sheet2!J23</f>
        <v>1.1971988672341363E-2</v>
      </c>
    </row>
    <row r="24" spans="1:19" x14ac:dyDescent="0.2">
      <c r="A24">
        <f t="shared" si="15"/>
        <v>4.0000000000000009</v>
      </c>
      <c r="B24">
        <f t="shared" si="0"/>
        <v>500.00000000000011</v>
      </c>
      <c r="C24">
        <f t="shared" si="1"/>
        <v>773.00000000000011</v>
      </c>
      <c r="D24">
        <f t="shared" si="2"/>
        <v>2.3878243995409669E-24</v>
      </c>
      <c r="E24">
        <f t="shared" si="3"/>
        <v>18011840.515045024</v>
      </c>
      <c r="F24">
        <f t="shared" si="4"/>
        <v>33.358468396577962</v>
      </c>
      <c r="G24">
        <f t="shared" si="5"/>
        <v>2.2828028000601958E+33</v>
      </c>
      <c r="H24">
        <f t="shared" si="6"/>
        <v>4.3805798730123811E-34</v>
      </c>
      <c r="I24">
        <f t="shared" si="7"/>
        <v>-1.7047552548512288</v>
      </c>
      <c r="J24">
        <f t="shared" si="8"/>
        <v>1.9735346013702165E-2</v>
      </c>
      <c r="K24">
        <f t="shared" si="9"/>
        <v>3.9920054866391733E-8</v>
      </c>
      <c r="L24">
        <f t="shared" si="10"/>
        <v>6788635.7103996491</v>
      </c>
      <c r="M24">
        <f t="shared" si="11"/>
        <v>0.21526622623032879</v>
      </c>
      <c r="N24">
        <f>(0.202)*EXP(-49800/(8.31*C24))</f>
        <v>8.6781817563227087E-5</v>
      </c>
      <c r="O24">
        <f t="shared" si="12"/>
        <v>5078.5152667136035</v>
      </c>
      <c r="P24">
        <f t="shared" si="13"/>
        <v>1.6103866269386109E-4</v>
      </c>
      <c r="Q24">
        <f t="shared" si="14"/>
        <v>83672394.088299125</v>
      </c>
      <c r="S24">
        <f>M24/Sheet2!J24</f>
        <v>1.9195387364345382E-2</v>
      </c>
    </row>
    <row r="25" spans="1:19" x14ac:dyDescent="0.2">
      <c r="A25">
        <f t="shared" si="15"/>
        <v>4.2000000000000011</v>
      </c>
      <c r="B25">
        <f t="shared" si="0"/>
        <v>525.00000000000011</v>
      </c>
      <c r="C25">
        <f t="shared" si="1"/>
        <v>798.00000000000011</v>
      </c>
      <c r="D25">
        <f t="shared" si="2"/>
        <v>8.9536507727655806E-24</v>
      </c>
      <c r="E25">
        <f t="shared" si="3"/>
        <v>4958881.4366490245</v>
      </c>
      <c r="F25">
        <f t="shared" si="4"/>
        <v>34.038099465904622</v>
      </c>
      <c r="G25">
        <f t="shared" si="5"/>
        <v>1.0916903362477091E+34</v>
      </c>
      <c r="H25">
        <f t="shared" si="6"/>
        <v>9.1601067335370815E-35</v>
      </c>
      <c r="I25">
        <f t="shared" si="7"/>
        <v>-1.6922312180451125</v>
      </c>
      <c r="J25">
        <f t="shared" si="8"/>
        <v>2.0312752736245006E-2</v>
      </c>
      <c r="K25">
        <f t="shared" si="9"/>
        <v>4.4767809369485165E-8</v>
      </c>
      <c r="L25">
        <f t="shared" si="10"/>
        <v>6053517.3340829657</v>
      </c>
      <c r="M25">
        <f t="shared" si="11"/>
        <v>0.19195577543388398</v>
      </c>
      <c r="N25">
        <f>(0.202)*EXP(-49800/(8.31*C25))</f>
        <v>1.1063913557637285E-4</v>
      </c>
      <c r="O25">
        <f t="shared" si="12"/>
        <v>3983.4257839422276</v>
      </c>
      <c r="P25">
        <f t="shared" si="13"/>
        <v>1.2631360299157241E-4</v>
      </c>
      <c r="Q25">
        <f t="shared" si="14"/>
        <v>25833457.865179107</v>
      </c>
      <c r="S25">
        <f>M25/Sheet2!J25</f>
        <v>3.0166302605241311E-2</v>
      </c>
    </row>
    <row r="26" spans="1:19" x14ac:dyDescent="0.2">
      <c r="A26">
        <f t="shared" si="15"/>
        <v>4.4000000000000012</v>
      </c>
      <c r="B26">
        <f t="shared" si="0"/>
        <v>550.00000000000011</v>
      </c>
      <c r="C26">
        <f t="shared" si="1"/>
        <v>823.00000000000011</v>
      </c>
      <c r="D26">
        <f t="shared" si="2"/>
        <v>3.0983154632792635E-23</v>
      </c>
      <c r="E26">
        <f t="shared" si="3"/>
        <v>1477934.4935935112</v>
      </c>
      <c r="F26">
        <f t="shared" si="4"/>
        <v>34.694189634950789</v>
      </c>
      <c r="G26">
        <f t="shared" si="5"/>
        <v>4.945265751806622E+34</v>
      </c>
      <c r="H26">
        <f t="shared" si="6"/>
        <v>2.0221360189483779E-35</v>
      </c>
      <c r="I26">
        <f t="shared" si="7"/>
        <v>-1.6835482527339003</v>
      </c>
      <c r="J26">
        <f t="shared" si="8"/>
        <v>2.0722958022405043E-2</v>
      </c>
      <c r="K26">
        <f t="shared" si="9"/>
        <v>4.9855901921348843E-8</v>
      </c>
      <c r="L26">
        <f t="shared" si="10"/>
        <v>5435719.7359427148</v>
      </c>
      <c r="M26">
        <f t="shared" si="11"/>
        <v>0.17236554210878724</v>
      </c>
      <c r="N26">
        <f>(0.202)*EXP(-49800/(8.31*C26))</f>
        <v>1.3898903568066535E-4</v>
      </c>
      <c r="O26">
        <f t="shared" si="12"/>
        <v>3170.9176426015888</v>
      </c>
      <c r="P26">
        <f t="shared" si="13"/>
        <v>1.0054913884454555E-4</v>
      </c>
      <c r="Q26">
        <f t="shared" si="14"/>
        <v>8574419.6636513565</v>
      </c>
      <c r="S26">
        <f>M26/Sheet2!J26</f>
        <v>4.6521160653549054E-2</v>
      </c>
    </row>
    <row r="27" spans="1:19" x14ac:dyDescent="0.2">
      <c r="A27">
        <f t="shared" si="15"/>
        <v>4.6000000000000014</v>
      </c>
      <c r="B27">
        <f t="shared" si="0"/>
        <v>575.00000000000023</v>
      </c>
      <c r="C27">
        <f t="shared" si="1"/>
        <v>848.00000000000023</v>
      </c>
      <c r="D27">
        <f t="shared" si="2"/>
        <v>9.9646731652946659E-23</v>
      </c>
      <c r="E27">
        <f t="shared" si="3"/>
        <v>473493.23469347326</v>
      </c>
      <c r="F27">
        <f t="shared" si="4"/>
        <v>35.327948180055245</v>
      </c>
      <c r="G27">
        <f t="shared" si="5"/>
        <v>2.1278851319373988E+35</v>
      </c>
      <c r="H27">
        <f t="shared" si="6"/>
        <v>4.6995017963658551E-36</v>
      </c>
      <c r="I27">
        <f t="shared" si="7"/>
        <v>-1.6783666415094338</v>
      </c>
      <c r="J27">
        <f t="shared" si="8"/>
        <v>2.097168657483206E-2</v>
      </c>
      <c r="K27">
        <f t="shared" si="9"/>
        <v>5.5170990619064136E-8</v>
      </c>
      <c r="L27">
        <f t="shared" si="10"/>
        <v>4912050.8257369632</v>
      </c>
      <c r="M27">
        <f t="shared" si="11"/>
        <v>0.15576010989779818</v>
      </c>
      <c r="N27">
        <f>(0.202)*EXP(-49800/(8.31*C27))</f>
        <v>1.7227046016607585E-4</v>
      </c>
      <c r="O27">
        <f t="shared" si="12"/>
        <v>2558.3189650920331</v>
      </c>
      <c r="P27">
        <f t="shared" si="13"/>
        <v>8.1123762211188265E-5</v>
      </c>
      <c r="Q27">
        <f t="shared" si="14"/>
        <v>3039887.6516211713</v>
      </c>
      <c r="S27">
        <f>M27/Sheet2!J27</f>
        <v>7.0478303104989551E-2</v>
      </c>
    </row>
    <row r="28" spans="1:19" x14ac:dyDescent="0.2">
      <c r="A28">
        <f t="shared" si="15"/>
        <v>4.8000000000000016</v>
      </c>
      <c r="B28">
        <f t="shared" si="0"/>
        <v>600.00000000000023</v>
      </c>
      <c r="C28">
        <f t="shared" si="1"/>
        <v>873.00000000000023</v>
      </c>
      <c r="D28">
        <f t="shared" si="2"/>
        <v>2.9973907078345684E-22</v>
      </c>
      <c r="E28">
        <f t="shared" si="3"/>
        <v>162051.05832505124</v>
      </c>
      <c r="F28">
        <f t="shared" si="4"/>
        <v>35.940495866645534</v>
      </c>
      <c r="G28">
        <f t="shared" si="5"/>
        <v>8.7195860246845186E+35</v>
      </c>
      <c r="H28">
        <f t="shared" si="6"/>
        <v>1.1468434363386888E-36</v>
      </c>
      <c r="I28">
        <f t="shared" si="7"/>
        <v>-1.6763855807560135</v>
      </c>
      <c r="J28">
        <f t="shared" si="8"/>
        <v>2.1067568721429161E-2</v>
      </c>
      <c r="K28">
        <f t="shared" si="9"/>
        <v>6.0699522233552031E-8</v>
      </c>
      <c r="L28">
        <f t="shared" si="10"/>
        <v>4464659.6884958977</v>
      </c>
      <c r="M28">
        <f t="shared" si="11"/>
        <v>0.14157343000050412</v>
      </c>
      <c r="N28">
        <f>(0.202)*EXP(-49800/(8.31*C28))</f>
        <v>2.1091207131807525E-4</v>
      </c>
      <c r="O28">
        <f t="shared" si="12"/>
        <v>2089.6043674207349</v>
      </c>
      <c r="P28">
        <f t="shared" si="13"/>
        <v>6.62609198192775E-5</v>
      </c>
      <c r="Q28">
        <f t="shared" si="14"/>
        <v>1144643.1602630112</v>
      </c>
      <c r="S28">
        <f>M28/Sheet2!J28</f>
        <v>0.10499703104942101</v>
      </c>
    </row>
    <row r="29" spans="1:19" x14ac:dyDescent="0.2">
      <c r="A29">
        <f t="shared" si="15"/>
        <v>5.0000000000000018</v>
      </c>
      <c r="B29">
        <f t="shared" si="0"/>
        <v>625.00000000000023</v>
      </c>
      <c r="C29">
        <f t="shared" si="1"/>
        <v>898.00000000000023</v>
      </c>
      <c r="D29">
        <f t="shared" si="2"/>
        <v>8.4799511106508626E-22</v>
      </c>
      <c r="E29">
        <f t="shared" si="3"/>
        <v>58920.167504163997</v>
      </c>
      <c r="F29">
        <f t="shared" si="4"/>
        <v>36.532873090733545</v>
      </c>
      <c r="G29">
        <f t="shared" si="5"/>
        <v>3.4109322300527978E+36</v>
      </c>
      <c r="H29">
        <f t="shared" si="6"/>
        <v>2.9317498342220685E-37</v>
      </c>
      <c r="I29">
        <f t="shared" si="7"/>
        <v>-1.6773377639198217</v>
      </c>
      <c r="J29">
        <f t="shared" si="8"/>
        <v>2.1021429038949789E-2</v>
      </c>
      <c r="K29">
        <f t="shared" si="9"/>
        <v>6.642789544720209E-8</v>
      </c>
      <c r="L29">
        <f t="shared" si="10"/>
        <v>4079652.2033803905</v>
      </c>
      <c r="M29">
        <f t="shared" si="11"/>
        <v>0.12936492273529904</v>
      </c>
      <c r="N29">
        <f>(0.202)*EXP(-49800/(8.31*C29))</f>
        <v>2.5532795836610286E-4</v>
      </c>
      <c r="O29">
        <f t="shared" si="12"/>
        <v>1726.1046858647248</v>
      </c>
      <c r="P29">
        <f t="shared" si="13"/>
        <v>5.4734420530971741E-5</v>
      </c>
      <c r="Q29">
        <f t="shared" si="14"/>
        <v>455457.06098958466</v>
      </c>
      <c r="S29">
        <f>M29/Sheet2!J29</f>
        <v>0.15396605696620047</v>
      </c>
    </row>
    <row r="30" spans="1:19" x14ac:dyDescent="0.2">
      <c r="A30">
        <f>A29+0.2</f>
        <v>5.200000000000002</v>
      </c>
      <c r="B30">
        <f t="shared" si="0"/>
        <v>650.00000000000023</v>
      </c>
      <c r="C30">
        <f t="shared" si="1"/>
        <v>923.00000000000023</v>
      </c>
      <c r="D30">
        <f t="shared" si="2"/>
        <v>2.2676547124684463E-21</v>
      </c>
      <c r="E30">
        <f t="shared" si="3"/>
        <v>22646.743372850244</v>
      </c>
      <c r="F30">
        <f t="shared" si="4"/>
        <v>37.106047150388946</v>
      </c>
      <c r="G30">
        <f t="shared" si="5"/>
        <v>1.276577396465548E+37</v>
      </c>
      <c r="H30">
        <f t="shared" si="6"/>
        <v>7.8334459216393293E-38</v>
      </c>
      <c r="I30">
        <f t="shared" si="7"/>
        <v>-1.6809848450704223</v>
      </c>
      <c r="J30">
        <f t="shared" si="8"/>
        <v>2.084563623749176E-2</v>
      </c>
      <c r="K30">
        <f t="shared" si="9"/>
        <v>7.2342595767129776E-8</v>
      </c>
      <c r="L30">
        <f t="shared" si="10"/>
        <v>3746101.5485186037</v>
      </c>
      <c r="M30">
        <f t="shared" si="11"/>
        <v>0.11878810085358334</v>
      </c>
      <c r="N30">
        <f>(0.202)*EXP(-49800/(8.31*C30))</f>
        <v>3.0591393914672994E-4</v>
      </c>
      <c r="O30">
        <f t="shared" si="12"/>
        <v>1440.6757227123712</v>
      </c>
      <c r="P30">
        <f t="shared" si="13"/>
        <v>4.5683527483269001E-5</v>
      </c>
      <c r="Q30">
        <f t="shared" si="14"/>
        <v>190648.24852082049</v>
      </c>
      <c r="S30">
        <f>M30/Sheet2!J30</f>
        <v>0.22242356317708906</v>
      </c>
    </row>
    <row r="31" spans="1:19" x14ac:dyDescent="0.2">
      <c r="A31">
        <f t="shared" si="15"/>
        <v>5.4000000000000021</v>
      </c>
      <c r="B31">
        <f t="shared" si="0"/>
        <v>675.00000000000023</v>
      </c>
      <c r="C31">
        <f t="shared" si="1"/>
        <v>948.00000000000023</v>
      </c>
      <c r="D31">
        <f t="shared" si="2"/>
        <v>5.7574440433738538E-21</v>
      </c>
      <c r="E31">
        <f t="shared" si="3"/>
        <v>9161.3525514072971</v>
      </c>
      <c r="F31">
        <f t="shared" si="4"/>
        <v>37.660918748005798</v>
      </c>
      <c r="G31">
        <f t="shared" si="5"/>
        <v>4.5805618113573823E+37</v>
      </c>
      <c r="H31">
        <f t="shared" si="6"/>
        <v>2.183138316178872E-38</v>
      </c>
      <c r="I31">
        <f t="shared" si="7"/>
        <v>-1.6871136202531645</v>
      </c>
      <c r="J31">
        <f t="shared" si="8"/>
        <v>2.055352803618956E-2</v>
      </c>
      <c r="K31">
        <f t="shared" si="9"/>
        <v>7.8430305422386111E-8</v>
      </c>
      <c r="L31">
        <f t="shared" si="10"/>
        <v>3455331.5656188787</v>
      </c>
      <c r="M31">
        <f t="shared" si="11"/>
        <v>0.10956784518071026</v>
      </c>
      <c r="N31">
        <f>(0.202)*EXP(-49800/(8.31*C31))</f>
        <v>3.6304446307576364E-4</v>
      </c>
      <c r="O31">
        <f t="shared" si="12"/>
        <v>1213.9636606330205</v>
      </c>
      <c r="P31">
        <f t="shared" si="13"/>
        <v>3.849453515452247E-5</v>
      </c>
      <c r="Q31">
        <f t="shared" si="14"/>
        <v>83613.513949256521</v>
      </c>
      <c r="S31">
        <f>M31/Sheet2!J31</f>
        <v>0.31681064246439455</v>
      </c>
    </row>
    <row r="32" spans="1:19" x14ac:dyDescent="0.2">
      <c r="A32">
        <f t="shared" si="15"/>
        <v>5.6000000000000023</v>
      </c>
      <c r="B32">
        <f t="shared" si="0"/>
        <v>700.00000000000034</v>
      </c>
      <c r="C32">
        <f t="shared" si="1"/>
        <v>973.00000000000034</v>
      </c>
      <c r="D32">
        <f t="shared" si="2"/>
        <v>1.3934405498174329E-20</v>
      </c>
      <c r="E32">
        <f t="shared" si="3"/>
        <v>3885.1284346706561</v>
      </c>
      <c r="F32">
        <f t="shared" si="4"/>
        <v>38.198327812681725</v>
      </c>
      <c r="G32">
        <f t="shared" si="5"/>
        <v>1.5788025263985935E+38</v>
      </c>
      <c r="H32">
        <f t="shared" si="6"/>
        <v>6.3339143640788319E-39</v>
      </c>
      <c r="I32">
        <f t="shared" si="7"/>
        <v>-1.6955327975334018</v>
      </c>
      <c r="J32">
        <f t="shared" si="8"/>
        <v>2.0158917265636983E-2</v>
      </c>
      <c r="K32">
        <f t="shared" si="9"/>
        <v>8.467799141905251E-8</v>
      </c>
      <c r="L32">
        <f t="shared" si="10"/>
        <v>3200391.3352876808</v>
      </c>
      <c r="M32">
        <f t="shared" si="11"/>
        <v>0.10148374350861494</v>
      </c>
      <c r="N32">
        <f>(0.202)*EXP(-49800/(8.31*C32))</f>
        <v>4.2707010210719671E-4</v>
      </c>
      <c r="O32">
        <f t="shared" si="12"/>
        <v>1031.9682487569216</v>
      </c>
      <c r="P32">
        <f t="shared" si="13"/>
        <v>3.272349850193181E-5</v>
      </c>
      <c r="Q32">
        <f t="shared" si="14"/>
        <v>38283.258976752746</v>
      </c>
      <c r="S32">
        <f>M32/Sheet2!J32</f>
        <v>0.44525938864411052</v>
      </c>
    </row>
    <row r="33" spans="1:19" x14ac:dyDescent="0.2">
      <c r="A33">
        <f t="shared" si="15"/>
        <v>5.8000000000000025</v>
      </c>
      <c r="B33">
        <f t="shared" si="0"/>
        <v>725.00000000000034</v>
      </c>
      <c r="C33">
        <f t="shared" si="1"/>
        <v>998.00000000000034</v>
      </c>
      <c r="D33">
        <f t="shared" si="2"/>
        <v>3.2263818408541726E-20</v>
      </c>
      <c r="E33">
        <f t="shared" si="3"/>
        <v>1721.0590099071405</v>
      </c>
      <c r="F33">
        <f t="shared" si="4"/>
        <v>38.719058721505434</v>
      </c>
      <c r="G33">
        <f t="shared" si="5"/>
        <v>5.2367123804858926E+38</v>
      </c>
      <c r="H33">
        <f t="shared" si="6"/>
        <v>1.9095950423521526E-39</v>
      </c>
      <c r="I33">
        <f t="shared" si="7"/>
        <v>-1.7060702525050102</v>
      </c>
      <c r="J33">
        <f t="shared" si="8"/>
        <v>1.9675679855007077E-2</v>
      </c>
      <c r="K33">
        <f t="shared" si="9"/>
        <v>9.1072974714410149E-8</v>
      </c>
      <c r="L33">
        <f t="shared" si="10"/>
        <v>2975665.513034137</v>
      </c>
      <c r="M33">
        <f t="shared" si="11"/>
        <v>9.4357734431574608E-2</v>
      </c>
      <c r="N33">
        <f>(0.202)*EXP(-49800/(8.31*C33))</f>
        <v>4.9831560150809316E-4</v>
      </c>
      <c r="O33">
        <f t="shared" si="12"/>
        <v>884.42501907266831</v>
      </c>
      <c r="P33">
        <f t="shared" si="13"/>
        <v>2.804493338003134E-5</v>
      </c>
      <c r="Q33">
        <f t="shared" si="14"/>
        <v>18239.723752112772</v>
      </c>
      <c r="S33">
        <f>M33/Sheet2!J33</f>
        <v>0.61791632695084131</v>
      </c>
    </row>
    <row r="34" spans="1:19" x14ac:dyDescent="0.2">
      <c r="A34">
        <f t="shared" si="15"/>
        <v>6.0000000000000027</v>
      </c>
      <c r="B34">
        <f t="shared" si="0"/>
        <v>750.00000000000034</v>
      </c>
      <c r="C34">
        <f t="shared" si="1"/>
        <v>1023.0000000000003</v>
      </c>
      <c r="D34">
        <f t="shared" si="2"/>
        <v>7.1700405627968013E-20</v>
      </c>
      <c r="E34">
        <f t="shared" si="3"/>
        <v>793.84370579720644</v>
      </c>
      <c r="F34">
        <f t="shared" si="4"/>
        <v>39.223844989072745</v>
      </c>
      <c r="G34">
        <f t="shared" si="5"/>
        <v>1.6743451522940075E+39</v>
      </c>
      <c r="H34">
        <f t="shared" si="6"/>
        <v>5.9724842194568287E-40</v>
      </c>
      <c r="I34">
        <f t="shared" si="7"/>
        <v>-1.7185706862170089</v>
      </c>
      <c r="J34">
        <f t="shared" si="8"/>
        <v>1.9117421421617112E-2</v>
      </c>
      <c r="K34">
        <f t="shared" si="9"/>
        <v>9.7602983216575282E-8</v>
      </c>
      <c r="L34">
        <f t="shared" si="10"/>
        <v>2776582.2426324934</v>
      </c>
      <c r="M34">
        <f t="shared" si="11"/>
        <v>8.8044845339690939E-2</v>
      </c>
      <c r="N34">
        <f>(0.202)*EXP(-49800/(8.31*C34))</f>
        <v>5.7707845184383933E-4</v>
      </c>
      <c r="O34">
        <f t="shared" si="12"/>
        <v>763.7138138841226</v>
      </c>
      <c r="P34">
        <f t="shared" si="13"/>
        <v>2.421720617339303E-5</v>
      </c>
      <c r="Q34">
        <f t="shared" si="14"/>
        <v>9016.3564117175956</v>
      </c>
      <c r="S34">
        <f>M34/Sheet2!J34</f>
        <v>0.84730124323676181</v>
      </c>
    </row>
    <row r="35" spans="1:19" x14ac:dyDescent="0.2">
      <c r="A35">
        <f t="shared" si="15"/>
        <v>6.2000000000000028</v>
      </c>
      <c r="B35">
        <f t="shared" si="0"/>
        <v>775.00000000000034</v>
      </c>
      <c r="C35">
        <f t="shared" si="1"/>
        <v>1048.0000000000005</v>
      </c>
      <c r="D35">
        <f t="shared" si="2"/>
        <v>1.5338446645923333E-19</v>
      </c>
      <c r="E35">
        <f t="shared" si="3"/>
        <v>380.15515783149442</v>
      </c>
      <c r="F35">
        <f t="shared" si="4"/>
        <v>39.713373486124482</v>
      </c>
      <c r="G35">
        <f t="shared" si="5"/>
        <v>5.1686066988970874E+39</v>
      </c>
      <c r="H35">
        <f t="shared" si="6"/>
        <v>1.9347573887047488E-40</v>
      </c>
      <c r="I35">
        <f t="shared" si="7"/>
        <v>-1.7328936183206105</v>
      </c>
      <c r="J35">
        <f t="shared" si="8"/>
        <v>1.8497216581164412E-2</v>
      </c>
      <c r="K35">
        <f t="shared" si="9"/>
        <v>1.0425619104424108E-7</v>
      </c>
      <c r="L35">
        <f t="shared" si="10"/>
        <v>2599392.01032292</v>
      </c>
      <c r="M35">
        <f t="shared" si="11"/>
        <v>8.2426179931599453E-2</v>
      </c>
      <c r="N35">
        <f>(0.202)*EXP(-49800/(8.31*C35))</f>
        <v>6.6362793684412373E-4</v>
      </c>
      <c r="O35">
        <f t="shared" si="12"/>
        <v>664.11126008928511</v>
      </c>
      <c r="P35">
        <f t="shared" si="13"/>
        <v>2.105882991150701E-5</v>
      </c>
      <c r="Q35">
        <f t="shared" si="14"/>
        <v>4612.0681335343015</v>
      </c>
      <c r="S35">
        <f>M35/Sheet2!J35</f>
        <v>1.1487008061571027</v>
      </c>
    </row>
    <row r="36" spans="1:19" x14ac:dyDescent="0.2">
      <c r="A36">
        <f>A35+0.2</f>
        <v>6.400000000000003</v>
      </c>
      <c r="B36">
        <f t="shared" si="0"/>
        <v>800.00000000000034</v>
      </c>
      <c r="C36">
        <f t="shared" si="1"/>
        <v>1073.0000000000005</v>
      </c>
      <c r="D36">
        <f t="shared" si="2"/>
        <v>3.1670257630140606E-19</v>
      </c>
      <c r="E36">
        <f t="shared" si="3"/>
        <v>188.50770681363971</v>
      </c>
      <c r="F36">
        <f t="shared" si="4"/>
        <v>40.188288240750552</v>
      </c>
      <c r="G36">
        <f t="shared" si="5"/>
        <v>1.5427240174072962E+40</v>
      </c>
      <c r="H36">
        <f t="shared" si="6"/>
        <v>6.482040784459953E-41</v>
      </c>
      <c r="I36">
        <f t="shared" si="7"/>
        <v>-1.7489116607642128</v>
      </c>
      <c r="J36">
        <f t="shared" si="8"/>
        <v>1.7827413555066399E-2</v>
      </c>
      <c r="K36">
        <f t="shared" si="9"/>
        <v>1.1102124620928064E-7</v>
      </c>
      <c r="L36">
        <f t="shared" si="10"/>
        <v>2440998.631165124</v>
      </c>
      <c r="M36">
        <f t="shared" si="11"/>
        <v>7.7403558826900185E-2</v>
      </c>
      <c r="N36">
        <f>(0.202)*EXP(-49800/(8.31*C36))</f>
        <v>7.5820460811659642E-4</v>
      </c>
      <c r="O36">
        <f t="shared" si="12"/>
        <v>581.27157320076492</v>
      </c>
      <c r="P36">
        <f t="shared" si="13"/>
        <v>1.8432000672271845E-5</v>
      </c>
      <c r="Q36">
        <f t="shared" si="14"/>
        <v>2435.3881096760028</v>
      </c>
      <c r="S36">
        <f>M36/Sheet2!J36</f>
        <v>1.5405956974502126</v>
      </c>
    </row>
    <row r="37" spans="1:19" x14ac:dyDescent="0.2">
      <c r="A37">
        <f t="shared" si="15"/>
        <v>6.6000000000000032</v>
      </c>
      <c r="B37">
        <f t="shared" si="0"/>
        <v>825.00000000000045</v>
      </c>
      <c r="C37">
        <f t="shared" si="1"/>
        <v>1098.0000000000005</v>
      </c>
      <c r="D37">
        <f t="shared" si="2"/>
        <v>6.3267905934552813E-19</v>
      </c>
      <c r="E37">
        <f t="shared" si="3"/>
        <v>96.560579717284156</v>
      </c>
      <c r="F37">
        <f t="shared" si="4"/>
        <v>40.649193869064504</v>
      </c>
      <c r="G37">
        <f t="shared" si="5"/>
        <v>4.4585523376501155E+40</v>
      </c>
      <c r="H37">
        <f t="shared" si="6"/>
        <v>2.2428804783909994E-41</v>
      </c>
      <c r="I37">
        <f t="shared" si="7"/>
        <v>-1.7665090273224047</v>
      </c>
      <c r="J37">
        <f t="shared" si="8"/>
        <v>1.7119495914440858E-2</v>
      </c>
      <c r="K37">
        <f t="shared" si="9"/>
        <v>1.1788728862372367E-7</v>
      </c>
      <c r="L37">
        <f t="shared" si="10"/>
        <v>2298828.9338988457</v>
      </c>
      <c r="M37">
        <f t="shared" si="11"/>
        <v>7.2895387300191711E-2</v>
      </c>
      <c r="N37">
        <f>(0.202)*EXP(-49800/(8.31*C37))</f>
        <v>8.6102013635445084E-4</v>
      </c>
      <c r="O37">
        <f t="shared" si="12"/>
        <v>511.86118275237857</v>
      </c>
      <c r="P37">
        <f t="shared" si="13"/>
        <v>1.6231011629641634E-5</v>
      </c>
      <c r="Q37">
        <f t="shared" si="14"/>
        <v>1324.6459521455922</v>
      </c>
      <c r="S37">
        <f>M37/Sheet2!J37</f>
        <v>2.0451192917491139</v>
      </c>
    </row>
    <row r="38" spans="1:19" x14ac:dyDescent="0.2">
      <c r="A38">
        <f t="shared" si="15"/>
        <v>6.8000000000000034</v>
      </c>
      <c r="B38">
        <f t="shared" si="0"/>
        <v>850.00000000000045</v>
      </c>
      <c r="C38">
        <f t="shared" si="1"/>
        <v>1123.0000000000005</v>
      </c>
      <c r="D38">
        <f t="shared" si="2"/>
        <v>1.2255599619810999E-18</v>
      </c>
      <c r="E38">
        <f t="shared" si="3"/>
        <v>50.983092650340829</v>
      </c>
      <c r="F38">
        <f t="shared" si="4"/>
        <v>41.096658676520377</v>
      </c>
      <c r="G38">
        <f t="shared" si="5"/>
        <v>1.2492768047229813E+41</v>
      </c>
      <c r="H38">
        <f t="shared" si="6"/>
        <v>8.0046311291414982E-42</v>
      </c>
      <c r="I38">
        <f t="shared" si="7"/>
        <v>-1.7855802422083709</v>
      </c>
      <c r="J38">
        <f t="shared" si="8"/>
        <v>1.6383993152658385E-2</v>
      </c>
      <c r="K38">
        <f t="shared" si="9"/>
        <v>1.2484396008849476E-7</v>
      </c>
      <c r="L38">
        <f t="shared" si="10"/>
        <v>2170731.4461588841</v>
      </c>
      <c r="M38">
        <f t="shared" si="11"/>
        <v>6.8833442610314682E-2</v>
      </c>
      <c r="N38">
        <f>(0.202)*EXP(-49800/(8.31*C38))</f>
        <v>9.7225748918118419E-4</v>
      </c>
      <c r="O38">
        <f t="shared" si="12"/>
        <v>453.29842173719993</v>
      </c>
      <c r="P38">
        <f t="shared" si="13"/>
        <v>1.4373998659855401E-5</v>
      </c>
      <c r="Q38">
        <f t="shared" si="14"/>
        <v>740.67329363388569</v>
      </c>
      <c r="S38">
        <f>M38/Sheet2!J38</f>
        <v>2.6885452777879082</v>
      </c>
    </row>
    <row r="39" spans="1:19" x14ac:dyDescent="0.2">
      <c r="A39">
        <f t="shared" si="15"/>
        <v>7.0000000000000036</v>
      </c>
      <c r="B39">
        <f t="shared" si="0"/>
        <v>875.00000000000045</v>
      </c>
      <c r="C39">
        <f t="shared" si="1"/>
        <v>1148.0000000000005</v>
      </c>
      <c r="D39">
        <f t="shared" si="2"/>
        <v>2.3066361151363775E-18</v>
      </c>
      <c r="E39">
        <f t="shared" si="3"/>
        <v>27.691328084184846</v>
      </c>
      <c r="F39">
        <f t="shared" si="4"/>
        <v>41.531217466039578</v>
      </c>
      <c r="G39">
        <f t="shared" si="5"/>
        <v>3.3979537711737382E+41</v>
      </c>
      <c r="H39">
        <f t="shared" si="6"/>
        <v>2.9429476306694275E-42</v>
      </c>
      <c r="I39">
        <f t="shared" si="7"/>
        <v>-1.8060290174216032</v>
      </c>
      <c r="J39">
        <f t="shared" si="8"/>
        <v>1.5630432042914422E-2</v>
      </c>
      <c r="K39">
        <f t="shared" si="9"/>
        <v>1.3188140769776259E-7</v>
      </c>
      <c r="L39">
        <f t="shared" si="10"/>
        <v>2054897.00753094</v>
      </c>
      <c r="M39">
        <f t="shared" si="11"/>
        <v>6.5160356656866439E-2</v>
      </c>
      <c r="N39">
        <f>(0.202)*EXP(-49800/(8.31*C39))</f>
        <v>1.0920713876066794E-3</v>
      </c>
      <c r="O39">
        <f t="shared" si="12"/>
        <v>403.56591187126156</v>
      </c>
      <c r="P39">
        <f t="shared" si="13"/>
        <v>1.2796991117175975E-5</v>
      </c>
      <c r="Q39">
        <f t="shared" si="14"/>
        <v>424.97201527006683</v>
      </c>
      <c r="S39">
        <f>M39/Sheet2!J39</f>
        <v>3.5018010044896148</v>
      </c>
    </row>
    <row r="40" spans="1:19" x14ac:dyDescent="0.2">
      <c r="A40">
        <f t="shared" si="15"/>
        <v>7.2000000000000037</v>
      </c>
      <c r="B40">
        <f t="shared" si="0"/>
        <v>900.00000000000045</v>
      </c>
      <c r="C40">
        <f t="shared" si="1"/>
        <v>1173.0000000000005</v>
      </c>
      <c r="D40">
        <f t="shared" si="2"/>
        <v>4.2258753529490538E-18</v>
      </c>
      <c r="E40">
        <f t="shared" si="3"/>
        <v>15.444089645087605</v>
      </c>
      <c r="F40">
        <f t="shared" si="4"/>
        <v>41.953374084742933</v>
      </c>
      <c r="G40">
        <f t="shared" si="5"/>
        <v>8.9820213853625242E+41</v>
      </c>
      <c r="H40">
        <f t="shared" si="6"/>
        <v>1.1133351359301389E-42</v>
      </c>
      <c r="I40">
        <f t="shared" si="7"/>
        <v>-1.8277672736572894</v>
      </c>
      <c r="J40">
        <f t="shared" si="8"/>
        <v>1.4867321272878284E-2</v>
      </c>
      <c r="K40">
        <f t="shared" si="9"/>
        <v>1.3899028189117553E-7</v>
      </c>
      <c r="L40">
        <f t="shared" si="10"/>
        <v>1949796.1032936517</v>
      </c>
      <c r="M40">
        <f t="shared" si="11"/>
        <v>6.1827628846196463E-2</v>
      </c>
      <c r="N40">
        <f>(0.202)*EXP(-49800/(8.31*C40))</f>
        <v>1.2205889958303744E-3</v>
      </c>
      <c r="O40">
        <f t="shared" si="12"/>
        <v>361.07386423566516</v>
      </c>
      <c r="P40">
        <f t="shared" si="13"/>
        <v>1.1449577125686997E-5</v>
      </c>
      <c r="Q40">
        <f t="shared" si="14"/>
        <v>249.79268869434736</v>
      </c>
      <c r="S40">
        <f>M40/Sheet2!J40</f>
        <v>4.5210027832046267</v>
      </c>
    </row>
    <row r="41" spans="1:19" x14ac:dyDescent="0.2">
      <c r="A41">
        <f>A40+0.2</f>
        <v>7.4000000000000039</v>
      </c>
      <c r="B41">
        <f t="shared" si="0"/>
        <v>925.00000000000045</v>
      </c>
      <c r="C41">
        <f t="shared" si="1"/>
        <v>1198.0000000000005</v>
      </c>
      <c r="D41">
        <f t="shared" si="2"/>
        <v>7.5488406017422125E-18</v>
      </c>
      <c r="E41">
        <f t="shared" si="3"/>
        <v>8.8299358327116035</v>
      </c>
      <c r="F41">
        <f t="shared" si="4"/>
        <v>42.363603737273394</v>
      </c>
      <c r="G41">
        <f t="shared" si="5"/>
        <v>2.309956158161305E+42</v>
      </c>
      <c r="H41">
        <f t="shared" si="6"/>
        <v>4.3290864913903256E-43</v>
      </c>
      <c r="I41">
        <f t="shared" si="7"/>
        <v>-1.8507142838063442</v>
      </c>
      <c r="J41">
        <f t="shared" si="8"/>
        <v>1.4102162546252824E-2</v>
      </c>
      <c r="K41">
        <f t="shared" si="9"/>
        <v>1.4616173020667748E-7</v>
      </c>
      <c r="L41">
        <f t="shared" si="10"/>
        <v>1854129.0503601287</v>
      </c>
      <c r="M41">
        <f t="shared" si="11"/>
        <v>5.879404649797465E-2</v>
      </c>
      <c r="N41">
        <f>(0.202)*EXP(-49800/(8.31*C41))</f>
        <v>1.3579108024927616E-3</v>
      </c>
      <c r="O41">
        <f t="shared" si="12"/>
        <v>324.55945159207374</v>
      </c>
      <c r="P41">
        <f t="shared" si="13"/>
        <v>1.029171269634937E-5</v>
      </c>
      <c r="Q41">
        <f t="shared" si="14"/>
        <v>150.18418290048771</v>
      </c>
      <c r="S41">
        <f>M41/Sheet2!J41</f>
        <v>5.7880088937577305</v>
      </c>
    </row>
    <row r="42" spans="1:19" x14ac:dyDescent="0.2">
      <c r="A42">
        <f t="shared" si="15"/>
        <v>7.6000000000000041</v>
      </c>
      <c r="B42">
        <f t="shared" si="0"/>
        <v>950.00000000000045</v>
      </c>
      <c r="C42">
        <f t="shared" si="1"/>
        <v>1223.0000000000005</v>
      </c>
      <c r="D42">
        <f t="shared" si="2"/>
        <v>1.316869629506049E-17</v>
      </c>
      <c r="E42">
        <f t="shared" si="3"/>
        <v>5.1673117023069457</v>
      </c>
      <c r="F42">
        <f t="shared" si="4"/>
        <v>42.762355090368146</v>
      </c>
      <c r="G42">
        <f t="shared" si="5"/>
        <v>5.7856890692695841E+42</v>
      </c>
      <c r="H42">
        <f t="shared" si="6"/>
        <v>1.7284025947945475E-43</v>
      </c>
      <c r="I42">
        <f t="shared" si="7"/>
        <v>-1.8747959215044974</v>
      </c>
      <c r="J42">
        <f t="shared" si="8"/>
        <v>1.3341482119407957E-2</v>
      </c>
      <c r="K42">
        <f t="shared" si="9"/>
        <v>1.5338738762815317E-7</v>
      </c>
      <c r="L42">
        <f t="shared" si="10"/>
        <v>1766786.136837235</v>
      </c>
      <c r="M42">
        <f t="shared" si="11"/>
        <v>5.6024420878907757E-2</v>
      </c>
      <c r="N42">
        <f>(0.202)*EXP(-49800/(8.31*C42))</f>
        <v>1.5041116551865791E-3</v>
      </c>
      <c r="O42">
        <f t="shared" si="12"/>
        <v>293.01201400060529</v>
      </c>
      <c r="P42">
        <f t="shared" si="13"/>
        <v>9.2913500127031094E-6</v>
      </c>
      <c r="Q42">
        <f t="shared" si="14"/>
        <v>92.233201543942258</v>
      </c>
      <c r="S42">
        <f>M42/Sheet2!J42</f>
        <v>7.3509856366618607</v>
      </c>
    </row>
    <row r="43" spans="1:19" x14ac:dyDescent="0.2">
      <c r="A43">
        <f t="shared" si="15"/>
        <v>7.8000000000000043</v>
      </c>
      <c r="B43">
        <f t="shared" si="0"/>
        <v>975.00000000000057</v>
      </c>
      <c r="C43">
        <f t="shared" si="1"/>
        <v>1248.0000000000005</v>
      </c>
      <c r="D43">
        <f t="shared" si="2"/>
        <v>2.2465873868520979E-17</v>
      </c>
      <c r="E43">
        <f t="shared" si="3"/>
        <v>3.0908096084224992</v>
      </c>
      <c r="F43">
        <f t="shared" si="4"/>
        <v>43.150052190439993</v>
      </c>
      <c r="G43">
        <f t="shared" si="5"/>
        <v>1.4127073035970093E+43</v>
      </c>
      <c r="H43">
        <f t="shared" si="6"/>
        <v>7.0786071357726999E-44</v>
      </c>
      <c r="I43">
        <f t="shared" si="7"/>
        <v>-1.8999440000000003</v>
      </c>
      <c r="J43">
        <f t="shared" si="8"/>
        <v>1.2590877541021735E-2</v>
      </c>
      <c r="K43">
        <f t="shared" si="9"/>
        <v>1.6065936428346448E-7</v>
      </c>
      <c r="L43">
        <f t="shared" si="10"/>
        <v>1686815.5257290071</v>
      </c>
      <c r="M43">
        <f t="shared" si="11"/>
        <v>5.348856943585132E-2</v>
      </c>
      <c r="N43">
        <f>(0.202)*EXP(-49800/(8.31*C43))</f>
        <v>1.6592419138940666E-3</v>
      </c>
      <c r="O43">
        <f t="shared" si="12"/>
        <v>265.61695535624062</v>
      </c>
      <c r="P43">
        <f t="shared" si="13"/>
        <v>8.4226584017072742E-6</v>
      </c>
      <c r="Q43">
        <f t="shared" si="14"/>
        <v>57.784488181709513</v>
      </c>
      <c r="S43">
        <f>M43/Sheet2!J43</f>
        <v>9.2649814537447561</v>
      </c>
    </row>
    <row r="44" spans="1:19" x14ac:dyDescent="0.2">
      <c r="A44">
        <f>A43+0.2</f>
        <v>8.0000000000000036</v>
      </c>
      <c r="B44">
        <f t="shared" si="0"/>
        <v>1000.0000000000005</v>
      </c>
      <c r="C44">
        <f t="shared" si="1"/>
        <v>1273.0000000000005</v>
      </c>
      <c r="D44">
        <f t="shared" si="2"/>
        <v>3.7531185456737268E-17</v>
      </c>
      <c r="E44">
        <f t="shared" si="3"/>
        <v>1.8871964287117509</v>
      </c>
      <c r="F44">
        <f t="shared" si="4"/>
        <v>43.527096213393378</v>
      </c>
      <c r="G44">
        <f t="shared" si="5"/>
        <v>3.3658612824740732E+43</v>
      </c>
      <c r="H44">
        <f t="shared" si="6"/>
        <v>2.9710077631748119E-44</v>
      </c>
      <c r="I44">
        <f t="shared" si="7"/>
        <v>-1.9260956889238023</v>
      </c>
      <c r="J44">
        <f t="shared" si="8"/>
        <v>1.185507514278487E-2</v>
      </c>
      <c r="K44">
        <f t="shared" si="9"/>
        <v>1.6797023112786442E-7</v>
      </c>
      <c r="L44">
        <f t="shared" si="10"/>
        <v>1613397.2562126447</v>
      </c>
      <c r="M44">
        <f t="shared" si="11"/>
        <v>5.1160491381679496E-2</v>
      </c>
      <c r="N44">
        <f>(0.202)*EXP(-49800/(8.31*C44))</f>
        <v>1.8233286928662376E-3</v>
      </c>
      <c r="O44">
        <f t="shared" si="12"/>
        <v>241.71329453231812</v>
      </c>
      <c r="P44">
        <f t="shared" si="13"/>
        <v>7.6646782893302302E-6</v>
      </c>
      <c r="Q44">
        <f t="shared" si="14"/>
        <v>36.887769795494059</v>
      </c>
      <c r="S44">
        <f>M44/Sheet2!J44</f>
        <v>11.592503908597285</v>
      </c>
    </row>
    <row r="45" spans="1:19" x14ac:dyDescent="0.2">
      <c r="A45">
        <f t="shared" si="15"/>
        <v>8.2000000000000028</v>
      </c>
      <c r="B45">
        <f t="shared" si="0"/>
        <v>1025.0000000000005</v>
      </c>
      <c r="C45">
        <f t="shared" si="1"/>
        <v>1298.0000000000005</v>
      </c>
      <c r="D45">
        <f t="shared" si="2"/>
        <v>6.1471832106502887E-17</v>
      </c>
      <c r="E45">
        <f t="shared" si="3"/>
        <v>1.1748421517515422</v>
      </c>
      <c r="F45">
        <f t="shared" si="4"/>
        <v>43.893867063687793</v>
      </c>
      <c r="G45">
        <f t="shared" si="5"/>
        <v>7.8318987386720565E+43</v>
      </c>
      <c r="H45">
        <f t="shared" si="6"/>
        <v>1.2768295829237902E-44</v>
      </c>
      <c r="I45">
        <f t="shared" si="7"/>
        <v>-1.9531929984591683</v>
      </c>
      <c r="J45">
        <f t="shared" si="8"/>
        <v>1.1137994562677401E-2</v>
      </c>
      <c r="K45">
        <f t="shared" si="9"/>
        <v>1.7531300414353986E-7</v>
      </c>
      <c r="L45">
        <f t="shared" si="10"/>
        <v>1545822.0646610628</v>
      </c>
      <c r="M45">
        <f t="shared" si="11"/>
        <v>4.9017696114315785E-2</v>
      </c>
      <c r="N45">
        <f>(0.202)*EXP(-49800/(8.31*C45))</f>
        <v>1.9963771641956633E-3</v>
      </c>
      <c r="O45">
        <f t="shared" si="12"/>
        <v>220.76128362526623</v>
      </c>
      <c r="P45">
        <f t="shared" si="13"/>
        <v>7.0002943818260473E-6</v>
      </c>
      <c r="Q45">
        <f t="shared" si="14"/>
        <v>23.967714619056228</v>
      </c>
      <c r="S45">
        <f>M45/Sheet2!J45</f>
        <v>14.404094178120049</v>
      </c>
    </row>
    <row r="46" spans="1:19" x14ac:dyDescent="0.2">
      <c r="A46">
        <f t="shared" si="15"/>
        <v>8.4000000000000021</v>
      </c>
      <c r="B46">
        <f t="shared" si="0"/>
        <v>1050.0000000000002</v>
      </c>
      <c r="C46">
        <f t="shared" si="1"/>
        <v>1323.0000000000002</v>
      </c>
      <c r="D46">
        <f t="shared" si="2"/>
        <v>9.8823816925942024E-17</v>
      </c>
      <c r="E46">
        <f t="shared" si="3"/>
        <v>0.74486780756623838</v>
      </c>
      <c r="F46">
        <f t="shared" si="4"/>
        <v>44.250724837725841</v>
      </c>
      <c r="G46">
        <f t="shared" si="5"/>
        <v>1.7812498374717314E+44</v>
      </c>
      <c r="H46">
        <f t="shared" si="6"/>
        <v>5.6140355999660279E-45</v>
      </c>
      <c r="I46">
        <f t="shared" si="7"/>
        <v>-1.981182321995465</v>
      </c>
      <c r="J46">
        <f t="shared" si="8"/>
        <v>1.0442817252802498E-2</v>
      </c>
      <c r="K46">
        <f t="shared" si="9"/>
        <v>1.8268112749638905E-7</v>
      </c>
      <c r="L46">
        <f t="shared" si="10"/>
        <v>1483474.0388410236</v>
      </c>
      <c r="M46">
        <f t="shared" si="11"/>
        <v>4.7040653184963963E-2</v>
      </c>
      <c r="N46">
        <f>(0.202)*EXP(-49800/(8.31*C46))</f>
        <v>2.1783718998799394E-3</v>
      </c>
      <c r="O46">
        <f t="shared" si="12"/>
        <v>202.31751308961242</v>
      </c>
      <c r="P46">
        <f t="shared" si="13"/>
        <v>6.4154462547441793E-6</v>
      </c>
      <c r="Q46">
        <f t="shared" si="14"/>
        <v>15.834554946280537</v>
      </c>
      <c r="S46">
        <f>M46/Sheet2!J46</f>
        <v>17.77889365601888</v>
      </c>
    </row>
    <row r="47" spans="1:19" x14ac:dyDescent="0.2">
      <c r="A47">
        <f>A46+0.2</f>
        <v>8.6000000000000014</v>
      </c>
      <c r="B47">
        <f t="shared" si="0"/>
        <v>1075.0000000000002</v>
      </c>
      <c r="C47">
        <f t="shared" si="1"/>
        <v>1348.0000000000002</v>
      </c>
      <c r="D47">
        <f t="shared" si="2"/>
        <v>1.5609869122173894E-16</v>
      </c>
      <c r="E47">
        <f t="shared" si="3"/>
        <v>0.48047590666377804</v>
      </c>
      <c r="F47">
        <f t="shared" si="4"/>
        <v>44.598011164946655</v>
      </c>
      <c r="G47">
        <f t="shared" si="5"/>
        <v>3.9628822199710108E+44</v>
      </c>
      <c r="H47">
        <f t="shared" si="6"/>
        <v>2.5234158990657945E-45</v>
      </c>
      <c r="I47">
        <f t="shared" si="7"/>
        <v>-2.0100140296735907</v>
      </c>
      <c r="J47">
        <f t="shared" si="8"/>
        <v>9.772056522890378E-3</v>
      </c>
      <c r="K47">
        <f t="shared" si="9"/>
        <v>1.9006845601437885E-7</v>
      </c>
      <c r="L47">
        <f t="shared" si="10"/>
        <v>1425816.3385438276</v>
      </c>
      <c r="M47">
        <f t="shared" si="11"/>
        <v>4.521233950227764E-2</v>
      </c>
      <c r="N47">
        <f>(0.202)*EXP(-49800/(8.31*C47))</f>
        <v>2.369278232479944E-3</v>
      </c>
      <c r="O47">
        <f t="shared" si="12"/>
        <v>186.01563097411955</v>
      </c>
      <c r="P47">
        <f t="shared" si="13"/>
        <v>5.8985169639180484E-6</v>
      </c>
      <c r="Q47">
        <f t="shared" si="14"/>
        <v>10.627096760599468</v>
      </c>
      <c r="S47">
        <f>M47/Sheet2!J47</f>
        <v>21.805197305225953</v>
      </c>
    </row>
    <row r="48" spans="1:19" x14ac:dyDescent="0.2">
      <c r="A48">
        <f t="shared" si="15"/>
        <v>8.8000000000000007</v>
      </c>
      <c r="B48">
        <f t="shared" si="0"/>
        <v>1100</v>
      </c>
      <c r="C48">
        <f t="shared" si="1"/>
        <v>1373</v>
      </c>
      <c r="D48">
        <f t="shared" si="2"/>
        <v>2.4249725833230446E-16</v>
      </c>
      <c r="E48">
        <f t="shared" si="3"/>
        <v>0.31502475971893423</v>
      </c>
      <c r="F48">
        <f t="shared" si="4"/>
        <v>44.936050438520084</v>
      </c>
      <c r="G48">
        <f t="shared" si="5"/>
        <v>8.630787790393861E+44</v>
      </c>
      <c r="H48">
        <f t="shared" si="6"/>
        <v>1.1586427847444105E-45</v>
      </c>
      <c r="I48">
        <f t="shared" si="7"/>
        <v>-2.0396421063364891</v>
      </c>
      <c r="J48">
        <f t="shared" si="8"/>
        <v>9.1276271957121975E-3</v>
      </c>
      <c r="K48">
        <f t="shared" si="9"/>
        <v>1.9746923728637463E-7</v>
      </c>
      <c r="L48">
        <f t="shared" si="10"/>
        <v>1372379.3829926308</v>
      </c>
      <c r="M48">
        <f t="shared" si="11"/>
        <v>4.3517864757503515E-2</v>
      </c>
      <c r="N48">
        <f>(0.202)*EXP(-49800/(8.31*C48))</f>
        <v>2.5690436175164286E-3</v>
      </c>
      <c r="O48">
        <f t="shared" si="12"/>
        <v>171.55130507050845</v>
      </c>
      <c r="P48">
        <f t="shared" si="13"/>
        <v>5.439856198329162E-6</v>
      </c>
      <c r="Q48">
        <f t="shared" si="14"/>
        <v>7.2389755672609484</v>
      </c>
      <c r="S48">
        <f>M48/Sheet2!J48</f>
        <v>26.580988513907556</v>
      </c>
    </row>
    <row r="49" spans="1:19" x14ac:dyDescent="0.2">
      <c r="A49">
        <f t="shared" si="15"/>
        <v>9</v>
      </c>
      <c r="B49">
        <f t="shared" si="0"/>
        <v>1125</v>
      </c>
      <c r="C49">
        <f t="shared" si="1"/>
        <v>1398</v>
      </c>
      <c r="D49">
        <f t="shared" si="2"/>
        <v>3.7082774145483731E-16</v>
      </c>
      <c r="E49">
        <f t="shared" si="3"/>
        <v>0.20975674737362685</v>
      </c>
      <c r="F49">
        <f t="shared" si="4"/>
        <v>45.265150946230705</v>
      </c>
      <c r="G49">
        <f t="shared" si="5"/>
        <v>1.8414119034234929E+45</v>
      </c>
      <c r="H49">
        <f t="shared" si="6"/>
        <v>5.4306154866319295E-46</v>
      </c>
      <c r="I49">
        <f t="shared" si="7"/>
        <v>-2.07002382832618</v>
      </c>
      <c r="J49">
        <f t="shared" si="8"/>
        <v>8.5109134030665751E-3</v>
      </c>
      <c r="K49">
        <f t="shared" si="9"/>
        <v>2.0487809362474594E-7</v>
      </c>
      <c r="L49">
        <f t="shared" si="10"/>
        <v>1322751.0332240202</v>
      </c>
      <c r="M49">
        <f t="shared" si="11"/>
        <v>4.1944160109843358E-2</v>
      </c>
      <c r="N49">
        <f>(0.202)*EXP(-49800/(8.31*C49))</f>
        <v>2.7775989835076608E-3</v>
      </c>
      <c r="O49">
        <f t="shared" si="12"/>
        <v>158.67041570250055</v>
      </c>
      <c r="P49">
        <f t="shared" si="13"/>
        <v>5.0314058759037469E-6</v>
      </c>
      <c r="Q49">
        <f t="shared" si="14"/>
        <v>5.0008570161928603</v>
      </c>
      <c r="S49">
        <f>M49/Sheet2!J49</f>
        <v>32.214450402470447</v>
      </c>
    </row>
    <row r="50" spans="1:19" x14ac:dyDescent="0.2">
      <c r="A50">
        <f t="shared" si="15"/>
        <v>9.1999999999999993</v>
      </c>
      <c r="B50">
        <f t="shared" si="0"/>
        <v>1150</v>
      </c>
      <c r="C50">
        <f t="shared" si="1"/>
        <v>1423</v>
      </c>
      <c r="D50">
        <f t="shared" si="2"/>
        <v>5.5867087722869102E-16</v>
      </c>
      <c r="E50">
        <f t="shared" si="3"/>
        <v>0.14171957847716007</v>
      </c>
      <c r="F50">
        <f t="shared" si="4"/>
        <v>45.585605910993223</v>
      </c>
      <c r="G50">
        <f t="shared" si="5"/>
        <v>3.8512872421275023E+45</v>
      </c>
      <c r="H50">
        <f t="shared" si="6"/>
        <v>2.5965344497326737E-46</v>
      </c>
      <c r="I50">
        <f t="shared" si="7"/>
        <v>-2.1011194743499644</v>
      </c>
      <c r="J50">
        <f t="shared" si="8"/>
        <v>7.9228334346308077E-3</v>
      </c>
      <c r="K50">
        <f t="shared" si="9"/>
        <v>2.1229000408799798E-7</v>
      </c>
      <c r="L50">
        <f t="shared" si="10"/>
        <v>1276568.3961019889</v>
      </c>
      <c r="M50">
        <f t="shared" si="11"/>
        <v>4.0479718293442067E-2</v>
      </c>
      <c r="N50">
        <f>(0.202)*EXP(-49800/(8.31*C50))</f>
        <v>2.9948600580281303E-3</v>
      </c>
      <c r="O50">
        <f t="shared" si="12"/>
        <v>147.15972593997708</v>
      </c>
      <c r="P50">
        <f t="shared" si="13"/>
        <v>4.6664042979444787E-6</v>
      </c>
      <c r="Q50">
        <f t="shared" si="14"/>
        <v>3.5010020931919237</v>
      </c>
      <c r="S50">
        <f>M50/Sheet2!J50</f>
        <v>38.824448789143347</v>
      </c>
    </row>
    <row r="51" spans="1:19" x14ac:dyDescent="0.2">
      <c r="A51">
        <f t="shared" si="15"/>
        <v>9.3999999999999986</v>
      </c>
      <c r="B51">
        <f t="shared" si="0"/>
        <v>1174.9999999999998</v>
      </c>
      <c r="C51">
        <f t="shared" si="1"/>
        <v>1447.9999999999998</v>
      </c>
      <c r="D51">
        <f t="shared" si="2"/>
        <v>8.2983930168481068E-16</v>
      </c>
      <c r="E51">
        <f t="shared" si="3"/>
        <v>9.7085762761036476E-2</v>
      </c>
      <c r="F51">
        <f t="shared" si="4"/>
        <v>45.897694449430873</v>
      </c>
      <c r="G51">
        <f t="shared" si="5"/>
        <v>7.9012253680389763E+45</v>
      </c>
      <c r="H51">
        <f t="shared" si="6"/>
        <v>1.2656264736417617E-46</v>
      </c>
      <c r="I51">
        <f t="shared" si="7"/>
        <v>-2.1328920662983419</v>
      </c>
      <c r="J51">
        <f t="shared" si="8"/>
        <v>7.3639008722981561E-3</v>
      </c>
      <c r="K51">
        <f t="shared" si="9"/>
        <v>2.1970028672001492E-7</v>
      </c>
      <c r="L51">
        <f t="shared" si="10"/>
        <v>1233510.9529122503</v>
      </c>
      <c r="M51">
        <f t="shared" si="11"/>
        <v>3.9114375726542694E-2</v>
      </c>
      <c r="N51">
        <f>(0.202)*EXP(-49800/(8.31*C51))</f>
        <v>3.2207286603711093E-3</v>
      </c>
      <c r="O51">
        <f t="shared" si="12"/>
        <v>136.83946455682516</v>
      </c>
      <c r="P51">
        <f t="shared" si="13"/>
        <v>4.339150956266653E-6</v>
      </c>
      <c r="Q51">
        <f t="shared" si="14"/>
        <v>2.4820992527091486</v>
      </c>
      <c r="S51">
        <f>M51/Sheet2!J51</f>
        <v>46.540982340800873</v>
      </c>
    </row>
    <row r="52" spans="1:19" x14ac:dyDescent="0.2">
      <c r="A52">
        <f t="shared" si="15"/>
        <v>9.5999999999999979</v>
      </c>
      <c r="B52">
        <f t="shared" si="0"/>
        <v>1199.9999999999998</v>
      </c>
      <c r="C52">
        <f t="shared" si="1"/>
        <v>1472.9999999999998</v>
      </c>
      <c r="D52">
        <f t="shared" si="2"/>
        <v>1.216183315727634E-15</v>
      </c>
      <c r="E52">
        <f t="shared" si="3"/>
        <v>6.738832942216616E-2</v>
      </c>
      <c r="F52">
        <f t="shared" si="4"/>
        <v>46.201682456056943</v>
      </c>
      <c r="G52">
        <f t="shared" si="5"/>
        <v>1.5910449741955389E+46</v>
      </c>
      <c r="H52">
        <f t="shared" si="6"/>
        <v>6.2851774539284662E-47</v>
      </c>
      <c r="I52">
        <f t="shared" si="7"/>
        <v>-2.1653071364562111</v>
      </c>
      <c r="J52">
        <f t="shared" si="8"/>
        <v>6.8342815059893201E-3</v>
      </c>
      <c r="K52">
        <f t="shared" si="9"/>
        <v>2.2710458112917701E-7</v>
      </c>
      <c r="L52">
        <f t="shared" si="10"/>
        <v>1193294.7749431527</v>
      </c>
      <c r="M52">
        <f t="shared" si="11"/>
        <v>3.7839129088760554E-2</v>
      </c>
      <c r="N52">
        <f>(0.202)*EXP(-49800/(8.31*C52))</f>
        <v>3.4550939533386071E-3</v>
      </c>
      <c r="O52">
        <f t="shared" si="12"/>
        <v>127.55739534727832</v>
      </c>
      <c r="P52">
        <f t="shared" si="13"/>
        <v>4.044818472453016E-6</v>
      </c>
      <c r="Q52">
        <f t="shared" si="14"/>
        <v>1.7809165021766495</v>
      </c>
      <c r="S52">
        <f>M52/Sheet2!J52</f>
        <v>55.505595804714673</v>
      </c>
    </row>
    <row r="53" spans="1:19" x14ac:dyDescent="0.2">
      <c r="A53">
        <f>A52+0.2</f>
        <v>9.7999999999999972</v>
      </c>
      <c r="B53">
        <f t="shared" si="0"/>
        <v>1224.9999999999995</v>
      </c>
      <c r="C53">
        <f t="shared" si="1"/>
        <v>1497.9999999999995</v>
      </c>
      <c r="D53">
        <f t="shared" si="2"/>
        <v>1.7597995154410667E-15</v>
      </c>
      <c r="E53">
        <f t="shared" si="3"/>
        <v>4.7361953183596997E-2</v>
      </c>
      <c r="F53">
        <f t="shared" si="4"/>
        <v>46.497823419812079</v>
      </c>
      <c r="G53">
        <f t="shared" si="5"/>
        <v>3.146468728406423E+46</v>
      </c>
      <c r="H53">
        <f t="shared" si="6"/>
        <v>3.1781660213939748E-47</v>
      </c>
      <c r="I53">
        <f t="shared" si="7"/>
        <v>-2.198332518024031</v>
      </c>
      <c r="J53">
        <f t="shared" si="8"/>
        <v>6.3338457399655292E-3</v>
      </c>
      <c r="K53">
        <f t="shared" si="9"/>
        <v>2.3449883150272023E-7</v>
      </c>
      <c r="L53">
        <f t="shared" si="10"/>
        <v>1155667.6350600773</v>
      </c>
      <c r="M53">
        <f t="shared" si="11"/>
        <v>3.6645980310124213E-2</v>
      </c>
      <c r="N53">
        <f>(0.202)*EXP(-49800/(8.31*C53))</f>
        <v>3.6978336483773932E-3</v>
      </c>
      <c r="O53">
        <f t="shared" si="12"/>
        <v>119.18404862841579</v>
      </c>
      <c r="P53">
        <f t="shared" si="13"/>
        <v>3.7793013897899478E-6</v>
      </c>
      <c r="Q53">
        <f t="shared" si="14"/>
        <v>1.2924187805261762</v>
      </c>
      <c r="S53">
        <f>M53/Sheet2!J53</f>
        <v>65.87175262661404</v>
      </c>
    </row>
    <row r="54" spans="1:19" x14ac:dyDescent="0.2">
      <c r="A54">
        <f t="shared" si="15"/>
        <v>9.9999999999999964</v>
      </c>
      <c r="B54">
        <f t="shared" si="0"/>
        <v>1249.9999999999995</v>
      </c>
      <c r="C54">
        <f t="shared" si="1"/>
        <v>1522.9999999999995</v>
      </c>
      <c r="D54">
        <f t="shared" si="2"/>
        <v>2.5157027105145674E-15</v>
      </c>
      <c r="E54">
        <f t="shared" si="3"/>
        <v>3.3683838020091117E-2</v>
      </c>
      <c r="F54">
        <f t="shared" si="4"/>
        <v>46.786359179015648</v>
      </c>
      <c r="G54">
        <f t="shared" si="5"/>
        <v>6.1144750754727652E+46</v>
      </c>
      <c r="H54">
        <f t="shared" si="6"/>
        <v>1.635463367920722E-47</v>
      </c>
      <c r="I54">
        <f t="shared" si="7"/>
        <v>-2.2319381562705178</v>
      </c>
      <c r="J54">
        <f t="shared" si="8"/>
        <v>5.8622163679528765E-3</v>
      </c>
      <c r="K54">
        <f t="shared" si="9"/>
        <v>2.4187927012846937E-7</v>
      </c>
      <c r="L54">
        <f t="shared" si="10"/>
        <v>1120404.8610001283</v>
      </c>
      <c r="M54">
        <f t="shared" si="11"/>
        <v>3.5527805079912746E-2</v>
      </c>
      <c r="N54">
        <f>(0.202)*EXP(-49800/(8.31*C54))</f>
        <v>3.9488151597486185E-3</v>
      </c>
      <c r="O54">
        <f t="shared" si="12"/>
        <v>111.60886684705187</v>
      </c>
      <c r="P54">
        <f t="shared" si="13"/>
        <v>3.5390939512636944E-6</v>
      </c>
      <c r="Q54">
        <f t="shared" si="14"/>
        <v>0.94809791779497798</v>
      </c>
      <c r="S54">
        <f>M54/Sheet2!J54</f>
        <v>77.805163701599</v>
      </c>
    </row>
    <row r="55" spans="1:19" x14ac:dyDescent="0.2">
      <c r="A55">
        <f t="shared" si="15"/>
        <v>10.199999999999996</v>
      </c>
      <c r="B55">
        <f t="shared" si="0"/>
        <v>1274.9999999999995</v>
      </c>
      <c r="C55">
        <f t="shared" si="1"/>
        <v>1547.9999999999995</v>
      </c>
      <c r="D55">
        <f t="shared" si="2"/>
        <v>3.5550248995984499E-15</v>
      </c>
      <c r="E55">
        <f t="shared" ref="E55:E60" si="16">8.31*C55*$B$1*$B$1*$B$2*$B$2/(3.69*10^-5*D55*0.039*0.033)/(3600*24*364)</f>
        <v>2.4227538592555525E-2</v>
      </c>
      <c r="F55">
        <f t="shared" ref="F55:F60" si="17">-171.065-0.0077993*C55+2839.319/C55+71.595*LOG(C55)</f>
        <v>47.067520620171194</v>
      </c>
      <c r="G55">
        <f t="shared" si="5"/>
        <v>1.1682091947653114E+47</v>
      </c>
      <c r="H55">
        <f t="shared" si="6"/>
        <v>8.5601106760754104E-48</v>
      </c>
      <c r="I55">
        <f t="shared" ref="I55:I60" si="18">1.881-0.002028*C55-1560/C55</f>
        <v>-2.2660959379844954</v>
      </c>
      <c r="J55">
        <f t="shared" si="8"/>
        <v>5.418811727164163E-3</v>
      </c>
      <c r="K55">
        <f t="shared" ref="K55:K60" si="19">10^-5.81*EXP(-23500/(8.31*C55))</f>
        <v>2.4924240147677648E-7</v>
      </c>
      <c r="L55">
        <f t="shared" si="10"/>
        <v>1087305.8051976413</v>
      </c>
      <c r="M55">
        <f t="shared" si="11"/>
        <v>3.4478240905556866E-2</v>
      </c>
      <c r="N55">
        <f t="shared" ref="N55:N60" si="20">(0.202)*EXP(-49800/(8.31*C55))</f>
        <v>4.2078967046798406E-3</v>
      </c>
      <c r="O55">
        <f t="shared" si="12"/>
        <v>104.73707324560765</v>
      </c>
      <c r="P55">
        <f t="shared" si="13"/>
        <v>3.3211908056065337E-6</v>
      </c>
      <c r="Q55">
        <f t="shared" ref="Q55:Q60" si="21">E55/M55</f>
        <v>0.70269068131752532</v>
      </c>
    </row>
    <row r="56" spans="1:19" x14ac:dyDescent="0.2">
      <c r="A56">
        <f t="shared" si="15"/>
        <v>10.399999999999995</v>
      </c>
      <c r="B56">
        <f t="shared" si="0"/>
        <v>1299.9999999999993</v>
      </c>
      <c r="C56">
        <f t="shared" si="1"/>
        <v>1572.9999999999993</v>
      </c>
      <c r="D56">
        <f t="shared" si="2"/>
        <v>4.9688077019547397E-15</v>
      </c>
      <c r="E56">
        <f t="shared" si="16"/>
        <v>1.7613980767041341E-2</v>
      </c>
      <c r="F56">
        <f t="shared" si="17"/>
        <v>47.341528325521296</v>
      </c>
      <c r="G56">
        <f t="shared" si="5"/>
        <v>2.1954741375156371E+47</v>
      </c>
      <c r="H56">
        <f t="shared" si="6"/>
        <v>4.5548247775379572E-48</v>
      </c>
      <c r="I56">
        <f t="shared" si="18"/>
        <v>-2.3007795371900817</v>
      </c>
      <c r="J56">
        <f t="shared" si="8"/>
        <v>5.0028843413647767E-3</v>
      </c>
      <c r="K56">
        <f t="shared" si="19"/>
        <v>2.565849868795719E-7</v>
      </c>
      <c r="L56">
        <f t="shared" si="10"/>
        <v>1056190.8291005946</v>
      </c>
      <c r="M56">
        <f t="shared" si="11"/>
        <v>3.3491591485939706E-2</v>
      </c>
      <c r="N56">
        <f t="shared" si="20"/>
        <v>4.4749283475231496E-3</v>
      </c>
      <c r="O56">
        <f t="shared" si="12"/>
        <v>98.487115578496656</v>
      </c>
      <c r="P56">
        <f t="shared" si="13"/>
        <v>3.1230059480751098E-6</v>
      </c>
      <c r="Q56">
        <f t="shared" si="21"/>
        <v>0.52592247742051812</v>
      </c>
    </row>
    <row r="57" spans="1:19" x14ac:dyDescent="0.2">
      <c r="A57">
        <f t="shared" si="15"/>
        <v>10.599999999999994</v>
      </c>
      <c r="B57">
        <f t="shared" si="0"/>
        <v>1324.9999999999993</v>
      </c>
      <c r="C57">
        <f t="shared" si="1"/>
        <v>1597.9999999999993</v>
      </c>
      <c r="D57">
        <f t="shared" si="2"/>
        <v>6.8724564519154626E-15</v>
      </c>
      <c r="E57">
        <f t="shared" si="16"/>
        <v>1.2937362974110515E-2</v>
      </c>
      <c r="F57">
        <f t="shared" si="17"/>
        <v>47.608593173759459</v>
      </c>
      <c r="G57">
        <f t="shared" si="5"/>
        <v>4.0606277082096173E+47</v>
      </c>
      <c r="H57">
        <f t="shared" si="6"/>
        <v>2.4626734383411692E-48</v>
      </c>
      <c r="I57">
        <f t="shared" si="18"/>
        <v>-2.3359642753441792</v>
      </c>
      <c r="J57">
        <f t="shared" si="8"/>
        <v>4.6135552367120667E-3</v>
      </c>
      <c r="K57">
        <f t="shared" si="19"/>
        <v>2.6390402983034198E-7</v>
      </c>
      <c r="L57">
        <f t="shared" si="10"/>
        <v>1026898.7184520139</v>
      </c>
      <c r="M57">
        <f t="shared" si="11"/>
        <v>3.2562744750507799E-2</v>
      </c>
      <c r="N57">
        <f t="shared" si="20"/>
        <v>4.7497529868499189E-3</v>
      </c>
      <c r="O57">
        <f t="shared" si="12"/>
        <v>92.78856955049676</v>
      </c>
      <c r="P57">
        <f t="shared" si="13"/>
        <v>2.942306238917325E-6</v>
      </c>
      <c r="Q57">
        <f t="shared" si="21"/>
        <v>0.39730566551545887</v>
      </c>
    </row>
    <row r="58" spans="1:19" x14ac:dyDescent="0.2">
      <c r="A58">
        <f t="shared" si="15"/>
        <v>10.799999999999994</v>
      </c>
      <c r="B58">
        <f t="shared" si="0"/>
        <v>1349.9999999999991</v>
      </c>
      <c r="C58">
        <f t="shared" si="1"/>
        <v>1622.9999999999991</v>
      </c>
      <c r="D58">
        <f t="shared" si="2"/>
        <v>9.4109250554118921E-15</v>
      </c>
      <c r="E58">
        <f t="shared" si="16"/>
        <v>9.5954907148164629E-3</v>
      </c>
      <c r="F58">
        <f t="shared" si="17"/>
        <v>47.868916897877142</v>
      </c>
      <c r="G58">
        <f t="shared" si="5"/>
        <v>7.3946376534322472E+47</v>
      </c>
      <c r="H58">
        <f t="shared" si="6"/>
        <v>1.3523313066406256E-48</v>
      </c>
      <c r="I58">
        <f t="shared" si="18"/>
        <v>-2.3716269944547119</v>
      </c>
      <c r="J58">
        <f t="shared" si="8"/>
        <v>4.2498441658635521E-3</v>
      </c>
      <c r="K58">
        <f t="shared" si="19"/>
        <v>2.7119676191816942E-7</v>
      </c>
      <c r="L58">
        <f t="shared" si="10"/>
        <v>999284.46088479564</v>
      </c>
      <c r="M58">
        <f t="shared" si="11"/>
        <v>3.1687102387265215E-2</v>
      </c>
      <c r="N58">
        <f t="shared" si="20"/>
        <v>5.0322072851710148E-3</v>
      </c>
      <c r="O58">
        <f t="shared" si="12"/>
        <v>87.580411615143944</v>
      </c>
      <c r="P58">
        <f t="shared" si="13"/>
        <v>2.7771566341686945E-6</v>
      </c>
      <c r="Q58">
        <f t="shared" si="21"/>
        <v>0.30282007479083389</v>
      </c>
    </row>
    <row r="59" spans="1:19" x14ac:dyDescent="0.2">
      <c r="A59">
        <f t="shared" si="15"/>
        <v>10.999999999999993</v>
      </c>
      <c r="B59">
        <f t="shared" si="0"/>
        <v>1374.9999999999991</v>
      </c>
      <c r="C59">
        <f t="shared" si="1"/>
        <v>1647.9999999999991</v>
      </c>
      <c r="D59">
        <f t="shared" si="2"/>
        <v>1.2764700615409156E-14</v>
      </c>
      <c r="E59">
        <f t="shared" si="16"/>
        <v>7.1833587872158445E-3</v>
      </c>
      <c r="F59">
        <f t="shared" si="17"/>
        <v>48.122692603736169</v>
      </c>
      <c r="G59">
        <f t="shared" si="5"/>
        <v>1.3264552523223866E+48</v>
      </c>
      <c r="H59">
        <f t="shared" si="6"/>
        <v>7.538889821192071E-49</v>
      </c>
      <c r="I59">
        <f t="shared" si="18"/>
        <v>-2.4077459417475713</v>
      </c>
      <c r="J59">
        <f t="shared" si="8"/>
        <v>3.9106960098781677E-3</v>
      </c>
      <c r="K59">
        <f t="shared" si="19"/>
        <v>2.7846062940031436E-7</v>
      </c>
      <c r="L59">
        <f t="shared" si="10"/>
        <v>973217.32918123715</v>
      </c>
      <c r="M59">
        <f t="shared" si="11"/>
        <v>3.0860519063331971E-2</v>
      </c>
      <c r="N59">
        <f t="shared" si="20"/>
        <v>5.3221225415982197E-3</v>
      </c>
      <c r="O59">
        <f t="shared" si="12"/>
        <v>82.809589956501739</v>
      </c>
      <c r="P59">
        <f t="shared" si="13"/>
        <v>2.6258748717815109E-6</v>
      </c>
      <c r="Q59">
        <f t="shared" si="21"/>
        <v>0.23276856661011283</v>
      </c>
    </row>
    <row r="60" spans="1:19" x14ac:dyDescent="0.2">
      <c r="A60">
        <f t="shared" si="15"/>
        <v>11.199999999999992</v>
      </c>
      <c r="B60">
        <f t="shared" si="0"/>
        <v>1399.9999999999991</v>
      </c>
      <c r="C60">
        <f t="shared" si="1"/>
        <v>1672.9999999999991</v>
      </c>
      <c r="D60">
        <f t="shared" si="2"/>
        <v>1.7156655706771726E-14</v>
      </c>
      <c r="E60">
        <f t="shared" ref="E60:E81" si="22">8.31*C60*$B$1*$B$1*$B$2*$B$2/(3.69*10^-5*D60*0.039*0.033)/(3600*24*364)</f>
        <v>5.4255564876771918E-3</v>
      </c>
      <c r="F60">
        <f t="shared" ref="F60:F81" si="23">-171.065-0.0077993*C60+2839.319/C60+71.595*LOG(C60)</f>
        <v>48.370105252616838</v>
      </c>
      <c r="G60">
        <f t="shared" si="5"/>
        <v>2.3447970153054805E+48</v>
      </c>
      <c r="H60">
        <f t="shared" si="6"/>
        <v>4.2647614845659459E-49</v>
      </c>
      <c r="I60">
        <f t="shared" ref="I60:I81" si="24">1.881-0.002028*C60-1560/C60</f>
        <v>-2.4443006646742362</v>
      </c>
      <c r="J60">
        <f t="shared" si="8"/>
        <v>3.5950036472544278E-3</v>
      </c>
      <c r="K60">
        <f t="shared" ref="K60:K81" si="25">10^-5.81*EXP(-23500/(8.31*C60))</f>
        <v>2.8569328041086058E-7</v>
      </c>
      <c r="L60">
        <f t="shared" si="10"/>
        <v>948579.22327527753</v>
      </c>
      <c r="M60">
        <f t="shared" si="11"/>
        <v>3.0079249850180036E-2</v>
      </c>
      <c r="N60">
        <f t="shared" ref="N60:N81" si="26">(0.202)*EXP(-49800/(8.31*C60))</f>
        <v>5.6193255082743572E-3</v>
      </c>
      <c r="O60">
        <f t="shared" si="12"/>
        <v>78.429837303257671</v>
      </c>
      <c r="P60">
        <f t="shared" si="13"/>
        <v>2.4869938262068005E-6</v>
      </c>
      <c r="Q60">
        <f t="shared" ref="Q60:Q81" si="27">E60/M60</f>
        <v>0.1803753921624052</v>
      </c>
    </row>
    <row r="61" spans="1:19" x14ac:dyDescent="0.2">
      <c r="A61">
        <f t="shared" si="15"/>
        <v>11.399999999999991</v>
      </c>
      <c r="B61">
        <f t="shared" si="0"/>
        <v>1424.9999999999989</v>
      </c>
      <c r="C61">
        <f t="shared" si="1"/>
        <v>1697.9999999999989</v>
      </c>
      <c r="D61">
        <f t="shared" si="2"/>
        <v>2.2859833995379599E-14</v>
      </c>
      <c r="E61">
        <f t="shared" si="22"/>
        <v>4.1328115086336527E-3</v>
      </c>
      <c r="F61">
        <f t="shared" si="23"/>
        <v>48.611332110682184</v>
      </c>
      <c r="G61">
        <f t="shared" si="5"/>
        <v>4.0863175293906687E+48</v>
      </c>
      <c r="H61">
        <f t="shared" si="6"/>
        <v>2.4471911269928038E-49</v>
      </c>
      <c r="I61">
        <f t="shared" si="24"/>
        <v>-2.4812719151943443</v>
      </c>
      <c r="J61">
        <f t="shared" si="8"/>
        <v>3.301627588068999E-3</v>
      </c>
      <c r="K61">
        <f t="shared" si="25"/>
        <v>2.9289255279742939E-7</v>
      </c>
      <c r="L61">
        <f t="shared" si="10"/>
        <v>925263.23198982596</v>
      </c>
      <c r="M61">
        <f t="shared" si="11"/>
        <v>2.9339904616623096E-2</v>
      </c>
      <c r="N61">
        <f t="shared" si="26"/>
        <v>5.9236391518113921E-3</v>
      </c>
      <c r="O61">
        <f t="shared" si="12"/>
        <v>74.400680742552439</v>
      </c>
      <c r="P61">
        <f t="shared" si="13"/>
        <v>2.3592301097968175E-6</v>
      </c>
      <c r="Q61">
        <f t="shared" si="27"/>
        <v>0.14085974588656733</v>
      </c>
    </row>
    <row r="62" spans="1:19" x14ac:dyDescent="0.2">
      <c r="A62">
        <f t="shared" si="15"/>
        <v>11.599999999999991</v>
      </c>
      <c r="B62">
        <f t="shared" si="0"/>
        <v>1449.9999999999989</v>
      </c>
      <c r="C62">
        <f t="shared" si="1"/>
        <v>1722.9999999999989</v>
      </c>
      <c r="D62">
        <f t="shared" si="2"/>
        <v>3.0206231649107577E-14</v>
      </c>
      <c r="E62">
        <f t="shared" si="22"/>
        <v>3.1737280730690658E-3</v>
      </c>
      <c r="F62">
        <f t="shared" si="23"/>
        <v>48.846543168026841</v>
      </c>
      <c r="G62">
        <f t="shared" si="5"/>
        <v>7.023331508155937E+48</v>
      </c>
      <c r="H62">
        <f t="shared" si="6"/>
        <v>1.4238257141055306E-49</v>
      </c>
      <c r="I62">
        <f t="shared" si="24"/>
        <v>-2.518641562391176</v>
      </c>
      <c r="J62">
        <f t="shared" si="8"/>
        <v>3.0294126711408785E-3</v>
      </c>
      <c r="K62">
        <f t="shared" si="25"/>
        <v>3.0005646257363028E-7</v>
      </c>
      <c r="L62">
        <f t="shared" si="10"/>
        <v>903172.38196660869</v>
      </c>
      <c r="M62">
        <f t="shared" si="11"/>
        <v>2.8639408357642337E-2</v>
      </c>
      <c r="N62">
        <f t="shared" si="26"/>
        <v>6.2348833613007065E-3</v>
      </c>
      <c r="O62">
        <f t="shared" si="12"/>
        <v>70.686612696482101</v>
      </c>
      <c r="P62">
        <f t="shared" si="13"/>
        <v>2.2414577846423803E-6</v>
      </c>
      <c r="Q62">
        <f t="shared" si="27"/>
        <v>0.1108168169340749</v>
      </c>
    </row>
    <row r="63" spans="1:19" x14ac:dyDescent="0.2">
      <c r="A63">
        <f t="shared" si="15"/>
        <v>11.79999999999999</v>
      </c>
      <c r="B63">
        <f t="shared" si="0"/>
        <v>1474.9999999999989</v>
      </c>
      <c r="C63">
        <f t="shared" si="1"/>
        <v>1747.9999999999989</v>
      </c>
      <c r="D63">
        <f t="shared" si="2"/>
        <v>3.9596632700416777E-14</v>
      </c>
      <c r="E63">
        <f t="shared" si="22"/>
        <v>2.4562024363808271E-3</v>
      </c>
      <c r="F63">
        <f t="shared" si="23"/>
        <v>49.075901529732192</v>
      </c>
      <c r="G63">
        <f t="shared" si="5"/>
        <v>1.19097194099418E+49</v>
      </c>
      <c r="H63">
        <f t="shared" si="6"/>
        <v>8.3965034404188936E-50</v>
      </c>
      <c r="I63">
        <f t="shared" si="24"/>
        <v>-2.5563925125858105</v>
      </c>
      <c r="J63">
        <f t="shared" si="8"/>
        <v>2.7772021155703292E-3</v>
      </c>
      <c r="K63">
        <f t="shared" si="25"/>
        <v>3.0718319297158106E-7</v>
      </c>
      <c r="L63">
        <f t="shared" si="10"/>
        <v>882218.54654714779</v>
      </c>
      <c r="M63">
        <f t="shared" si="11"/>
        <v>2.7974966595229193E-2</v>
      </c>
      <c r="N63">
        <f t="shared" si="26"/>
        <v>6.5528756047102338E-3</v>
      </c>
      <c r="O63">
        <f t="shared" si="12"/>
        <v>67.256394284550467</v>
      </c>
      <c r="P63">
        <f t="shared" si="13"/>
        <v>2.1326862723411486E-6</v>
      </c>
      <c r="Q63">
        <f t="shared" si="27"/>
        <v>8.7800013201792496E-2</v>
      </c>
    </row>
    <row r="64" spans="1:19" x14ac:dyDescent="0.2">
      <c r="A64">
        <f t="shared" si="15"/>
        <v>11.999999999999989</v>
      </c>
      <c r="B64">
        <f t="shared" si="0"/>
        <v>1499.9999999999986</v>
      </c>
      <c r="C64">
        <f t="shared" si="1"/>
        <v>1772.9999999999986</v>
      </c>
      <c r="D64">
        <f t="shared" si="2"/>
        <v>5.1511551234384634E-14</v>
      </c>
      <c r="E64">
        <f t="shared" si="22"/>
        <v>1.915071934200105E-3</v>
      </c>
      <c r="F64">
        <f t="shared" si="23"/>
        <v>49.299563781128882</v>
      </c>
      <c r="G64">
        <f t="shared" si="5"/>
        <v>1.9932592176621101E+49</v>
      </c>
      <c r="H64">
        <f t="shared" si="6"/>
        <v>5.0169089456056698E-50</v>
      </c>
      <c r="I64">
        <f t="shared" si="24"/>
        <v>-2.5945086362098113</v>
      </c>
      <c r="J64">
        <f t="shared" si="8"/>
        <v>2.5438492066387642E-3</v>
      </c>
      <c r="K64">
        <f t="shared" si="25"/>
        <v>3.1427108407632104E-7</v>
      </c>
      <c r="L64">
        <f t="shared" si="10"/>
        <v>862321.49172619055</v>
      </c>
      <c r="M64">
        <f t="shared" si="11"/>
        <v>2.7344035125767076E-2</v>
      </c>
      <c r="N64">
        <f t="shared" si="26"/>
        <v>6.877431535670068E-3</v>
      </c>
      <c r="O64">
        <f t="shared" si="12"/>
        <v>64.08246786350071</v>
      </c>
      <c r="P64">
        <f t="shared" si="13"/>
        <v>2.0320417257578864E-6</v>
      </c>
      <c r="Q64">
        <f t="shared" si="27"/>
        <v>7.0036186151453461E-2</v>
      </c>
    </row>
    <row r="65" spans="1:17" x14ac:dyDescent="0.2">
      <c r="A65">
        <f t="shared" si="15"/>
        <v>12.199999999999989</v>
      </c>
      <c r="B65">
        <f t="shared" si="0"/>
        <v>1524.9999999999986</v>
      </c>
      <c r="C65">
        <f t="shared" si="1"/>
        <v>1797.9999999999986</v>
      </c>
      <c r="D65">
        <f t="shared" si="2"/>
        <v>6.6523327054623825E-14</v>
      </c>
      <c r="E65">
        <f t="shared" si="22"/>
        <v>1.503822957002385E-3</v>
      </c>
      <c r="F65">
        <f t="shared" si="23"/>
        <v>49.517680329269979</v>
      </c>
      <c r="G65">
        <f t="shared" si="5"/>
        <v>3.2936718593621789E+49</v>
      </c>
      <c r="H65">
        <f t="shared" si="6"/>
        <v>3.0361251596983633E-50</v>
      </c>
      <c r="I65">
        <f t="shared" si="24"/>
        <v>-2.6329747007786404</v>
      </c>
      <c r="J65">
        <f t="shared" si="8"/>
        <v>2.3282268813353451E-3</v>
      </c>
      <c r="K65">
        <f t="shared" si="25"/>
        <v>3.2131862302211074E-7</v>
      </c>
      <c r="L65">
        <f t="shared" si="10"/>
        <v>843408.03990203782</v>
      </c>
      <c r="M65">
        <f t="shared" si="11"/>
        <v>2.674429350272824E-2</v>
      </c>
      <c r="N65">
        <f t="shared" si="26"/>
        <v>7.2083655527809317E-3</v>
      </c>
      <c r="O65">
        <f t="shared" si="12"/>
        <v>61.140459947675112</v>
      </c>
      <c r="P65">
        <f t="shared" si="13"/>
        <v>1.9387512667324679E-6</v>
      </c>
      <c r="Q65">
        <f t="shared" si="27"/>
        <v>5.622967594372897E-2</v>
      </c>
    </row>
    <row r="66" spans="1:17" x14ac:dyDescent="0.2">
      <c r="A66">
        <f t="shared" si="15"/>
        <v>12.399999999999988</v>
      </c>
      <c r="B66">
        <f t="shared" si="0"/>
        <v>1549.9999999999984</v>
      </c>
      <c r="C66">
        <f t="shared" si="1"/>
        <v>1822.9999999999984</v>
      </c>
      <c r="D66">
        <f t="shared" si="2"/>
        <v>8.5309414403104663E-14</v>
      </c>
      <c r="E66">
        <f t="shared" si="22"/>
        <v>1.1889694408929177E-3</v>
      </c>
      <c r="F66">
        <f t="shared" si="23"/>
        <v>49.73039572244079</v>
      </c>
      <c r="G66">
        <f t="shared" si="5"/>
        <v>5.375213544741553E+49</v>
      </c>
      <c r="H66">
        <f t="shared" si="6"/>
        <v>1.8603912043239228E-50</v>
      </c>
      <c r="I66">
        <f t="shared" si="24"/>
        <v>-2.6717763093801397</v>
      </c>
      <c r="J66">
        <f t="shared" si="8"/>
        <v>2.1292354618494373E-3</v>
      </c>
      <c r="K66">
        <f t="shared" si="25"/>
        <v>3.283244347293462E-7</v>
      </c>
      <c r="L66">
        <f t="shared" si="10"/>
        <v>825411.33513410587</v>
      </c>
      <c r="M66">
        <f t="shared" si="11"/>
        <v>2.6173621738143894E-2</v>
      </c>
      <c r="N66">
        <f t="shared" si="26"/>
        <v>7.5454913136671561E-3</v>
      </c>
      <c r="O66">
        <f t="shared" si="12"/>
        <v>58.408759224163681</v>
      </c>
      <c r="P66">
        <f t="shared" si="13"/>
        <v>1.8521296050280215E-6</v>
      </c>
      <c r="Q66">
        <f t="shared" si="27"/>
        <v>4.5426248334604138E-2</v>
      </c>
    </row>
    <row r="67" spans="1:17" x14ac:dyDescent="0.2">
      <c r="A67">
        <f t="shared" si="15"/>
        <v>12.599999999999987</v>
      </c>
      <c r="B67">
        <f t="shared" si="0"/>
        <v>1574.9999999999984</v>
      </c>
      <c r="C67">
        <f t="shared" si="1"/>
        <v>1847.9999999999984</v>
      </c>
      <c r="D67">
        <f t="shared" si="2"/>
        <v>1.0866689547403678E-13</v>
      </c>
      <c r="E67">
        <f t="shared" si="22"/>
        <v>9.4620598704017028E-4</v>
      </c>
      <c r="F67">
        <f t="shared" si="23"/>
        <v>49.937848949369283</v>
      </c>
      <c r="G67">
        <f t="shared" si="5"/>
        <v>8.666603928412552E+49</v>
      </c>
      <c r="H67">
        <f t="shared" si="6"/>
        <v>1.1538545066327595E-50</v>
      </c>
      <c r="I67">
        <f t="shared" si="24"/>
        <v>-2.7108998441558412</v>
      </c>
      <c r="J67">
        <f t="shared" si="8"/>
        <v>1.9458087671520956E-3</v>
      </c>
      <c r="K67">
        <f t="shared" si="25"/>
        <v>3.3528727316001161E-7</v>
      </c>
      <c r="L67">
        <f t="shared" si="10"/>
        <v>808270.19610066619</v>
      </c>
      <c r="M67">
        <f t="shared" si="11"/>
        <v>2.5630079785028733E-2</v>
      </c>
      <c r="N67">
        <f t="shared" si="26"/>
        <v>7.8886222060452135E-3</v>
      </c>
      <c r="O67">
        <f t="shared" si="12"/>
        <v>55.868157183426604</v>
      </c>
      <c r="P67">
        <f t="shared" si="13"/>
        <v>1.7715676428027209E-6</v>
      </c>
      <c r="Q67">
        <f t="shared" si="27"/>
        <v>3.6917793271672779E-2</v>
      </c>
    </row>
    <row r="68" spans="1:17" x14ac:dyDescent="0.2">
      <c r="A68">
        <f t="shared" si="15"/>
        <v>12.799999999999986</v>
      </c>
      <c r="B68">
        <f t="shared" si="0"/>
        <v>1599.9999999999984</v>
      </c>
      <c r="C68">
        <f t="shared" si="1"/>
        <v>1872.9999999999984</v>
      </c>
      <c r="D68">
        <f t="shared" si="2"/>
        <v>1.3752824197466587E-13</v>
      </c>
      <c r="E68">
        <f t="shared" si="22"/>
        <v>7.5775161478934148E-4</v>
      </c>
      <c r="F68">
        <f t="shared" si="23"/>
        <v>50.140173719658463</v>
      </c>
      <c r="G68">
        <f t="shared" si="5"/>
        <v>1.3809365346866197E+50</v>
      </c>
      <c r="H68">
        <f t="shared" si="6"/>
        <v>7.2414624052721813E-51</v>
      </c>
      <c r="I68">
        <f t="shared" si="24"/>
        <v>-2.750332414308593</v>
      </c>
      <c r="J68">
        <f t="shared" si="8"/>
        <v>1.776918814002012E-3</v>
      </c>
      <c r="K68">
        <f t="shared" si="25"/>
        <v>3.4220601306916017E-7</v>
      </c>
      <c r="L68">
        <f t="shared" si="10"/>
        <v>791928.54502042406</v>
      </c>
      <c r="M68">
        <f t="shared" si="11"/>
        <v>2.5111889428602992E-2</v>
      </c>
      <c r="N68">
        <f t="shared" si="26"/>
        <v>8.2375717780963365E-3</v>
      </c>
      <c r="O68">
        <f t="shared" si="12"/>
        <v>53.501541138601453</v>
      </c>
      <c r="P68">
        <f t="shared" si="13"/>
        <v>1.6965227403158758E-6</v>
      </c>
      <c r="Q68">
        <f t="shared" si="27"/>
        <v>3.0175013988642599E-2</v>
      </c>
    </row>
    <row r="69" spans="1:17" x14ac:dyDescent="0.2">
      <c r="A69">
        <f t="shared" si="15"/>
        <v>12.999999999999986</v>
      </c>
      <c r="B69">
        <f t="shared" si="0"/>
        <v>1624.9999999999982</v>
      </c>
      <c r="C69">
        <f t="shared" si="1"/>
        <v>1897.9999999999982</v>
      </c>
      <c r="D69">
        <f t="shared" si="2"/>
        <v>1.7297833896468187E-13</v>
      </c>
      <c r="E69">
        <f t="shared" si="22"/>
        <v>6.1049972159719055E-4</v>
      </c>
      <c r="F69">
        <f t="shared" si="23"/>
        <v>50.337498726830034</v>
      </c>
      <c r="G69">
        <f t="shared" si="5"/>
        <v>2.1751976572394896E+50</v>
      </c>
      <c r="H69">
        <f t="shared" si="6"/>
        <v>4.5972833626029408E-51</v>
      </c>
      <c r="I69">
        <f t="shared" si="24"/>
        <v>-2.7900618082191748</v>
      </c>
      <c r="J69">
        <f t="shared" si="8"/>
        <v>1.6215792999038029E-3</v>
      </c>
      <c r="K69">
        <f t="shared" si="25"/>
        <v>3.4907964222978842E-7</v>
      </c>
      <c r="L69">
        <f t="shared" si="10"/>
        <v>776334.90253409697</v>
      </c>
      <c r="M69">
        <f t="shared" si="11"/>
        <v>2.4617418269092368E-2</v>
      </c>
      <c r="N69">
        <f t="shared" si="26"/>
        <v>8.5921541304237042E-3</v>
      </c>
      <c r="O69">
        <f t="shared" si="12"/>
        <v>51.293631221937844</v>
      </c>
      <c r="P69">
        <f t="shared" si="13"/>
        <v>1.6265103761395815E-6</v>
      </c>
      <c r="Q69">
        <f t="shared" si="27"/>
        <v>2.4799502324891819E-2</v>
      </c>
    </row>
    <row r="70" spans="1:17" x14ac:dyDescent="0.2">
      <c r="A70">
        <f t="shared" si="15"/>
        <v>13.199999999999985</v>
      </c>
      <c r="B70">
        <f t="shared" ref="B70:B94" si="28">125*A70</f>
        <v>1649.9999999999982</v>
      </c>
      <c r="C70">
        <f t="shared" ref="C70:C94" si="29">B70+273</f>
        <v>1922.9999999999982</v>
      </c>
      <c r="D70">
        <f t="shared" ref="D70:D94" si="30">(5.012*10^-6)*EXP(-271000/(8.31*C70))</f>
        <v>2.1627277577485801E-13</v>
      </c>
      <c r="E70">
        <f t="shared" si="22"/>
        <v>4.9471880009763745E-4</v>
      </c>
      <c r="F70">
        <f t="shared" si="23"/>
        <v>50.529947895251553</v>
      </c>
      <c r="G70">
        <f t="shared" ref="G70:G81" si="31">10^F70</f>
        <v>3.3880350554107878E+50</v>
      </c>
      <c r="H70">
        <f t="shared" ref="H70:H81" si="32">1/G70</f>
        <v>2.9515633210552876E-51</v>
      </c>
      <c r="I70">
        <f t="shared" si="24"/>
        <v>-2.8300764492979686</v>
      </c>
      <c r="J70">
        <f t="shared" ref="J70:J81" si="33">10^I70</f>
        <v>1.4788480421341699E-3</v>
      </c>
      <c r="K70">
        <f t="shared" si="25"/>
        <v>3.5590725410858148E-7</v>
      </c>
      <c r="L70">
        <f t="shared" ref="L70:L81" si="34">$B$1/(K70*3.69*10^-5)</f>
        <v>761441.93999603542</v>
      </c>
      <c r="M70">
        <f t="shared" ref="M70:M81" si="35">L70/3600/24/365</f>
        <v>2.4145165524988438E-2</v>
      </c>
      <c r="N70">
        <f t="shared" si="26"/>
        <v>8.9521842718453502E-3</v>
      </c>
      <c r="O70">
        <f t="shared" ref="O70:O81" si="36">$B$1/(N70*22.69*10^-6)</f>
        <v>49.230754415330587</v>
      </c>
      <c r="P70">
        <f t="shared" ref="P70:P81" si="37">O70/3600/24/365</f>
        <v>1.5610969817139329E-6</v>
      </c>
      <c r="Q70">
        <f t="shared" si="27"/>
        <v>2.0489352188770068E-2</v>
      </c>
    </row>
    <row r="71" spans="1:17" x14ac:dyDescent="0.2">
      <c r="A71">
        <f t="shared" si="15"/>
        <v>13.399999999999984</v>
      </c>
      <c r="B71">
        <f t="shared" si="28"/>
        <v>1674.999999999998</v>
      </c>
      <c r="C71">
        <f t="shared" si="29"/>
        <v>1947.999999999998</v>
      </c>
      <c r="D71">
        <f t="shared" si="30"/>
        <v>2.6885739909228357E-13</v>
      </c>
      <c r="E71">
        <f t="shared" si="22"/>
        <v>4.0313262285469404E-4</v>
      </c>
      <c r="F71">
        <f t="shared" si="23"/>
        <v>50.71764061211266</v>
      </c>
      <c r="G71">
        <f t="shared" si="31"/>
        <v>5.2196407389897642E+50</v>
      </c>
      <c r="H71">
        <f t="shared" si="32"/>
        <v>1.9158406679796608E-51</v>
      </c>
      <c r="I71">
        <f t="shared" si="24"/>
        <v>-2.8703653552361357</v>
      </c>
      <c r="J71">
        <f t="shared" si="33"/>
        <v>1.3478285292369311E-3</v>
      </c>
      <c r="K71">
        <f t="shared" si="25"/>
        <v>3.6268804097031151E-7</v>
      </c>
      <c r="L71">
        <f t="shared" si="34"/>
        <v>747206.08184950775</v>
      </c>
      <c r="M71">
        <f t="shared" si="35"/>
        <v>2.3693749424451668E-2</v>
      </c>
      <c r="N71">
        <f t="shared" si="26"/>
        <v>9.3174784412278465E-3</v>
      </c>
      <c r="O71">
        <f t="shared" si="36"/>
        <v>47.300649864441816</v>
      </c>
      <c r="P71">
        <f t="shared" si="37"/>
        <v>1.4998937678983324E-6</v>
      </c>
      <c r="Q71">
        <f t="shared" si="27"/>
        <v>1.7014302617662781E-2</v>
      </c>
    </row>
    <row r="72" spans="1:17" x14ac:dyDescent="0.2">
      <c r="A72">
        <f t="shared" ref="A72:A94" si="38">A71+0.2</f>
        <v>13.599999999999984</v>
      </c>
      <c r="B72">
        <f t="shared" si="28"/>
        <v>1699.999999999998</v>
      </c>
      <c r="C72">
        <f t="shared" si="29"/>
        <v>1972.999999999998</v>
      </c>
      <c r="D72">
        <f t="shared" si="30"/>
        <v>3.3238911343257708E-13</v>
      </c>
      <c r="E72">
        <f t="shared" si="22"/>
        <v>3.3026403205913441E-4</v>
      </c>
      <c r="F72">
        <f t="shared" si="23"/>
        <v>50.900691945518588</v>
      </c>
      <c r="G72">
        <f t="shared" si="31"/>
        <v>7.9559481758921767E+50</v>
      </c>
      <c r="H72">
        <f t="shared" si="32"/>
        <v>1.2569212090020438E-51</v>
      </c>
      <c r="I72">
        <f t="shared" si="24"/>
        <v>-2.9109181003547855</v>
      </c>
      <c r="J72">
        <f t="shared" si="33"/>
        <v>1.2276707245829387E-3</v>
      </c>
      <c r="K72">
        <f t="shared" si="25"/>
        <v>3.6942128738913423E-7</v>
      </c>
      <c r="L72">
        <f t="shared" si="34"/>
        <v>733587.15179192252</v>
      </c>
      <c r="M72">
        <f t="shared" si="35"/>
        <v>2.3261895985284199E-2</v>
      </c>
      <c r="N72">
        <f t="shared" si="26"/>
        <v>9.6878543975065946E-3</v>
      </c>
      <c r="O72">
        <f t="shared" si="36"/>
        <v>45.492300697813363</v>
      </c>
      <c r="P72">
        <f t="shared" si="37"/>
        <v>1.4425513919905302E-6</v>
      </c>
      <c r="Q72">
        <f t="shared" si="27"/>
        <v>1.4197640307052532E-2</v>
      </c>
    </row>
    <row r="73" spans="1:17" x14ac:dyDescent="0.2">
      <c r="A73">
        <f t="shared" si="38"/>
        <v>13.799999999999983</v>
      </c>
      <c r="B73">
        <f t="shared" si="28"/>
        <v>1724.999999999998</v>
      </c>
      <c r="C73">
        <f t="shared" si="29"/>
        <v>1997.999999999998</v>
      </c>
      <c r="D73">
        <f t="shared" si="30"/>
        <v>4.0875790432567388E-13</v>
      </c>
      <c r="E73">
        <f t="shared" si="22"/>
        <v>2.7196330146333505E-4</v>
      </c>
      <c r="F73">
        <f t="shared" si="23"/>
        <v>51.079212849682534</v>
      </c>
      <c r="G73">
        <f t="shared" si="31"/>
        <v>1.2000873272477382E+51</v>
      </c>
      <c r="H73">
        <f t="shared" si="32"/>
        <v>8.3327269382419405E-52</v>
      </c>
      <c r="I73">
        <f t="shared" si="24"/>
        <v>-2.9517247807807765</v>
      </c>
      <c r="J73">
        <f t="shared" si="33"/>
        <v>1.1175712458346269E-3</v>
      </c>
      <c r="K73">
        <f t="shared" si="25"/>
        <v>3.7610636414559209E-7</v>
      </c>
      <c r="L73">
        <f t="shared" si="34"/>
        <v>720548.05731017655</v>
      </c>
      <c r="M73">
        <f t="shared" si="35"/>
        <v>2.2848429011611382E-2</v>
      </c>
      <c r="N73">
        <f t="shared" si="26"/>
        <v>1.006313167996907E-2</v>
      </c>
      <c r="O73">
        <f t="shared" si="36"/>
        <v>43.795788367280721</v>
      </c>
      <c r="P73">
        <f t="shared" si="37"/>
        <v>1.3887553388914485E-6</v>
      </c>
      <c r="Q73">
        <f t="shared" si="27"/>
        <v>1.1902932202696542E-2</v>
      </c>
    </row>
    <row r="74" spans="1:17" x14ac:dyDescent="0.2">
      <c r="A74">
        <f t="shared" si="38"/>
        <v>13.999999999999982</v>
      </c>
      <c r="B74">
        <f t="shared" si="28"/>
        <v>1749.9999999999977</v>
      </c>
      <c r="C74">
        <f t="shared" si="29"/>
        <v>2022.9999999999977</v>
      </c>
      <c r="D74">
        <f t="shared" si="30"/>
        <v>5.0011004974396176E-13</v>
      </c>
      <c r="E74">
        <f t="shared" si="22"/>
        <v>2.2506672193872205E-4</v>
      </c>
      <c r="F74">
        <f t="shared" si="23"/>
        <v>51.253310358117631</v>
      </c>
      <c r="G74">
        <f t="shared" si="31"/>
        <v>1.7918859248213069E+51</v>
      </c>
      <c r="H74">
        <f t="shared" si="32"/>
        <v>5.5807123999800575E-52</v>
      </c>
      <c r="I74">
        <f t="shared" si="24"/>
        <v>-2.9927759822046425</v>
      </c>
      <c r="J74">
        <f t="shared" si="33"/>
        <v>1.0167730295282458E-3</v>
      </c>
      <c r="K74">
        <f t="shared" si="25"/>
        <v>3.8274272248879606E-7</v>
      </c>
      <c r="L74">
        <f t="shared" si="34"/>
        <v>708054.50790781062</v>
      </c>
      <c r="M74">
        <f t="shared" si="35"/>
        <v>2.2452261158923473E-2</v>
      </c>
      <c r="N74">
        <f t="shared" si="26"/>
        <v>1.044313184080025E-2</v>
      </c>
      <c r="O74">
        <f t="shared" si="36"/>
        <v>42.202166178362752</v>
      </c>
      <c r="P74">
        <f t="shared" si="37"/>
        <v>1.3382219107801483E-6</v>
      </c>
      <c r="Q74">
        <f t="shared" si="27"/>
        <v>1.0024234100326731E-2</v>
      </c>
    </row>
    <row r="75" spans="1:17" x14ac:dyDescent="0.2">
      <c r="A75">
        <f t="shared" si="38"/>
        <v>14.199999999999982</v>
      </c>
      <c r="B75">
        <f t="shared" si="28"/>
        <v>1774.9999999999977</v>
      </c>
      <c r="C75">
        <f t="shared" si="29"/>
        <v>2047.9999999999977</v>
      </c>
      <c r="D75">
        <f t="shared" si="30"/>
        <v>6.0887247571665257E-13</v>
      </c>
      <c r="E75">
        <f t="shared" si="22"/>
        <v>1.8714774340095627E-4</v>
      </c>
      <c r="F75">
        <f t="shared" si="23"/>
        <v>51.423087765658778</v>
      </c>
      <c r="G75">
        <f t="shared" si="31"/>
        <v>2.6490354225168536E+51</v>
      </c>
      <c r="H75">
        <f t="shared" si="32"/>
        <v>3.7749589586457775E-52</v>
      </c>
      <c r="I75">
        <f t="shared" si="24"/>
        <v>-3.0340627499999959</v>
      </c>
      <c r="J75">
        <f t="shared" si="33"/>
        <v>9.2456457652653767E-4</v>
      </c>
      <c r="K75">
        <f t="shared" si="25"/>
        <v>3.8932988874397749E-7</v>
      </c>
      <c r="L75">
        <f t="shared" si="34"/>
        <v>696074.76297642034</v>
      </c>
      <c r="M75">
        <f t="shared" si="35"/>
        <v>2.207238593913053E-2</v>
      </c>
      <c r="N75">
        <f t="shared" si="26"/>
        <v>1.0827678651807214E-2</v>
      </c>
      <c r="O75">
        <f t="shared" si="36"/>
        <v>40.703349216449439</v>
      </c>
      <c r="P75">
        <f t="shared" si="37"/>
        <v>1.2906947366961388E-6</v>
      </c>
      <c r="Q75">
        <f t="shared" si="27"/>
        <v>8.4788180089391974E-3</v>
      </c>
    </row>
    <row r="76" spans="1:17" x14ac:dyDescent="0.2">
      <c r="A76">
        <f t="shared" si="38"/>
        <v>14.399999999999981</v>
      </c>
      <c r="B76">
        <f t="shared" si="28"/>
        <v>1799.9999999999975</v>
      </c>
      <c r="C76">
        <f t="shared" si="29"/>
        <v>2072.9999999999973</v>
      </c>
      <c r="D76">
        <f t="shared" si="30"/>
        <v>7.3777820281126841E-13</v>
      </c>
      <c r="E76">
        <f t="shared" si="22"/>
        <v>1.5633436953635602E-4</v>
      </c>
      <c r="F76">
        <f t="shared" si="23"/>
        <v>51.588644800076622</v>
      </c>
      <c r="G76">
        <f t="shared" si="31"/>
        <v>3.8783303611301357E+51</v>
      </c>
      <c r="H76">
        <f t="shared" si="32"/>
        <v>2.5784291354401345E-52</v>
      </c>
      <c r="I76">
        <f t="shared" si="24"/>
        <v>-3.0755765615050601</v>
      </c>
      <c r="J76">
        <f t="shared" si="33"/>
        <v>8.4027886180231795E-4</v>
      </c>
      <c r="K76">
        <f t="shared" si="25"/>
        <v>3.9586745924636192E-7</v>
      </c>
      <c r="L76">
        <f t="shared" si="34"/>
        <v>684579.40580169263</v>
      </c>
      <c r="M76">
        <f t="shared" si="35"/>
        <v>2.1707870554340834E-2</v>
      </c>
      <c r="N76">
        <f t="shared" si="26"/>
        <v>1.1216598287153689E-2</v>
      </c>
      <c r="O76">
        <f t="shared" si="36"/>
        <v>39.292018318313225</v>
      </c>
      <c r="P76">
        <f t="shared" si="37"/>
        <v>1.24594172749598E-6</v>
      </c>
      <c r="Q76">
        <f t="shared" si="27"/>
        <v>7.2017367684687281E-3</v>
      </c>
    </row>
    <row r="77" spans="1:17" x14ac:dyDescent="0.2">
      <c r="A77">
        <f t="shared" si="38"/>
        <v>14.59999999999998</v>
      </c>
      <c r="B77">
        <f t="shared" si="28"/>
        <v>1824.9999999999975</v>
      </c>
      <c r="C77">
        <f t="shared" si="29"/>
        <v>2097.9999999999973</v>
      </c>
      <c r="D77">
        <f t="shared" si="30"/>
        <v>8.8989282132220977E-13</v>
      </c>
      <c r="E77">
        <f t="shared" si="22"/>
        <v>1.3117430295208574E-4</v>
      </c>
      <c r="F77">
        <f t="shared" si="23"/>
        <v>51.750077783987365</v>
      </c>
      <c r="G77">
        <f t="shared" si="31"/>
        <v>5.6244205193154453E+51</v>
      </c>
      <c r="H77">
        <f t="shared" si="32"/>
        <v>1.7779609411596967E-52</v>
      </c>
      <c r="I77">
        <f t="shared" si="24"/>
        <v>-3.1173093002859815</v>
      </c>
      <c r="J77">
        <f t="shared" si="33"/>
        <v>7.6329198086548685E-4</v>
      </c>
      <c r="K77">
        <f t="shared" si="25"/>
        <v>4.0235509558310845E-7</v>
      </c>
      <c r="L77">
        <f t="shared" si="34"/>
        <v>673541.1406542589</v>
      </c>
      <c r="M77">
        <f t="shared" si="35"/>
        <v>2.1357849462654073E-2</v>
      </c>
      <c r="N77">
        <f t="shared" si="26"/>
        <v>1.1609719483847553E-2</v>
      </c>
      <c r="O77">
        <f t="shared" si="36"/>
        <v>37.961536106119979</v>
      </c>
      <c r="P77">
        <f t="shared" si="37"/>
        <v>1.2037524133092332E-6</v>
      </c>
      <c r="Q77">
        <f t="shared" si="27"/>
        <v>6.141737405793342E-3</v>
      </c>
    </row>
    <row r="78" spans="1:17" x14ac:dyDescent="0.2">
      <c r="A78">
        <f t="shared" si="38"/>
        <v>14.799999999999979</v>
      </c>
      <c r="B78">
        <f t="shared" si="28"/>
        <v>1849.9999999999975</v>
      </c>
      <c r="C78">
        <f t="shared" si="29"/>
        <v>2122.9999999999973</v>
      </c>
      <c r="D78">
        <f t="shared" si="30"/>
        <v>1.0686419246770474E-12</v>
      </c>
      <c r="E78">
        <f t="shared" si="22"/>
        <v>1.1053473399852224E-4</v>
      </c>
      <c r="F78">
        <f t="shared" si="23"/>
        <v>51.907479787707956</v>
      </c>
      <c r="G78">
        <f t="shared" si="31"/>
        <v>8.0812731756983719E+51</v>
      </c>
      <c r="H78">
        <f t="shared" si="32"/>
        <v>1.237428779176966E-52</v>
      </c>
      <c r="I78">
        <f t="shared" si="24"/>
        <v>-3.1592532322185534</v>
      </c>
      <c r="J78">
        <f t="shared" si="33"/>
        <v>6.9302159509981214E-4</v>
      </c>
      <c r="K78">
        <f t="shared" si="25"/>
        <v>4.0879252012586082E-7</v>
      </c>
      <c r="L78">
        <f t="shared" si="34"/>
        <v>662934.61030955939</v>
      </c>
      <c r="M78">
        <f t="shared" si="35"/>
        <v>2.1021518591754169E-2</v>
      </c>
      <c r="N78">
        <f t="shared" si="26"/>
        <v>1.2006873681635236E-2</v>
      </c>
      <c r="O78">
        <f t="shared" si="36"/>
        <v>36.705873406671891</v>
      </c>
      <c r="P78">
        <f t="shared" si="37"/>
        <v>1.1639356103079621E-6</v>
      </c>
      <c r="Q78">
        <f t="shared" si="27"/>
        <v>5.2581707413792752E-3</v>
      </c>
    </row>
    <row r="79" spans="1:17" x14ac:dyDescent="0.2">
      <c r="A79">
        <f t="shared" si="38"/>
        <v>14.999999999999979</v>
      </c>
      <c r="B79">
        <f t="shared" si="28"/>
        <v>1874.9999999999973</v>
      </c>
      <c r="C79">
        <f t="shared" si="29"/>
        <v>2147.9999999999973</v>
      </c>
      <c r="D79">
        <f t="shared" si="30"/>
        <v>1.2778394228324592E-12</v>
      </c>
      <c r="E79">
        <f t="shared" si="22"/>
        <v>9.3527425350341741E-5</v>
      </c>
      <c r="F79">
        <f t="shared" si="23"/>
        <v>52.060940773654806</v>
      </c>
      <c r="G79">
        <f t="shared" si="31"/>
        <v>1.150643460738635E+52</v>
      </c>
      <c r="H79">
        <f t="shared" si="32"/>
        <v>8.6907894071554348E-53</v>
      </c>
      <c r="I79">
        <f t="shared" si="24"/>
        <v>-3.2014009832402186</v>
      </c>
      <c r="J79">
        <f t="shared" si="33"/>
        <v>6.2892522927568829E-4</v>
      </c>
      <c r="K79">
        <f t="shared" si="25"/>
        <v>4.1517951183726249E-7</v>
      </c>
      <c r="L79">
        <f t="shared" si="34"/>
        <v>652736.23167928611</v>
      </c>
      <c r="M79">
        <f t="shared" si="35"/>
        <v>2.0698130126816532E-2</v>
      </c>
      <c r="N79">
        <f t="shared" si="26"/>
        <v>1.2407895143868723E-2</v>
      </c>
      <c r="O79">
        <f t="shared" si="36"/>
        <v>35.519544633304193</v>
      </c>
      <c r="P79">
        <f t="shared" si="37"/>
        <v>1.1263173716801176E-6</v>
      </c>
      <c r="Q79">
        <f t="shared" si="27"/>
        <v>4.5186412867879045E-3</v>
      </c>
    </row>
    <row r="80" spans="1:17" x14ac:dyDescent="0.2">
      <c r="A80">
        <f t="shared" si="38"/>
        <v>15.199999999999978</v>
      </c>
      <c r="B80">
        <f t="shared" si="28"/>
        <v>1899.9999999999973</v>
      </c>
      <c r="C80">
        <f t="shared" si="29"/>
        <v>2172.9999999999973</v>
      </c>
      <c r="D80">
        <f t="shared" si="30"/>
        <v>1.5217166503505234E-12</v>
      </c>
      <c r="E80">
        <f t="shared" ref="E80:E94" si="39">8.31*C80*$B$1*$B$1*$B$2*$B$2/(3.69*10^-5*D80*0.039*0.033)/(3600*24*364)</f>
        <v>7.9452381325838226E-5</v>
      </c>
    </row>
    <row r="81" spans="1:5" x14ac:dyDescent="0.2">
      <c r="A81">
        <f t="shared" si="38"/>
        <v>15.399999999999977</v>
      </c>
      <c r="B81">
        <f t="shared" si="28"/>
        <v>1924.9999999999973</v>
      </c>
      <c r="C81">
        <f t="shared" si="29"/>
        <v>2197.9999999999973</v>
      </c>
      <c r="D81">
        <f t="shared" si="30"/>
        <v>1.804952177478119E-12</v>
      </c>
      <c r="E81">
        <f t="shared" si="39"/>
        <v>6.7755253266176915E-5</v>
      </c>
    </row>
    <row r="82" spans="1:5" x14ac:dyDescent="0.2">
      <c r="A82">
        <f t="shared" si="38"/>
        <v>15.599999999999977</v>
      </c>
      <c r="B82">
        <f t="shared" si="28"/>
        <v>1949.999999999997</v>
      </c>
      <c r="C82">
        <f t="shared" si="29"/>
        <v>2222.9999999999973</v>
      </c>
      <c r="D82">
        <f t="shared" si="30"/>
        <v>2.1327022269408118E-12</v>
      </c>
      <c r="E82">
        <f t="shared" si="39"/>
        <v>5.7994956211315688E-5</v>
      </c>
    </row>
    <row r="83" spans="1:5" x14ac:dyDescent="0.2">
      <c r="A83">
        <f t="shared" si="38"/>
        <v>15.799999999999976</v>
      </c>
      <c r="B83">
        <f t="shared" si="28"/>
        <v>1974.999999999997</v>
      </c>
      <c r="C83">
        <f t="shared" si="29"/>
        <v>2247.9999999999973</v>
      </c>
      <c r="D83">
        <f t="shared" si="30"/>
        <v>2.5106315943402969E-12</v>
      </c>
      <c r="E83">
        <f t="shared" si="39"/>
        <v>4.9818919227340442E-5</v>
      </c>
    </row>
    <row r="84" spans="1:5" x14ac:dyDescent="0.2">
      <c r="A84">
        <f t="shared" si="38"/>
        <v>15.999999999999975</v>
      </c>
      <c r="B84">
        <f t="shared" si="28"/>
        <v>1999.9999999999968</v>
      </c>
      <c r="C84">
        <f t="shared" si="29"/>
        <v>2272.9999999999968</v>
      </c>
      <c r="D84">
        <f t="shared" si="30"/>
        <v>2.9449449660317545E-12</v>
      </c>
      <c r="E84">
        <f t="shared" si="39"/>
        <v>4.2944073458629425E-5</v>
      </c>
    </row>
    <row r="85" spans="1:5" x14ac:dyDescent="0.2">
      <c r="A85">
        <f t="shared" si="38"/>
        <v>16.199999999999974</v>
      </c>
      <c r="B85">
        <f t="shared" si="28"/>
        <v>2024.9999999999968</v>
      </c>
      <c r="C85">
        <f t="shared" si="29"/>
        <v>2297.9999999999968</v>
      </c>
      <c r="D85">
        <f t="shared" si="30"/>
        <v>3.4424185251651188E-12</v>
      </c>
      <c r="E85">
        <f t="shared" si="39"/>
        <v>3.7142175584706433E-5</v>
      </c>
    </row>
    <row r="86" spans="1:5" x14ac:dyDescent="0.2">
      <c r="A86">
        <f t="shared" si="38"/>
        <v>16.399999999999974</v>
      </c>
      <c r="B86">
        <f t="shared" si="28"/>
        <v>2049.9999999999968</v>
      </c>
      <c r="C86">
        <f t="shared" si="29"/>
        <v>2322.9999999999968</v>
      </c>
      <c r="D86">
        <f t="shared" si="30"/>
        <v>4.0104317342020488E-12</v>
      </c>
      <c r="E86">
        <f t="shared" si="39"/>
        <v>3.2228423822874552E-5</v>
      </c>
    </row>
    <row r="87" spans="1:5" x14ac:dyDescent="0.2">
      <c r="A87">
        <f t="shared" si="38"/>
        <v>16.599999999999973</v>
      </c>
      <c r="B87">
        <f t="shared" si="28"/>
        <v>2074.9999999999968</v>
      </c>
      <c r="C87">
        <f t="shared" si="29"/>
        <v>2347.9999999999968</v>
      </c>
      <c r="D87">
        <f t="shared" si="30"/>
        <v>4.6569991806604466E-12</v>
      </c>
      <c r="E87">
        <f t="shared" si="39"/>
        <v>2.8052586852480953E-5</v>
      </c>
    </row>
    <row r="88" spans="1:5" x14ac:dyDescent="0.2">
      <c r="A88">
        <f t="shared" si="38"/>
        <v>16.799999999999972</v>
      </c>
      <c r="B88">
        <f t="shared" si="28"/>
        <v>2099.9999999999964</v>
      </c>
      <c r="C88">
        <f t="shared" si="29"/>
        <v>2372.9999999999964</v>
      </c>
      <c r="D88">
        <f t="shared" si="30"/>
        <v>5.3908023720722182E-12</v>
      </c>
      <c r="E88">
        <f t="shared" si="39"/>
        <v>2.4492059849246021E-5</v>
      </c>
    </row>
    <row r="89" spans="1:5" x14ac:dyDescent="0.2">
      <c r="A89">
        <f t="shared" si="38"/>
        <v>16.999999999999972</v>
      </c>
      <c r="B89">
        <f t="shared" si="28"/>
        <v>2124.9999999999964</v>
      </c>
      <c r="C89">
        <f t="shared" si="29"/>
        <v>2397.9999999999964</v>
      </c>
      <c r="D89">
        <f t="shared" si="30"/>
        <v>6.2212213661446693E-12</v>
      </c>
      <c r="E89">
        <f t="shared" si="39"/>
        <v>2.1446405267487457E-5</v>
      </c>
    </row>
    <row r="90" spans="1:5" x14ac:dyDescent="0.2">
      <c r="A90">
        <f t="shared" si="38"/>
        <v>17.199999999999971</v>
      </c>
      <c r="B90">
        <f t="shared" si="28"/>
        <v>2149.9999999999964</v>
      </c>
      <c r="C90">
        <f t="shared" si="29"/>
        <v>2422.9999999999964</v>
      </c>
      <c r="D90">
        <f t="shared" si="30"/>
        <v>7.1583661228585026E-12</v>
      </c>
      <c r="E90">
        <f t="shared" si="39"/>
        <v>1.8833042723455539E-5</v>
      </c>
    </row>
    <row r="91" spans="1:5" x14ac:dyDescent="0.2">
      <c r="A91">
        <f t="shared" si="38"/>
        <v>17.39999999999997</v>
      </c>
      <c r="B91">
        <f t="shared" si="28"/>
        <v>2174.9999999999964</v>
      </c>
      <c r="C91">
        <f t="shared" si="29"/>
        <v>2447.9999999999964</v>
      </c>
      <c r="D91">
        <f t="shared" si="30"/>
        <v>8.2131074666810216E-12</v>
      </c>
      <c r="E91">
        <f t="shared" si="39"/>
        <v>1.6583832114620159E-5</v>
      </c>
    </row>
    <row r="92" spans="1:5" x14ac:dyDescent="0.2">
      <c r="A92">
        <f t="shared" si="38"/>
        <v>17.599999999999969</v>
      </c>
      <c r="B92">
        <f t="shared" si="28"/>
        <v>2199.9999999999964</v>
      </c>
      <c r="C92">
        <f t="shared" si="29"/>
        <v>2472.9999999999964</v>
      </c>
      <c r="D92">
        <f t="shared" si="30"/>
        <v>9.3971075491787619E-12</v>
      </c>
      <c r="E92">
        <f t="shared" si="39"/>
        <v>1.4642354042615654E-5</v>
      </c>
    </row>
    <row r="93" spans="1:5" x14ac:dyDescent="0.2">
      <c r="A93">
        <f t="shared" si="38"/>
        <v>17.799999999999969</v>
      </c>
      <c r="B93">
        <f t="shared" si="28"/>
        <v>2224.9999999999959</v>
      </c>
      <c r="C93">
        <f t="shared" si="29"/>
        <v>2497.9999999999959</v>
      </c>
      <c r="D93">
        <f t="shared" si="30"/>
        <v>1.0722849705034775E-11</v>
      </c>
      <c r="E93">
        <f t="shared" si="39"/>
        <v>1.2961736840458811E-5</v>
      </c>
    </row>
    <row r="94" spans="1:5" x14ac:dyDescent="0.2">
      <c r="A94">
        <f t="shared" si="38"/>
        <v>17.999999999999968</v>
      </c>
      <c r="B94">
        <f t="shared" si="28"/>
        <v>2249.9999999999959</v>
      </c>
      <c r="C94">
        <f t="shared" si="29"/>
        <v>2522.9999999999959</v>
      </c>
      <c r="D94">
        <f t="shared" si="30"/>
        <v>1.2203667597764554E-11</v>
      </c>
      <c r="E94">
        <f t="shared" si="39"/>
        <v>1.1502913798390136E-5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Sheet2</vt:lpstr>
      <vt:lpstr>Sheet2 (2)</vt:lpstr>
      <vt:lpstr>Sheet2 (3)</vt:lpstr>
      <vt:lpstr>Sheet2 (4)</vt:lpstr>
      <vt:lpstr>Sheet6</vt:lpstr>
      <vt:lpstr>Sheet2 (5)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Alissar Yehya</dc:creator>
  <cp:lastModifiedBy>Alissar Yehya</cp:lastModifiedBy>
  <dcterms:created xsi:type="dcterms:W3CDTF">2020-06-05T10:31:07Z</dcterms:created>
  <dcterms:modified xsi:type="dcterms:W3CDTF">2020-07-08T19:36:38Z</dcterms:modified>
</cp:coreProperties>
</file>