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0" yWindow="0" windowWidth="25600" windowHeight="14180"/>
  </bookViews>
  <sheets>
    <sheet name="Set Up" sheetId="3" r:id="rId1"/>
    <sheet name="Plate Layout" sheetId="5" r:id="rId2"/>
    <sheet name="Inject from 0M to 4M" sheetId="6" r:id="rId3"/>
    <sheet name="Inject from 0M to 4.8M" sheetId="7" r:id="rId4"/>
    <sheet name="Inject from 1M to 5.4M" sheetId="8" r:id="rId5"/>
  </sheets>
  <definedNames>
    <definedName name="_xlnm._FilterDatabase" localSheetId="0" hidden="1">'Set Up'!$C$16:$K$16</definedName>
    <definedName name="e">#REF!</definedName>
    <definedName name="Print_Area_2" localSheetId="3">#REF!</definedName>
    <definedName name="Print_Area_2" localSheetId="4">#REF!</definedName>
    <definedName name="Print_Area_2">#REF!</definedName>
    <definedName name="vG" localSheetId="3">#REF!</definedName>
    <definedName name="vG" localSheetId="4">#REF!</definedName>
    <definedName name="vG">#REF!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4" i="8" l="1"/>
  <c r="P4" i="8"/>
  <c r="T3" i="8"/>
  <c r="P3" i="8"/>
  <c r="T4" i="7"/>
  <c r="P4" i="7"/>
  <c r="T3" i="7"/>
  <c r="P3" i="7"/>
  <c r="T4" i="6"/>
  <c r="P4" i="6"/>
  <c r="T3" i="6"/>
  <c r="P3" i="6"/>
  <c r="D3" i="7"/>
  <c r="E66" i="3"/>
  <c r="F66" i="3"/>
  <c r="H66" i="3"/>
  <c r="I66" i="3"/>
  <c r="J66" i="3"/>
  <c r="K66" i="3"/>
  <c r="L66" i="3"/>
  <c r="E67" i="3"/>
  <c r="F67" i="3"/>
  <c r="H67" i="3"/>
  <c r="I67" i="3"/>
  <c r="J67" i="3"/>
  <c r="K67" i="3"/>
  <c r="L67" i="3"/>
  <c r="E68" i="3"/>
  <c r="F68" i="3"/>
  <c r="H68" i="3"/>
  <c r="I68" i="3"/>
  <c r="J68" i="3"/>
  <c r="K68" i="3"/>
  <c r="L68" i="3"/>
  <c r="E69" i="3"/>
  <c r="F69" i="3"/>
  <c r="H69" i="3"/>
  <c r="I69" i="3"/>
  <c r="J69" i="3"/>
  <c r="K69" i="3"/>
  <c r="L69" i="3"/>
  <c r="D28" i="7"/>
  <c r="D29" i="7"/>
  <c r="D30" i="7"/>
  <c r="D31" i="7"/>
  <c r="D32" i="7"/>
  <c r="E32" i="7"/>
  <c r="F32" i="7"/>
  <c r="E31" i="7"/>
  <c r="F31" i="7"/>
  <c r="H32" i="7"/>
  <c r="D33" i="7"/>
  <c r="E33" i="7"/>
  <c r="F33" i="7"/>
  <c r="H33" i="7"/>
  <c r="D34" i="7"/>
  <c r="E34" i="7"/>
  <c r="F34" i="7"/>
  <c r="H34" i="7"/>
  <c r="D35" i="7"/>
  <c r="E35" i="7"/>
  <c r="F35" i="7"/>
  <c r="H35" i="7"/>
  <c r="D36" i="7"/>
  <c r="E36" i="7"/>
  <c r="F36" i="7"/>
  <c r="H36" i="7"/>
  <c r="D37" i="7"/>
  <c r="E37" i="7"/>
  <c r="F37" i="7"/>
  <c r="H37" i="7"/>
  <c r="D38" i="7"/>
  <c r="E38" i="7"/>
  <c r="F38" i="7"/>
  <c r="H38" i="7"/>
  <c r="E28" i="7"/>
  <c r="F28" i="7"/>
  <c r="F27" i="7"/>
  <c r="H28" i="7"/>
  <c r="E29" i="7"/>
  <c r="F29" i="7"/>
  <c r="H29" i="7"/>
  <c r="E30" i="7"/>
  <c r="F30" i="7"/>
  <c r="H30" i="7"/>
  <c r="H31" i="7"/>
  <c r="F11" i="7"/>
  <c r="F10" i="7"/>
  <c r="H11" i="7"/>
  <c r="F12" i="7"/>
  <c r="H12" i="7"/>
  <c r="F13" i="7"/>
  <c r="H13" i="7"/>
  <c r="F14" i="7"/>
  <c r="H14" i="7"/>
  <c r="F15" i="7"/>
  <c r="H15" i="7"/>
  <c r="F16" i="7"/>
  <c r="H16" i="7"/>
  <c r="F17" i="7"/>
  <c r="H17" i="7"/>
  <c r="F18" i="7"/>
  <c r="H18" i="7"/>
  <c r="F19" i="7"/>
  <c r="H19" i="7"/>
  <c r="F20" i="7"/>
  <c r="H20" i="7"/>
  <c r="F21" i="7"/>
  <c r="H21" i="7"/>
  <c r="F22" i="7"/>
  <c r="H22" i="7"/>
  <c r="F23" i="7"/>
  <c r="H23" i="7"/>
  <c r="F24" i="7"/>
  <c r="H24" i="7"/>
  <c r="F25" i="7"/>
  <c r="H25" i="7"/>
  <c r="F26" i="7"/>
  <c r="H26" i="7"/>
  <c r="H27" i="7"/>
  <c r="H39" i="7"/>
  <c r="I35" i="7"/>
  <c r="J35" i="7"/>
  <c r="K35" i="7"/>
  <c r="I36" i="7"/>
  <c r="J36" i="7"/>
  <c r="K36" i="7"/>
  <c r="I37" i="7"/>
  <c r="J37" i="7"/>
  <c r="K37" i="7"/>
  <c r="I38" i="7"/>
  <c r="J38" i="7"/>
  <c r="K38" i="7"/>
  <c r="F6" i="8"/>
  <c r="C34" i="8"/>
  <c r="D10" i="8"/>
  <c r="D11" i="8"/>
  <c r="D12" i="8"/>
  <c r="D13" i="8"/>
  <c r="D14" i="8"/>
  <c r="D15" i="8"/>
  <c r="D16" i="8"/>
  <c r="D17" i="8"/>
  <c r="D18" i="8"/>
  <c r="D19" i="8"/>
  <c r="D20" i="8"/>
  <c r="D21" i="8"/>
  <c r="D22" i="8"/>
  <c r="D23" i="8"/>
  <c r="D24" i="8"/>
  <c r="D25" i="8"/>
  <c r="D26" i="8"/>
  <c r="D27" i="8"/>
  <c r="D28" i="8"/>
  <c r="D29" i="8"/>
  <c r="D30" i="8"/>
  <c r="D31" i="8"/>
  <c r="D32" i="8"/>
  <c r="D33" i="8"/>
  <c r="D34" i="8"/>
  <c r="E34" i="8"/>
  <c r="D3" i="8"/>
  <c r="D11" i="7"/>
  <c r="D12" i="7"/>
  <c r="D13" i="7"/>
  <c r="D14" i="7"/>
  <c r="D15" i="7"/>
  <c r="D16" i="7"/>
  <c r="D17" i="7"/>
  <c r="D18" i="7"/>
  <c r="D19" i="7"/>
  <c r="D20" i="7"/>
  <c r="D21" i="7"/>
  <c r="D22" i="7"/>
  <c r="D23" i="7"/>
  <c r="D24" i="7"/>
  <c r="D25" i="7"/>
  <c r="D26" i="7"/>
  <c r="D27" i="7"/>
  <c r="D11" i="6"/>
  <c r="D12" i="6"/>
  <c r="D13" i="6"/>
  <c r="D14" i="6"/>
  <c r="D15" i="6"/>
  <c r="D16" i="6"/>
  <c r="D17" i="6"/>
  <c r="D18" i="6"/>
  <c r="D19" i="6"/>
  <c r="D20" i="6"/>
  <c r="D21" i="6"/>
  <c r="D22" i="6"/>
  <c r="D23" i="6"/>
  <c r="D24" i="6"/>
  <c r="D25" i="6"/>
  <c r="D26" i="6"/>
  <c r="D27" i="6"/>
  <c r="D28" i="6"/>
  <c r="D29" i="6"/>
  <c r="D30" i="6"/>
  <c r="D31" i="6"/>
  <c r="D32" i="6"/>
  <c r="D33" i="6"/>
  <c r="D34" i="6"/>
  <c r="E34" i="6"/>
  <c r="D3" i="6"/>
  <c r="E11" i="7"/>
  <c r="E10" i="7"/>
  <c r="E12" i="7"/>
  <c r="E13" i="7"/>
  <c r="E14" i="7"/>
  <c r="E15" i="7"/>
  <c r="E16" i="7"/>
  <c r="E17" i="7"/>
  <c r="E18" i="7"/>
  <c r="E19" i="7"/>
  <c r="E20" i="7"/>
  <c r="E21" i="7"/>
  <c r="E22" i="7"/>
  <c r="E23" i="7"/>
  <c r="E24" i="7"/>
  <c r="E25" i="7"/>
  <c r="E26" i="7"/>
  <c r="E27" i="7"/>
  <c r="L3" i="7"/>
  <c r="E11" i="6"/>
  <c r="L6" i="8"/>
  <c r="I3" i="8"/>
  <c r="C24" i="8"/>
  <c r="C25" i="8"/>
  <c r="C26" i="8"/>
  <c r="C27" i="8"/>
  <c r="C28" i="8"/>
  <c r="C29" i="8"/>
  <c r="C30" i="8"/>
  <c r="C31" i="8"/>
  <c r="C32" i="8"/>
  <c r="C33" i="8"/>
  <c r="C23" i="8"/>
  <c r="C22" i="8"/>
  <c r="C11" i="8"/>
  <c r="C12" i="8"/>
  <c r="C13" i="8"/>
  <c r="C14" i="8"/>
  <c r="C15" i="8"/>
  <c r="C16" i="8"/>
  <c r="C17" i="8"/>
  <c r="C18" i="8"/>
  <c r="C19" i="8"/>
  <c r="C20" i="8"/>
  <c r="C21" i="8"/>
  <c r="C10" i="8"/>
  <c r="E10" i="8"/>
  <c r="I11" i="8"/>
  <c r="I12" i="8"/>
  <c r="I13" i="8"/>
  <c r="I14" i="8"/>
  <c r="I15" i="8"/>
  <c r="I16" i="8"/>
  <c r="I17" i="8"/>
  <c r="I18" i="8"/>
  <c r="I19" i="8"/>
  <c r="I20" i="8"/>
  <c r="I21" i="8"/>
  <c r="I22" i="8"/>
  <c r="I23" i="8"/>
  <c r="I24" i="8"/>
  <c r="I25" i="8"/>
  <c r="I26" i="8"/>
  <c r="I27" i="8"/>
  <c r="I28" i="8"/>
  <c r="I29" i="8"/>
  <c r="I30" i="8"/>
  <c r="I31" i="8"/>
  <c r="I32" i="8"/>
  <c r="I33" i="8"/>
  <c r="I34" i="8"/>
  <c r="L3" i="8"/>
  <c r="F3" i="8"/>
  <c r="J3" i="8"/>
  <c r="L6" i="7"/>
  <c r="I34" i="7"/>
  <c r="I33" i="7"/>
  <c r="I32" i="7"/>
  <c r="I31" i="7"/>
  <c r="I30" i="7"/>
  <c r="I28" i="7"/>
  <c r="I27" i="7"/>
  <c r="I25" i="7"/>
  <c r="I24" i="7"/>
  <c r="I22" i="7"/>
  <c r="I21" i="7"/>
  <c r="I19" i="7"/>
  <c r="I18" i="7"/>
  <c r="I17" i="7"/>
  <c r="I16" i="7"/>
  <c r="I15" i="7"/>
  <c r="I14" i="7"/>
  <c r="I13" i="7"/>
  <c r="I12" i="7"/>
  <c r="I11" i="7"/>
  <c r="F3" i="7"/>
  <c r="I3" i="7"/>
  <c r="E13" i="3"/>
  <c r="F13" i="3"/>
  <c r="H13" i="3"/>
  <c r="I13" i="3"/>
  <c r="K13" i="3"/>
  <c r="J13" i="3"/>
  <c r="E14" i="3"/>
  <c r="F14" i="3"/>
  <c r="H14" i="3"/>
  <c r="J14" i="3"/>
  <c r="I14" i="3"/>
  <c r="K14" i="3"/>
  <c r="E15" i="3"/>
  <c r="F15" i="3"/>
  <c r="E17" i="3"/>
  <c r="F17" i="3"/>
  <c r="H17" i="3"/>
  <c r="J17" i="3"/>
  <c r="E18" i="3"/>
  <c r="F18" i="3"/>
  <c r="E19" i="3"/>
  <c r="F19" i="3"/>
  <c r="H19" i="3"/>
  <c r="J19" i="3"/>
  <c r="E20" i="3"/>
  <c r="F20" i="3"/>
  <c r="E21" i="3"/>
  <c r="F21" i="3"/>
  <c r="H21" i="3"/>
  <c r="J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16" i="3"/>
  <c r="F1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E12" i="6"/>
  <c r="E10" i="6"/>
  <c r="F10" i="6"/>
  <c r="L3" i="6"/>
  <c r="F3" i="6"/>
  <c r="L6" i="6"/>
  <c r="I32" i="6"/>
  <c r="I30" i="6"/>
  <c r="I24" i="6"/>
  <c r="I29" i="6"/>
  <c r="I25" i="6"/>
  <c r="I15" i="6"/>
  <c r="F12" i="6"/>
  <c r="I23" i="6"/>
  <c r="I14" i="6"/>
  <c r="I18" i="6"/>
  <c r="E13" i="6"/>
  <c r="F13" i="6"/>
  <c r="H13" i="6"/>
  <c r="E14" i="6"/>
  <c r="E17" i="6"/>
  <c r="F17" i="6"/>
  <c r="H65" i="3"/>
  <c r="J65" i="3"/>
  <c r="H63" i="3"/>
  <c r="J63" i="3"/>
  <c r="I63" i="3"/>
  <c r="K63" i="3"/>
  <c r="H61" i="3"/>
  <c r="J61" i="3"/>
  <c r="H59" i="3"/>
  <c r="J59" i="3"/>
  <c r="I59" i="3"/>
  <c r="K59" i="3"/>
  <c r="H57" i="3"/>
  <c r="J57" i="3"/>
  <c r="H55" i="3"/>
  <c r="J55" i="3"/>
  <c r="I55" i="3"/>
  <c r="K55" i="3"/>
  <c r="H53" i="3"/>
  <c r="J53" i="3"/>
  <c r="H51" i="3"/>
  <c r="J51" i="3"/>
  <c r="I51" i="3"/>
  <c r="K51" i="3"/>
  <c r="H49" i="3"/>
  <c r="J49" i="3"/>
  <c r="H47" i="3"/>
  <c r="J47" i="3"/>
  <c r="I47" i="3"/>
  <c r="K47" i="3"/>
  <c r="H45" i="3"/>
  <c r="J45" i="3"/>
  <c r="H43" i="3"/>
  <c r="J43" i="3"/>
  <c r="I43" i="3"/>
  <c r="K43" i="3"/>
  <c r="H41" i="3"/>
  <c r="J41" i="3"/>
  <c r="H39" i="3"/>
  <c r="J39" i="3"/>
  <c r="I39" i="3"/>
  <c r="K39" i="3"/>
  <c r="H37" i="3"/>
  <c r="J37" i="3"/>
  <c r="H35" i="3"/>
  <c r="J35" i="3"/>
  <c r="I35" i="3"/>
  <c r="K35" i="3"/>
  <c r="H33" i="3"/>
  <c r="J33" i="3"/>
  <c r="H31" i="3"/>
  <c r="J31" i="3"/>
  <c r="I31" i="3"/>
  <c r="K31" i="3"/>
  <c r="H29" i="3"/>
  <c r="J29" i="3"/>
  <c r="H27" i="3"/>
  <c r="J27" i="3"/>
  <c r="I27" i="3"/>
  <c r="K27" i="3"/>
  <c r="H25" i="3"/>
  <c r="J25" i="3"/>
  <c r="H23" i="3"/>
  <c r="J23" i="3"/>
  <c r="I23" i="3"/>
  <c r="K23" i="3"/>
  <c r="E15" i="6"/>
  <c r="I31" i="6"/>
  <c r="I16" i="6"/>
  <c r="I28" i="6"/>
  <c r="I20" i="6"/>
  <c r="I19" i="6"/>
  <c r="I11" i="6"/>
  <c r="J11" i="6"/>
  <c r="I12" i="6"/>
  <c r="I21" i="6"/>
  <c r="I3" i="6"/>
  <c r="J3" i="6"/>
  <c r="I34" i="6"/>
  <c r="I26" i="6"/>
  <c r="I33" i="6"/>
  <c r="I17" i="6"/>
  <c r="I27" i="6"/>
  <c r="J12" i="6"/>
  <c r="K12" i="6"/>
  <c r="E16" i="6"/>
  <c r="H58" i="3"/>
  <c r="I58" i="3"/>
  <c r="K58" i="3"/>
  <c r="H50" i="3"/>
  <c r="I50" i="3"/>
  <c r="K50" i="3"/>
  <c r="H42" i="3"/>
  <c r="I42" i="3"/>
  <c r="K42" i="3"/>
  <c r="H34" i="3"/>
  <c r="I34" i="3"/>
  <c r="K34" i="3"/>
  <c r="H26" i="3"/>
  <c r="I26" i="3"/>
  <c r="K26" i="3"/>
  <c r="J14" i="6"/>
  <c r="F14" i="6"/>
  <c r="K14" i="6"/>
  <c r="H64" i="3"/>
  <c r="I64" i="3"/>
  <c r="K64" i="3"/>
  <c r="H14" i="6"/>
  <c r="I13" i="6"/>
  <c r="J13" i="6"/>
  <c r="K13" i="6"/>
  <c r="I22" i="6"/>
  <c r="H16" i="3"/>
  <c r="J16" i="3"/>
  <c r="J64" i="3"/>
  <c r="H62" i="3"/>
  <c r="J62" i="3"/>
  <c r="H60" i="3"/>
  <c r="J60" i="3"/>
  <c r="J58" i="3"/>
  <c r="H56" i="3"/>
  <c r="J56" i="3"/>
  <c r="H54" i="3"/>
  <c r="J54" i="3"/>
  <c r="H52" i="3"/>
  <c r="J52" i="3"/>
  <c r="J50" i="3"/>
  <c r="H48" i="3"/>
  <c r="J48" i="3"/>
  <c r="H46" i="3"/>
  <c r="J46" i="3"/>
  <c r="H44" i="3"/>
  <c r="J44" i="3"/>
  <c r="J42" i="3"/>
  <c r="H40" i="3"/>
  <c r="J40" i="3"/>
  <c r="H38" i="3"/>
  <c r="J38" i="3"/>
  <c r="H36" i="3"/>
  <c r="J36" i="3"/>
  <c r="J34" i="3"/>
  <c r="H32" i="3"/>
  <c r="J32" i="3"/>
  <c r="H30" i="3"/>
  <c r="J30" i="3"/>
  <c r="H28" i="3"/>
  <c r="J28" i="3"/>
  <c r="J26" i="3"/>
  <c r="H24" i="3"/>
  <c r="J24" i="3"/>
  <c r="H22" i="3"/>
  <c r="J22" i="3"/>
  <c r="H20" i="3"/>
  <c r="I20" i="3"/>
  <c r="K20" i="3"/>
  <c r="J20" i="3"/>
  <c r="I19" i="3"/>
  <c r="K19" i="3"/>
  <c r="H15" i="3"/>
  <c r="J15" i="3"/>
  <c r="F10" i="8"/>
  <c r="I21" i="3"/>
  <c r="K21" i="3"/>
  <c r="H18" i="3"/>
  <c r="I17" i="3"/>
  <c r="K17" i="3"/>
  <c r="F11" i="6"/>
  <c r="H12" i="6"/>
  <c r="J3" i="7"/>
  <c r="J11" i="7"/>
  <c r="K11" i="7"/>
  <c r="I20" i="7"/>
  <c r="I23" i="7"/>
  <c r="I26" i="7"/>
  <c r="I29" i="7"/>
  <c r="I28" i="3"/>
  <c r="K28" i="3"/>
  <c r="I36" i="3"/>
  <c r="K36" i="3"/>
  <c r="I44" i="3"/>
  <c r="K44" i="3"/>
  <c r="I52" i="3"/>
  <c r="K52" i="3"/>
  <c r="I60" i="3"/>
  <c r="K60" i="3"/>
  <c r="J16" i="6"/>
  <c r="F16" i="6"/>
  <c r="E18" i="6"/>
  <c r="F18" i="6"/>
  <c r="H18" i="6"/>
  <c r="E11" i="8"/>
  <c r="F11" i="8"/>
  <c r="H11" i="8"/>
  <c r="I22" i="3"/>
  <c r="K22" i="3"/>
  <c r="I30" i="3"/>
  <c r="K30" i="3"/>
  <c r="I38" i="3"/>
  <c r="K38" i="3"/>
  <c r="I46" i="3"/>
  <c r="K46" i="3"/>
  <c r="I54" i="3"/>
  <c r="K54" i="3"/>
  <c r="I62" i="3"/>
  <c r="K62" i="3"/>
  <c r="I15" i="3"/>
  <c r="K15" i="3"/>
  <c r="J15" i="6"/>
  <c r="K11" i="6"/>
  <c r="H11" i="6"/>
  <c r="J18" i="3"/>
  <c r="I18" i="3"/>
  <c r="K18" i="3"/>
  <c r="I24" i="3"/>
  <c r="K24" i="3"/>
  <c r="I32" i="3"/>
  <c r="K32" i="3"/>
  <c r="I40" i="3"/>
  <c r="K40" i="3"/>
  <c r="I48" i="3"/>
  <c r="K48" i="3"/>
  <c r="I56" i="3"/>
  <c r="K56" i="3"/>
  <c r="I16" i="3"/>
  <c r="K16" i="3"/>
  <c r="F15" i="6"/>
  <c r="H15" i="6"/>
  <c r="I25" i="3"/>
  <c r="K25" i="3"/>
  <c r="I29" i="3"/>
  <c r="K29" i="3"/>
  <c r="I33" i="3"/>
  <c r="K33" i="3"/>
  <c r="I37" i="3"/>
  <c r="K37" i="3"/>
  <c r="I41" i="3"/>
  <c r="K41" i="3"/>
  <c r="I45" i="3"/>
  <c r="K45" i="3"/>
  <c r="I49" i="3"/>
  <c r="K49" i="3"/>
  <c r="I53" i="3"/>
  <c r="K53" i="3"/>
  <c r="I57" i="3"/>
  <c r="K57" i="3"/>
  <c r="I61" i="3"/>
  <c r="K61" i="3"/>
  <c r="I65" i="3"/>
  <c r="K65" i="3"/>
  <c r="J17" i="6"/>
  <c r="K17" i="6"/>
  <c r="J12" i="7"/>
  <c r="E12" i="8"/>
  <c r="F12" i="8"/>
  <c r="H12" i="8"/>
  <c r="H16" i="6"/>
  <c r="H17" i="6"/>
  <c r="K15" i="6"/>
  <c r="J13" i="7"/>
  <c r="J11" i="8"/>
  <c r="K11" i="8"/>
  <c r="J18" i="6"/>
  <c r="K18" i="6"/>
  <c r="K16" i="6"/>
  <c r="E19" i="6"/>
  <c r="F19" i="6"/>
  <c r="H19" i="6"/>
  <c r="E20" i="6"/>
  <c r="F20" i="6"/>
  <c r="H20" i="6"/>
  <c r="E13" i="8"/>
  <c r="J12" i="8"/>
  <c r="K12" i="8"/>
  <c r="K12" i="7"/>
  <c r="J19" i="6"/>
  <c r="K19" i="6"/>
  <c r="K13" i="7"/>
  <c r="F13" i="8"/>
  <c r="J13" i="8"/>
  <c r="K13" i="8"/>
  <c r="J14" i="7"/>
  <c r="J20" i="6"/>
  <c r="K20" i="6"/>
  <c r="H13" i="8"/>
  <c r="E14" i="8"/>
  <c r="F14" i="8"/>
  <c r="H14" i="8"/>
  <c r="E21" i="6"/>
  <c r="F21" i="6"/>
  <c r="H21" i="6"/>
  <c r="J21" i="6"/>
  <c r="K21" i="6"/>
  <c r="J14" i="8"/>
  <c r="K14" i="8"/>
  <c r="K14" i="7"/>
  <c r="J15" i="7"/>
  <c r="K15" i="7"/>
  <c r="E22" i="6"/>
  <c r="F22" i="6"/>
  <c r="H22" i="6"/>
  <c r="E15" i="8"/>
  <c r="E16" i="8"/>
  <c r="J15" i="8"/>
  <c r="J17" i="7"/>
  <c r="J16" i="7"/>
  <c r="K16" i="7"/>
  <c r="F15" i="8"/>
  <c r="H15" i="8"/>
  <c r="E23" i="6"/>
  <c r="J22" i="6"/>
  <c r="K22" i="6"/>
  <c r="E24" i="6"/>
  <c r="F24" i="6"/>
  <c r="F23" i="6"/>
  <c r="H24" i="6"/>
  <c r="K17" i="7"/>
  <c r="K15" i="8"/>
  <c r="J16" i="8"/>
  <c r="F16" i="8"/>
  <c r="H16" i="8"/>
  <c r="J23" i="6"/>
  <c r="H23" i="6"/>
  <c r="E17" i="8"/>
  <c r="E18" i="8"/>
  <c r="J17" i="8"/>
  <c r="J18" i="7"/>
  <c r="K18" i="7"/>
  <c r="K16" i="8"/>
  <c r="J24" i="6"/>
  <c r="K24" i="6"/>
  <c r="F17" i="8"/>
  <c r="H17" i="8"/>
  <c r="K23" i="6"/>
  <c r="E25" i="6"/>
  <c r="F25" i="6"/>
  <c r="H25" i="6"/>
  <c r="E26" i="6"/>
  <c r="F26" i="6"/>
  <c r="H26" i="6"/>
  <c r="K17" i="8"/>
  <c r="J19" i="7"/>
  <c r="K19" i="7"/>
  <c r="F18" i="8"/>
  <c r="J18" i="8"/>
  <c r="K18" i="8"/>
  <c r="E19" i="8"/>
  <c r="J25" i="6"/>
  <c r="K25" i="6"/>
  <c r="H18" i="8"/>
  <c r="J19" i="8"/>
  <c r="F19" i="8"/>
  <c r="H19" i="8"/>
  <c r="J20" i="7"/>
  <c r="K20" i="7"/>
  <c r="J21" i="7"/>
  <c r="K21" i="7"/>
  <c r="J26" i="6"/>
  <c r="K26" i="6"/>
  <c r="E20" i="8"/>
  <c r="F20" i="8"/>
  <c r="H20" i="8"/>
  <c r="E27" i="6"/>
  <c r="F27" i="6"/>
  <c r="H27" i="6"/>
  <c r="E21" i="8"/>
  <c r="F21" i="8"/>
  <c r="H21" i="8"/>
  <c r="J27" i="6"/>
  <c r="K27" i="6"/>
  <c r="E28" i="6"/>
  <c r="F28" i="6"/>
  <c r="H28" i="6"/>
  <c r="J20" i="8"/>
  <c r="K20" i="8"/>
  <c r="K19" i="8"/>
  <c r="J28" i="6"/>
  <c r="K28" i="6"/>
  <c r="J22" i="7"/>
  <c r="K22" i="7"/>
  <c r="E29" i="6"/>
  <c r="F29" i="6"/>
  <c r="H29" i="6"/>
  <c r="J21" i="8"/>
  <c r="K21" i="8"/>
  <c r="E22" i="8"/>
  <c r="J23" i="7"/>
  <c r="K23" i="7"/>
  <c r="J22" i="8"/>
  <c r="E30" i="6"/>
  <c r="F30" i="6"/>
  <c r="H30" i="6"/>
  <c r="E23" i="8"/>
  <c r="F22" i="8"/>
  <c r="H22" i="8"/>
  <c r="J29" i="6"/>
  <c r="K29" i="6"/>
  <c r="K22" i="8"/>
  <c r="J24" i="7"/>
  <c r="J23" i="8"/>
  <c r="J30" i="6"/>
  <c r="K30" i="6"/>
  <c r="E31" i="6"/>
  <c r="F31" i="6"/>
  <c r="H31" i="6"/>
  <c r="E24" i="8"/>
  <c r="F24" i="8"/>
  <c r="F23" i="8"/>
  <c r="H23" i="8"/>
  <c r="K23" i="8"/>
  <c r="J31" i="6"/>
  <c r="K31" i="6"/>
  <c r="E32" i="6"/>
  <c r="F32" i="6"/>
  <c r="H32" i="6"/>
  <c r="H24" i="8"/>
  <c r="J24" i="8"/>
  <c r="K24" i="8"/>
  <c r="E25" i="8"/>
  <c r="F25" i="8"/>
  <c r="H25" i="8"/>
  <c r="J25" i="7"/>
  <c r="K24" i="7"/>
  <c r="J26" i="7"/>
  <c r="E33" i="6"/>
  <c r="E26" i="8"/>
  <c r="F26" i="8"/>
  <c r="H26" i="8"/>
  <c r="J32" i="6"/>
  <c r="K32" i="6"/>
  <c r="K25" i="7"/>
  <c r="J25" i="8"/>
  <c r="K25" i="8"/>
  <c r="F34" i="6"/>
  <c r="J33" i="6"/>
  <c r="J26" i="8"/>
  <c r="K26" i="8"/>
  <c r="K26" i="7"/>
  <c r="J27" i="7"/>
  <c r="K27" i="7"/>
  <c r="E27" i="8"/>
  <c r="F27" i="8"/>
  <c r="H27" i="8"/>
  <c r="F33" i="6"/>
  <c r="H33" i="6"/>
  <c r="J28" i="7"/>
  <c r="K33" i="6"/>
  <c r="J29" i="7"/>
  <c r="H34" i="6"/>
  <c r="H35" i="6"/>
  <c r="J27" i="8"/>
  <c r="K27" i="8"/>
  <c r="E28" i="8"/>
  <c r="F28" i="8"/>
  <c r="H28" i="8"/>
  <c r="J34" i="6"/>
  <c r="K34" i="6"/>
  <c r="E29" i="8"/>
  <c r="F29" i="8"/>
  <c r="H29" i="8"/>
  <c r="J28" i="8"/>
  <c r="K28" i="8"/>
  <c r="K29" i="7"/>
  <c r="K28" i="7"/>
  <c r="J29" i="8"/>
  <c r="K29" i="8"/>
  <c r="J30" i="7"/>
  <c r="K30" i="7"/>
  <c r="E30" i="8"/>
  <c r="F30" i="8"/>
  <c r="H30" i="8"/>
  <c r="E31" i="8"/>
  <c r="F31" i="8"/>
  <c r="H31" i="8"/>
  <c r="J31" i="7"/>
  <c r="K31" i="7"/>
  <c r="J30" i="8"/>
  <c r="K30" i="8"/>
  <c r="J33" i="7"/>
  <c r="J31" i="8"/>
  <c r="K31" i="8"/>
  <c r="J32" i="7"/>
  <c r="K32" i="7"/>
  <c r="E32" i="8"/>
  <c r="F32" i="8"/>
  <c r="H32" i="8"/>
  <c r="E33" i="8"/>
  <c r="F33" i="8"/>
  <c r="H33" i="8"/>
  <c r="K33" i="7"/>
  <c r="J32" i="8"/>
  <c r="K32" i="8"/>
  <c r="J34" i="7"/>
  <c r="J33" i="8"/>
  <c r="K33" i="8"/>
  <c r="F34" i="8"/>
  <c r="H34" i="8"/>
  <c r="H35" i="8"/>
  <c r="J34" i="8"/>
  <c r="K34" i="8"/>
  <c r="K34" i="7"/>
</calcChain>
</file>

<file path=xl/comments1.xml><?xml version="1.0" encoding="utf-8"?>
<comments xmlns="http://schemas.openxmlformats.org/spreadsheetml/2006/main">
  <authors>
    <author>Elliott Stollar</author>
  </authors>
  <commentList>
    <comment ref="B4" authorId="0">
      <text>
        <r>
          <rPr>
            <b/>
            <sz val="12"/>
            <color indexed="81"/>
            <rFont val="Calibri"/>
            <family val="2"/>
          </rPr>
          <t xml:space="preserve">This is the volume that is used for each experiment. Typically for our assay this is set to 50 μL.
</t>
        </r>
      </text>
    </comment>
    <comment ref="B5" authorId="0">
      <text>
        <r>
          <rPr>
            <b/>
            <sz val="12"/>
            <color indexed="81"/>
            <rFont val="Calibri"/>
            <family val="2"/>
          </rPr>
          <t xml:space="preserve">This is the extra volume that is used for each experiment when preparing samples in tubes. This allows accurate pipetting from tube to well. Typically for our assay this is set to 2.5 μL.
</t>
        </r>
      </text>
    </comment>
    <comment ref="B6" authorId="0">
      <text>
        <r>
          <rPr>
            <b/>
            <sz val="12"/>
            <color indexed="81"/>
            <rFont val="Calibri"/>
            <family val="2"/>
          </rPr>
          <t xml:space="preserve">This is the concentration of protein at the start of the experiment before injections begin. It must be made from a more concentrated initial protein stock solution.
</t>
        </r>
      </text>
    </comment>
    <comment ref="B7" authorId="0">
      <text>
        <r>
          <rPr>
            <b/>
            <sz val="12"/>
            <color indexed="81"/>
            <rFont val="Calibri"/>
            <family val="2"/>
          </rPr>
          <t xml:space="preserve">This is the number of times a protein is independently measured in the plate. Positions are randomized to eliminate any bais in the different positions within the plate. Typically we run duplicates or triplicates.
</t>
        </r>
      </text>
    </comment>
    <comment ref="B8" authorId="0">
      <text>
        <r>
          <rPr>
            <b/>
            <sz val="12"/>
            <color indexed="81"/>
            <rFont val="Calibri"/>
            <family val="2"/>
          </rPr>
          <t xml:space="preserve">This describes the reaction buffer conditions. The same buffer should be present in the denaturant solutions you prepare and used to measure the concentrations on the refractometer. Any buffer can be used although phosphate should be avoided if at all possible due to known interactions with guanidine.
</t>
        </r>
      </text>
    </comment>
    <comment ref="E12" authorId="0">
      <text>
        <r>
          <rPr>
            <b/>
            <sz val="12"/>
            <color indexed="81"/>
            <rFont val="Calibri"/>
            <family val="2"/>
          </rPr>
          <t xml:space="preserve">This is the concentration of protein at the start of the experiment before injections begin. It must be made from a more concentrated initial protein stock solution.
</t>
        </r>
      </text>
    </comment>
    <comment ref="F12" authorId="0">
      <text>
        <r>
          <rPr>
            <b/>
            <sz val="12"/>
            <color indexed="81"/>
            <rFont val="Calibri"/>
            <family val="2"/>
          </rPr>
          <t xml:space="preserve">This is the volume of protein in the tube. The volume is slightly higher than that necessary for the experiment to allow accurate pipetting from the tube to the well.
</t>
        </r>
      </text>
    </comment>
    <comment ref="G12" authorId="0">
      <text>
        <r>
          <rPr>
            <b/>
            <sz val="12"/>
            <color indexed="81"/>
            <rFont val="Calibri"/>
            <family val="2"/>
          </rPr>
          <t>This is the concentration of the initial stock protein that has been prpeared for this experiment. It should be greater than 95% pure, filtered, degased and in reaction buffer. This value should be determined using absorbance measurments with their extinction coefficients and entered in these cells.</t>
        </r>
      </text>
    </comment>
    <comment ref="H12" authorId="0">
      <text>
        <r>
          <rPr>
            <b/>
            <sz val="12"/>
            <color indexed="81"/>
            <rFont val="Calibri"/>
            <family val="2"/>
          </rPr>
          <t xml:space="preserve">This is the volume of initial stock protein to add to the tube so that a single experiment can be performed. 
</t>
        </r>
      </text>
    </comment>
    <comment ref="I12" authorId="0">
      <text>
        <r>
          <rPr>
            <b/>
            <sz val="12"/>
            <color indexed="81"/>
            <rFont val="Calibri"/>
            <family val="2"/>
          </rPr>
          <t xml:space="preserve">This is the volume of reaction buffer to add to the tube so that a single experiment can be performed. 
</t>
        </r>
      </text>
    </comment>
    <comment ref="J12" authorId="0">
      <text>
        <r>
          <rPr>
            <b/>
            <sz val="12"/>
            <color indexed="81"/>
            <rFont val="Calibri"/>
            <family val="2"/>
          </rPr>
          <t xml:space="preserve">This is the volume of initial stock protein to add to the tube so that a multiple experiments can be performed as indicated in small table above.
</t>
        </r>
      </text>
    </comment>
    <comment ref="K12" authorId="0">
      <text>
        <r>
          <rPr>
            <b/>
            <sz val="12"/>
            <color indexed="81"/>
            <rFont val="Calibri"/>
            <family val="2"/>
          </rPr>
          <t xml:space="preserve">This is the volume of reaction buffer to add to the tube so that a multiple experiments can be performed as indicated in small table above.
</t>
        </r>
      </text>
    </comment>
    <comment ref="B13" authorId="0">
      <text>
        <r>
          <rPr>
            <b/>
            <sz val="12"/>
            <color indexed="81"/>
            <rFont val="Calibri"/>
            <family val="2"/>
          </rPr>
          <t>Include a related protein of known stability to act as an internal control.</t>
        </r>
      </text>
    </comment>
    <comment ref="B14" authorId="0">
      <text>
        <r>
          <rPr>
            <b/>
            <sz val="12"/>
            <color indexed="81"/>
            <rFont val="Calibri"/>
            <family val="2"/>
          </rPr>
          <t xml:space="preserve">Include a protein that starts and remains fully unfolded during the experiment that can be used to account for signal changes due to volume changes. 
</t>
        </r>
      </text>
    </comment>
    <comment ref="B15" authorId="0">
      <text>
        <r>
          <rPr>
            <b/>
            <sz val="12"/>
            <color indexed="81"/>
            <rFont val="Calibri"/>
            <family val="2"/>
          </rPr>
          <t xml:space="preserve">Include another protein that starts and remains fully unfolded during the experiment that can be used to account for signal changes due to volume changes. 
</t>
        </r>
      </text>
    </comment>
    <comment ref="L15" authorId="0">
      <text>
        <r>
          <rPr>
            <b/>
            <sz val="12"/>
            <color indexed="81"/>
            <rFont val="Calibri"/>
            <family val="2"/>
          </rPr>
          <t xml:space="preserve">This is a random number column that will allow the sample positions to be randomized in the plate by highlighting the yellow area and sorting by column L (Random #).
</t>
        </r>
      </text>
    </comment>
  </commentList>
</comments>
</file>

<file path=xl/comments2.xml><?xml version="1.0" encoding="utf-8"?>
<comments xmlns="http://schemas.openxmlformats.org/spreadsheetml/2006/main">
  <authors>
    <author>Elliott Stollar</author>
  </authors>
  <commentList>
    <comment ref="B9" authorId="0">
      <text>
        <r>
          <rPr>
            <b/>
            <sz val="12"/>
            <color indexed="81"/>
            <rFont val="Calibri"/>
            <family val="2"/>
          </rPr>
          <t>This is the injection number for the total method, typically  a BMG plate readerallows a maximum of 4 injections  per protoocl and 6 of these are run backto back to achieve 24 injections.</t>
        </r>
      </text>
    </comment>
    <comment ref="C9" authorId="0">
      <text>
        <r>
          <rPr>
            <b/>
            <sz val="12"/>
            <color indexed="81"/>
            <rFont val="Calibri"/>
            <family val="2"/>
          </rPr>
          <t>This is the initial volume of the sample protein that is pipetted in the well before injections begin. This is always 50 μL for our method. However, for the last tab in this template, we artificially include guanidine in the initial sample so that the initial concentration is greater than zero. Note the initial volume of the sample is still 50 μL and the extra guanidine is already added to the sample.</t>
        </r>
      </text>
    </comment>
    <comment ref="D9" authorId="0">
      <text>
        <r>
          <rPr>
            <b/>
            <sz val="12"/>
            <color indexed="81"/>
            <rFont val="Calibri"/>
            <family val="2"/>
          </rPr>
          <t>This is the total amount of denturant  in the well at the end of the given injection step. This will be used to calculate the denaturant concentration  at the end of the given injection step in Column F.</t>
        </r>
      </text>
    </comment>
    <comment ref="E9" authorId="0">
      <text>
        <r>
          <rPr>
            <b/>
            <sz val="12"/>
            <color indexed="81"/>
            <rFont val="Calibri"/>
            <family val="2"/>
          </rPr>
          <t>This is the total volume of all liquids in the well at the end of the given injection step. This will be used to calculate the denaturant concentration  at the end of the given injection step in Column F.</t>
        </r>
      </text>
    </comment>
    <comment ref="F9" authorId="0">
      <text>
        <r>
          <rPr>
            <b/>
            <sz val="12"/>
            <color indexed="81"/>
            <rFont val="Calibri"/>
            <family val="2"/>
          </rPr>
          <t>This is the denaturant concentration  at the end of the given injection step calculated using Columns D and E and does not take into account the loss of water from the well due to evaporation.</t>
        </r>
      </text>
    </comment>
    <comment ref="G9" authorId="0">
      <text>
        <r>
          <rPr>
            <b/>
            <sz val="12"/>
            <color indexed="81"/>
            <rFont val="Calibri"/>
            <family val="2"/>
          </rPr>
          <t>This is the injection volume from either pump 1 or pump and can be adjusted to change the increases in denaturant concentration through the whole method. Immediately after all wells receive their injections there is a 20 second shake and protein is left to equilibrate for about 15 minutes for our proteins.</t>
        </r>
      </text>
    </comment>
    <comment ref="H9" authorId="0">
      <text>
        <r>
          <rPr>
            <b/>
            <sz val="12"/>
            <color indexed="81"/>
            <rFont val="Calibri"/>
            <family val="2"/>
          </rPr>
          <t>This is the increase in denaturant concentration due to the current injection of denaturant at this step, we aim to have most resolution during the transition period of denturation, although are limited by the minimum volume of  3 µL and the concentrations of denaturant stock in the 2 pumps.</t>
        </r>
      </text>
    </comment>
    <comment ref="I9" authorId="0">
      <text>
        <r>
          <rPr>
            <b/>
            <sz val="12"/>
            <color indexed="81"/>
            <rFont val="Calibri"/>
            <family val="2"/>
          </rPr>
          <t>This is the time the fluorescence emission measurements are made after the given injection.</t>
        </r>
      </text>
    </comment>
    <comment ref="J9" authorId="0">
      <text>
        <r>
          <rPr>
            <b/>
            <sz val="12"/>
            <color indexed="81"/>
            <rFont val="Calibri"/>
            <family val="2"/>
          </rPr>
          <t>This is the total volume of all liquids in the well at the end of the given injection step  that takes into account the loss of water from the well due to evaporation.</t>
        </r>
      </text>
    </comment>
    <comment ref="K9" authorId="0">
      <text>
        <r>
          <rPr>
            <b/>
            <sz val="12"/>
            <color indexed="81"/>
            <rFont val="Calibri"/>
            <family val="2"/>
          </rPr>
          <t>This is the denaturant concentration  at the end of the given injection step calculated using Columns D, E and the chosen evaporation rate that takes into account the loss of water from the well due to evaporation.</t>
        </r>
      </text>
    </comment>
    <comment ref="L9" authorId="0">
      <text>
        <r>
          <rPr>
            <b/>
            <sz val="12"/>
            <color indexed="81"/>
            <rFont val="Calibri"/>
            <family val="2"/>
          </rPr>
          <t>This is the pump that currently injects sample. The concentrations of denaturant have been chosen to achieve good resolution through the unfolding and can be found in cells C6 and E6.</t>
        </r>
      </text>
    </comment>
    <comment ref="M9" authorId="0">
      <text>
        <r>
          <rPr>
            <b/>
            <sz val="12"/>
            <color indexed="81"/>
            <rFont val="Calibri"/>
            <family val="2"/>
          </rPr>
          <t>This is the pump injection speed and is designed to be faster for small volumes to maximize mixing in the well and slightly slower for large volumes to avoid splashing out of the well. A simple quick test into an empty disposable plate is recommended to check all volume/speed combinations deliver denaturant into the center of the well.</t>
        </r>
      </text>
    </comment>
    <comment ref="G35" authorId="0">
      <text>
        <r>
          <rPr>
            <b/>
            <sz val="12"/>
            <color indexed="81"/>
            <rFont val="Calibri"/>
            <family val="2"/>
          </rPr>
          <t>This is the average increase in denaturant concentration an injection of denaturant over all injections.</t>
        </r>
      </text>
    </comment>
  </commentList>
</comments>
</file>

<file path=xl/comments3.xml><?xml version="1.0" encoding="utf-8"?>
<comments xmlns="http://schemas.openxmlformats.org/spreadsheetml/2006/main">
  <authors>
    <author>Elliott Stollar</author>
  </authors>
  <commentList>
    <comment ref="B9" authorId="0">
      <text>
        <r>
          <rPr>
            <b/>
            <sz val="12"/>
            <color indexed="81"/>
            <rFont val="Calibri"/>
            <family val="2"/>
          </rPr>
          <t>This is the injection number for the total method, typically  a BMG plate readerallows a maximum of 4 injections  per protoocl and 6 of these are run backto back to achieve 24 injections.</t>
        </r>
      </text>
    </comment>
    <comment ref="C9" authorId="0">
      <text>
        <r>
          <rPr>
            <b/>
            <sz val="12"/>
            <color indexed="81"/>
            <rFont val="Calibri"/>
            <family val="2"/>
          </rPr>
          <t>This is the initial volume of the sample protein that is pipetted in the well before injections begin. This is always 50 μL for our method. However, for the last tab in this template, we artificially include guanidine in the initial sample so that the initial concentration is greater than zero. Note the initial volume of the sample is still 50 μL and the extra guanidine is already added to the sample.</t>
        </r>
      </text>
    </comment>
    <comment ref="D9" authorId="0">
      <text>
        <r>
          <rPr>
            <b/>
            <sz val="12"/>
            <color indexed="81"/>
            <rFont val="Calibri"/>
            <family val="2"/>
          </rPr>
          <t>This is the total amount of denturant  in the well at the end of the given injection step. This will be used to calculate the denaturant concentration  at the end of the given injection step in Column F.</t>
        </r>
      </text>
    </comment>
    <comment ref="E9" authorId="0">
      <text>
        <r>
          <rPr>
            <b/>
            <sz val="12"/>
            <color indexed="81"/>
            <rFont val="Calibri"/>
            <family val="2"/>
          </rPr>
          <t>This is the total volume of all liquids in the well at the end of the given injection step. This will be used to calculate the denaturant concentration  at the end of the given injection step in Column F.</t>
        </r>
      </text>
    </comment>
    <comment ref="F9" authorId="0">
      <text>
        <r>
          <rPr>
            <b/>
            <sz val="12"/>
            <color indexed="81"/>
            <rFont val="Calibri"/>
            <family val="2"/>
          </rPr>
          <t>This is the denaturant concentration  at the end of the given injection step calculated using Columns D and E and does not take into account the loss of water from the well due to evaporation.</t>
        </r>
      </text>
    </comment>
    <comment ref="G9" authorId="0">
      <text>
        <r>
          <rPr>
            <b/>
            <sz val="12"/>
            <color indexed="81"/>
            <rFont val="Calibri"/>
            <family val="2"/>
          </rPr>
          <t>This is the injection volume from either pump 1 or pump and can be adjusted to change the increases in denaturant concentration through the whole method. Immediately after all wells receive their injections there is a 20 second shake and protein is left to equilibrate for about 15 minutes for our proteins.</t>
        </r>
      </text>
    </comment>
    <comment ref="H9" authorId="0">
      <text>
        <r>
          <rPr>
            <b/>
            <sz val="12"/>
            <color indexed="81"/>
            <rFont val="Calibri"/>
            <family val="2"/>
          </rPr>
          <t>This is the increase in denaturant concentration due to the current injection of denaturant at this step, we aim to have most resolution during the transition period of denturation, although are limited by the minimum volume of  3 µL and the concentrations of denaturant stock in the 2 pumps.</t>
        </r>
      </text>
    </comment>
    <comment ref="I9" authorId="0">
      <text>
        <r>
          <rPr>
            <b/>
            <sz val="12"/>
            <color indexed="81"/>
            <rFont val="Calibri"/>
            <family val="2"/>
          </rPr>
          <t>This is the time the fluorescence emission measurements are made after the given injection.</t>
        </r>
      </text>
    </comment>
    <comment ref="J9" authorId="0">
      <text>
        <r>
          <rPr>
            <b/>
            <sz val="12"/>
            <color indexed="81"/>
            <rFont val="Calibri"/>
            <family val="2"/>
          </rPr>
          <t>This is the total volume of all liquids in the well at the end of the given injection step  that takes into account the loss of water from the well due to evaporation.</t>
        </r>
      </text>
    </comment>
    <comment ref="K9" authorId="0">
      <text>
        <r>
          <rPr>
            <b/>
            <sz val="12"/>
            <color indexed="81"/>
            <rFont val="Calibri"/>
            <family val="2"/>
          </rPr>
          <t>This is the denaturant concentration  at the end of the given injection step calculated using Columns D, E and the chosen evaporation rate that takes into account the loss of water from the well due to evaporation.</t>
        </r>
      </text>
    </comment>
    <comment ref="L9" authorId="0">
      <text>
        <r>
          <rPr>
            <b/>
            <sz val="12"/>
            <color indexed="81"/>
            <rFont val="Calibri"/>
            <family val="2"/>
          </rPr>
          <t>This is the pump that currently injects sample. The concentrations of denaturant have been chosen to achieve good resolution through the unfolding and can be found in cells C6 and E6.</t>
        </r>
      </text>
    </comment>
    <comment ref="M9" authorId="0">
      <text>
        <r>
          <rPr>
            <b/>
            <sz val="12"/>
            <color indexed="81"/>
            <rFont val="Calibri"/>
            <family val="2"/>
          </rPr>
          <t>This is the pump injection speed and is designed to be faster for small volumes to maximize mixing in the well and slightly slower for large volumes to avoid splashing out of the well. A simple quick test into an empty disposable plate is recommended to check all volume/speed combinations deliver denaturant into the center of the well.</t>
        </r>
      </text>
    </comment>
    <comment ref="G39" authorId="0">
      <text>
        <r>
          <rPr>
            <b/>
            <sz val="12"/>
            <color indexed="81"/>
            <rFont val="Calibri"/>
            <family val="2"/>
          </rPr>
          <t>This is the average increase in denaturant concentration an injection of denaturant over all injections.</t>
        </r>
      </text>
    </comment>
  </commentList>
</comments>
</file>

<file path=xl/comments4.xml><?xml version="1.0" encoding="utf-8"?>
<comments xmlns="http://schemas.openxmlformats.org/spreadsheetml/2006/main">
  <authors>
    <author>Elliott Stollar</author>
  </authors>
  <commentList>
    <comment ref="B9" authorId="0">
      <text>
        <r>
          <rPr>
            <b/>
            <sz val="12"/>
            <color indexed="81"/>
            <rFont val="Calibri"/>
            <family val="2"/>
          </rPr>
          <t>This is the injection number for the total method, typically  a BMG plate readerallows a maximum of 4 injections  per protoocl and 6 of these are run backto back to achieve 24 injections.</t>
        </r>
      </text>
    </comment>
    <comment ref="C9" authorId="0">
      <text>
        <r>
          <rPr>
            <b/>
            <sz val="12"/>
            <color indexed="81"/>
            <rFont val="Calibri"/>
            <family val="2"/>
          </rPr>
          <t>This is the initial volume of the sample protein that is pipetted in the well before injections begin. This is always 50 μL for our method. However, for the last tab in this template, we artificially include guanidine in the initial sample so that the initial concentration is greater than zero. Note the initial volume of the sample is still 50 μL and the extra guanidine is already added to the sample.</t>
        </r>
      </text>
    </comment>
    <comment ref="D9" authorId="0">
      <text>
        <r>
          <rPr>
            <b/>
            <sz val="12"/>
            <color indexed="81"/>
            <rFont val="Calibri"/>
            <family val="2"/>
          </rPr>
          <t>This is the total amount of denturant  in the well at the end of the given injection step. This will be used to calculate the denaturant concentration  at the end of the given injection step in Column F.</t>
        </r>
      </text>
    </comment>
    <comment ref="E9" authorId="0">
      <text>
        <r>
          <rPr>
            <b/>
            <sz val="12"/>
            <color indexed="81"/>
            <rFont val="Calibri"/>
            <family val="2"/>
          </rPr>
          <t>This is the total volume of all liquids in the well at the end of the given injection step. This will be used to calculate the denaturant concentration  at the end of the given injection step in Column F.</t>
        </r>
      </text>
    </comment>
    <comment ref="F9" authorId="0">
      <text>
        <r>
          <rPr>
            <b/>
            <sz val="12"/>
            <color indexed="81"/>
            <rFont val="Calibri"/>
            <family val="2"/>
          </rPr>
          <t>This is the denaturant concentration  at the end of the given injection step calculated using Columns D and E and does not take into account the loss of water from the well due to evaporation.</t>
        </r>
      </text>
    </comment>
    <comment ref="G9" authorId="0">
      <text>
        <r>
          <rPr>
            <b/>
            <sz val="12"/>
            <color indexed="81"/>
            <rFont val="Calibri"/>
            <family val="2"/>
          </rPr>
          <t>This is the injection volume from either pump 1 or pump and can be adjusted to change the increases in denaturant concentration through the whole method. Immediately after all wells receive their injections there is a 20 second shake and protein is left to equilibrate for about 15 minutes for our proteins.</t>
        </r>
      </text>
    </comment>
    <comment ref="H9" authorId="0">
      <text>
        <r>
          <rPr>
            <b/>
            <sz val="12"/>
            <color indexed="81"/>
            <rFont val="Calibri"/>
            <family val="2"/>
          </rPr>
          <t>This is the increase in denaturant concentration due to the current injection of denaturant at this step, we aim to have most resolution during the transition period of denturation, although are limited by the minimum volume of  3 µL and the concentrations of denaturant stock in the 2 pumps.</t>
        </r>
      </text>
    </comment>
    <comment ref="I9" authorId="0">
      <text>
        <r>
          <rPr>
            <b/>
            <sz val="12"/>
            <color indexed="81"/>
            <rFont val="Calibri"/>
            <family val="2"/>
          </rPr>
          <t>This is the time the fluorescence emission measurements are made after the given injection.</t>
        </r>
      </text>
    </comment>
    <comment ref="J9" authorId="0">
      <text>
        <r>
          <rPr>
            <b/>
            <sz val="12"/>
            <color indexed="81"/>
            <rFont val="Calibri"/>
            <family val="2"/>
          </rPr>
          <t>This is the total volume of all liquids in the well at the end of the given injection step  that takes into account the loss of water from the well due to evaporation.</t>
        </r>
      </text>
    </comment>
    <comment ref="K9" authorId="0">
      <text>
        <r>
          <rPr>
            <b/>
            <sz val="12"/>
            <color indexed="81"/>
            <rFont val="Calibri"/>
            <family val="2"/>
          </rPr>
          <t>This is the denaturant concentration  at the end of the given injection step calculated using Columns D, E and the chosen evaporation rate that takes into account the loss of water from the well due to evaporation.</t>
        </r>
      </text>
    </comment>
    <comment ref="L9" authorId="0">
      <text>
        <r>
          <rPr>
            <b/>
            <sz val="12"/>
            <color indexed="81"/>
            <rFont val="Calibri"/>
            <family val="2"/>
          </rPr>
          <t>This is the pump that currently injects sample. The concentrations of denaturant have been chosen to achieve good resolution through the unfolding and can be found in cells C6 and E6.</t>
        </r>
      </text>
    </comment>
    <comment ref="M9" authorId="0">
      <text>
        <r>
          <rPr>
            <b/>
            <sz val="12"/>
            <color indexed="81"/>
            <rFont val="Calibri"/>
            <family val="2"/>
          </rPr>
          <t>This is the pump injection speed and is designed to be faster for small volumes to maximize mixing in the well and slightly slower for large volumes to avoid splashing out of the well. A simple quick test into an empty disposable plate is recommended to check all volume/speed combinations deliver denaturant into the center of the well.</t>
        </r>
      </text>
    </comment>
    <comment ref="G35" authorId="0">
      <text>
        <r>
          <rPr>
            <b/>
            <sz val="12"/>
            <color indexed="81"/>
            <rFont val="Calibri"/>
            <family val="2"/>
          </rPr>
          <t>This is the average increase in denaturant concentration an injection of denaturant over all injections.</t>
        </r>
      </text>
    </comment>
  </commentList>
</comments>
</file>

<file path=xl/sharedStrings.xml><?xml version="1.0" encoding="utf-8"?>
<sst xmlns="http://schemas.openxmlformats.org/spreadsheetml/2006/main" count="355" uniqueCount="95">
  <si>
    <t>A</t>
  </si>
  <si>
    <t>B</t>
  </si>
  <si>
    <t>C</t>
  </si>
  <si>
    <t>D</t>
  </si>
  <si>
    <t>E</t>
  </si>
  <si>
    <t>F</t>
  </si>
  <si>
    <t>G</t>
  </si>
  <si>
    <t>H</t>
  </si>
  <si>
    <t>Pump to use</t>
  </si>
  <si>
    <t>Pump injection speed</t>
  </si>
  <si>
    <t>Unfolding Control</t>
  </si>
  <si>
    <t>Buffer</t>
  </si>
  <si>
    <t>Global Evaporation Rate (µL/s)</t>
  </si>
  <si>
    <t xml:space="preserve">Time for each Protocol </t>
  </si>
  <si>
    <t>Hour</t>
  </si>
  <si>
    <t>Minute</t>
  </si>
  <si>
    <t>Second</t>
  </si>
  <si>
    <t>Vol. evaporated during expt. (µL)</t>
  </si>
  <si>
    <t>Number of injections per protocol</t>
  </si>
  <si>
    <t>Internal Evaporation Rate (µL/s)</t>
  </si>
  <si>
    <t>Chosen Evaporation Rate (µL/s)</t>
  </si>
  <si>
    <t>Conc. Denaturant (M) in Pump 1</t>
  </si>
  <si>
    <t>Conc. Denaturant (M) in Pump 2</t>
  </si>
  <si>
    <t>Random #</t>
  </si>
  <si>
    <t>Avg. step resolution</t>
  </si>
  <si>
    <t>Pump 2</t>
  </si>
  <si>
    <t>Pump 1</t>
  </si>
  <si>
    <t>μL</t>
  </si>
  <si>
    <t>μM</t>
  </si>
  <si>
    <t>Unfolding Control 1</t>
  </si>
  <si>
    <t>Unfolding Control 2</t>
  </si>
  <si>
    <t>Known Control</t>
  </si>
  <si>
    <t>Sample Info 1</t>
  </si>
  <si>
    <t>Sample Info 2</t>
  </si>
  <si>
    <t>Sample Info 3</t>
  </si>
  <si>
    <t xml:space="preserve">10 mM Tris, 100 mM NaCl, pH 8.0 </t>
  </si>
  <si>
    <t>Injection vol. (µL)</t>
  </si>
  <si>
    <t>Initial sample vol (µL)</t>
  </si>
  <si>
    <t>Injection #</t>
  </si>
  <si>
    <t xml:space="preserve">  Known protein in high conc. denaturant </t>
  </si>
  <si>
    <t xml:space="preserve">  50 µL known control protein.</t>
  </si>
  <si>
    <t>Cumulative vol. (µL) of denaturant injected</t>
  </si>
  <si>
    <t>Cumulative total vol. (µL) in well</t>
  </si>
  <si>
    <t>Denaturant conc. (µM) step increase</t>
  </si>
  <si>
    <t>Measurement time (s)</t>
  </si>
  <si>
    <t>Denaturant conc. (M) with evap. correction</t>
  </si>
  <si>
    <t>0-4.8 M Protocol for proteins that have a D50 around 2.5</t>
  </si>
  <si>
    <t>0-4.0 M Protocol for proteins that have a D50 around 2</t>
  </si>
  <si>
    <t>Starting Guan</t>
  </si>
  <si>
    <t>Vol. of Pump 1 Denat. for 50 µL sample</t>
  </si>
  <si>
    <t>None</t>
  </si>
  <si>
    <t>Pump1</t>
  </si>
  <si>
    <t>Pump2</t>
  </si>
  <si>
    <t>Theorectical initial sample vol (µL)</t>
  </si>
  <si>
    <t xml:space="preserve">X-Y M Protocol. Starting conc can be determined by changing value in E6 and is thus not restricted to starting at 0M. </t>
  </si>
  <si>
    <t>430 µL/s</t>
  </si>
  <si>
    <t>400 µL/s</t>
  </si>
  <si>
    <t>350 µL/s</t>
  </si>
  <si>
    <t>300 µL/s</t>
  </si>
  <si>
    <t>260 µL/s</t>
  </si>
  <si>
    <t>220 µL/s</t>
  </si>
  <si>
    <t>190 µL/s</t>
  </si>
  <si>
    <t>220  µL/s</t>
  </si>
  <si>
    <t>170  µL/s</t>
  </si>
  <si>
    <t>Cumulative total vol. (µL) in well with evap. correction</t>
  </si>
  <si>
    <t>Denaturant conc. (M) with no evap. Correction</t>
  </si>
  <si>
    <t>Avg. initial vol. of internal evap. controls (µL)</t>
  </si>
  <si>
    <t>Avg. final vol. of internal evap. controls (µL)</t>
  </si>
  <si>
    <t>Number of protocol for complete method</t>
  </si>
  <si>
    <t>Total time of experiment (s)</t>
  </si>
  <si>
    <t>Time for Injection (s)</t>
  </si>
  <si>
    <r>
      <t>Conc. (μM)</t>
    </r>
    <r>
      <rPr>
        <b/>
        <sz val="10"/>
        <color rgb="FF000000"/>
        <rFont val="Helvetica"/>
      </rPr>
      <t xml:space="preserve"> final protein</t>
    </r>
    <r>
      <rPr>
        <sz val="10"/>
        <color rgb="FF000000"/>
        <rFont val="Helvetica"/>
      </rPr>
      <t xml:space="preserve"> in tube</t>
    </r>
  </si>
  <si>
    <r>
      <t xml:space="preserve">Vol. (μL) </t>
    </r>
    <r>
      <rPr>
        <b/>
        <sz val="10"/>
        <color rgb="FF000000"/>
        <rFont val="Helvetica"/>
      </rPr>
      <t>final protein</t>
    </r>
    <r>
      <rPr>
        <sz val="10"/>
        <color rgb="FF000000"/>
        <rFont val="Helvetica"/>
      </rPr>
      <t xml:space="preserve"> in tube (single)</t>
    </r>
  </si>
  <si>
    <r>
      <t>Conc. (μM)</t>
    </r>
    <r>
      <rPr>
        <b/>
        <sz val="10"/>
        <color rgb="FF000000"/>
        <rFont val="Helvetica"/>
      </rPr>
      <t xml:space="preserve"> initial protein</t>
    </r>
    <r>
      <rPr>
        <sz val="10"/>
        <color rgb="FF000000"/>
        <rFont val="Helvetica"/>
      </rPr>
      <t xml:space="preserve"> stock</t>
    </r>
  </si>
  <si>
    <r>
      <t xml:space="preserve">Vol. (μL) </t>
    </r>
    <r>
      <rPr>
        <b/>
        <sz val="10"/>
        <color rgb="FF000000"/>
        <rFont val="Helvetica"/>
      </rPr>
      <t>initial protein</t>
    </r>
    <r>
      <rPr>
        <sz val="10"/>
        <color rgb="FF000000"/>
        <rFont val="Helvetica"/>
      </rPr>
      <t xml:space="preserve"> for tube (single)</t>
    </r>
  </si>
  <si>
    <r>
      <t xml:space="preserve">Vol. (μL) </t>
    </r>
    <r>
      <rPr>
        <b/>
        <sz val="10"/>
        <color rgb="FF000000"/>
        <rFont val="Helvetica"/>
      </rPr>
      <t>reaction buffer</t>
    </r>
    <r>
      <rPr>
        <sz val="10"/>
        <color rgb="FF000000"/>
        <rFont val="Helvetica"/>
      </rPr>
      <t xml:space="preserve"> for tube (single)</t>
    </r>
  </si>
  <si>
    <r>
      <t xml:space="preserve">Vol. (μL) </t>
    </r>
    <r>
      <rPr>
        <b/>
        <sz val="10"/>
        <color rgb="FF000000"/>
        <rFont val="Helvetica"/>
      </rPr>
      <t>initial protein</t>
    </r>
    <r>
      <rPr>
        <sz val="10"/>
        <color rgb="FF000000"/>
        <rFont val="Helvetica"/>
      </rPr>
      <t xml:space="preserve"> for tube (multiple)</t>
    </r>
  </si>
  <si>
    <r>
      <t>Vol. (μL)</t>
    </r>
    <r>
      <rPr>
        <b/>
        <sz val="10"/>
        <color rgb="FF000000"/>
        <rFont val="Helvetica"/>
      </rPr>
      <t xml:space="preserve"> reaction buffer</t>
    </r>
    <r>
      <rPr>
        <sz val="10"/>
        <color rgb="FF000000"/>
        <rFont val="Helvetica"/>
      </rPr>
      <t xml:space="preserve"> for tube (multiple)</t>
    </r>
  </si>
  <si>
    <t>Volume in Well for 1 experiment</t>
  </si>
  <si>
    <t>Extra Protein Volume Required</t>
  </si>
  <si>
    <t>Final Protein Concentration</t>
  </si>
  <si>
    <t>Number of Replicates</t>
  </si>
  <si>
    <t>Reaction Buffer Description</t>
  </si>
  <si>
    <t>dilute with high conc. Denat.</t>
  </si>
  <si>
    <t>dilute with reaction Buf.</t>
  </si>
  <si>
    <t xml:space="preserve">Cells where most common </t>
  </si>
  <si>
    <t>variables should be entered</t>
  </si>
  <si>
    <t>Control Protein</t>
  </si>
  <si>
    <t>Other Protein</t>
  </si>
  <si>
    <t xml:space="preserve">  All wells with this thick border should have volumes measured after experiment has run as an internal control. </t>
  </si>
  <si>
    <t>Refractive index of buffer</t>
  </si>
  <si>
    <r>
      <t xml:space="preserve">Refractive index of </t>
    </r>
    <r>
      <rPr>
        <b/>
        <sz val="12"/>
        <color rgb="FF000000"/>
        <rFont val="Helvetica"/>
      </rPr>
      <t>Guan</t>
    </r>
    <r>
      <rPr>
        <sz val="12"/>
        <color rgb="FF000000"/>
        <rFont val="Helvetica"/>
      </rPr>
      <t>. + buffer</t>
    </r>
  </si>
  <si>
    <r>
      <t xml:space="preserve">Refractive index of </t>
    </r>
    <r>
      <rPr>
        <b/>
        <sz val="12"/>
        <color rgb="FF000000"/>
        <rFont val="Helvetica"/>
      </rPr>
      <t>Urea</t>
    </r>
    <r>
      <rPr>
        <sz val="12"/>
        <color rgb="FF000000"/>
        <rFont val="Helvetica"/>
      </rPr>
      <t xml:space="preserve"> + buffer</t>
    </r>
  </si>
  <si>
    <r>
      <t xml:space="preserve">Concentration of </t>
    </r>
    <r>
      <rPr>
        <b/>
        <sz val="12"/>
        <color rgb="FF000000"/>
        <rFont val="Helvetica"/>
      </rPr>
      <t>Guan.</t>
    </r>
    <r>
      <rPr>
        <sz val="12"/>
        <color rgb="FF000000"/>
        <rFont val="Helvetica"/>
      </rPr>
      <t xml:space="preserve"> in buffer (M)</t>
    </r>
  </si>
  <si>
    <r>
      <t xml:space="preserve">Concentration of </t>
    </r>
    <r>
      <rPr>
        <b/>
        <sz val="12"/>
        <color rgb="FF000000"/>
        <rFont val="Helvetica"/>
      </rPr>
      <t>Urea</t>
    </r>
    <r>
      <rPr>
        <sz val="12"/>
        <color rgb="FF000000"/>
        <rFont val="Helvetica"/>
      </rPr>
      <t xml:space="preserve"> in buffer (M)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</si>
</sst>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0000"/>
    <numFmt numFmtId="167" formatCode="0.000"/>
  </numFmts>
  <fonts count="20" x14ac:knownFonts="1">
    <font>
      <sz val="11"/>
      <color rgb="FF000000"/>
      <name val="Calibri"/>
      <family val="2"/>
    </font>
    <font>
      <sz val="10"/>
      <name val="Arial"/>
      <family val="2"/>
    </font>
    <font>
      <sz val="16"/>
      <color rgb="FF000000"/>
      <name val="Calibri"/>
      <family val="2"/>
    </font>
    <font>
      <b/>
      <sz val="18"/>
      <color theme="3"/>
      <name val="Cambria"/>
      <family val="2"/>
      <scheme val="major"/>
    </font>
    <font>
      <u/>
      <sz val="11"/>
      <color theme="10"/>
      <name val="Calibri"/>
      <family val="2"/>
    </font>
    <font>
      <u/>
      <sz val="11"/>
      <color theme="11"/>
      <name val="Calibri"/>
      <family val="2"/>
    </font>
    <font>
      <sz val="11"/>
      <color rgb="FF000000"/>
      <name val="Calibri"/>
      <family val="2"/>
    </font>
    <font>
      <sz val="12"/>
      <color rgb="FF000000"/>
      <name val="Calibri"/>
      <family val="2"/>
    </font>
    <font>
      <b/>
      <sz val="12"/>
      <color indexed="81"/>
      <name val="Calibri"/>
      <family val="2"/>
    </font>
    <font>
      <sz val="14"/>
      <color rgb="FF000000"/>
      <name val="Helvetica"/>
    </font>
    <font>
      <sz val="10"/>
      <color rgb="FF000000"/>
      <name val="Helvetica"/>
    </font>
    <font>
      <b/>
      <sz val="10"/>
      <color rgb="FF000000"/>
      <name val="Helvetica"/>
    </font>
    <font>
      <sz val="10"/>
      <name val="Helvetica"/>
    </font>
    <font>
      <b/>
      <sz val="11"/>
      <color rgb="FF000000"/>
      <name val="Calibri"/>
      <family val="2"/>
    </font>
    <font>
      <sz val="12"/>
      <color theme="1"/>
      <name val="Helvetica"/>
    </font>
    <font>
      <sz val="12"/>
      <color rgb="FF000000"/>
      <name val="Helvetica"/>
    </font>
    <font>
      <sz val="11"/>
      <color rgb="FF000000"/>
      <name val="Helvetica"/>
    </font>
    <font>
      <b/>
      <sz val="12"/>
      <color rgb="FF000000"/>
      <name val="Helvetica"/>
    </font>
    <font>
      <b/>
      <sz val="12"/>
      <color theme="1"/>
      <name val="Helvetica"/>
    </font>
    <font>
      <sz val="11"/>
      <color theme="1"/>
      <name val="Calibri"/>
      <family val="2"/>
    </font>
  </fonts>
  <fills count="21">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00"/>
        <bgColor rgb="FF000000"/>
      </patternFill>
    </fill>
    <fill>
      <patternFill patternType="solid">
        <fgColor rgb="FF9BBB59"/>
        <bgColor rgb="FF000000"/>
      </patternFill>
    </fill>
    <fill>
      <patternFill patternType="solid">
        <fgColor rgb="FFF79646"/>
        <bgColor rgb="FF000000"/>
      </patternFill>
    </fill>
    <fill>
      <patternFill patternType="solid">
        <fgColor rgb="FF95B3D7"/>
        <bgColor rgb="FF000000"/>
      </patternFill>
    </fill>
    <fill>
      <patternFill patternType="solid">
        <fgColor rgb="FFDA9694"/>
        <bgColor rgb="FF000000"/>
      </patternFill>
    </fill>
    <fill>
      <patternFill patternType="solid">
        <fgColor rgb="FFCCC0DA"/>
        <bgColor rgb="FF000000"/>
      </patternFill>
    </fill>
    <fill>
      <patternFill patternType="solid">
        <fgColor theme="8" tint="0.39997558519241921"/>
        <bgColor indexed="64"/>
      </patternFill>
    </fill>
    <fill>
      <patternFill patternType="solid">
        <fgColor rgb="FF33CCC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ck">
        <color auto="1"/>
      </right>
      <top style="thick">
        <color auto="1"/>
      </top>
      <bottom style="thick">
        <color auto="1"/>
      </bottom>
      <diagonal/>
    </border>
    <border>
      <left/>
      <right style="thin">
        <color auto="1"/>
      </right>
      <top/>
      <bottom style="thin">
        <color auto="1"/>
      </bottom>
      <diagonal/>
    </border>
    <border>
      <left style="thick">
        <color auto="1"/>
      </left>
      <right style="thick">
        <color auto="1"/>
      </right>
      <top/>
      <bottom style="thick">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ck">
        <color auto="1"/>
      </left>
      <right/>
      <top style="thick">
        <color auto="1"/>
      </top>
      <bottom style="thick">
        <color auto="1"/>
      </bottom>
      <diagonal/>
    </border>
  </borders>
  <cellStyleXfs count="216">
    <xf numFmtId="0" fontId="0" fillId="0" borderId="0"/>
    <xf numFmtId="164" fontId="1" fillId="0" borderId="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1">
    <xf numFmtId="0" fontId="0" fillId="0" borderId="0" xfId="0"/>
    <xf numFmtId="0" fontId="2" fillId="0" borderId="0" xfId="0" applyFont="1" applyAlignment="1">
      <alignment vertical="center"/>
    </xf>
    <xf numFmtId="0" fontId="2" fillId="0" borderId="0" xfId="0" applyFont="1" applyFill="1" applyAlignment="1">
      <alignment vertical="center"/>
    </xf>
    <xf numFmtId="0" fontId="9" fillId="0" borderId="0" xfId="0" applyFont="1"/>
    <xf numFmtId="2" fontId="9" fillId="0" borderId="0" xfId="0" applyNumberFormat="1" applyFont="1"/>
    <xf numFmtId="0" fontId="9" fillId="0" borderId="0" xfId="0" applyFont="1" applyAlignment="1">
      <alignment horizontal="center"/>
    </xf>
    <xf numFmtId="0" fontId="9" fillId="0" borderId="0" xfId="0" applyFont="1" applyAlignment="1">
      <alignment horizontal="center" vertical="center"/>
    </xf>
    <xf numFmtId="0" fontId="10" fillId="0" borderId="0" xfId="0" applyFont="1"/>
    <xf numFmtId="2" fontId="10" fillId="0" borderId="0" xfId="0" applyNumberFormat="1" applyFont="1"/>
    <xf numFmtId="0" fontId="10" fillId="0" borderId="0" xfId="0" applyFont="1" applyBorder="1"/>
    <xf numFmtId="0" fontId="10" fillId="0" borderId="0" xfId="0" applyFont="1" applyAlignment="1">
      <alignment horizontal="center" vertical="center"/>
    </xf>
    <xf numFmtId="0" fontId="10" fillId="0" borderId="0" xfId="0" applyFont="1" applyAlignment="1">
      <alignment horizontal="center"/>
    </xf>
    <xf numFmtId="1" fontId="10" fillId="0" borderId="21" xfId="0" applyNumberFormat="1" applyFont="1" applyFill="1" applyBorder="1" applyAlignment="1">
      <alignment horizontal="center" vertical="center"/>
    </xf>
    <xf numFmtId="1" fontId="10" fillId="2" borderId="21" xfId="2" applyNumberFormat="1" applyFont="1" applyFill="1" applyBorder="1" applyAlignment="1">
      <alignment horizontal="center" vertical="center"/>
    </xf>
    <xf numFmtId="1" fontId="10" fillId="2" borderId="21" xfId="0" applyNumberFormat="1" applyFont="1" applyFill="1" applyBorder="1" applyAlignment="1">
      <alignment horizontal="center"/>
    </xf>
    <xf numFmtId="0" fontId="10" fillId="0" borderId="21" xfId="0" applyFont="1" applyBorder="1" applyAlignment="1">
      <alignment horizontal="left" vertical="center"/>
    </xf>
    <xf numFmtId="0" fontId="10" fillId="0" borderId="21" xfId="0" applyFont="1" applyBorder="1" applyAlignment="1">
      <alignment horizontal="right" vertical="center"/>
    </xf>
    <xf numFmtId="0" fontId="10" fillId="0" borderId="21" xfId="0" applyFont="1" applyBorder="1" applyAlignment="1">
      <alignment horizontal="center" vertical="center" wrapText="1"/>
    </xf>
    <xf numFmtId="0" fontId="10" fillId="0" borderId="21" xfId="0" applyNumberFormat="1" applyFont="1" applyBorder="1" applyAlignment="1">
      <alignment horizontal="center" vertical="center" wrapText="1"/>
    </xf>
    <xf numFmtId="0" fontId="10" fillId="0" borderId="21" xfId="2" applyNumberFormat="1" applyFont="1" applyBorder="1" applyAlignment="1">
      <alignment horizontal="center" vertical="center" wrapText="1"/>
    </xf>
    <xf numFmtId="0" fontId="10" fillId="0" borderId="21" xfId="2" applyFont="1" applyBorder="1" applyAlignment="1">
      <alignment horizontal="center" vertical="center" wrapText="1"/>
    </xf>
    <xf numFmtId="2" fontId="10" fillId="0" borderId="21" xfId="0" applyNumberFormat="1" applyFont="1" applyBorder="1" applyAlignment="1">
      <alignment horizontal="center" vertical="center" wrapText="1"/>
    </xf>
    <xf numFmtId="2" fontId="10" fillId="0" borderId="21" xfId="0" applyNumberFormat="1" applyFont="1" applyBorder="1"/>
    <xf numFmtId="0" fontId="10" fillId="0" borderId="21" xfId="0" applyNumberFormat="1" applyFont="1" applyBorder="1" applyAlignment="1">
      <alignment horizontal="center" vertical="center"/>
    </xf>
    <xf numFmtId="0" fontId="10" fillId="0" borderId="21" xfId="0" applyFont="1" applyFill="1" applyBorder="1" applyAlignment="1">
      <alignment horizontal="center" vertical="center"/>
    </xf>
    <xf numFmtId="0" fontId="10" fillId="0" borderId="21" xfId="0" applyFont="1" applyBorder="1" applyAlignment="1">
      <alignment horizontal="center" vertical="center"/>
    </xf>
    <xf numFmtId="2" fontId="10" fillId="0" borderId="21" xfId="0" applyNumberFormat="1" applyFont="1" applyFill="1" applyBorder="1" applyAlignment="1">
      <alignment horizontal="center" vertical="center"/>
    </xf>
    <xf numFmtId="165" fontId="10" fillId="0" borderId="21" xfId="0" applyNumberFormat="1" applyFont="1" applyFill="1" applyBorder="1" applyAlignment="1">
      <alignment horizontal="center" vertical="center"/>
    </xf>
    <xf numFmtId="0" fontId="10" fillId="0" borderId="21" xfId="0" applyFont="1" applyBorder="1" applyAlignment="1">
      <alignment horizontal="center"/>
    </xf>
    <xf numFmtId="0" fontId="10" fillId="2" borderId="21" xfId="0" applyNumberFormat="1" applyFont="1" applyFill="1" applyBorder="1" applyAlignment="1">
      <alignment horizontal="center" vertical="center"/>
    </xf>
    <xf numFmtId="0" fontId="10" fillId="2" borderId="21" xfId="2" applyNumberFormat="1" applyFont="1" applyFill="1" applyBorder="1" applyAlignment="1">
      <alignment horizontal="center" vertical="center"/>
    </xf>
    <xf numFmtId="0" fontId="10" fillId="2" borderId="21" xfId="0" applyFont="1" applyFill="1" applyBorder="1" applyAlignment="1">
      <alignment horizontal="center" vertical="center"/>
    </xf>
    <xf numFmtId="2" fontId="10" fillId="2" borderId="21" xfId="0" applyNumberFormat="1" applyFont="1" applyFill="1" applyBorder="1" applyAlignment="1">
      <alignment horizontal="center" vertical="center"/>
    </xf>
    <xf numFmtId="165" fontId="10" fillId="2" borderId="21" xfId="0" applyNumberFormat="1" applyFont="1" applyFill="1" applyBorder="1" applyAlignment="1">
      <alignment horizontal="center"/>
    </xf>
    <xf numFmtId="2" fontId="10" fillId="2" borderId="21" xfId="0" applyNumberFormat="1" applyFont="1" applyFill="1" applyBorder="1" applyAlignment="1">
      <alignment horizontal="center"/>
    </xf>
    <xf numFmtId="0" fontId="10" fillId="2" borderId="21" xfId="0" applyNumberFormat="1" applyFont="1" applyFill="1" applyBorder="1" applyAlignment="1">
      <alignment horizontal="center"/>
    </xf>
    <xf numFmtId="0" fontId="12" fillId="0" borderId="21" xfId="0" applyFont="1" applyBorder="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0" fillId="7" borderId="15" xfId="0" applyFont="1" applyFill="1" applyBorder="1" applyAlignment="1">
      <alignment horizontal="center" vertical="center"/>
    </xf>
    <xf numFmtId="0" fontId="0" fillId="8" borderId="15"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0" borderId="21" xfId="0" applyFont="1" applyBorder="1" applyAlignment="1">
      <alignment horizontal="center" vertical="center"/>
    </xf>
    <xf numFmtId="0" fontId="0" fillId="7" borderId="21" xfId="0" applyFont="1" applyFill="1" applyBorder="1" applyAlignment="1">
      <alignment horizontal="center" vertical="center"/>
    </xf>
    <xf numFmtId="0" fontId="0" fillId="9" borderId="21" xfId="0" applyFont="1" applyFill="1" applyBorder="1" applyAlignment="1">
      <alignment horizontal="center" vertical="center" wrapText="1"/>
    </xf>
    <xf numFmtId="0" fontId="0" fillId="0" borderId="0" xfId="0" applyFont="1"/>
    <xf numFmtId="0" fontId="0" fillId="0" borderId="17" xfId="0" applyFont="1" applyBorder="1" applyAlignment="1">
      <alignment horizontal="center" vertical="center"/>
    </xf>
    <xf numFmtId="0" fontId="7" fillId="0" borderId="0" xfId="0" applyFont="1" applyAlignment="1">
      <alignment vertical="center"/>
    </xf>
    <xf numFmtId="0" fontId="13" fillId="0" borderId="21" xfId="0" applyFont="1" applyBorder="1" applyAlignment="1">
      <alignment horizontal="center" vertical="center"/>
    </xf>
    <xf numFmtId="0" fontId="14" fillId="0" borderId="0" xfId="0" applyFont="1"/>
    <xf numFmtId="0" fontId="15" fillId="0" borderId="1" xfId="5"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xf>
    <xf numFmtId="0" fontId="14" fillId="0" borderId="1" xfId="0" applyFont="1" applyBorder="1" applyAlignment="1">
      <alignment horizontal="center" vertical="center"/>
    </xf>
    <xf numFmtId="0" fontId="15" fillId="0" borderId="0" xfId="5" applyFont="1" applyAlignment="1">
      <alignment horizontal="center" vertical="center"/>
    </xf>
    <xf numFmtId="0" fontId="15" fillId="11" borderId="1" xfId="5" applyFont="1" applyFill="1" applyBorder="1" applyAlignment="1">
      <alignment horizontal="center" vertical="center"/>
    </xf>
    <xf numFmtId="0" fontId="15" fillId="0" borderId="1" xfId="5" applyFont="1" applyBorder="1" applyAlignment="1">
      <alignment horizontal="center" vertical="center"/>
    </xf>
    <xf numFmtId="0" fontId="14" fillId="11" borderId="1" xfId="0" applyFont="1" applyFill="1" applyBorder="1" applyAlignment="1">
      <alignment horizontal="center" vertical="center"/>
    </xf>
    <xf numFmtId="0" fontId="14" fillId="0" borderId="0" xfId="0" applyFont="1" applyBorder="1" applyAlignment="1">
      <alignment horizontal="center" vertical="center"/>
    </xf>
    <xf numFmtId="0" fontId="15" fillId="0" borderId="0" xfId="5" applyFont="1" applyBorder="1" applyAlignment="1">
      <alignment horizontal="center" vertical="center" wrapText="1"/>
    </xf>
    <xf numFmtId="0" fontId="15" fillId="0" borderId="0" xfId="5" applyFont="1" applyBorder="1" applyAlignment="1">
      <alignment horizontal="center" vertical="center"/>
    </xf>
    <xf numFmtId="0" fontId="15" fillId="0" borderId="0" xfId="5" applyFont="1" applyAlignment="1">
      <alignment horizontal="center" vertical="center" wrapText="1"/>
    </xf>
    <xf numFmtId="0" fontId="16" fillId="0" borderId="0" xfId="0" applyFont="1"/>
    <xf numFmtId="0" fontId="14" fillId="0" borderId="0" xfId="0" applyFont="1" applyBorder="1" applyAlignment="1">
      <alignment horizontal="center" wrapText="1"/>
    </xf>
    <xf numFmtId="0" fontId="16" fillId="0" borderId="0" xfId="5" applyFont="1" applyBorder="1"/>
    <xf numFmtId="0" fontId="16" fillId="0" borderId="0" xfId="0" applyFont="1" applyBorder="1"/>
    <xf numFmtId="2" fontId="14" fillId="0" borderId="0" xfId="0" applyNumberFormat="1" applyFont="1" applyBorder="1" applyAlignment="1">
      <alignment horizontal="left"/>
    </xf>
    <xf numFmtId="0" fontId="14" fillId="0" borderId="1" xfId="0" applyFont="1" applyBorder="1" applyAlignment="1">
      <alignment horizontal="center" vertical="center" wrapText="1"/>
    </xf>
    <xf numFmtId="0" fontId="17" fillId="0" borderId="0" xfId="5" applyFont="1" applyAlignment="1">
      <alignment horizontal="left"/>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7" xfId="5" applyFont="1" applyBorder="1" applyAlignment="1">
      <alignment horizontal="center" vertical="center" wrapText="1"/>
    </xf>
    <xf numFmtId="0" fontId="15" fillId="0" borderId="7"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4" fillId="0" borderId="9" xfId="0" applyFont="1" applyBorder="1" applyAlignment="1">
      <alignment horizontal="center"/>
    </xf>
    <xf numFmtId="0" fontId="14" fillId="0" borderId="1" xfId="0" applyFont="1" applyBorder="1" applyAlignment="1">
      <alignment horizontal="center"/>
    </xf>
    <xf numFmtId="0" fontId="15" fillId="0" borderId="1" xfId="5" applyFont="1" applyBorder="1" applyAlignment="1">
      <alignment horizontal="center"/>
    </xf>
    <xf numFmtId="0" fontId="14" fillId="0" borderId="10" xfId="0" applyFont="1" applyBorder="1" applyAlignment="1">
      <alignment horizontal="center"/>
    </xf>
    <xf numFmtId="2" fontId="14" fillId="0" borderId="1" xfId="0" applyNumberFormat="1" applyFont="1" applyBorder="1" applyAlignment="1">
      <alignment horizontal="center"/>
    </xf>
    <xf numFmtId="0" fontId="14" fillId="2" borderId="1" xfId="0" applyFont="1" applyFill="1" applyBorder="1" applyAlignment="1">
      <alignment horizontal="center"/>
    </xf>
    <xf numFmtId="2" fontId="15" fillId="0" borderId="1" xfId="5" applyNumberFormat="1" applyFont="1" applyBorder="1" applyAlignment="1">
      <alignment horizontal="center"/>
    </xf>
    <xf numFmtId="0" fontId="14" fillId="3" borderId="1" xfId="0" applyFont="1" applyFill="1" applyBorder="1" applyAlignment="1">
      <alignment horizontal="center"/>
    </xf>
    <xf numFmtId="0" fontId="14" fillId="4" borderId="1" xfId="0" applyFont="1" applyFill="1" applyBorder="1" applyAlignment="1">
      <alignment horizontal="center"/>
    </xf>
    <xf numFmtId="0" fontId="14" fillId="0" borderId="14" xfId="0" applyFont="1" applyBorder="1" applyAlignment="1">
      <alignment horizontal="center"/>
    </xf>
    <xf numFmtId="0" fontId="14" fillId="0" borderId="11" xfId="0" applyFont="1" applyBorder="1" applyAlignment="1">
      <alignment horizontal="center"/>
    </xf>
    <xf numFmtId="0" fontId="14" fillId="0" borderId="4" xfId="0" applyFont="1" applyBorder="1" applyAlignment="1">
      <alignment horizontal="center"/>
    </xf>
    <xf numFmtId="0" fontId="15" fillId="0" borderId="4" xfId="5" applyFont="1" applyBorder="1" applyAlignment="1">
      <alignment horizontal="center"/>
    </xf>
    <xf numFmtId="2" fontId="14" fillId="0" borderId="4" xfId="0" applyNumberFormat="1" applyFont="1" applyBorder="1" applyAlignment="1">
      <alignment horizontal="center"/>
    </xf>
    <xf numFmtId="0" fontId="14" fillId="4" borderId="4" xfId="0" applyFont="1" applyFill="1" applyBorder="1" applyAlignment="1">
      <alignment horizontal="center"/>
    </xf>
    <xf numFmtId="2" fontId="15" fillId="0" borderId="4" xfId="5" applyNumberFormat="1"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5" xfId="0" applyFont="1" applyBorder="1" applyAlignment="1">
      <alignment horizontal="center"/>
    </xf>
    <xf numFmtId="0" fontId="15" fillId="0" borderId="5" xfId="5" applyFont="1" applyBorder="1" applyAlignment="1">
      <alignment horizontal="center"/>
    </xf>
    <xf numFmtId="2" fontId="14" fillId="0" borderId="5" xfId="0" applyNumberFormat="1" applyFont="1" applyBorder="1" applyAlignment="1">
      <alignment horizontal="center"/>
    </xf>
    <xf numFmtId="0" fontId="14" fillId="5" borderId="5" xfId="0" applyFont="1" applyFill="1" applyBorder="1" applyAlignment="1">
      <alignment horizontal="center"/>
    </xf>
    <xf numFmtId="2" fontId="15" fillId="0" borderId="5" xfId="5" applyNumberFormat="1" applyFont="1" applyBorder="1" applyAlignment="1">
      <alignment horizontal="center"/>
    </xf>
    <xf numFmtId="0" fontId="18" fillId="0" borderId="5" xfId="0" applyFont="1" applyBorder="1" applyAlignment="1">
      <alignment horizontal="center"/>
    </xf>
    <xf numFmtId="0" fontId="18" fillId="0" borderId="10" xfId="0" applyFont="1" applyBorder="1" applyAlignment="1">
      <alignment horizontal="center"/>
    </xf>
    <xf numFmtId="0" fontId="14" fillId="5" borderId="1" xfId="0" applyFont="1" applyFill="1" applyBorder="1" applyAlignment="1">
      <alignment horizontal="center"/>
    </xf>
    <xf numFmtId="0" fontId="14" fillId="6" borderId="5" xfId="0" applyFont="1" applyFill="1" applyBorder="1" applyAlignment="1">
      <alignment horizontal="center"/>
    </xf>
    <xf numFmtId="0" fontId="14" fillId="6" borderId="1" xfId="0" applyFont="1" applyFill="1" applyBorder="1" applyAlignment="1">
      <alignment horizontal="center"/>
    </xf>
    <xf numFmtId="0" fontId="18" fillId="0" borderId="14" xfId="0" applyFont="1" applyBorder="1" applyAlignment="1">
      <alignment horizontal="center"/>
    </xf>
    <xf numFmtId="0" fontId="14" fillId="10" borderId="1" xfId="0" applyFont="1" applyFill="1" applyBorder="1" applyAlignment="1">
      <alignment horizontal="center"/>
    </xf>
    <xf numFmtId="0" fontId="18" fillId="0" borderId="20" xfId="0" applyFont="1" applyBorder="1" applyAlignment="1">
      <alignment horizontal="center"/>
    </xf>
    <xf numFmtId="0" fontId="14" fillId="10" borderId="4" xfId="0" applyFont="1" applyFill="1" applyBorder="1" applyAlignment="1">
      <alignment horizontal="center"/>
    </xf>
    <xf numFmtId="0" fontId="18" fillId="0" borderId="4" xfId="0" applyFont="1" applyBorder="1" applyAlignment="1">
      <alignment horizontal="center"/>
    </xf>
    <xf numFmtId="0" fontId="18" fillId="0" borderId="12" xfId="0" applyFont="1" applyBorder="1" applyAlignment="1">
      <alignment horizontal="center"/>
    </xf>
    <xf numFmtId="0" fontId="15" fillId="0" borderId="18" xfId="5" applyFont="1" applyFill="1" applyBorder="1" applyAlignment="1">
      <alignment horizontal="center" wrapText="1"/>
    </xf>
    <xf numFmtId="166" fontId="15" fillId="0" borderId="19" xfId="5" applyNumberFormat="1" applyFont="1" applyBorder="1" applyAlignment="1">
      <alignment horizontal="center"/>
    </xf>
    <xf numFmtId="0" fontId="14" fillId="0" borderId="0" xfId="0" applyFont="1" applyFill="1" applyBorder="1" applyAlignment="1">
      <alignment horizontal="center"/>
    </xf>
    <xf numFmtId="0" fontId="14" fillId="5" borderId="4" xfId="0" applyFont="1" applyFill="1" applyBorder="1" applyAlignment="1">
      <alignment horizont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xf numFmtId="2" fontId="15" fillId="0" borderId="0" xfId="0" applyNumberFormat="1" applyFont="1" applyAlignment="1">
      <alignment horizontal="left"/>
    </xf>
    <xf numFmtId="2" fontId="15" fillId="11" borderId="16" xfId="0" applyNumberFormat="1" applyFont="1" applyFill="1" applyBorder="1" applyAlignment="1">
      <alignment horizontal="center" vertical="center"/>
    </xf>
    <xf numFmtId="2" fontId="15" fillId="11" borderId="5" xfId="0" applyNumberFormat="1" applyFont="1" applyFill="1" applyBorder="1" applyAlignment="1">
      <alignment horizontal="center"/>
    </xf>
    <xf numFmtId="2" fontId="15" fillId="0" borderId="16" xfId="0" applyNumberFormat="1" applyFont="1" applyBorder="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7" fillId="0" borderId="0" xfId="0" applyFont="1" applyAlignment="1">
      <alignment horizontal="left"/>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24" xfId="5" applyFont="1" applyBorder="1" applyAlignment="1">
      <alignment horizontal="center" vertical="center" wrapText="1"/>
    </xf>
    <xf numFmtId="0" fontId="15" fillId="0" borderId="24" xfId="5" applyFont="1" applyFill="1" applyBorder="1" applyAlignment="1">
      <alignment horizontal="center" vertical="center" wrapText="1"/>
    </xf>
    <xf numFmtId="0" fontId="15" fillId="0" borderId="25" xfId="5" applyFont="1" applyFill="1" applyBorder="1" applyAlignment="1">
      <alignment horizontal="center" vertical="center" wrapText="1"/>
    </xf>
    <xf numFmtId="0" fontId="15" fillId="0" borderId="6" xfId="0" applyFont="1" applyBorder="1" applyAlignment="1">
      <alignment horizontal="center"/>
    </xf>
    <xf numFmtId="0" fontId="15" fillId="0" borderId="26" xfId="0" applyFont="1" applyBorder="1" applyAlignment="1">
      <alignment horizontal="center"/>
    </xf>
    <xf numFmtId="2" fontId="15" fillId="0" borderId="26" xfId="0" applyNumberFormat="1" applyFont="1" applyBorder="1" applyAlignment="1">
      <alignment horizontal="center"/>
    </xf>
    <xf numFmtId="0" fontId="15" fillId="0" borderId="27" xfId="0" applyFont="1" applyBorder="1" applyAlignment="1">
      <alignment horizontal="center"/>
    </xf>
    <xf numFmtId="0" fontId="15" fillId="0" borderId="13" xfId="0" applyFont="1" applyBorder="1" applyAlignment="1">
      <alignment horizontal="center"/>
    </xf>
    <xf numFmtId="0" fontId="15" fillId="0" borderId="16" xfId="0" applyFont="1" applyBorder="1" applyAlignment="1">
      <alignment horizontal="center"/>
    </xf>
    <xf numFmtId="0" fontId="15" fillId="13" borderId="16" xfId="0" applyFont="1" applyFill="1" applyBorder="1" applyAlignment="1">
      <alignment horizontal="center"/>
    </xf>
    <xf numFmtId="0" fontId="15" fillId="0" borderId="28" xfId="0" applyFont="1" applyBorder="1" applyAlignment="1">
      <alignment horizontal="center"/>
    </xf>
    <xf numFmtId="0" fontId="15" fillId="14" borderId="16" xfId="0" applyFont="1" applyFill="1" applyBorder="1" applyAlignment="1">
      <alignment horizontal="center"/>
    </xf>
    <xf numFmtId="0" fontId="15" fillId="15" borderId="16" xfId="0" applyFont="1" applyFill="1" applyBorder="1" applyAlignment="1">
      <alignment horizontal="center"/>
    </xf>
    <xf numFmtId="0" fontId="15" fillId="0" borderId="29" xfId="0" applyFont="1" applyBorder="1" applyAlignment="1">
      <alignment horizontal="center"/>
    </xf>
    <xf numFmtId="2" fontId="15" fillId="0" borderId="30" xfId="0" applyNumberFormat="1" applyFont="1" applyBorder="1" applyAlignment="1">
      <alignment horizontal="center"/>
    </xf>
    <xf numFmtId="0" fontId="15" fillId="0" borderId="30" xfId="0" applyFont="1" applyBorder="1" applyAlignment="1">
      <alignment horizontal="center"/>
    </xf>
    <xf numFmtId="0" fontId="15" fillId="15" borderId="30" xfId="0" applyFont="1" applyFill="1" applyBorder="1" applyAlignment="1">
      <alignment horizontal="center"/>
    </xf>
    <xf numFmtId="0" fontId="15" fillId="0" borderId="19" xfId="0" applyFont="1" applyBorder="1" applyAlignment="1">
      <alignment horizontal="center"/>
    </xf>
    <xf numFmtId="0" fontId="15" fillId="16" borderId="26" xfId="0" applyFont="1" applyFill="1" applyBorder="1" applyAlignment="1">
      <alignment horizontal="center"/>
    </xf>
    <xf numFmtId="0" fontId="17" fillId="0" borderId="26" xfId="0" applyFont="1" applyBorder="1" applyAlignment="1">
      <alignment horizontal="center"/>
    </xf>
    <xf numFmtId="0" fontId="15" fillId="16" borderId="16" xfId="0" applyFont="1" applyFill="1" applyBorder="1" applyAlignment="1">
      <alignment horizontal="center"/>
    </xf>
    <xf numFmtId="0" fontId="17" fillId="0" borderId="16" xfId="0" applyFont="1" applyBorder="1" applyAlignment="1">
      <alignment horizontal="center"/>
    </xf>
    <xf numFmtId="0" fontId="15" fillId="17" borderId="16" xfId="0" applyFont="1" applyFill="1" applyBorder="1" applyAlignment="1">
      <alignment horizontal="center"/>
    </xf>
    <xf numFmtId="0" fontId="15" fillId="18" borderId="16" xfId="0" applyFont="1" applyFill="1" applyBorder="1" applyAlignment="1">
      <alignment horizontal="center"/>
    </xf>
    <xf numFmtId="0" fontId="15" fillId="18" borderId="30" xfId="0" applyFont="1" applyFill="1" applyBorder="1" applyAlignment="1">
      <alignment horizontal="center"/>
    </xf>
    <xf numFmtId="0" fontId="17" fillId="0" borderId="30" xfId="0" applyFont="1" applyBorder="1" applyAlignment="1">
      <alignment horizontal="center"/>
    </xf>
    <xf numFmtId="0" fontId="16" fillId="0" borderId="0" xfId="0" applyFont="1" applyFill="1" applyBorder="1"/>
    <xf numFmtId="0" fontId="16" fillId="0" borderId="0" xfId="0" applyFont="1" applyFill="1" applyBorder="1" applyAlignment="1"/>
    <xf numFmtId="0" fontId="14" fillId="19" borderId="1" xfId="0" applyFont="1" applyFill="1" applyBorder="1"/>
    <xf numFmtId="0" fontId="14" fillId="19" borderId="1" xfId="0" applyFont="1" applyFill="1" applyBorder="1" applyAlignment="1">
      <alignment horizontal="center" vertical="center"/>
    </xf>
    <xf numFmtId="0" fontId="0" fillId="7" borderId="31" xfId="0" applyFont="1" applyFill="1" applyBorder="1" applyAlignment="1">
      <alignment horizontal="center" vertical="center"/>
    </xf>
    <xf numFmtId="0" fontId="13" fillId="0" borderId="31" xfId="0" applyFont="1" applyBorder="1" applyAlignment="1">
      <alignment horizontal="center" vertical="center"/>
    </xf>
    <xf numFmtId="0" fontId="13" fillId="0" borderId="22" xfId="0" applyFont="1" applyBorder="1" applyAlignment="1">
      <alignment horizontal="center" vertical="center"/>
    </xf>
    <xf numFmtId="0" fontId="0" fillId="7" borderId="22" xfId="0" applyFont="1" applyFill="1" applyBorder="1" applyAlignment="1">
      <alignment horizontal="center" vertical="center"/>
    </xf>
    <xf numFmtId="0" fontId="0" fillId="7" borderId="32" xfId="0" applyFont="1" applyFill="1" applyBorder="1" applyAlignment="1">
      <alignment horizontal="center" vertical="center"/>
    </xf>
    <xf numFmtId="0" fontId="13" fillId="0" borderId="32" xfId="0" applyFont="1" applyBorder="1" applyAlignment="1">
      <alignment horizontal="center" vertical="center"/>
    </xf>
    <xf numFmtId="0" fontId="0" fillId="9" borderId="32" xfId="0" applyFont="1" applyFill="1" applyBorder="1" applyAlignment="1">
      <alignment horizontal="center" vertical="center" wrapText="1"/>
    </xf>
    <xf numFmtId="0" fontId="13" fillId="0" borderId="33" xfId="0" applyFont="1" applyBorder="1" applyAlignment="1">
      <alignment horizontal="center" vertical="center"/>
    </xf>
    <xf numFmtId="0" fontId="13" fillId="0" borderId="18" xfId="0" applyFont="1" applyBorder="1" applyAlignment="1">
      <alignment horizontal="center" vertical="center"/>
    </xf>
    <xf numFmtId="0" fontId="0" fillId="7" borderId="18"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19" xfId="0" applyFont="1" applyFill="1" applyBorder="1" applyAlignment="1">
      <alignment horizontal="center" vertical="center"/>
    </xf>
    <xf numFmtId="0" fontId="0" fillId="12" borderId="32" xfId="0" applyFont="1" applyFill="1" applyBorder="1" applyAlignment="1">
      <alignment horizontal="center" vertical="center" wrapText="1"/>
    </xf>
    <xf numFmtId="0" fontId="15" fillId="0" borderId="18" xfId="5" applyFont="1" applyFill="1" applyBorder="1" applyAlignment="1">
      <alignment horizontal="center" vertical="center" wrapText="1"/>
    </xf>
    <xf numFmtId="2" fontId="15" fillId="11" borderId="5" xfId="0" applyNumberFormat="1" applyFont="1" applyFill="1" applyBorder="1" applyAlignment="1">
      <alignment horizontal="center" vertical="center"/>
    </xf>
    <xf numFmtId="2" fontId="15" fillId="0" borderId="21" xfId="0" applyNumberFormat="1" applyFont="1" applyBorder="1" applyAlignment="1">
      <alignment horizontal="center"/>
    </xf>
    <xf numFmtId="0" fontId="0" fillId="12" borderId="31"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12" borderId="1" xfId="0" applyFont="1" applyFill="1" applyBorder="1" applyAlignment="1">
      <alignment horizontal="center" vertical="center" wrapText="1"/>
    </xf>
    <xf numFmtId="0" fontId="18" fillId="0" borderId="1" xfId="0" applyFont="1" applyBorder="1" applyAlignment="1">
      <alignment horizontal="center"/>
    </xf>
    <xf numFmtId="0" fontId="14" fillId="20" borderId="1" xfId="0" applyFont="1" applyFill="1" applyBorder="1" applyAlignment="1">
      <alignment horizontal="center"/>
    </xf>
    <xf numFmtId="0" fontId="14" fillId="20" borderId="4" xfId="0" applyFont="1" applyFill="1" applyBorder="1" applyAlignment="1">
      <alignment horizontal="center"/>
    </xf>
    <xf numFmtId="0" fontId="0" fillId="8" borderId="35" xfId="0" applyFont="1" applyFill="1" applyBorder="1" applyAlignment="1">
      <alignment horizontal="center" vertical="center" wrapText="1"/>
    </xf>
    <xf numFmtId="0" fontId="10" fillId="0" borderId="31" xfId="0" applyFont="1" applyBorder="1" applyAlignment="1">
      <alignment horizontal="center"/>
    </xf>
    <xf numFmtId="0" fontId="10" fillId="0" borderId="22" xfId="0" applyFont="1" applyBorder="1" applyAlignment="1">
      <alignment horizont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2" fontId="15" fillId="11" borderId="2" xfId="5" applyNumberFormat="1" applyFont="1" applyFill="1" applyBorder="1" applyAlignment="1">
      <alignment horizontal="center" vertical="center" wrapText="1"/>
    </xf>
    <xf numFmtId="2" fontId="15" fillId="11" borderId="3" xfId="5" applyNumberFormat="1" applyFont="1" applyFill="1" applyBorder="1" applyAlignment="1">
      <alignment horizontal="center" vertical="center" wrapText="1"/>
    </xf>
    <xf numFmtId="2" fontId="15" fillId="11" borderId="2" xfId="0" applyNumberFormat="1" applyFont="1" applyFill="1" applyBorder="1" applyAlignment="1">
      <alignment horizontal="center" vertical="center"/>
    </xf>
    <xf numFmtId="2" fontId="15" fillId="11" borderId="3" xfId="0" applyNumberFormat="1" applyFont="1" applyFill="1" applyBorder="1" applyAlignment="1">
      <alignment horizontal="center" vertical="center"/>
    </xf>
    <xf numFmtId="0" fontId="19" fillId="0" borderId="0" xfId="0" applyFont="1"/>
    <xf numFmtId="0" fontId="15" fillId="0" borderId="0" xfId="0" applyFont="1" applyAlignment="1">
      <alignment horizontal="center" vertical="center" wrapText="1"/>
    </xf>
    <xf numFmtId="167" fontId="15" fillId="0" borderId="0" xfId="0" applyNumberFormat="1" applyFont="1" applyAlignment="1">
      <alignment horizontal="center" vertical="center"/>
    </xf>
    <xf numFmtId="167" fontId="14" fillId="0" borderId="0" xfId="0" applyNumberFormat="1" applyFont="1" applyAlignment="1">
      <alignment horizontal="center" vertical="center"/>
    </xf>
    <xf numFmtId="167" fontId="15" fillId="19" borderId="1" xfId="0" applyNumberFormat="1" applyFont="1" applyFill="1" applyBorder="1" applyAlignment="1">
      <alignment horizontal="center" vertical="center"/>
    </xf>
    <xf numFmtId="167" fontId="15" fillId="0" borderId="1" xfId="0" applyNumberFormat="1" applyFont="1" applyBorder="1" applyAlignment="1">
      <alignment horizontal="center" vertical="center"/>
    </xf>
  </cellXfs>
  <cellStyles count="217">
    <cellStyle name="Comma" xfId="1" builtinId="3"/>
    <cellStyle name="Followed Hyperlink" xfId="4"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Normal" xfId="0" builtinId="0"/>
    <cellStyle name="Normal 2" xfId="5"/>
    <cellStyle name="TableStyleLight1" xfId="1"/>
    <cellStyle name="Title" xfId="2" builtinId="15"/>
  </cellStyles>
  <dxfs count="0"/>
  <tableStyles count="0" defaultTableStyle="TableStyleMedium2" defaultPivotStyle="PivotStyleLight16"/>
  <colors>
    <mruColors>
      <color rgb="FF33CCCC"/>
      <color rgb="FF00FFFF"/>
      <color rgb="FF66FF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4</xdr:col>
      <xdr:colOff>63500</xdr:colOff>
      <xdr:row>0</xdr:row>
      <xdr:rowOff>50800</xdr:rowOff>
    </xdr:from>
    <xdr:to>
      <xdr:col>15</xdr:col>
      <xdr:colOff>581025</xdr:colOff>
      <xdr:row>10</xdr:row>
      <xdr:rowOff>101600</xdr:rowOff>
    </xdr:to>
    <xdr:sp macro="" textlink="">
      <xdr:nvSpPr>
        <xdr:cNvPr id="2" name="TextBox 1"/>
        <xdr:cNvSpPr txBox="1"/>
      </xdr:nvSpPr>
      <xdr:spPr>
        <a:xfrm>
          <a:off x="4987925" y="50800"/>
          <a:ext cx="9099550" cy="239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top table, enter the volumes, concentrations, replicate number and reaction buffer details. In large table below, decide</a:t>
          </a:r>
          <a:r>
            <a:rPr lang="en-US" sz="1300" baseline="0"/>
            <a:t> on number of samples you wish to run in </a:t>
          </a:r>
          <a:r>
            <a:rPr lang="en-US" sz="1300" b="1" baseline="0"/>
            <a:t>column B</a:t>
          </a:r>
          <a:r>
            <a:rPr lang="en-US" sz="1300" baseline="0"/>
            <a:t> (default 50, which is usually 25 duplicates) and modify the appropriate number of rows for table. </a:t>
          </a:r>
          <a:r>
            <a:rPr lang="en-US" sz="1300"/>
            <a:t>Enter concentration of initial protein stocks in </a:t>
          </a:r>
          <a:r>
            <a:rPr lang="en-US" sz="1300" b="1"/>
            <a:t>column G </a:t>
          </a:r>
          <a:r>
            <a:rPr lang="en-US" sz="1300"/>
            <a:t>for each protein. Make up the individual protein solutions as indicated in </a:t>
          </a:r>
          <a:r>
            <a:rPr lang="en-US" sz="1300" b="1"/>
            <a:t>columns H and I</a:t>
          </a:r>
          <a:r>
            <a:rPr lang="en-US" sz="1300" b="1" baseline="0"/>
            <a:t> </a:t>
          </a:r>
          <a:r>
            <a:rPr lang="en-US" sz="1300" b="0" baseline="0"/>
            <a:t>(single sample only) or </a:t>
          </a:r>
          <a:r>
            <a:rPr lang="en-US" sz="1300" b="1" baseline="0"/>
            <a:t>columns J and K </a:t>
          </a:r>
          <a:r>
            <a:rPr lang="en-US" sz="1300" b="0" baseline="0"/>
            <a:t>(replicates of each sample)</a:t>
          </a:r>
          <a:r>
            <a:rPr lang="en-US" sz="1300"/>
            <a:t> which calculates just over the amount needed for single/multiple runs for that protein. Randomize the position of each sample by highlighting the yellow shaded area and sorting by column L. Pipette 50 </a:t>
          </a:r>
          <a:r>
            <a:rPr lang="el-GR" sz="1300"/>
            <a:t>μL</a:t>
          </a:r>
          <a:r>
            <a:rPr lang="en-US" sz="1300"/>
            <a:t> of each protein solution into a quartz plate matching the</a:t>
          </a:r>
          <a:r>
            <a:rPr lang="en-US" sz="1300" baseline="0"/>
            <a:t> sample name in </a:t>
          </a:r>
          <a:r>
            <a:rPr lang="en-US" sz="1300" b="1" baseline="0"/>
            <a:t>column B</a:t>
          </a:r>
          <a:r>
            <a:rPr lang="en-US" sz="1300" baseline="0"/>
            <a:t> with the name in </a:t>
          </a:r>
          <a:r>
            <a:rPr lang="en-US" sz="1300"/>
            <a:t>the plate layout tab,</a:t>
          </a:r>
          <a:r>
            <a:rPr lang="en-US" sz="1300" baseline="0"/>
            <a:t> to include the known control, unfolding controls and evaporation controls.</a:t>
          </a:r>
          <a:r>
            <a:rPr lang="en-US" sz="1300"/>
            <a:t> Ensure the volumes of guanidine the plate reader injects from each</a:t>
          </a:r>
          <a:r>
            <a:rPr lang="en-US" sz="1300" baseline="0"/>
            <a:t> pump </a:t>
          </a:r>
          <a:r>
            <a:rPr lang="en-US" sz="1300"/>
            <a:t>is the same as the</a:t>
          </a:r>
          <a:r>
            <a:rPr lang="en-US" sz="1300" baseline="0"/>
            <a:t> </a:t>
          </a:r>
          <a:r>
            <a:rPr lang="en-US" sz="1300"/>
            <a:t>volumes/pumps in column L</a:t>
          </a:r>
          <a:r>
            <a:rPr lang="en-US" sz="1300" baseline="0"/>
            <a:t> and M in the appropriate injection tab and that the vacuum is turned on</a:t>
          </a:r>
          <a:r>
            <a:rPr lang="en-US" sz="1300"/>
            <a:t>. For the analysis, use the calibrated end denaturant concentration in column K in the appropriate injection tab. Hover mouse over the column headings below for more info.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sheetPr>
  <dimension ref="A2:M69"/>
  <sheetViews>
    <sheetView tabSelected="1" zoomScale="80" zoomScaleNormal="80" zoomScalePageLayoutView="80" workbookViewId="0"/>
  </sheetViews>
  <sheetFormatPr baseColWidth="10" defaultColWidth="8.83203125" defaultRowHeight="15" x14ac:dyDescent="0"/>
  <cols>
    <col min="1" max="1" width="4.1640625" style="3" customWidth="1"/>
    <col min="2" max="2" width="26.83203125" style="6" customWidth="1"/>
    <col min="3" max="3" width="17.5" style="3" customWidth="1"/>
    <col min="4" max="4" width="25.5" style="5" customWidth="1"/>
    <col min="5" max="5" width="10.5" style="3" customWidth="1"/>
    <col min="6" max="6" width="10.83203125" style="3" customWidth="1"/>
    <col min="7" max="7" width="9.5" style="3" customWidth="1"/>
    <col min="8" max="8" width="11.1640625" style="3" customWidth="1"/>
    <col min="9" max="9" width="12.5" style="3" customWidth="1"/>
    <col min="10" max="10" width="11" style="3" customWidth="1"/>
    <col min="11" max="11" width="10.5" style="3" customWidth="1"/>
    <col min="12" max="12" width="9.83203125" style="4" customWidth="1"/>
    <col min="13" max="13" width="24.83203125" style="3" bestFit="1" customWidth="1"/>
    <col min="14" max="18" width="8.83203125" style="3"/>
    <col min="19" max="19" width="20.5" style="3" bestFit="1" customWidth="1"/>
    <col min="20" max="20" width="19.5" style="3" bestFit="1" customWidth="1"/>
    <col min="21" max="16384" width="8.83203125" style="3"/>
  </cols>
  <sheetData>
    <row r="2" spans="1:13">
      <c r="A2" s="7"/>
      <c r="E2" s="7"/>
      <c r="F2" s="7"/>
      <c r="G2" s="7"/>
      <c r="H2" s="7"/>
      <c r="I2" s="7"/>
      <c r="J2" s="7"/>
      <c r="K2" s="7"/>
      <c r="L2" s="8"/>
    </row>
    <row r="3" spans="1:13" ht="16" thickBot="1">
      <c r="A3" s="7"/>
      <c r="E3" s="7"/>
      <c r="F3" s="7"/>
      <c r="G3" s="7"/>
      <c r="H3" s="7"/>
      <c r="I3" s="7"/>
      <c r="J3" s="7"/>
      <c r="K3" s="7"/>
      <c r="L3" s="8"/>
    </row>
    <row r="4" spans="1:13" ht="16" thickBot="1">
      <c r="A4" s="7"/>
      <c r="B4" s="15" t="s">
        <v>78</v>
      </c>
      <c r="C4" s="16">
        <v>50</v>
      </c>
      <c r="D4" s="15" t="s">
        <v>27</v>
      </c>
      <c r="E4" s="7"/>
      <c r="F4" s="7"/>
      <c r="G4" s="7"/>
      <c r="H4" s="7"/>
      <c r="I4" s="7"/>
      <c r="J4" s="7"/>
      <c r="K4" s="7"/>
      <c r="L4" s="8"/>
    </row>
    <row r="5" spans="1:13" ht="16" thickBot="1">
      <c r="A5" s="7"/>
      <c r="B5" s="15" t="s">
        <v>79</v>
      </c>
      <c r="C5" s="16">
        <v>2.5</v>
      </c>
      <c r="D5" s="15" t="s">
        <v>27</v>
      </c>
      <c r="E5" s="7"/>
      <c r="F5" s="7"/>
      <c r="G5" s="7"/>
      <c r="H5" s="7"/>
      <c r="I5" s="7"/>
      <c r="J5" s="7"/>
      <c r="K5" s="7"/>
      <c r="L5" s="8"/>
    </row>
    <row r="6" spans="1:13" ht="16" thickBot="1">
      <c r="A6" s="7"/>
      <c r="B6" s="15" t="s">
        <v>80</v>
      </c>
      <c r="C6" s="16">
        <v>10</v>
      </c>
      <c r="D6" s="15" t="s">
        <v>28</v>
      </c>
      <c r="E6" s="7"/>
      <c r="F6" s="9"/>
      <c r="G6" s="9"/>
      <c r="H6" s="9"/>
      <c r="I6" s="7"/>
      <c r="J6" s="7"/>
      <c r="K6" s="7"/>
      <c r="L6" s="8"/>
    </row>
    <row r="7" spans="1:13" ht="16" thickBot="1">
      <c r="A7" s="7"/>
      <c r="B7" s="15" t="s">
        <v>81</v>
      </c>
      <c r="C7" s="16">
        <v>2</v>
      </c>
      <c r="D7" s="15"/>
      <c r="E7" s="7"/>
      <c r="F7" s="9"/>
      <c r="G7" s="9"/>
      <c r="H7" s="9"/>
      <c r="I7" s="7"/>
      <c r="J7" s="7"/>
      <c r="K7" s="7"/>
      <c r="L7" s="8"/>
    </row>
    <row r="8" spans="1:13" ht="16" thickBot="1">
      <c r="A8" s="7"/>
      <c r="B8" s="15" t="s">
        <v>82</v>
      </c>
      <c r="C8" s="177" t="s">
        <v>35</v>
      </c>
      <c r="D8" s="178"/>
      <c r="E8" s="7"/>
      <c r="F8" s="9"/>
      <c r="G8" s="9"/>
      <c r="H8" s="9"/>
      <c r="I8" s="7"/>
      <c r="J8" s="7"/>
      <c r="K8" s="7"/>
      <c r="L8" s="8"/>
    </row>
    <row r="9" spans="1:13">
      <c r="A9" s="7"/>
      <c r="B9" s="37"/>
      <c r="C9" s="38"/>
      <c r="D9" s="38"/>
      <c r="E9" s="7"/>
      <c r="F9" s="9"/>
      <c r="G9" s="9"/>
      <c r="H9" s="9"/>
      <c r="I9" s="7"/>
      <c r="J9" s="7"/>
      <c r="K9" s="7"/>
      <c r="L9" s="8"/>
    </row>
    <row r="10" spans="1:13">
      <c r="A10" s="7"/>
      <c r="B10" s="37"/>
      <c r="C10" s="38"/>
      <c r="D10" s="38"/>
      <c r="E10" s="7"/>
      <c r="F10" s="9"/>
      <c r="G10" s="9"/>
      <c r="H10" s="9"/>
      <c r="I10" s="7"/>
      <c r="J10" s="7"/>
      <c r="K10" s="7"/>
      <c r="L10" s="8"/>
    </row>
    <row r="11" spans="1:13" ht="16" thickBot="1">
      <c r="A11" s="7"/>
      <c r="B11" s="10"/>
      <c r="C11" s="7"/>
      <c r="D11" s="11"/>
      <c r="E11" s="7"/>
      <c r="F11" s="7"/>
      <c r="G11" s="7"/>
      <c r="H11" s="7"/>
      <c r="I11" s="7"/>
      <c r="J11" s="7"/>
      <c r="K11" s="7"/>
      <c r="L11" s="8"/>
    </row>
    <row r="12" spans="1:13" ht="76" customHeight="1" thickBot="1">
      <c r="A12" s="7"/>
      <c r="B12" s="36" t="s">
        <v>32</v>
      </c>
      <c r="C12" s="18" t="s">
        <v>33</v>
      </c>
      <c r="D12" s="19" t="s">
        <v>34</v>
      </c>
      <c r="E12" s="17" t="s">
        <v>71</v>
      </c>
      <c r="F12" s="17" t="s">
        <v>72</v>
      </c>
      <c r="G12" s="20" t="s">
        <v>73</v>
      </c>
      <c r="H12" s="21" t="s">
        <v>74</v>
      </c>
      <c r="I12" s="21" t="s">
        <v>75</v>
      </c>
      <c r="J12" s="21" t="s">
        <v>76</v>
      </c>
      <c r="K12" s="21" t="s">
        <v>77</v>
      </c>
      <c r="L12" s="22"/>
      <c r="M12" s="4"/>
    </row>
    <row r="13" spans="1:13" ht="16" thickBot="1">
      <c r="A13" s="7"/>
      <c r="B13" s="17" t="s">
        <v>31</v>
      </c>
      <c r="C13" s="23" t="s">
        <v>87</v>
      </c>
      <c r="D13" s="23" t="s">
        <v>84</v>
      </c>
      <c r="E13" s="24">
        <f t="shared" ref="E13:E15" si="0">C$6</f>
        <v>10</v>
      </c>
      <c r="F13" s="25">
        <f t="shared" ref="F13:F15" si="1">C$4+C$5</f>
        <v>52.5</v>
      </c>
      <c r="G13" s="12">
        <v>235</v>
      </c>
      <c r="H13" s="26">
        <f t="shared" ref="H13:H15" si="2">(E13*F13)/G13</f>
        <v>2.2340425531914891</v>
      </c>
      <c r="I13" s="26">
        <f t="shared" ref="I13:I15" si="3">F13-H13</f>
        <v>50.265957446808514</v>
      </c>
      <c r="J13" s="27">
        <f t="shared" ref="J13:J15" si="4">H13*C$7</f>
        <v>4.4680851063829783</v>
      </c>
      <c r="K13" s="27">
        <f t="shared" ref="K13:K15" si="5">I13*C$7</f>
        <v>100.53191489361703</v>
      </c>
      <c r="L13" s="28"/>
      <c r="M13" s="4"/>
    </row>
    <row r="14" spans="1:13" ht="16" thickBot="1">
      <c r="A14" s="7"/>
      <c r="B14" s="17" t="s">
        <v>29</v>
      </c>
      <c r="C14" s="23" t="s">
        <v>87</v>
      </c>
      <c r="D14" s="23" t="s">
        <v>83</v>
      </c>
      <c r="E14" s="24">
        <f t="shared" si="0"/>
        <v>10</v>
      </c>
      <c r="F14" s="25">
        <f t="shared" si="1"/>
        <v>52.5</v>
      </c>
      <c r="G14" s="12"/>
      <c r="H14" s="26" t="e">
        <f t="shared" si="2"/>
        <v>#DIV/0!</v>
      </c>
      <c r="I14" s="26" t="e">
        <f t="shared" si="3"/>
        <v>#DIV/0!</v>
      </c>
      <c r="J14" s="27" t="e">
        <f t="shared" si="4"/>
        <v>#DIV/0!</v>
      </c>
      <c r="K14" s="27" t="e">
        <f t="shared" si="5"/>
        <v>#DIV/0!</v>
      </c>
      <c r="L14" s="28"/>
      <c r="M14" s="4"/>
    </row>
    <row r="15" spans="1:13" ht="16" thickBot="1">
      <c r="A15" s="7"/>
      <c r="B15" s="17" t="s">
        <v>30</v>
      </c>
      <c r="C15" s="25" t="s">
        <v>88</v>
      </c>
      <c r="D15" s="23" t="s">
        <v>83</v>
      </c>
      <c r="E15" s="24">
        <f t="shared" si="0"/>
        <v>10</v>
      </c>
      <c r="F15" s="25">
        <f t="shared" si="1"/>
        <v>52.5</v>
      </c>
      <c r="G15" s="12"/>
      <c r="H15" s="26" t="e">
        <f t="shared" si="2"/>
        <v>#DIV/0!</v>
      </c>
      <c r="I15" s="26" t="e">
        <f t="shared" si="3"/>
        <v>#DIV/0!</v>
      </c>
      <c r="J15" s="27" t="e">
        <f t="shared" si="4"/>
        <v>#DIV/0!</v>
      </c>
      <c r="K15" s="27" t="e">
        <f t="shared" si="5"/>
        <v>#DIV/0!</v>
      </c>
      <c r="L15" s="21" t="s">
        <v>23</v>
      </c>
    </row>
    <row r="16" spans="1:13" ht="19" customHeight="1" thickBot="1">
      <c r="A16" s="7"/>
      <c r="B16" s="25">
        <v>1</v>
      </c>
      <c r="C16" s="29"/>
      <c r="D16" s="30"/>
      <c r="E16" s="31">
        <f t="shared" ref="E16:E47" si="6">C$6</f>
        <v>10</v>
      </c>
      <c r="F16" s="31">
        <f t="shared" ref="F16:F47" si="7">C$4+C$5</f>
        <v>52.5</v>
      </c>
      <c r="G16" s="13"/>
      <c r="H16" s="32" t="e">
        <f t="shared" ref="H16:H47" si="8">(E16*F16)/G16</f>
        <v>#DIV/0!</v>
      </c>
      <c r="I16" s="32" t="e">
        <f t="shared" ref="I16:I47" si="9">F16-H16</f>
        <v>#DIV/0!</v>
      </c>
      <c r="J16" s="33" t="e">
        <f t="shared" ref="J16:J47" si="10">H16*C$7</f>
        <v>#DIV/0!</v>
      </c>
      <c r="K16" s="33" t="e">
        <f t="shared" ref="K16:K47" si="11">I16*C$7</f>
        <v>#DIV/0!</v>
      </c>
      <c r="L16" s="34">
        <f t="shared" ref="L16:L47" ca="1" si="12">RAND()</f>
        <v>1.6242832463352896E-2</v>
      </c>
      <c r="M16" s="4"/>
    </row>
    <row r="17" spans="1:13" ht="19" customHeight="1" thickBot="1">
      <c r="A17" s="7"/>
      <c r="B17" s="25">
        <v>2</v>
      </c>
      <c r="C17" s="29"/>
      <c r="D17" s="30"/>
      <c r="E17" s="31">
        <f t="shared" si="6"/>
        <v>10</v>
      </c>
      <c r="F17" s="31">
        <f t="shared" si="7"/>
        <v>52.5</v>
      </c>
      <c r="G17" s="13"/>
      <c r="H17" s="32" t="e">
        <f t="shared" si="8"/>
        <v>#DIV/0!</v>
      </c>
      <c r="I17" s="32" t="e">
        <f t="shared" si="9"/>
        <v>#DIV/0!</v>
      </c>
      <c r="J17" s="33" t="e">
        <f t="shared" si="10"/>
        <v>#DIV/0!</v>
      </c>
      <c r="K17" s="33" t="e">
        <f t="shared" si="11"/>
        <v>#DIV/0!</v>
      </c>
      <c r="L17" s="34">
        <f t="shared" ca="1" si="12"/>
        <v>0.96913483386424637</v>
      </c>
      <c r="M17" s="4"/>
    </row>
    <row r="18" spans="1:13" ht="19" customHeight="1" thickBot="1">
      <c r="A18" s="7"/>
      <c r="B18" s="25">
        <v>3</v>
      </c>
      <c r="C18" s="29"/>
      <c r="D18" s="30"/>
      <c r="E18" s="31">
        <f t="shared" si="6"/>
        <v>10</v>
      </c>
      <c r="F18" s="31">
        <f t="shared" si="7"/>
        <v>52.5</v>
      </c>
      <c r="G18" s="13"/>
      <c r="H18" s="32" t="e">
        <f t="shared" si="8"/>
        <v>#DIV/0!</v>
      </c>
      <c r="I18" s="32" t="e">
        <f t="shared" si="9"/>
        <v>#DIV/0!</v>
      </c>
      <c r="J18" s="33" t="e">
        <f t="shared" si="10"/>
        <v>#DIV/0!</v>
      </c>
      <c r="K18" s="33" t="e">
        <f t="shared" si="11"/>
        <v>#DIV/0!</v>
      </c>
      <c r="L18" s="34">
        <f t="shared" ca="1" si="12"/>
        <v>0.29245660641669124</v>
      </c>
      <c r="M18" s="4"/>
    </row>
    <row r="19" spans="1:13" ht="19" customHeight="1" thickBot="1">
      <c r="A19" s="7"/>
      <c r="B19" s="25">
        <v>4</v>
      </c>
      <c r="C19" s="29"/>
      <c r="D19" s="30"/>
      <c r="E19" s="31">
        <f t="shared" si="6"/>
        <v>10</v>
      </c>
      <c r="F19" s="31">
        <f t="shared" si="7"/>
        <v>52.5</v>
      </c>
      <c r="G19" s="13"/>
      <c r="H19" s="32" t="e">
        <f t="shared" si="8"/>
        <v>#DIV/0!</v>
      </c>
      <c r="I19" s="32" t="e">
        <f t="shared" si="9"/>
        <v>#DIV/0!</v>
      </c>
      <c r="J19" s="33" t="e">
        <f t="shared" si="10"/>
        <v>#DIV/0!</v>
      </c>
      <c r="K19" s="33" t="e">
        <f t="shared" si="11"/>
        <v>#DIV/0!</v>
      </c>
      <c r="L19" s="34">
        <f t="shared" ca="1" si="12"/>
        <v>3.7609128458883645E-2</v>
      </c>
      <c r="M19" s="4"/>
    </row>
    <row r="20" spans="1:13" ht="19" customHeight="1" thickBot="1">
      <c r="A20" s="7"/>
      <c r="B20" s="25">
        <v>5</v>
      </c>
      <c r="C20" s="29"/>
      <c r="D20" s="30"/>
      <c r="E20" s="31">
        <f t="shared" si="6"/>
        <v>10</v>
      </c>
      <c r="F20" s="31">
        <f t="shared" si="7"/>
        <v>52.5</v>
      </c>
      <c r="G20" s="13"/>
      <c r="H20" s="32" t="e">
        <f t="shared" si="8"/>
        <v>#DIV/0!</v>
      </c>
      <c r="I20" s="32" t="e">
        <f t="shared" si="9"/>
        <v>#DIV/0!</v>
      </c>
      <c r="J20" s="33" t="e">
        <f t="shared" si="10"/>
        <v>#DIV/0!</v>
      </c>
      <c r="K20" s="33" t="e">
        <f t="shared" si="11"/>
        <v>#DIV/0!</v>
      </c>
      <c r="L20" s="34">
        <f t="shared" ca="1" si="12"/>
        <v>0.51992280626154108</v>
      </c>
      <c r="M20" s="4"/>
    </row>
    <row r="21" spans="1:13" ht="16" thickBot="1">
      <c r="A21" s="7"/>
      <c r="B21" s="25">
        <v>6</v>
      </c>
      <c r="C21" s="29"/>
      <c r="D21" s="30"/>
      <c r="E21" s="31">
        <f t="shared" si="6"/>
        <v>10</v>
      </c>
      <c r="F21" s="31">
        <f t="shared" si="7"/>
        <v>52.5</v>
      </c>
      <c r="G21" s="13"/>
      <c r="H21" s="32" t="e">
        <f t="shared" si="8"/>
        <v>#DIV/0!</v>
      </c>
      <c r="I21" s="32" t="e">
        <f t="shared" si="9"/>
        <v>#DIV/0!</v>
      </c>
      <c r="J21" s="33" t="e">
        <f t="shared" si="10"/>
        <v>#DIV/0!</v>
      </c>
      <c r="K21" s="33" t="e">
        <f t="shared" si="11"/>
        <v>#DIV/0!</v>
      </c>
      <c r="L21" s="34">
        <f t="shared" ca="1" si="12"/>
        <v>8.654220140785962E-2</v>
      </c>
      <c r="M21" s="4"/>
    </row>
    <row r="22" spans="1:13" ht="16" thickBot="1">
      <c r="A22" s="7"/>
      <c r="B22" s="25">
        <v>7</v>
      </c>
      <c r="C22" s="29"/>
      <c r="D22" s="30"/>
      <c r="E22" s="31">
        <f t="shared" si="6"/>
        <v>10</v>
      </c>
      <c r="F22" s="31">
        <f t="shared" si="7"/>
        <v>52.5</v>
      </c>
      <c r="G22" s="13"/>
      <c r="H22" s="32" t="e">
        <f t="shared" si="8"/>
        <v>#DIV/0!</v>
      </c>
      <c r="I22" s="32" t="e">
        <f t="shared" si="9"/>
        <v>#DIV/0!</v>
      </c>
      <c r="J22" s="33" t="e">
        <f t="shared" si="10"/>
        <v>#DIV/0!</v>
      </c>
      <c r="K22" s="33" t="e">
        <f t="shared" si="11"/>
        <v>#DIV/0!</v>
      </c>
      <c r="L22" s="34">
        <f t="shared" ca="1" si="12"/>
        <v>0.62397815753884411</v>
      </c>
      <c r="M22" s="4"/>
    </row>
    <row r="23" spans="1:13" ht="16" thickBot="1">
      <c r="A23" s="7"/>
      <c r="B23" s="25">
        <v>8</v>
      </c>
      <c r="C23" s="29"/>
      <c r="D23" s="30"/>
      <c r="E23" s="31">
        <f t="shared" si="6"/>
        <v>10</v>
      </c>
      <c r="F23" s="31">
        <f t="shared" si="7"/>
        <v>52.5</v>
      </c>
      <c r="G23" s="13"/>
      <c r="H23" s="32" t="e">
        <f t="shared" si="8"/>
        <v>#DIV/0!</v>
      </c>
      <c r="I23" s="32" t="e">
        <f t="shared" si="9"/>
        <v>#DIV/0!</v>
      </c>
      <c r="J23" s="33" t="e">
        <f t="shared" si="10"/>
        <v>#DIV/0!</v>
      </c>
      <c r="K23" s="33" t="e">
        <f t="shared" si="11"/>
        <v>#DIV/0!</v>
      </c>
      <c r="L23" s="34">
        <f t="shared" ca="1" si="12"/>
        <v>0.65009359715827186</v>
      </c>
      <c r="M23" s="4"/>
    </row>
    <row r="24" spans="1:13" ht="16" thickBot="1">
      <c r="A24" s="7"/>
      <c r="B24" s="25">
        <v>9</v>
      </c>
      <c r="C24" s="29"/>
      <c r="D24" s="30"/>
      <c r="E24" s="31">
        <f t="shared" si="6"/>
        <v>10</v>
      </c>
      <c r="F24" s="31">
        <f t="shared" si="7"/>
        <v>52.5</v>
      </c>
      <c r="G24" s="14"/>
      <c r="H24" s="32" t="e">
        <f t="shared" si="8"/>
        <v>#DIV/0!</v>
      </c>
      <c r="I24" s="32" t="e">
        <f t="shared" si="9"/>
        <v>#DIV/0!</v>
      </c>
      <c r="J24" s="33" t="e">
        <f t="shared" si="10"/>
        <v>#DIV/0!</v>
      </c>
      <c r="K24" s="33" t="e">
        <f t="shared" si="11"/>
        <v>#DIV/0!</v>
      </c>
      <c r="L24" s="34">
        <f t="shared" ca="1" si="12"/>
        <v>0.83873875189683478</v>
      </c>
      <c r="M24" s="4"/>
    </row>
    <row r="25" spans="1:13" ht="16" thickBot="1">
      <c r="A25" s="7"/>
      <c r="B25" s="25">
        <v>10</v>
      </c>
      <c r="C25" s="29"/>
      <c r="D25" s="30"/>
      <c r="E25" s="31">
        <f t="shared" si="6"/>
        <v>10</v>
      </c>
      <c r="F25" s="31">
        <f t="shared" si="7"/>
        <v>52.5</v>
      </c>
      <c r="G25" s="14"/>
      <c r="H25" s="32" t="e">
        <f t="shared" si="8"/>
        <v>#DIV/0!</v>
      </c>
      <c r="I25" s="32" t="e">
        <f t="shared" si="9"/>
        <v>#DIV/0!</v>
      </c>
      <c r="J25" s="33" t="e">
        <f t="shared" si="10"/>
        <v>#DIV/0!</v>
      </c>
      <c r="K25" s="33" t="e">
        <f t="shared" si="11"/>
        <v>#DIV/0!</v>
      </c>
      <c r="L25" s="34">
        <f t="shared" ca="1" si="12"/>
        <v>0.29881889483009905</v>
      </c>
      <c r="M25" s="4"/>
    </row>
    <row r="26" spans="1:13" ht="16" thickBot="1">
      <c r="A26" s="7"/>
      <c r="B26" s="25">
        <v>11</v>
      </c>
      <c r="C26" s="29"/>
      <c r="D26" s="30"/>
      <c r="E26" s="31">
        <f t="shared" si="6"/>
        <v>10</v>
      </c>
      <c r="F26" s="31">
        <f t="shared" si="7"/>
        <v>52.5</v>
      </c>
      <c r="G26" s="14"/>
      <c r="H26" s="32" t="e">
        <f t="shared" si="8"/>
        <v>#DIV/0!</v>
      </c>
      <c r="I26" s="32" t="e">
        <f t="shared" si="9"/>
        <v>#DIV/0!</v>
      </c>
      <c r="J26" s="33" t="e">
        <f t="shared" si="10"/>
        <v>#DIV/0!</v>
      </c>
      <c r="K26" s="33" t="e">
        <f t="shared" si="11"/>
        <v>#DIV/0!</v>
      </c>
      <c r="L26" s="34">
        <f t="shared" ca="1" si="12"/>
        <v>0.41690277982234925</v>
      </c>
      <c r="M26" s="4"/>
    </row>
    <row r="27" spans="1:13" ht="16" thickBot="1">
      <c r="A27" s="7"/>
      <c r="B27" s="25">
        <v>12</v>
      </c>
      <c r="C27" s="29"/>
      <c r="D27" s="30"/>
      <c r="E27" s="31">
        <f t="shared" si="6"/>
        <v>10</v>
      </c>
      <c r="F27" s="31">
        <f t="shared" si="7"/>
        <v>52.5</v>
      </c>
      <c r="G27" s="14"/>
      <c r="H27" s="32" t="e">
        <f t="shared" si="8"/>
        <v>#DIV/0!</v>
      </c>
      <c r="I27" s="32" t="e">
        <f t="shared" si="9"/>
        <v>#DIV/0!</v>
      </c>
      <c r="J27" s="33" t="e">
        <f t="shared" si="10"/>
        <v>#DIV/0!</v>
      </c>
      <c r="K27" s="33" t="e">
        <f t="shared" si="11"/>
        <v>#DIV/0!</v>
      </c>
      <c r="L27" s="34">
        <f t="shared" ca="1" si="12"/>
        <v>0.80276868590617068</v>
      </c>
      <c r="M27" s="4"/>
    </row>
    <row r="28" spans="1:13" ht="16" thickBot="1">
      <c r="A28" s="7"/>
      <c r="B28" s="25">
        <v>13</v>
      </c>
      <c r="C28" s="29"/>
      <c r="D28" s="30"/>
      <c r="E28" s="31">
        <f t="shared" si="6"/>
        <v>10</v>
      </c>
      <c r="F28" s="31">
        <f t="shared" si="7"/>
        <v>52.5</v>
      </c>
      <c r="G28" s="14"/>
      <c r="H28" s="32" t="e">
        <f t="shared" si="8"/>
        <v>#DIV/0!</v>
      </c>
      <c r="I28" s="32" t="e">
        <f t="shared" si="9"/>
        <v>#DIV/0!</v>
      </c>
      <c r="J28" s="33" t="e">
        <f t="shared" si="10"/>
        <v>#DIV/0!</v>
      </c>
      <c r="K28" s="33" t="e">
        <f t="shared" si="11"/>
        <v>#DIV/0!</v>
      </c>
      <c r="L28" s="34">
        <f t="shared" ca="1" si="12"/>
        <v>0.16166917441812467</v>
      </c>
      <c r="M28" s="4"/>
    </row>
    <row r="29" spans="1:13" ht="16" thickBot="1">
      <c r="A29" s="7"/>
      <c r="B29" s="25">
        <v>14</v>
      </c>
      <c r="C29" s="29"/>
      <c r="D29" s="30"/>
      <c r="E29" s="31">
        <f t="shared" si="6"/>
        <v>10</v>
      </c>
      <c r="F29" s="31">
        <f t="shared" si="7"/>
        <v>52.5</v>
      </c>
      <c r="G29" s="14"/>
      <c r="H29" s="32" t="e">
        <f t="shared" si="8"/>
        <v>#DIV/0!</v>
      </c>
      <c r="I29" s="32" t="e">
        <f t="shared" si="9"/>
        <v>#DIV/0!</v>
      </c>
      <c r="J29" s="33" t="e">
        <f t="shared" si="10"/>
        <v>#DIV/0!</v>
      </c>
      <c r="K29" s="33" t="e">
        <f t="shared" si="11"/>
        <v>#DIV/0!</v>
      </c>
      <c r="L29" s="34">
        <f t="shared" ca="1" si="12"/>
        <v>0.72374322367073363</v>
      </c>
      <c r="M29" s="4"/>
    </row>
    <row r="30" spans="1:13" ht="16" thickBot="1">
      <c r="A30" s="7"/>
      <c r="B30" s="25">
        <v>15</v>
      </c>
      <c r="C30" s="29"/>
      <c r="D30" s="30"/>
      <c r="E30" s="31">
        <f t="shared" si="6"/>
        <v>10</v>
      </c>
      <c r="F30" s="31">
        <f t="shared" si="7"/>
        <v>52.5</v>
      </c>
      <c r="G30" s="14"/>
      <c r="H30" s="32" t="e">
        <f t="shared" si="8"/>
        <v>#DIV/0!</v>
      </c>
      <c r="I30" s="32" t="e">
        <f t="shared" si="9"/>
        <v>#DIV/0!</v>
      </c>
      <c r="J30" s="33" t="e">
        <f t="shared" si="10"/>
        <v>#DIV/0!</v>
      </c>
      <c r="K30" s="33" t="e">
        <f t="shared" si="11"/>
        <v>#DIV/0!</v>
      </c>
      <c r="L30" s="34">
        <f t="shared" ca="1" si="12"/>
        <v>0.3068944777655167</v>
      </c>
      <c r="M30" s="4"/>
    </row>
    <row r="31" spans="1:13" ht="16" thickBot="1">
      <c r="A31" s="7"/>
      <c r="B31" s="25">
        <v>16</v>
      </c>
      <c r="C31" s="29"/>
      <c r="D31" s="30"/>
      <c r="E31" s="31">
        <f t="shared" si="6"/>
        <v>10</v>
      </c>
      <c r="F31" s="31">
        <f t="shared" si="7"/>
        <v>52.5</v>
      </c>
      <c r="G31" s="14"/>
      <c r="H31" s="32" t="e">
        <f t="shared" si="8"/>
        <v>#DIV/0!</v>
      </c>
      <c r="I31" s="32" t="e">
        <f t="shared" si="9"/>
        <v>#DIV/0!</v>
      </c>
      <c r="J31" s="33" t="e">
        <f t="shared" si="10"/>
        <v>#DIV/0!</v>
      </c>
      <c r="K31" s="33" t="e">
        <f t="shared" si="11"/>
        <v>#DIV/0!</v>
      </c>
      <c r="L31" s="34">
        <f t="shared" ca="1" si="12"/>
        <v>0.15299706832502147</v>
      </c>
      <c r="M31" s="4"/>
    </row>
    <row r="32" spans="1:13" ht="16" thickBot="1">
      <c r="A32" s="7"/>
      <c r="B32" s="25">
        <v>17</v>
      </c>
      <c r="C32" s="35"/>
      <c r="D32" s="35"/>
      <c r="E32" s="31">
        <f t="shared" si="6"/>
        <v>10</v>
      </c>
      <c r="F32" s="31">
        <f t="shared" si="7"/>
        <v>52.5</v>
      </c>
      <c r="G32" s="14"/>
      <c r="H32" s="32" t="e">
        <f t="shared" si="8"/>
        <v>#DIV/0!</v>
      </c>
      <c r="I32" s="32" t="e">
        <f t="shared" si="9"/>
        <v>#DIV/0!</v>
      </c>
      <c r="J32" s="33" t="e">
        <f t="shared" si="10"/>
        <v>#DIV/0!</v>
      </c>
      <c r="K32" s="33" t="e">
        <f t="shared" si="11"/>
        <v>#DIV/0!</v>
      </c>
      <c r="L32" s="34">
        <f t="shared" ca="1" si="12"/>
        <v>0.67052616194040593</v>
      </c>
      <c r="M32" s="4"/>
    </row>
    <row r="33" spans="1:13" ht="16" thickBot="1">
      <c r="A33" s="7"/>
      <c r="B33" s="25">
        <v>18</v>
      </c>
      <c r="C33" s="35"/>
      <c r="D33" s="35"/>
      <c r="E33" s="31">
        <f t="shared" si="6"/>
        <v>10</v>
      </c>
      <c r="F33" s="31">
        <f t="shared" si="7"/>
        <v>52.5</v>
      </c>
      <c r="G33" s="14"/>
      <c r="H33" s="32" t="e">
        <f t="shared" si="8"/>
        <v>#DIV/0!</v>
      </c>
      <c r="I33" s="32" t="e">
        <f t="shared" si="9"/>
        <v>#DIV/0!</v>
      </c>
      <c r="J33" s="33" t="e">
        <f t="shared" si="10"/>
        <v>#DIV/0!</v>
      </c>
      <c r="K33" s="33" t="e">
        <f t="shared" si="11"/>
        <v>#DIV/0!</v>
      </c>
      <c r="L33" s="34">
        <f t="shared" ca="1" si="12"/>
        <v>0.61243358397656733</v>
      </c>
      <c r="M33" s="4"/>
    </row>
    <row r="34" spans="1:13" ht="16" thickBot="1">
      <c r="A34" s="7"/>
      <c r="B34" s="25">
        <v>19</v>
      </c>
      <c r="C34" s="35"/>
      <c r="D34" s="35"/>
      <c r="E34" s="31">
        <f t="shared" si="6"/>
        <v>10</v>
      </c>
      <c r="F34" s="31">
        <f t="shared" si="7"/>
        <v>52.5</v>
      </c>
      <c r="G34" s="14"/>
      <c r="H34" s="32" t="e">
        <f t="shared" si="8"/>
        <v>#DIV/0!</v>
      </c>
      <c r="I34" s="32" t="e">
        <f t="shared" si="9"/>
        <v>#DIV/0!</v>
      </c>
      <c r="J34" s="33" t="e">
        <f t="shared" si="10"/>
        <v>#DIV/0!</v>
      </c>
      <c r="K34" s="33" t="e">
        <f t="shared" si="11"/>
        <v>#DIV/0!</v>
      </c>
      <c r="L34" s="34">
        <f t="shared" ca="1" si="12"/>
        <v>0.64581090344781922</v>
      </c>
      <c r="M34" s="4"/>
    </row>
    <row r="35" spans="1:13" ht="16" thickBot="1">
      <c r="A35" s="7"/>
      <c r="B35" s="25">
        <v>20</v>
      </c>
      <c r="C35" s="35"/>
      <c r="D35" s="35"/>
      <c r="E35" s="31">
        <f t="shared" si="6"/>
        <v>10</v>
      </c>
      <c r="F35" s="31">
        <f t="shared" si="7"/>
        <v>52.5</v>
      </c>
      <c r="G35" s="14"/>
      <c r="H35" s="32" t="e">
        <f t="shared" si="8"/>
        <v>#DIV/0!</v>
      </c>
      <c r="I35" s="32" t="e">
        <f t="shared" si="9"/>
        <v>#DIV/0!</v>
      </c>
      <c r="J35" s="33" t="e">
        <f t="shared" si="10"/>
        <v>#DIV/0!</v>
      </c>
      <c r="K35" s="33" t="e">
        <f t="shared" si="11"/>
        <v>#DIV/0!</v>
      </c>
      <c r="L35" s="34">
        <f t="shared" ca="1" si="12"/>
        <v>0.41395473742363942</v>
      </c>
      <c r="M35" s="4"/>
    </row>
    <row r="36" spans="1:13" ht="16" thickBot="1">
      <c r="A36" s="7"/>
      <c r="B36" s="25">
        <v>21</v>
      </c>
      <c r="C36" s="35"/>
      <c r="D36" s="35"/>
      <c r="E36" s="31">
        <f t="shared" si="6"/>
        <v>10</v>
      </c>
      <c r="F36" s="31">
        <f t="shared" si="7"/>
        <v>52.5</v>
      </c>
      <c r="G36" s="14"/>
      <c r="H36" s="32" t="e">
        <f t="shared" si="8"/>
        <v>#DIV/0!</v>
      </c>
      <c r="I36" s="32" t="e">
        <f t="shared" si="9"/>
        <v>#DIV/0!</v>
      </c>
      <c r="J36" s="33" t="e">
        <f t="shared" si="10"/>
        <v>#DIV/0!</v>
      </c>
      <c r="K36" s="33" t="e">
        <f t="shared" si="11"/>
        <v>#DIV/0!</v>
      </c>
      <c r="L36" s="34">
        <f t="shared" ca="1" si="12"/>
        <v>0.53820612241720711</v>
      </c>
      <c r="M36" s="4"/>
    </row>
    <row r="37" spans="1:13" ht="16" thickBot="1">
      <c r="A37" s="7"/>
      <c r="B37" s="25">
        <v>22</v>
      </c>
      <c r="C37" s="35"/>
      <c r="D37" s="35"/>
      <c r="E37" s="31">
        <f t="shared" si="6"/>
        <v>10</v>
      </c>
      <c r="F37" s="31">
        <f t="shared" si="7"/>
        <v>52.5</v>
      </c>
      <c r="G37" s="14"/>
      <c r="H37" s="32" t="e">
        <f t="shared" si="8"/>
        <v>#DIV/0!</v>
      </c>
      <c r="I37" s="32" t="e">
        <f t="shared" si="9"/>
        <v>#DIV/0!</v>
      </c>
      <c r="J37" s="33" t="e">
        <f t="shared" si="10"/>
        <v>#DIV/0!</v>
      </c>
      <c r="K37" s="33" t="e">
        <f t="shared" si="11"/>
        <v>#DIV/0!</v>
      </c>
      <c r="L37" s="34">
        <f t="shared" ca="1" si="12"/>
        <v>4.1545290844532512E-2</v>
      </c>
      <c r="M37" s="4"/>
    </row>
    <row r="38" spans="1:13" ht="16" thickBot="1">
      <c r="A38" s="7"/>
      <c r="B38" s="25">
        <v>23</v>
      </c>
      <c r="C38" s="35"/>
      <c r="D38" s="35"/>
      <c r="E38" s="31">
        <f t="shared" si="6"/>
        <v>10</v>
      </c>
      <c r="F38" s="31">
        <f t="shared" si="7"/>
        <v>52.5</v>
      </c>
      <c r="G38" s="14"/>
      <c r="H38" s="32" t="e">
        <f t="shared" si="8"/>
        <v>#DIV/0!</v>
      </c>
      <c r="I38" s="32" t="e">
        <f t="shared" si="9"/>
        <v>#DIV/0!</v>
      </c>
      <c r="J38" s="33" t="e">
        <f t="shared" si="10"/>
        <v>#DIV/0!</v>
      </c>
      <c r="K38" s="33" t="e">
        <f t="shared" si="11"/>
        <v>#DIV/0!</v>
      </c>
      <c r="L38" s="34">
        <f t="shared" ca="1" si="12"/>
        <v>0.683604820930794</v>
      </c>
      <c r="M38" s="4"/>
    </row>
    <row r="39" spans="1:13" ht="16" thickBot="1">
      <c r="A39" s="7"/>
      <c r="B39" s="25">
        <v>24</v>
      </c>
      <c r="C39" s="35"/>
      <c r="D39" s="35"/>
      <c r="E39" s="31">
        <f t="shared" si="6"/>
        <v>10</v>
      </c>
      <c r="F39" s="31">
        <f t="shared" si="7"/>
        <v>52.5</v>
      </c>
      <c r="G39" s="14"/>
      <c r="H39" s="32" t="e">
        <f t="shared" si="8"/>
        <v>#DIV/0!</v>
      </c>
      <c r="I39" s="32" t="e">
        <f t="shared" si="9"/>
        <v>#DIV/0!</v>
      </c>
      <c r="J39" s="33" t="e">
        <f t="shared" si="10"/>
        <v>#DIV/0!</v>
      </c>
      <c r="K39" s="33" t="e">
        <f t="shared" si="11"/>
        <v>#DIV/0!</v>
      </c>
      <c r="L39" s="34">
        <f t="shared" ca="1" si="12"/>
        <v>0.85649243968688926</v>
      </c>
      <c r="M39" s="4"/>
    </row>
    <row r="40" spans="1:13" ht="16" thickBot="1">
      <c r="A40" s="7"/>
      <c r="B40" s="25">
        <v>25</v>
      </c>
      <c r="C40" s="35"/>
      <c r="D40" s="35"/>
      <c r="E40" s="31">
        <f t="shared" si="6"/>
        <v>10</v>
      </c>
      <c r="F40" s="31">
        <f t="shared" si="7"/>
        <v>52.5</v>
      </c>
      <c r="G40" s="14"/>
      <c r="H40" s="32" t="e">
        <f t="shared" si="8"/>
        <v>#DIV/0!</v>
      </c>
      <c r="I40" s="32" t="e">
        <f t="shared" si="9"/>
        <v>#DIV/0!</v>
      </c>
      <c r="J40" s="33" t="e">
        <f t="shared" si="10"/>
        <v>#DIV/0!</v>
      </c>
      <c r="K40" s="33" t="e">
        <f t="shared" si="11"/>
        <v>#DIV/0!</v>
      </c>
      <c r="L40" s="34">
        <f t="shared" ca="1" si="12"/>
        <v>0.89256795063899863</v>
      </c>
      <c r="M40" s="4"/>
    </row>
    <row r="41" spans="1:13" ht="16" thickBot="1">
      <c r="A41" s="7"/>
      <c r="B41" s="25">
        <v>26</v>
      </c>
      <c r="C41" s="35"/>
      <c r="D41" s="35"/>
      <c r="E41" s="31">
        <f t="shared" si="6"/>
        <v>10</v>
      </c>
      <c r="F41" s="31">
        <f t="shared" si="7"/>
        <v>52.5</v>
      </c>
      <c r="G41" s="14"/>
      <c r="H41" s="32" t="e">
        <f t="shared" si="8"/>
        <v>#DIV/0!</v>
      </c>
      <c r="I41" s="32" t="e">
        <f t="shared" si="9"/>
        <v>#DIV/0!</v>
      </c>
      <c r="J41" s="33" t="e">
        <f t="shared" si="10"/>
        <v>#DIV/0!</v>
      </c>
      <c r="K41" s="33" t="e">
        <f t="shared" si="11"/>
        <v>#DIV/0!</v>
      </c>
      <c r="L41" s="34">
        <f t="shared" ca="1" si="12"/>
        <v>0.28112220493463547</v>
      </c>
      <c r="M41" s="4"/>
    </row>
    <row r="42" spans="1:13" ht="16" thickBot="1">
      <c r="A42" s="7"/>
      <c r="B42" s="25">
        <v>27</v>
      </c>
      <c r="C42" s="35"/>
      <c r="D42" s="35"/>
      <c r="E42" s="31">
        <f t="shared" si="6"/>
        <v>10</v>
      </c>
      <c r="F42" s="31">
        <f t="shared" si="7"/>
        <v>52.5</v>
      </c>
      <c r="G42" s="14"/>
      <c r="H42" s="32" t="e">
        <f t="shared" si="8"/>
        <v>#DIV/0!</v>
      </c>
      <c r="I42" s="32" t="e">
        <f t="shared" si="9"/>
        <v>#DIV/0!</v>
      </c>
      <c r="J42" s="33" t="e">
        <f t="shared" si="10"/>
        <v>#DIV/0!</v>
      </c>
      <c r="K42" s="33" t="e">
        <f t="shared" si="11"/>
        <v>#DIV/0!</v>
      </c>
      <c r="L42" s="34">
        <f t="shared" ca="1" si="12"/>
        <v>0.89201056866856832</v>
      </c>
      <c r="M42" s="4"/>
    </row>
    <row r="43" spans="1:13" ht="16" thickBot="1">
      <c r="A43" s="7"/>
      <c r="B43" s="25">
        <v>28</v>
      </c>
      <c r="C43" s="35"/>
      <c r="D43" s="35"/>
      <c r="E43" s="31">
        <f t="shared" si="6"/>
        <v>10</v>
      </c>
      <c r="F43" s="31">
        <f t="shared" si="7"/>
        <v>52.5</v>
      </c>
      <c r="G43" s="14"/>
      <c r="H43" s="32" t="e">
        <f t="shared" si="8"/>
        <v>#DIV/0!</v>
      </c>
      <c r="I43" s="32" t="e">
        <f t="shared" si="9"/>
        <v>#DIV/0!</v>
      </c>
      <c r="J43" s="33" t="e">
        <f t="shared" si="10"/>
        <v>#DIV/0!</v>
      </c>
      <c r="K43" s="33" t="e">
        <f t="shared" si="11"/>
        <v>#DIV/0!</v>
      </c>
      <c r="L43" s="34">
        <f t="shared" ca="1" si="12"/>
        <v>0.32408446120610002</v>
      </c>
      <c r="M43" s="4"/>
    </row>
    <row r="44" spans="1:13" ht="16" thickBot="1">
      <c r="A44" s="7"/>
      <c r="B44" s="25">
        <v>29</v>
      </c>
      <c r="C44" s="35"/>
      <c r="D44" s="35"/>
      <c r="E44" s="31">
        <f t="shared" si="6"/>
        <v>10</v>
      </c>
      <c r="F44" s="31">
        <f t="shared" si="7"/>
        <v>52.5</v>
      </c>
      <c r="G44" s="14"/>
      <c r="H44" s="32" t="e">
        <f t="shared" si="8"/>
        <v>#DIV/0!</v>
      </c>
      <c r="I44" s="32" t="e">
        <f t="shared" si="9"/>
        <v>#DIV/0!</v>
      </c>
      <c r="J44" s="33" t="e">
        <f t="shared" si="10"/>
        <v>#DIV/0!</v>
      </c>
      <c r="K44" s="33" t="e">
        <f t="shared" si="11"/>
        <v>#DIV/0!</v>
      </c>
      <c r="L44" s="34">
        <f t="shared" ca="1" si="12"/>
        <v>7.1358376059084461E-2</v>
      </c>
      <c r="M44" s="4"/>
    </row>
    <row r="45" spans="1:13" ht="16" thickBot="1">
      <c r="A45" s="7"/>
      <c r="B45" s="25">
        <v>30</v>
      </c>
      <c r="C45" s="35"/>
      <c r="D45" s="35"/>
      <c r="E45" s="31">
        <f t="shared" si="6"/>
        <v>10</v>
      </c>
      <c r="F45" s="31">
        <f t="shared" si="7"/>
        <v>52.5</v>
      </c>
      <c r="G45" s="14"/>
      <c r="H45" s="32" t="e">
        <f t="shared" si="8"/>
        <v>#DIV/0!</v>
      </c>
      <c r="I45" s="32" t="e">
        <f t="shared" si="9"/>
        <v>#DIV/0!</v>
      </c>
      <c r="J45" s="33" t="e">
        <f t="shared" si="10"/>
        <v>#DIV/0!</v>
      </c>
      <c r="K45" s="33" t="e">
        <f t="shared" si="11"/>
        <v>#DIV/0!</v>
      </c>
      <c r="L45" s="34">
        <f t="shared" ca="1" si="12"/>
        <v>0.57737863783571164</v>
      </c>
      <c r="M45" s="4"/>
    </row>
    <row r="46" spans="1:13" ht="16" thickBot="1">
      <c r="A46" s="7"/>
      <c r="B46" s="25">
        <v>31</v>
      </c>
      <c r="C46" s="35"/>
      <c r="D46" s="35"/>
      <c r="E46" s="31">
        <f t="shared" si="6"/>
        <v>10</v>
      </c>
      <c r="F46" s="31">
        <f t="shared" si="7"/>
        <v>52.5</v>
      </c>
      <c r="G46" s="14"/>
      <c r="H46" s="32" t="e">
        <f t="shared" si="8"/>
        <v>#DIV/0!</v>
      </c>
      <c r="I46" s="32" t="e">
        <f t="shared" si="9"/>
        <v>#DIV/0!</v>
      </c>
      <c r="J46" s="33" t="e">
        <f t="shared" si="10"/>
        <v>#DIV/0!</v>
      </c>
      <c r="K46" s="33" t="e">
        <f t="shared" si="11"/>
        <v>#DIV/0!</v>
      </c>
      <c r="L46" s="34">
        <f t="shared" ca="1" si="12"/>
        <v>0.29116108126415574</v>
      </c>
      <c r="M46" s="4"/>
    </row>
    <row r="47" spans="1:13" ht="16" thickBot="1">
      <c r="A47" s="7"/>
      <c r="B47" s="25">
        <v>32</v>
      </c>
      <c r="C47" s="35"/>
      <c r="D47" s="35"/>
      <c r="E47" s="31">
        <f t="shared" si="6"/>
        <v>10</v>
      </c>
      <c r="F47" s="31">
        <f t="shared" si="7"/>
        <v>52.5</v>
      </c>
      <c r="G47" s="14"/>
      <c r="H47" s="32" t="e">
        <f t="shared" si="8"/>
        <v>#DIV/0!</v>
      </c>
      <c r="I47" s="32" t="e">
        <f t="shared" si="9"/>
        <v>#DIV/0!</v>
      </c>
      <c r="J47" s="33" t="e">
        <f t="shared" si="10"/>
        <v>#DIV/0!</v>
      </c>
      <c r="K47" s="33" t="e">
        <f t="shared" si="11"/>
        <v>#DIV/0!</v>
      </c>
      <c r="L47" s="34">
        <f t="shared" ca="1" si="12"/>
        <v>2.9042670930175651E-2</v>
      </c>
      <c r="M47" s="4"/>
    </row>
    <row r="48" spans="1:13" ht="16" thickBot="1">
      <c r="A48" s="7"/>
      <c r="B48" s="25">
        <v>33</v>
      </c>
      <c r="C48" s="35"/>
      <c r="D48" s="35"/>
      <c r="E48" s="31">
        <f t="shared" ref="E48:E65" si="13">C$6</f>
        <v>10</v>
      </c>
      <c r="F48" s="31">
        <f t="shared" ref="F48:F65" si="14">C$4+C$5</f>
        <v>52.5</v>
      </c>
      <c r="G48" s="14"/>
      <c r="H48" s="32" t="e">
        <f t="shared" ref="H48:H65" si="15">(E48*F48)/G48</f>
        <v>#DIV/0!</v>
      </c>
      <c r="I48" s="32" t="e">
        <f t="shared" ref="I48:I65" si="16">F48-H48</f>
        <v>#DIV/0!</v>
      </c>
      <c r="J48" s="33" t="e">
        <f t="shared" ref="J48:J65" si="17">H48*C$7</f>
        <v>#DIV/0!</v>
      </c>
      <c r="K48" s="33" t="e">
        <f t="shared" ref="K48:K65" si="18">I48*C$7</f>
        <v>#DIV/0!</v>
      </c>
      <c r="L48" s="34">
        <f t="shared" ref="L48:L69" ca="1" si="19">RAND()</f>
        <v>0.83388331022158546</v>
      </c>
      <c r="M48" s="4"/>
    </row>
    <row r="49" spans="1:13" ht="16" thickBot="1">
      <c r="A49" s="7"/>
      <c r="B49" s="25">
        <v>34</v>
      </c>
      <c r="C49" s="35"/>
      <c r="D49" s="35"/>
      <c r="E49" s="31">
        <f t="shared" si="13"/>
        <v>10</v>
      </c>
      <c r="F49" s="31">
        <f t="shared" si="14"/>
        <v>52.5</v>
      </c>
      <c r="G49" s="14"/>
      <c r="H49" s="32" t="e">
        <f t="shared" si="15"/>
        <v>#DIV/0!</v>
      </c>
      <c r="I49" s="32" t="e">
        <f t="shared" si="16"/>
        <v>#DIV/0!</v>
      </c>
      <c r="J49" s="33" t="e">
        <f t="shared" si="17"/>
        <v>#DIV/0!</v>
      </c>
      <c r="K49" s="33" t="e">
        <f t="shared" si="18"/>
        <v>#DIV/0!</v>
      </c>
      <c r="L49" s="34">
        <f t="shared" ca="1" si="19"/>
        <v>0.69596862188041819</v>
      </c>
      <c r="M49" s="4"/>
    </row>
    <row r="50" spans="1:13" ht="16" thickBot="1">
      <c r="A50" s="7"/>
      <c r="B50" s="25">
        <v>35</v>
      </c>
      <c r="C50" s="35"/>
      <c r="D50" s="35"/>
      <c r="E50" s="31">
        <f t="shared" si="13"/>
        <v>10</v>
      </c>
      <c r="F50" s="31">
        <f t="shared" si="14"/>
        <v>52.5</v>
      </c>
      <c r="G50" s="14"/>
      <c r="H50" s="32" t="e">
        <f t="shared" si="15"/>
        <v>#DIV/0!</v>
      </c>
      <c r="I50" s="32" t="e">
        <f t="shared" si="16"/>
        <v>#DIV/0!</v>
      </c>
      <c r="J50" s="33" t="e">
        <f t="shared" si="17"/>
        <v>#DIV/0!</v>
      </c>
      <c r="K50" s="33" t="e">
        <f t="shared" si="18"/>
        <v>#DIV/0!</v>
      </c>
      <c r="L50" s="34">
        <f t="shared" ca="1" si="19"/>
        <v>0.48104108201229212</v>
      </c>
      <c r="M50" s="4"/>
    </row>
    <row r="51" spans="1:13" ht="16" thickBot="1">
      <c r="A51" s="7"/>
      <c r="B51" s="25">
        <v>36</v>
      </c>
      <c r="C51" s="35"/>
      <c r="D51" s="35"/>
      <c r="E51" s="31">
        <f t="shared" si="13"/>
        <v>10</v>
      </c>
      <c r="F51" s="31">
        <f t="shared" si="14"/>
        <v>52.5</v>
      </c>
      <c r="G51" s="14"/>
      <c r="H51" s="32" t="e">
        <f t="shared" si="15"/>
        <v>#DIV/0!</v>
      </c>
      <c r="I51" s="32" t="e">
        <f t="shared" si="16"/>
        <v>#DIV/0!</v>
      </c>
      <c r="J51" s="33" t="e">
        <f t="shared" si="17"/>
        <v>#DIV/0!</v>
      </c>
      <c r="K51" s="33" t="e">
        <f t="shared" si="18"/>
        <v>#DIV/0!</v>
      </c>
      <c r="L51" s="34">
        <f t="shared" ca="1" si="19"/>
        <v>0.75221916891729557</v>
      </c>
      <c r="M51" s="4"/>
    </row>
    <row r="52" spans="1:13" ht="16" thickBot="1">
      <c r="A52" s="7"/>
      <c r="B52" s="25">
        <v>37</v>
      </c>
      <c r="C52" s="35"/>
      <c r="D52" s="35"/>
      <c r="E52" s="31">
        <f t="shared" si="13"/>
        <v>10</v>
      </c>
      <c r="F52" s="31">
        <f t="shared" si="14"/>
        <v>52.5</v>
      </c>
      <c r="G52" s="14"/>
      <c r="H52" s="32" t="e">
        <f t="shared" si="15"/>
        <v>#DIV/0!</v>
      </c>
      <c r="I52" s="32" t="e">
        <f t="shared" si="16"/>
        <v>#DIV/0!</v>
      </c>
      <c r="J52" s="33" t="e">
        <f t="shared" si="17"/>
        <v>#DIV/0!</v>
      </c>
      <c r="K52" s="33" t="e">
        <f t="shared" si="18"/>
        <v>#DIV/0!</v>
      </c>
      <c r="L52" s="34">
        <f t="shared" ca="1" si="19"/>
        <v>0.97076528315537092</v>
      </c>
      <c r="M52" s="4"/>
    </row>
    <row r="53" spans="1:13" ht="16" thickBot="1">
      <c r="A53" s="7"/>
      <c r="B53" s="25">
        <v>38</v>
      </c>
      <c r="C53" s="35"/>
      <c r="D53" s="35"/>
      <c r="E53" s="31">
        <f t="shared" si="13"/>
        <v>10</v>
      </c>
      <c r="F53" s="31">
        <f t="shared" si="14"/>
        <v>52.5</v>
      </c>
      <c r="G53" s="14"/>
      <c r="H53" s="32" t="e">
        <f t="shared" si="15"/>
        <v>#DIV/0!</v>
      </c>
      <c r="I53" s="32" t="e">
        <f t="shared" si="16"/>
        <v>#DIV/0!</v>
      </c>
      <c r="J53" s="33" t="e">
        <f t="shared" si="17"/>
        <v>#DIV/0!</v>
      </c>
      <c r="K53" s="33" t="e">
        <f t="shared" si="18"/>
        <v>#DIV/0!</v>
      </c>
      <c r="L53" s="34">
        <f t="shared" ca="1" si="19"/>
        <v>0.71679688768332228</v>
      </c>
      <c r="M53" s="4"/>
    </row>
    <row r="54" spans="1:13" ht="16" thickBot="1">
      <c r="A54" s="7"/>
      <c r="B54" s="25">
        <v>39</v>
      </c>
      <c r="C54" s="35"/>
      <c r="D54" s="35"/>
      <c r="E54" s="31">
        <f t="shared" si="13"/>
        <v>10</v>
      </c>
      <c r="F54" s="31">
        <f t="shared" si="14"/>
        <v>52.5</v>
      </c>
      <c r="G54" s="14"/>
      <c r="H54" s="32" t="e">
        <f t="shared" si="15"/>
        <v>#DIV/0!</v>
      </c>
      <c r="I54" s="32" t="e">
        <f t="shared" si="16"/>
        <v>#DIV/0!</v>
      </c>
      <c r="J54" s="33" t="e">
        <f t="shared" si="17"/>
        <v>#DIV/0!</v>
      </c>
      <c r="K54" s="33" t="e">
        <f t="shared" si="18"/>
        <v>#DIV/0!</v>
      </c>
      <c r="L54" s="34">
        <f t="shared" ca="1" si="19"/>
        <v>0.88577157661194506</v>
      </c>
      <c r="M54" s="4"/>
    </row>
    <row r="55" spans="1:13" ht="16" thickBot="1">
      <c r="A55" s="7"/>
      <c r="B55" s="25">
        <v>40</v>
      </c>
      <c r="C55" s="35"/>
      <c r="D55" s="35"/>
      <c r="E55" s="31">
        <f t="shared" si="13"/>
        <v>10</v>
      </c>
      <c r="F55" s="31">
        <f t="shared" si="14"/>
        <v>52.5</v>
      </c>
      <c r="G55" s="14"/>
      <c r="H55" s="32" t="e">
        <f t="shared" si="15"/>
        <v>#DIV/0!</v>
      </c>
      <c r="I55" s="32" t="e">
        <f t="shared" si="16"/>
        <v>#DIV/0!</v>
      </c>
      <c r="J55" s="33" t="e">
        <f t="shared" si="17"/>
        <v>#DIV/0!</v>
      </c>
      <c r="K55" s="33" t="e">
        <f t="shared" si="18"/>
        <v>#DIV/0!</v>
      </c>
      <c r="L55" s="34">
        <f t="shared" ca="1" si="19"/>
        <v>0.94819944207535067</v>
      </c>
      <c r="M55" s="4"/>
    </row>
    <row r="56" spans="1:13" ht="16" thickBot="1">
      <c r="A56" s="7"/>
      <c r="B56" s="25">
        <v>41</v>
      </c>
      <c r="C56" s="35"/>
      <c r="D56" s="35"/>
      <c r="E56" s="31">
        <f t="shared" si="13"/>
        <v>10</v>
      </c>
      <c r="F56" s="31">
        <f t="shared" si="14"/>
        <v>52.5</v>
      </c>
      <c r="G56" s="14"/>
      <c r="H56" s="32" t="e">
        <f t="shared" si="15"/>
        <v>#DIV/0!</v>
      </c>
      <c r="I56" s="32" t="e">
        <f t="shared" si="16"/>
        <v>#DIV/0!</v>
      </c>
      <c r="J56" s="33" t="e">
        <f t="shared" si="17"/>
        <v>#DIV/0!</v>
      </c>
      <c r="K56" s="33" t="e">
        <f t="shared" si="18"/>
        <v>#DIV/0!</v>
      </c>
      <c r="L56" s="34">
        <f t="shared" ca="1" si="19"/>
        <v>0.35869564281557065</v>
      </c>
      <c r="M56" s="4"/>
    </row>
    <row r="57" spans="1:13" ht="16" thickBot="1">
      <c r="A57" s="7"/>
      <c r="B57" s="25">
        <v>42</v>
      </c>
      <c r="C57" s="35"/>
      <c r="D57" s="35"/>
      <c r="E57" s="31">
        <f t="shared" si="13"/>
        <v>10</v>
      </c>
      <c r="F57" s="31">
        <f t="shared" si="14"/>
        <v>52.5</v>
      </c>
      <c r="G57" s="14"/>
      <c r="H57" s="32" t="e">
        <f t="shared" si="15"/>
        <v>#DIV/0!</v>
      </c>
      <c r="I57" s="32" t="e">
        <f t="shared" si="16"/>
        <v>#DIV/0!</v>
      </c>
      <c r="J57" s="33" t="e">
        <f t="shared" si="17"/>
        <v>#DIV/0!</v>
      </c>
      <c r="K57" s="33" t="e">
        <f t="shared" si="18"/>
        <v>#DIV/0!</v>
      </c>
      <c r="L57" s="34">
        <f t="shared" ca="1" si="19"/>
        <v>0.35751291245853567</v>
      </c>
      <c r="M57" s="4"/>
    </row>
    <row r="58" spans="1:13" ht="16" thickBot="1">
      <c r="A58" s="7"/>
      <c r="B58" s="25">
        <v>43</v>
      </c>
      <c r="C58" s="35"/>
      <c r="D58" s="35"/>
      <c r="E58" s="31">
        <f t="shared" si="13"/>
        <v>10</v>
      </c>
      <c r="F58" s="31">
        <f t="shared" si="14"/>
        <v>52.5</v>
      </c>
      <c r="G58" s="14"/>
      <c r="H58" s="32" t="e">
        <f t="shared" si="15"/>
        <v>#DIV/0!</v>
      </c>
      <c r="I58" s="32" t="e">
        <f t="shared" si="16"/>
        <v>#DIV/0!</v>
      </c>
      <c r="J58" s="33" t="e">
        <f t="shared" si="17"/>
        <v>#DIV/0!</v>
      </c>
      <c r="K58" s="33" t="e">
        <f t="shared" si="18"/>
        <v>#DIV/0!</v>
      </c>
      <c r="L58" s="34">
        <f t="shared" ca="1" si="19"/>
        <v>0.27504889317964598</v>
      </c>
      <c r="M58" s="4"/>
    </row>
    <row r="59" spans="1:13" ht="16" thickBot="1">
      <c r="A59" s="7"/>
      <c r="B59" s="25">
        <v>44</v>
      </c>
      <c r="C59" s="35"/>
      <c r="D59" s="35"/>
      <c r="E59" s="31">
        <f t="shared" si="13"/>
        <v>10</v>
      </c>
      <c r="F59" s="31">
        <f t="shared" si="14"/>
        <v>52.5</v>
      </c>
      <c r="G59" s="14"/>
      <c r="H59" s="32" t="e">
        <f t="shared" si="15"/>
        <v>#DIV/0!</v>
      </c>
      <c r="I59" s="32" t="e">
        <f t="shared" si="16"/>
        <v>#DIV/0!</v>
      </c>
      <c r="J59" s="33" t="e">
        <f t="shared" si="17"/>
        <v>#DIV/0!</v>
      </c>
      <c r="K59" s="33" t="e">
        <f t="shared" si="18"/>
        <v>#DIV/0!</v>
      </c>
      <c r="L59" s="34">
        <f t="shared" ca="1" si="19"/>
        <v>0.70866971527462808</v>
      </c>
      <c r="M59" s="4"/>
    </row>
    <row r="60" spans="1:13" ht="16" thickBot="1">
      <c r="A60" s="7"/>
      <c r="B60" s="25">
        <v>45</v>
      </c>
      <c r="C60" s="35"/>
      <c r="D60" s="35"/>
      <c r="E60" s="31">
        <f t="shared" si="13"/>
        <v>10</v>
      </c>
      <c r="F60" s="31">
        <f t="shared" si="14"/>
        <v>52.5</v>
      </c>
      <c r="G60" s="14"/>
      <c r="H60" s="32" t="e">
        <f t="shared" si="15"/>
        <v>#DIV/0!</v>
      </c>
      <c r="I60" s="32" t="e">
        <f t="shared" si="16"/>
        <v>#DIV/0!</v>
      </c>
      <c r="J60" s="33" t="e">
        <f t="shared" si="17"/>
        <v>#DIV/0!</v>
      </c>
      <c r="K60" s="33" t="e">
        <f t="shared" si="18"/>
        <v>#DIV/0!</v>
      </c>
      <c r="L60" s="34">
        <f t="shared" ca="1" si="19"/>
        <v>0.81015116001318066</v>
      </c>
      <c r="M60" s="4"/>
    </row>
    <row r="61" spans="1:13" ht="16" thickBot="1">
      <c r="A61" s="7"/>
      <c r="B61" s="25">
        <v>46</v>
      </c>
      <c r="C61" s="35"/>
      <c r="D61" s="35"/>
      <c r="E61" s="31">
        <f t="shared" si="13"/>
        <v>10</v>
      </c>
      <c r="F61" s="31">
        <f t="shared" si="14"/>
        <v>52.5</v>
      </c>
      <c r="G61" s="14"/>
      <c r="H61" s="32" t="e">
        <f t="shared" si="15"/>
        <v>#DIV/0!</v>
      </c>
      <c r="I61" s="32" t="e">
        <f t="shared" si="16"/>
        <v>#DIV/0!</v>
      </c>
      <c r="J61" s="33" t="e">
        <f t="shared" si="17"/>
        <v>#DIV/0!</v>
      </c>
      <c r="K61" s="33" t="e">
        <f t="shared" si="18"/>
        <v>#DIV/0!</v>
      </c>
      <c r="L61" s="34">
        <f t="shared" ca="1" si="19"/>
        <v>0.31398475195836673</v>
      </c>
      <c r="M61" s="4"/>
    </row>
    <row r="62" spans="1:13" ht="16" thickBot="1">
      <c r="A62" s="7"/>
      <c r="B62" s="25">
        <v>47</v>
      </c>
      <c r="C62" s="35"/>
      <c r="D62" s="35"/>
      <c r="E62" s="31">
        <f t="shared" si="13"/>
        <v>10</v>
      </c>
      <c r="F62" s="31">
        <f t="shared" si="14"/>
        <v>52.5</v>
      </c>
      <c r="G62" s="14"/>
      <c r="H62" s="32" t="e">
        <f t="shared" si="15"/>
        <v>#DIV/0!</v>
      </c>
      <c r="I62" s="32" t="e">
        <f t="shared" si="16"/>
        <v>#DIV/0!</v>
      </c>
      <c r="J62" s="33" t="e">
        <f t="shared" si="17"/>
        <v>#DIV/0!</v>
      </c>
      <c r="K62" s="33" t="e">
        <f t="shared" si="18"/>
        <v>#DIV/0!</v>
      </c>
      <c r="L62" s="34">
        <f t="shared" ca="1" si="19"/>
        <v>0.29902861152541182</v>
      </c>
      <c r="M62" s="4"/>
    </row>
    <row r="63" spans="1:13" ht="16" thickBot="1">
      <c r="A63" s="7"/>
      <c r="B63" s="25">
        <v>48</v>
      </c>
      <c r="C63" s="35"/>
      <c r="D63" s="35"/>
      <c r="E63" s="31">
        <f t="shared" si="13"/>
        <v>10</v>
      </c>
      <c r="F63" s="31">
        <f t="shared" si="14"/>
        <v>52.5</v>
      </c>
      <c r="G63" s="14"/>
      <c r="H63" s="32" t="e">
        <f t="shared" si="15"/>
        <v>#DIV/0!</v>
      </c>
      <c r="I63" s="32" t="e">
        <f t="shared" si="16"/>
        <v>#DIV/0!</v>
      </c>
      <c r="J63" s="33" t="e">
        <f t="shared" si="17"/>
        <v>#DIV/0!</v>
      </c>
      <c r="K63" s="33" t="e">
        <f t="shared" si="18"/>
        <v>#DIV/0!</v>
      </c>
      <c r="L63" s="34">
        <f t="shared" ca="1" si="19"/>
        <v>0.57382203285397293</v>
      </c>
      <c r="M63" s="4"/>
    </row>
    <row r="64" spans="1:13" ht="16" thickBot="1">
      <c r="A64" s="7"/>
      <c r="B64" s="25">
        <v>49</v>
      </c>
      <c r="C64" s="35"/>
      <c r="D64" s="35"/>
      <c r="E64" s="31">
        <f t="shared" si="13"/>
        <v>10</v>
      </c>
      <c r="F64" s="31">
        <f t="shared" si="14"/>
        <v>52.5</v>
      </c>
      <c r="G64" s="14"/>
      <c r="H64" s="32" t="e">
        <f t="shared" si="15"/>
        <v>#DIV/0!</v>
      </c>
      <c r="I64" s="32" t="e">
        <f t="shared" si="16"/>
        <v>#DIV/0!</v>
      </c>
      <c r="J64" s="33" t="e">
        <f t="shared" si="17"/>
        <v>#DIV/0!</v>
      </c>
      <c r="K64" s="33" t="e">
        <f t="shared" si="18"/>
        <v>#DIV/0!</v>
      </c>
      <c r="L64" s="34">
        <f t="shared" ca="1" si="19"/>
        <v>0.85796642984602811</v>
      </c>
      <c r="M64" s="4"/>
    </row>
    <row r="65" spans="1:13" ht="16" thickBot="1">
      <c r="A65" s="7"/>
      <c r="B65" s="25">
        <v>50</v>
      </c>
      <c r="C65" s="35"/>
      <c r="D65" s="35"/>
      <c r="E65" s="31">
        <f t="shared" si="13"/>
        <v>10</v>
      </c>
      <c r="F65" s="31">
        <f t="shared" si="14"/>
        <v>52.5</v>
      </c>
      <c r="G65" s="14"/>
      <c r="H65" s="32" t="e">
        <f t="shared" si="15"/>
        <v>#DIV/0!</v>
      </c>
      <c r="I65" s="32" t="e">
        <f t="shared" si="16"/>
        <v>#DIV/0!</v>
      </c>
      <c r="J65" s="33" t="e">
        <f t="shared" si="17"/>
        <v>#DIV/0!</v>
      </c>
      <c r="K65" s="33" t="e">
        <f t="shared" si="18"/>
        <v>#DIV/0!</v>
      </c>
      <c r="L65" s="34">
        <f t="shared" ca="1" si="19"/>
        <v>0.94552053159648053</v>
      </c>
      <c r="M65" s="4"/>
    </row>
    <row r="66" spans="1:13" ht="16" thickBot="1">
      <c r="B66" s="25">
        <v>51</v>
      </c>
      <c r="C66" s="35"/>
      <c r="D66" s="35"/>
      <c r="E66" s="31">
        <f t="shared" ref="E66:E69" si="20">C$6</f>
        <v>10</v>
      </c>
      <c r="F66" s="31">
        <f t="shared" ref="F66:F69" si="21">C$4+C$5</f>
        <v>52.5</v>
      </c>
      <c r="G66" s="14"/>
      <c r="H66" s="32" t="e">
        <f t="shared" ref="H66:H69" si="22">(E66*F66)/G66</f>
        <v>#DIV/0!</v>
      </c>
      <c r="I66" s="32" t="e">
        <f t="shared" ref="I66:I69" si="23">F66-H66</f>
        <v>#DIV/0!</v>
      </c>
      <c r="J66" s="33" t="e">
        <f t="shared" ref="J66:J69" si="24">H66*C$7</f>
        <v>#DIV/0!</v>
      </c>
      <c r="K66" s="33" t="e">
        <f t="shared" ref="K66:K69" si="25">I66*C$7</f>
        <v>#DIV/0!</v>
      </c>
      <c r="L66" s="34">
        <f t="shared" ca="1" si="19"/>
        <v>0.47675110566069523</v>
      </c>
    </row>
    <row r="67" spans="1:13" ht="16" thickBot="1">
      <c r="B67" s="25">
        <v>52</v>
      </c>
      <c r="C67" s="35"/>
      <c r="D67" s="35"/>
      <c r="E67" s="31">
        <f t="shared" si="20"/>
        <v>10</v>
      </c>
      <c r="F67" s="31">
        <f t="shared" si="21"/>
        <v>52.5</v>
      </c>
      <c r="G67" s="14"/>
      <c r="H67" s="32" t="e">
        <f t="shared" si="22"/>
        <v>#DIV/0!</v>
      </c>
      <c r="I67" s="32" t="e">
        <f t="shared" si="23"/>
        <v>#DIV/0!</v>
      </c>
      <c r="J67" s="33" t="e">
        <f t="shared" si="24"/>
        <v>#DIV/0!</v>
      </c>
      <c r="K67" s="33" t="e">
        <f t="shared" si="25"/>
        <v>#DIV/0!</v>
      </c>
      <c r="L67" s="34">
        <f t="shared" ca="1" si="19"/>
        <v>0.84458661355788678</v>
      </c>
    </row>
    <row r="68" spans="1:13" ht="16" thickBot="1">
      <c r="B68" s="25">
        <v>53</v>
      </c>
      <c r="C68" s="35"/>
      <c r="D68" s="35"/>
      <c r="E68" s="31">
        <f t="shared" si="20"/>
        <v>10</v>
      </c>
      <c r="F68" s="31">
        <f t="shared" si="21"/>
        <v>52.5</v>
      </c>
      <c r="G68" s="14"/>
      <c r="H68" s="32" t="e">
        <f t="shared" si="22"/>
        <v>#DIV/0!</v>
      </c>
      <c r="I68" s="32" t="e">
        <f t="shared" si="23"/>
        <v>#DIV/0!</v>
      </c>
      <c r="J68" s="33" t="e">
        <f t="shared" si="24"/>
        <v>#DIV/0!</v>
      </c>
      <c r="K68" s="33" t="e">
        <f t="shared" si="25"/>
        <v>#DIV/0!</v>
      </c>
      <c r="L68" s="34">
        <f t="shared" ca="1" si="19"/>
        <v>0.33994245107562149</v>
      </c>
    </row>
    <row r="69" spans="1:13" ht="16" thickBot="1">
      <c r="B69" s="25">
        <v>54</v>
      </c>
      <c r="C69" s="35"/>
      <c r="D69" s="35"/>
      <c r="E69" s="31">
        <f t="shared" si="20"/>
        <v>10</v>
      </c>
      <c r="F69" s="31">
        <f t="shared" si="21"/>
        <v>52.5</v>
      </c>
      <c r="G69" s="14"/>
      <c r="H69" s="32" t="e">
        <f t="shared" si="22"/>
        <v>#DIV/0!</v>
      </c>
      <c r="I69" s="32" t="e">
        <f t="shared" si="23"/>
        <v>#DIV/0!</v>
      </c>
      <c r="J69" s="33" t="e">
        <f t="shared" si="24"/>
        <v>#DIV/0!</v>
      </c>
      <c r="K69" s="33" t="e">
        <f t="shared" si="25"/>
        <v>#DIV/0!</v>
      </c>
      <c r="L69" s="34">
        <f t="shared" ca="1" si="19"/>
        <v>0.88788402487545059</v>
      </c>
    </row>
  </sheetData>
  <sortState ref="C16:L65">
    <sortCondition ref="C16"/>
  </sortState>
  <mergeCells count="1">
    <mergeCell ref="C8:D8"/>
  </mergeCells>
  <pageMargins left="0.75" right="0.75" top="1" bottom="1" header="0.51180555555555496" footer="0.51180555555555496"/>
  <pageSetup firstPageNumber="0"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workbookViewId="0"/>
  </sheetViews>
  <sheetFormatPr baseColWidth="10" defaultColWidth="8.83203125" defaultRowHeight="14" x14ac:dyDescent="0"/>
  <cols>
    <col min="1" max="1" width="3.5" customWidth="1"/>
    <col min="2" max="14" width="9.5" customWidth="1"/>
  </cols>
  <sheetData>
    <row r="1" spans="2:20" ht="15" thickBot="1"/>
    <row r="2" spans="2:20" ht="15" customHeight="1" thickBot="1">
      <c r="B2" s="42"/>
      <c r="C2" s="48">
        <v>1</v>
      </c>
      <c r="D2" s="48">
        <v>2</v>
      </c>
      <c r="E2" s="48">
        <v>3</v>
      </c>
      <c r="F2" s="159">
        <v>4</v>
      </c>
      <c r="G2" s="48">
        <v>5</v>
      </c>
      <c r="H2" s="48">
        <v>6</v>
      </c>
      <c r="I2" s="48">
        <v>7</v>
      </c>
      <c r="J2" s="159">
        <v>8</v>
      </c>
      <c r="K2" s="48">
        <v>9</v>
      </c>
      <c r="L2" s="48">
        <v>10</v>
      </c>
      <c r="M2" s="48">
        <v>11</v>
      </c>
      <c r="N2" s="48">
        <v>12</v>
      </c>
    </row>
    <row r="3" spans="2:20" ht="31" customHeight="1" thickTop="1" thickBot="1">
      <c r="B3" s="48" t="s">
        <v>0</v>
      </c>
      <c r="C3" s="43" t="s">
        <v>11</v>
      </c>
      <c r="D3" s="158" t="s">
        <v>11</v>
      </c>
      <c r="E3" s="164" t="s">
        <v>11</v>
      </c>
      <c r="F3" s="39" t="s">
        <v>11</v>
      </c>
      <c r="G3" s="157" t="s">
        <v>11</v>
      </c>
      <c r="H3" s="43" t="s">
        <v>11</v>
      </c>
      <c r="I3" s="154" t="s">
        <v>11</v>
      </c>
      <c r="J3" s="43" t="s">
        <v>11</v>
      </c>
      <c r="K3" s="157" t="s">
        <v>11</v>
      </c>
      <c r="L3" s="43" t="s">
        <v>11</v>
      </c>
      <c r="M3" s="43" t="s">
        <v>11</v>
      </c>
      <c r="N3" s="43" t="s">
        <v>11</v>
      </c>
    </row>
    <row r="4" spans="2:20" ht="31" customHeight="1" thickTop="1" thickBot="1">
      <c r="B4" s="48" t="s">
        <v>1</v>
      </c>
      <c r="C4" s="154" t="s">
        <v>11</v>
      </c>
      <c r="D4" s="176" t="s">
        <v>31</v>
      </c>
      <c r="E4" s="48">
        <v>1</v>
      </c>
      <c r="F4" s="48">
        <v>2</v>
      </c>
      <c r="G4" s="48">
        <v>3</v>
      </c>
      <c r="H4" s="48">
        <v>4</v>
      </c>
      <c r="I4" s="162">
        <v>5</v>
      </c>
      <c r="J4" s="48">
        <v>6</v>
      </c>
      <c r="K4" s="48">
        <v>7</v>
      </c>
      <c r="L4" s="162">
        <v>8</v>
      </c>
      <c r="M4" s="44" t="s">
        <v>10</v>
      </c>
      <c r="N4" s="43" t="s">
        <v>11</v>
      </c>
    </row>
    <row r="5" spans="2:20" s="1" customFormat="1" ht="31" customHeight="1" thickBot="1">
      <c r="B5" s="48" t="s">
        <v>2</v>
      </c>
      <c r="C5" s="158" t="s">
        <v>11</v>
      </c>
      <c r="D5" s="162">
        <v>9</v>
      </c>
      <c r="E5" s="48">
        <v>10</v>
      </c>
      <c r="F5" s="159">
        <v>11</v>
      </c>
      <c r="G5" s="48">
        <v>12</v>
      </c>
      <c r="H5" s="48">
        <v>13</v>
      </c>
      <c r="I5" s="48">
        <v>14</v>
      </c>
      <c r="J5" s="48">
        <v>15</v>
      </c>
      <c r="K5" s="48">
        <v>16</v>
      </c>
      <c r="L5" s="48">
        <v>17</v>
      </c>
      <c r="M5" s="156">
        <v>18</v>
      </c>
      <c r="N5" s="158" t="s">
        <v>11</v>
      </c>
    </row>
    <row r="6" spans="2:20" s="1" customFormat="1" ht="31" customHeight="1" thickTop="1" thickBot="1">
      <c r="B6" s="155" t="s">
        <v>3</v>
      </c>
      <c r="C6" s="39" t="s">
        <v>11</v>
      </c>
      <c r="D6" s="156">
        <v>19</v>
      </c>
      <c r="E6" s="171">
        <v>20</v>
      </c>
      <c r="F6" s="155">
        <v>21</v>
      </c>
      <c r="G6" s="159">
        <v>22</v>
      </c>
      <c r="H6" s="161">
        <v>23</v>
      </c>
      <c r="I6" s="160" t="s">
        <v>10</v>
      </c>
      <c r="J6" s="48">
        <v>24</v>
      </c>
      <c r="K6" s="48">
        <v>25</v>
      </c>
      <c r="L6" s="48">
        <v>26</v>
      </c>
      <c r="M6" s="171">
        <v>27</v>
      </c>
      <c r="N6" s="43" t="s">
        <v>11</v>
      </c>
    </row>
    <row r="7" spans="2:20" s="1" customFormat="1" ht="31" customHeight="1" thickTop="1" thickBot="1">
      <c r="B7" s="48" t="s">
        <v>4</v>
      </c>
      <c r="C7" s="163" t="s">
        <v>11</v>
      </c>
      <c r="D7" s="48">
        <v>28</v>
      </c>
      <c r="E7" s="48">
        <v>29</v>
      </c>
      <c r="F7" s="48">
        <v>30</v>
      </c>
      <c r="G7" s="170" t="s">
        <v>10</v>
      </c>
      <c r="H7" s="40" t="s">
        <v>31</v>
      </c>
      <c r="I7" s="48">
        <v>31</v>
      </c>
      <c r="J7" s="156">
        <v>32</v>
      </c>
      <c r="K7" s="171">
        <v>33</v>
      </c>
      <c r="L7" s="48">
        <v>34</v>
      </c>
      <c r="M7" s="48">
        <v>35</v>
      </c>
      <c r="N7" s="163" t="s">
        <v>11</v>
      </c>
    </row>
    <row r="8" spans="2:20" s="1" customFormat="1" ht="31" customHeight="1" thickTop="1" thickBot="1">
      <c r="B8" s="48" t="s">
        <v>5</v>
      </c>
      <c r="C8" s="43" t="s">
        <v>11</v>
      </c>
      <c r="D8" s="48">
        <v>36</v>
      </c>
      <c r="E8" s="171">
        <v>37</v>
      </c>
      <c r="F8" s="48">
        <v>38</v>
      </c>
      <c r="G8" s="48">
        <v>39</v>
      </c>
      <c r="H8" s="162">
        <v>40</v>
      </c>
      <c r="I8" s="162">
        <v>41</v>
      </c>
      <c r="J8" s="48">
        <v>42</v>
      </c>
      <c r="K8" s="48">
        <v>43</v>
      </c>
      <c r="L8" s="48">
        <v>44</v>
      </c>
      <c r="M8" s="159">
        <v>45</v>
      </c>
      <c r="N8" s="43" t="s">
        <v>11</v>
      </c>
      <c r="T8" s="2"/>
    </row>
    <row r="9" spans="2:20" s="1" customFormat="1" ht="31" customHeight="1" thickBot="1">
      <c r="B9" s="48" t="s">
        <v>6</v>
      </c>
      <c r="C9" s="43" t="s">
        <v>11</v>
      </c>
      <c r="D9" s="166" t="s">
        <v>10</v>
      </c>
      <c r="E9" s="48">
        <v>46</v>
      </c>
      <c r="F9" s="48">
        <v>47</v>
      </c>
      <c r="G9" s="48">
        <v>48</v>
      </c>
      <c r="H9" s="159">
        <v>49</v>
      </c>
      <c r="I9" s="48">
        <v>50</v>
      </c>
      <c r="J9" s="48">
        <v>51</v>
      </c>
      <c r="K9" s="48">
        <v>52</v>
      </c>
      <c r="L9" s="48">
        <v>53</v>
      </c>
      <c r="M9" s="48">
        <v>54</v>
      </c>
      <c r="N9" s="157" t="s">
        <v>11</v>
      </c>
    </row>
    <row r="10" spans="2:20" s="1" customFormat="1" ht="31" customHeight="1" thickBot="1">
      <c r="B10" s="48" t="s">
        <v>7</v>
      </c>
      <c r="C10" s="154" t="s">
        <v>11</v>
      </c>
      <c r="D10" s="43" t="s">
        <v>11</v>
      </c>
      <c r="E10" s="157" t="s">
        <v>11</v>
      </c>
      <c r="F10" s="43" t="s">
        <v>11</v>
      </c>
      <c r="G10" s="154" t="s">
        <v>11</v>
      </c>
      <c r="H10" s="43" t="s">
        <v>11</v>
      </c>
      <c r="I10" s="157" t="s">
        <v>11</v>
      </c>
      <c r="J10" s="43" t="s">
        <v>11</v>
      </c>
      <c r="K10" s="154" t="s">
        <v>11</v>
      </c>
      <c r="L10" s="43" t="s">
        <v>11</v>
      </c>
      <c r="M10" s="165" t="s">
        <v>11</v>
      </c>
      <c r="N10" s="43" t="s">
        <v>11</v>
      </c>
    </row>
    <row r="11" spans="2:20" ht="15" thickBot="1"/>
    <row r="12" spans="2:20" ht="31" customHeight="1" thickTop="1" thickBot="1">
      <c r="B12" s="41" t="s">
        <v>10</v>
      </c>
      <c r="C12" s="47" t="s">
        <v>39</v>
      </c>
      <c r="E12" s="45"/>
      <c r="F12" s="45"/>
      <c r="G12" s="45"/>
      <c r="H12" s="40" t="s">
        <v>31</v>
      </c>
      <c r="I12" s="47" t="s">
        <v>40</v>
      </c>
      <c r="J12" s="45"/>
      <c r="K12" s="45"/>
      <c r="L12" s="45"/>
    </row>
    <row r="13" spans="2:20" ht="31" customHeight="1" thickTop="1" thickBot="1">
      <c r="B13" s="172" t="s">
        <v>10</v>
      </c>
      <c r="C13" s="47" t="s">
        <v>39</v>
      </c>
      <c r="E13" s="45"/>
      <c r="F13" s="45"/>
      <c r="G13" s="45"/>
      <c r="H13" s="46"/>
      <c r="I13" s="47" t="s">
        <v>89</v>
      </c>
      <c r="J13" s="45"/>
      <c r="K13" s="45"/>
      <c r="L13" s="45"/>
    </row>
    <row r="14" spans="2:20" ht="31" customHeight="1" thickTop="1">
      <c r="C14" s="45"/>
      <c r="D14" s="45"/>
      <c r="E14" s="45"/>
      <c r="H14" s="45"/>
      <c r="I14" s="45"/>
      <c r="J14" s="45"/>
    </row>
    <row r="15" spans="2:20" ht="31" customHeight="1">
      <c r="C15" s="45"/>
      <c r="D15" s="45"/>
      <c r="E15" s="45"/>
      <c r="F15" s="45"/>
      <c r="G15" s="45"/>
      <c r="J15" s="4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44"/>
  <sheetViews>
    <sheetView zoomScale="70" zoomScaleNormal="70" zoomScalePageLayoutView="70" workbookViewId="0"/>
  </sheetViews>
  <sheetFormatPr baseColWidth="10" defaultColWidth="11.83203125" defaultRowHeight="13" x14ac:dyDescent="0"/>
  <cols>
    <col min="1" max="1" width="5.5" style="49" customWidth="1"/>
    <col min="2" max="2" width="11.83203125" style="52" customWidth="1"/>
    <col min="3" max="3" width="10.5" style="52" customWidth="1"/>
    <col min="4" max="4" width="12" style="52" customWidth="1"/>
    <col min="5" max="6" width="11.83203125" style="52" customWidth="1"/>
    <col min="7" max="7" width="12" style="52" customWidth="1"/>
    <col min="8" max="8" width="10.5" style="52" customWidth="1"/>
    <col min="9" max="9" width="12.83203125" style="52" bestFit="1" customWidth="1"/>
    <col min="10" max="10" width="11.83203125" style="52" customWidth="1"/>
    <col min="11" max="11" width="12.5" style="52" customWidth="1"/>
    <col min="12" max="12" width="11.83203125" style="52" customWidth="1"/>
    <col min="13" max="13" width="11.83203125" style="49"/>
    <col min="14" max="16" width="13.83203125" style="49" customWidth="1"/>
    <col min="17" max="17" width="4" style="49" customWidth="1"/>
    <col min="18" max="20" width="13.83203125" style="49" customWidth="1"/>
    <col min="21" max="16384" width="11.83203125" style="49"/>
  </cols>
  <sheetData>
    <row r="2" spans="1:40" ht="78">
      <c r="B2" s="50" t="s">
        <v>12</v>
      </c>
      <c r="C2" s="51"/>
      <c r="D2" s="50" t="s">
        <v>66</v>
      </c>
      <c r="E2" s="50" t="s">
        <v>67</v>
      </c>
      <c r="F2" s="50" t="s">
        <v>17</v>
      </c>
      <c r="G2" s="50" t="s">
        <v>68</v>
      </c>
      <c r="H2" s="50" t="s">
        <v>18</v>
      </c>
      <c r="I2" s="50" t="s">
        <v>69</v>
      </c>
      <c r="J2" s="50" t="s">
        <v>19</v>
      </c>
      <c r="K2" s="49"/>
      <c r="L2" s="50" t="s">
        <v>20</v>
      </c>
      <c r="N2" s="112" t="s">
        <v>90</v>
      </c>
      <c r="O2" s="112" t="s">
        <v>91</v>
      </c>
      <c r="P2" s="112" t="s">
        <v>93</v>
      </c>
      <c r="Q2" s="186"/>
      <c r="R2" s="112" t="s">
        <v>90</v>
      </c>
      <c r="S2" s="112" t="s">
        <v>92</v>
      </c>
      <c r="T2" s="112" t="s">
        <v>94</v>
      </c>
      <c r="Z2" s="52"/>
      <c r="AC2" s="52"/>
      <c r="AG2" s="52"/>
      <c r="AH2" s="52"/>
      <c r="AI2" s="52"/>
      <c r="AJ2" s="52"/>
      <c r="AK2" s="52"/>
      <c r="AL2" s="52"/>
    </row>
    <row r="3" spans="1:40">
      <c r="B3" s="153">
        <v>2.0312500000000001E-3</v>
      </c>
      <c r="C3" s="54"/>
      <c r="D3" s="50">
        <f>E34</f>
        <v>139</v>
      </c>
      <c r="E3" s="55">
        <v>90</v>
      </c>
      <c r="F3" s="50">
        <f>D3-E3</f>
        <v>49</v>
      </c>
      <c r="G3" s="56">
        <v>6</v>
      </c>
      <c r="H3" s="50">
        <v>4</v>
      </c>
      <c r="I3" s="50">
        <f>G3*L6*H3</f>
        <v>23760</v>
      </c>
      <c r="J3" s="56">
        <f>F3/I3</f>
        <v>2.0622895622895623E-3</v>
      </c>
      <c r="K3" s="49"/>
      <c r="L3" s="57">
        <f>B3</f>
        <v>2.0312500000000001E-3</v>
      </c>
      <c r="N3" s="189">
        <v>1.337</v>
      </c>
      <c r="O3" s="189">
        <v>1.421</v>
      </c>
      <c r="P3" s="190">
        <f>57.147*(O3-N3)+38.68*(O3-N3)^2-91.6*(O3-N3)^3</f>
        <v>5.0189823936000044</v>
      </c>
      <c r="Q3" s="187"/>
      <c r="R3" s="189"/>
      <c r="S3" s="189"/>
      <c r="T3" s="190">
        <f>117.66*(S3-R3)+29.753*(S3-R3)^2+185.56*(S3-R3)^3</f>
        <v>0</v>
      </c>
      <c r="Z3" s="52"/>
      <c r="AC3" s="52"/>
      <c r="AG3" s="52"/>
      <c r="AI3" s="52"/>
      <c r="AJ3" s="52"/>
      <c r="AK3" s="52"/>
      <c r="AL3" s="52"/>
    </row>
    <row r="4" spans="1:40">
      <c r="B4" s="58"/>
      <c r="C4" s="54"/>
      <c r="D4" s="59"/>
      <c r="E4" s="51"/>
      <c r="F4" s="60"/>
      <c r="G4" s="58"/>
      <c r="H4" s="61"/>
      <c r="I4" s="59"/>
      <c r="J4" s="60"/>
      <c r="K4" s="60"/>
      <c r="L4" s="60"/>
      <c r="N4" s="189"/>
      <c r="O4" s="189"/>
      <c r="P4" s="190">
        <f>57.147*(O4-N4)+38.68*(O4-N4)^2-91.6*(O4-N4)^3</f>
        <v>0</v>
      </c>
      <c r="Q4" s="188"/>
      <c r="R4" s="189"/>
      <c r="S4" s="189"/>
      <c r="T4" s="190">
        <f>117.66*(S4-R4)+29.753*(S4-R4)^2+185.56*(S4-R4)^3</f>
        <v>0</v>
      </c>
      <c r="U4" s="62"/>
      <c r="V4" s="62"/>
      <c r="W4" s="62"/>
      <c r="X4" s="62"/>
      <c r="Y4" s="62"/>
      <c r="Z4" s="62"/>
      <c r="AA4" s="62"/>
      <c r="AB4" s="62"/>
      <c r="AC4" s="62"/>
      <c r="AD4" s="63"/>
      <c r="AE4" s="64"/>
      <c r="AF4" s="65"/>
      <c r="AG4" s="52"/>
      <c r="AI4" s="52"/>
      <c r="AJ4" s="52"/>
      <c r="AK4" s="52"/>
      <c r="AL4" s="52"/>
      <c r="AM4" s="66"/>
      <c r="AN4" s="66"/>
    </row>
    <row r="5" spans="1:40" ht="62.5" customHeight="1">
      <c r="B5" s="49"/>
      <c r="C5" s="179" t="s">
        <v>21</v>
      </c>
      <c r="D5" s="180"/>
      <c r="E5" s="179" t="s">
        <v>22</v>
      </c>
      <c r="F5" s="180"/>
      <c r="G5" s="49"/>
      <c r="H5" s="50" t="s">
        <v>13</v>
      </c>
      <c r="I5" s="53" t="s">
        <v>14</v>
      </c>
      <c r="J5" s="53" t="s">
        <v>15</v>
      </c>
      <c r="K5" s="53" t="s">
        <v>16</v>
      </c>
      <c r="L5" s="67" t="s">
        <v>70</v>
      </c>
      <c r="M5" s="62"/>
      <c r="N5"/>
      <c r="O5"/>
      <c r="P5" s="62"/>
      <c r="Q5" s="62"/>
      <c r="R5" s="62"/>
      <c r="S5" s="62"/>
      <c r="T5" s="62"/>
      <c r="U5" s="62"/>
      <c r="V5" s="62"/>
      <c r="W5" s="62"/>
      <c r="X5" s="62"/>
      <c r="Y5" s="62"/>
      <c r="Z5" s="62"/>
      <c r="AA5" s="62"/>
      <c r="AB5" s="62"/>
      <c r="AC5" s="62"/>
    </row>
    <row r="6" spans="1:40" ht="14">
      <c r="B6" s="49"/>
      <c r="C6" s="181">
        <v>3</v>
      </c>
      <c r="D6" s="182"/>
      <c r="E6" s="183">
        <v>5.0190000000000001</v>
      </c>
      <c r="F6" s="184"/>
      <c r="G6" s="49"/>
      <c r="H6" s="62"/>
      <c r="I6" s="55">
        <v>1</v>
      </c>
      <c r="J6" s="55">
        <v>6</v>
      </c>
      <c r="K6" s="55">
        <v>0</v>
      </c>
      <c r="L6" s="53">
        <f>(I6*3600+J6*60+K6)/4</f>
        <v>990</v>
      </c>
      <c r="M6" s="62"/>
      <c r="N6" s="185"/>
      <c r="O6"/>
      <c r="P6" s="62"/>
      <c r="Q6" s="62"/>
      <c r="R6" s="62"/>
      <c r="S6" s="62"/>
      <c r="T6" s="62"/>
      <c r="U6" s="62"/>
      <c r="V6" s="62"/>
      <c r="W6" s="62"/>
      <c r="X6" s="62"/>
      <c r="Y6" s="62"/>
      <c r="Z6" s="62"/>
      <c r="AA6" s="62"/>
      <c r="AB6" s="62"/>
      <c r="AC6" s="62"/>
    </row>
    <row r="7" spans="1:40" ht="14">
      <c r="A7" s="52"/>
      <c r="B7" s="63"/>
      <c r="C7" s="64"/>
      <c r="D7" s="65"/>
      <c r="F7" s="49"/>
      <c r="L7" s="49"/>
      <c r="M7" s="62"/>
      <c r="N7"/>
      <c r="O7"/>
      <c r="P7" s="62"/>
      <c r="Q7" s="62"/>
      <c r="R7" s="62"/>
      <c r="S7" s="62"/>
      <c r="T7" s="62"/>
      <c r="U7" s="62"/>
      <c r="V7" s="62"/>
      <c r="W7" s="62"/>
      <c r="X7" s="62"/>
      <c r="Y7" s="62"/>
      <c r="Z7" s="62"/>
      <c r="AA7" s="62"/>
      <c r="AB7" s="62"/>
      <c r="AC7" s="62"/>
    </row>
    <row r="8" spans="1:40" ht="15" thickBot="1">
      <c r="B8" s="68" t="s">
        <v>47</v>
      </c>
      <c r="C8" s="49"/>
      <c r="N8"/>
      <c r="P8" s="62"/>
      <c r="Q8" s="62"/>
      <c r="R8" s="62"/>
      <c r="S8" s="62"/>
      <c r="T8" s="62"/>
      <c r="U8" s="62"/>
      <c r="V8" s="62"/>
      <c r="W8" s="62"/>
      <c r="X8" s="62"/>
      <c r="Y8" s="62"/>
      <c r="Z8" s="62"/>
      <c r="AA8" s="62"/>
      <c r="AB8" s="62"/>
      <c r="AC8" s="62"/>
    </row>
    <row r="9" spans="1:40" ht="65">
      <c r="B9" s="69" t="s">
        <v>38</v>
      </c>
      <c r="C9" s="70" t="s">
        <v>37</v>
      </c>
      <c r="D9" s="70" t="s">
        <v>41</v>
      </c>
      <c r="E9" s="70" t="s">
        <v>42</v>
      </c>
      <c r="F9" s="70" t="s">
        <v>65</v>
      </c>
      <c r="G9" s="70" t="s">
        <v>36</v>
      </c>
      <c r="H9" s="71" t="s">
        <v>43</v>
      </c>
      <c r="I9" s="71" t="s">
        <v>44</v>
      </c>
      <c r="J9" s="71" t="s">
        <v>64</v>
      </c>
      <c r="K9" s="70" t="s">
        <v>45</v>
      </c>
      <c r="L9" s="72" t="s">
        <v>8</v>
      </c>
      <c r="M9" s="73" t="s">
        <v>9</v>
      </c>
      <c r="N9" s="62"/>
      <c r="O9" s="62"/>
      <c r="P9" s="62"/>
      <c r="Q9" s="62"/>
      <c r="R9" s="62"/>
      <c r="S9" s="62"/>
      <c r="T9" s="62"/>
      <c r="U9" s="62"/>
      <c r="V9" s="62"/>
      <c r="W9" s="62"/>
      <c r="X9" s="62"/>
      <c r="Y9" s="62"/>
      <c r="Z9" s="62"/>
      <c r="AA9" s="62"/>
      <c r="AB9" s="62"/>
      <c r="AC9" s="62"/>
    </row>
    <row r="10" spans="1:40">
      <c r="B10" s="74">
        <v>0</v>
      </c>
      <c r="C10" s="75">
        <v>50</v>
      </c>
      <c r="D10" s="76">
        <v>0</v>
      </c>
      <c r="E10" s="75">
        <f t="shared" ref="E10:E34" si="0">C10+D10</f>
        <v>50</v>
      </c>
      <c r="F10" s="75">
        <f t="shared" ref="F10:F22" si="1">D10*$C$6/E10</f>
        <v>0</v>
      </c>
      <c r="G10" s="75">
        <v>0</v>
      </c>
      <c r="H10" s="75"/>
      <c r="I10" s="76"/>
      <c r="J10" s="76"/>
      <c r="K10" s="76"/>
      <c r="L10" s="75"/>
      <c r="M10" s="77"/>
      <c r="N10" s="62"/>
      <c r="O10" s="62"/>
      <c r="P10" s="62"/>
      <c r="Q10" s="62"/>
      <c r="R10" s="62"/>
      <c r="S10" s="62"/>
      <c r="T10" s="62"/>
      <c r="U10" s="62"/>
      <c r="V10" s="62"/>
      <c r="W10" s="62"/>
      <c r="X10" s="62"/>
      <c r="Y10" s="62"/>
      <c r="Z10" s="62"/>
      <c r="AA10" s="62"/>
      <c r="AB10" s="62"/>
      <c r="AC10" s="62"/>
    </row>
    <row r="11" spans="1:40">
      <c r="B11" s="74">
        <v>1</v>
      </c>
      <c r="C11" s="75">
        <v>50</v>
      </c>
      <c r="D11" s="76">
        <f>G11+D10</f>
        <v>3</v>
      </c>
      <c r="E11" s="75">
        <f t="shared" si="0"/>
        <v>53</v>
      </c>
      <c r="F11" s="78">
        <f>D11*$C$6/E11</f>
        <v>0.16981132075471697</v>
      </c>
      <c r="G11" s="79">
        <v>3</v>
      </c>
      <c r="H11" s="78">
        <f>F11-F10</f>
        <v>0.16981132075471697</v>
      </c>
      <c r="I11" s="80">
        <f t="shared" ref="I11:I34" si="2">$L$6*B11</f>
        <v>990</v>
      </c>
      <c r="J11" s="80">
        <f t="shared" ref="J11:J34" si="3">E11-$L$3*I11</f>
        <v>50.989062500000003</v>
      </c>
      <c r="K11" s="80">
        <f>E11*F11/J11</f>
        <v>0.1765084423742837</v>
      </c>
      <c r="L11" s="75" t="s">
        <v>26</v>
      </c>
      <c r="M11" s="77" t="s">
        <v>55</v>
      </c>
      <c r="N11" s="62"/>
      <c r="O11" s="62"/>
      <c r="P11" s="62"/>
      <c r="Q11" s="62"/>
      <c r="R11" s="62"/>
      <c r="S11" s="62"/>
      <c r="T11" s="62"/>
      <c r="U11" s="62"/>
      <c r="V11" s="62"/>
      <c r="W11" s="62"/>
      <c r="X11" s="62"/>
      <c r="Y11" s="62"/>
      <c r="Z11" s="62"/>
      <c r="AA11" s="62"/>
      <c r="AB11" s="62"/>
      <c r="AC11" s="62"/>
    </row>
    <row r="12" spans="1:40">
      <c r="B12" s="74">
        <v>2</v>
      </c>
      <c r="C12" s="75">
        <v>50</v>
      </c>
      <c r="D12" s="76">
        <f t="shared" ref="D12:D34" si="4">G12+D11</f>
        <v>6</v>
      </c>
      <c r="E12" s="75">
        <f t="shared" si="0"/>
        <v>56</v>
      </c>
      <c r="F12" s="78">
        <f t="shared" si="1"/>
        <v>0.32142857142857145</v>
      </c>
      <c r="G12" s="79">
        <v>3</v>
      </c>
      <c r="H12" s="78">
        <f t="shared" ref="H12:H34" si="5">F12-F11</f>
        <v>0.15161725067385448</v>
      </c>
      <c r="I12" s="80">
        <f t="shared" si="2"/>
        <v>1980</v>
      </c>
      <c r="J12" s="80">
        <f t="shared" si="3"/>
        <v>51.978124999999999</v>
      </c>
      <c r="K12" s="80">
        <f t="shared" ref="K12:K34" si="6">E12*F12/J12</f>
        <v>0.34629952504058198</v>
      </c>
      <c r="L12" s="75" t="s">
        <v>26</v>
      </c>
      <c r="M12" s="77" t="s">
        <v>55</v>
      </c>
      <c r="N12" s="62"/>
      <c r="O12" s="152"/>
      <c r="P12" s="151" t="s">
        <v>85</v>
      </c>
      <c r="Q12" s="151"/>
      <c r="R12" s="62"/>
      <c r="S12" s="62"/>
      <c r="T12" s="62"/>
      <c r="U12" s="62"/>
      <c r="V12" s="62"/>
      <c r="W12" s="62"/>
      <c r="X12" s="62"/>
      <c r="Y12" s="62"/>
      <c r="Z12" s="62"/>
      <c r="AA12" s="62"/>
      <c r="AB12" s="62"/>
      <c r="AC12" s="62"/>
    </row>
    <row r="13" spans="1:40">
      <c r="B13" s="74">
        <v>3</v>
      </c>
      <c r="C13" s="75">
        <v>50</v>
      </c>
      <c r="D13" s="76">
        <f t="shared" si="4"/>
        <v>9</v>
      </c>
      <c r="E13" s="75">
        <f t="shared" si="0"/>
        <v>59</v>
      </c>
      <c r="F13" s="78">
        <f t="shared" si="1"/>
        <v>0.4576271186440678</v>
      </c>
      <c r="G13" s="79">
        <v>3</v>
      </c>
      <c r="H13" s="78">
        <f t="shared" si="5"/>
        <v>0.13619854721549635</v>
      </c>
      <c r="I13" s="80">
        <f t="shared" si="2"/>
        <v>2970</v>
      </c>
      <c r="J13" s="80">
        <f t="shared" si="3"/>
        <v>52.967187500000001</v>
      </c>
      <c r="K13" s="80">
        <f t="shared" si="6"/>
        <v>0.50974955013422218</v>
      </c>
      <c r="L13" s="75" t="s">
        <v>26</v>
      </c>
      <c r="M13" s="77" t="s">
        <v>55</v>
      </c>
      <c r="N13" s="62"/>
      <c r="P13" s="62" t="s">
        <v>86</v>
      </c>
      <c r="Q13" s="62"/>
      <c r="R13" s="62"/>
      <c r="S13" s="62"/>
      <c r="T13" s="62"/>
      <c r="U13" s="62"/>
      <c r="V13" s="62"/>
      <c r="W13" s="62"/>
      <c r="X13" s="62"/>
      <c r="Y13" s="62"/>
      <c r="Z13" s="62"/>
      <c r="AA13" s="62"/>
      <c r="AB13" s="62"/>
      <c r="AC13" s="62"/>
    </row>
    <row r="14" spans="1:40">
      <c r="B14" s="74">
        <v>4</v>
      </c>
      <c r="C14" s="75">
        <v>50</v>
      </c>
      <c r="D14" s="76">
        <f t="shared" si="4"/>
        <v>12</v>
      </c>
      <c r="E14" s="75">
        <f t="shared" si="0"/>
        <v>62</v>
      </c>
      <c r="F14" s="78">
        <f t="shared" si="1"/>
        <v>0.58064516129032262</v>
      </c>
      <c r="G14" s="79">
        <v>3</v>
      </c>
      <c r="H14" s="78">
        <f t="shared" si="5"/>
        <v>0.12301804264625482</v>
      </c>
      <c r="I14" s="80">
        <f t="shared" si="2"/>
        <v>3960</v>
      </c>
      <c r="J14" s="80">
        <f t="shared" si="3"/>
        <v>53.956249999999997</v>
      </c>
      <c r="K14" s="80">
        <f t="shared" si="6"/>
        <v>0.66720722807830424</v>
      </c>
      <c r="L14" s="75" t="s">
        <v>26</v>
      </c>
      <c r="M14" s="77" t="s">
        <v>55</v>
      </c>
      <c r="N14" s="62"/>
      <c r="O14" s="62"/>
      <c r="P14" s="62"/>
      <c r="Q14" s="62"/>
      <c r="R14" s="62"/>
      <c r="S14" s="62"/>
      <c r="T14" s="62"/>
      <c r="U14" s="62"/>
      <c r="V14" s="62"/>
      <c r="W14" s="62"/>
      <c r="X14" s="62"/>
      <c r="Y14" s="62"/>
      <c r="Z14" s="62"/>
      <c r="AA14" s="62"/>
      <c r="AB14" s="62"/>
      <c r="AC14" s="62"/>
    </row>
    <row r="15" spans="1:40">
      <c r="B15" s="74">
        <v>5</v>
      </c>
      <c r="C15" s="75">
        <v>50</v>
      </c>
      <c r="D15" s="76">
        <f t="shared" si="4"/>
        <v>15</v>
      </c>
      <c r="E15" s="75">
        <f t="shared" si="0"/>
        <v>65</v>
      </c>
      <c r="F15" s="78">
        <f t="shared" si="1"/>
        <v>0.69230769230769229</v>
      </c>
      <c r="G15" s="81">
        <v>3</v>
      </c>
      <c r="H15" s="78">
        <f t="shared" si="5"/>
        <v>0.11166253101736967</v>
      </c>
      <c r="I15" s="80">
        <f t="shared" si="2"/>
        <v>4950</v>
      </c>
      <c r="J15" s="80">
        <f t="shared" si="3"/>
        <v>54.9453125</v>
      </c>
      <c r="K15" s="80">
        <f t="shared" si="6"/>
        <v>0.81899616095549554</v>
      </c>
      <c r="L15" s="75" t="s">
        <v>26</v>
      </c>
      <c r="M15" s="77" t="s">
        <v>55</v>
      </c>
      <c r="N15" s="62"/>
      <c r="O15" s="62"/>
      <c r="P15" s="62"/>
      <c r="Q15" s="62"/>
      <c r="R15" s="62"/>
      <c r="S15" s="62"/>
      <c r="T15" s="62"/>
      <c r="U15" s="62"/>
      <c r="V15" s="62"/>
      <c r="W15" s="62"/>
      <c r="X15" s="62"/>
      <c r="Y15" s="62"/>
      <c r="Z15" s="62"/>
      <c r="AA15" s="62"/>
      <c r="AB15" s="62"/>
      <c r="AC15" s="62"/>
    </row>
    <row r="16" spans="1:40">
      <c r="B16" s="74">
        <v>6</v>
      </c>
      <c r="C16" s="75">
        <v>50</v>
      </c>
      <c r="D16" s="76">
        <f t="shared" si="4"/>
        <v>18</v>
      </c>
      <c r="E16" s="75">
        <f t="shared" si="0"/>
        <v>68</v>
      </c>
      <c r="F16" s="78">
        <f t="shared" si="1"/>
        <v>0.79411764705882348</v>
      </c>
      <c r="G16" s="81">
        <v>3</v>
      </c>
      <c r="H16" s="78">
        <f t="shared" si="5"/>
        <v>0.10180995475113119</v>
      </c>
      <c r="I16" s="80">
        <f t="shared" si="2"/>
        <v>5940</v>
      </c>
      <c r="J16" s="80">
        <f t="shared" si="3"/>
        <v>55.934375000000003</v>
      </c>
      <c r="K16" s="80">
        <f t="shared" si="6"/>
        <v>0.96541706240572089</v>
      </c>
      <c r="L16" s="75" t="s">
        <v>26</v>
      </c>
      <c r="M16" s="77" t="s">
        <v>55</v>
      </c>
      <c r="N16" s="62"/>
      <c r="O16" s="62"/>
      <c r="P16" s="62"/>
      <c r="Q16" s="62"/>
      <c r="R16" s="62"/>
      <c r="S16" s="62"/>
      <c r="T16" s="62"/>
      <c r="U16" s="62"/>
      <c r="V16" s="62"/>
      <c r="W16" s="62"/>
      <c r="X16" s="62"/>
      <c r="Y16" s="62"/>
      <c r="Z16" s="62"/>
      <c r="AA16" s="62"/>
      <c r="AB16" s="62"/>
      <c r="AC16" s="62"/>
    </row>
    <row r="17" spans="2:29">
      <c r="B17" s="74">
        <v>7</v>
      </c>
      <c r="C17" s="75">
        <v>50</v>
      </c>
      <c r="D17" s="76">
        <f t="shared" si="4"/>
        <v>21</v>
      </c>
      <c r="E17" s="75">
        <f t="shared" si="0"/>
        <v>71</v>
      </c>
      <c r="F17" s="78">
        <f t="shared" si="1"/>
        <v>0.88732394366197187</v>
      </c>
      <c r="G17" s="81">
        <v>3</v>
      </c>
      <c r="H17" s="78">
        <f t="shared" si="5"/>
        <v>9.3206296603148386E-2</v>
      </c>
      <c r="I17" s="80">
        <f t="shared" si="2"/>
        <v>6930</v>
      </c>
      <c r="J17" s="80">
        <f t="shared" si="3"/>
        <v>56.923437499999999</v>
      </c>
      <c r="K17" s="80">
        <f t="shared" si="6"/>
        <v>1.1067497460953584</v>
      </c>
      <c r="L17" s="75" t="s">
        <v>26</v>
      </c>
      <c r="M17" s="77" t="s">
        <v>55</v>
      </c>
      <c r="N17" s="62"/>
      <c r="O17" s="62"/>
      <c r="P17" s="62"/>
      <c r="Q17" s="62"/>
      <c r="R17" s="62"/>
      <c r="S17" s="62"/>
      <c r="T17" s="62"/>
      <c r="U17" s="62"/>
      <c r="V17" s="62"/>
      <c r="W17" s="62"/>
      <c r="X17" s="62"/>
      <c r="Y17" s="62"/>
      <c r="Z17" s="62"/>
      <c r="AA17" s="62"/>
      <c r="AB17" s="62"/>
      <c r="AC17" s="62"/>
    </row>
    <row r="18" spans="2:29">
      <c r="B18" s="74">
        <v>8</v>
      </c>
      <c r="C18" s="75">
        <v>50</v>
      </c>
      <c r="D18" s="76">
        <f t="shared" si="4"/>
        <v>24</v>
      </c>
      <c r="E18" s="75">
        <f t="shared" si="0"/>
        <v>74</v>
      </c>
      <c r="F18" s="78">
        <f t="shared" si="1"/>
        <v>0.97297297297297303</v>
      </c>
      <c r="G18" s="81">
        <v>3</v>
      </c>
      <c r="H18" s="78">
        <f t="shared" si="5"/>
        <v>8.5649029311001157E-2</v>
      </c>
      <c r="I18" s="80">
        <f t="shared" si="2"/>
        <v>7920</v>
      </c>
      <c r="J18" s="80">
        <f t="shared" si="3"/>
        <v>57.912499999999994</v>
      </c>
      <c r="K18" s="80">
        <f t="shared" si="6"/>
        <v>1.2432549104252106</v>
      </c>
      <c r="L18" s="75" t="s">
        <v>26</v>
      </c>
      <c r="M18" s="77" t="s">
        <v>55</v>
      </c>
      <c r="N18" s="62"/>
      <c r="O18" s="62"/>
      <c r="P18" s="62"/>
      <c r="Q18" s="62"/>
      <c r="R18" s="62"/>
      <c r="S18" s="62"/>
      <c r="T18" s="62"/>
      <c r="U18" s="62"/>
      <c r="V18" s="62"/>
      <c r="W18" s="62"/>
      <c r="X18" s="62"/>
      <c r="Y18" s="62"/>
      <c r="Z18" s="62"/>
      <c r="AA18" s="62"/>
      <c r="AB18" s="62"/>
      <c r="AC18" s="62"/>
    </row>
    <row r="19" spans="2:29">
      <c r="B19" s="74">
        <v>9</v>
      </c>
      <c r="C19" s="75">
        <v>50</v>
      </c>
      <c r="D19" s="76">
        <f t="shared" si="4"/>
        <v>28</v>
      </c>
      <c r="E19" s="75">
        <f t="shared" si="0"/>
        <v>78</v>
      </c>
      <c r="F19" s="78">
        <f t="shared" si="1"/>
        <v>1.0769230769230769</v>
      </c>
      <c r="G19" s="82">
        <v>4</v>
      </c>
      <c r="H19" s="78">
        <f t="shared" si="5"/>
        <v>0.10395010395010384</v>
      </c>
      <c r="I19" s="80">
        <f t="shared" si="2"/>
        <v>8910</v>
      </c>
      <c r="J19" s="80">
        <f t="shared" si="3"/>
        <v>59.901562499999997</v>
      </c>
      <c r="K19" s="80">
        <f t="shared" si="6"/>
        <v>1.402300649503091</v>
      </c>
      <c r="L19" s="75" t="s">
        <v>26</v>
      </c>
      <c r="M19" s="83" t="s">
        <v>56</v>
      </c>
      <c r="N19" s="62"/>
      <c r="O19" s="62"/>
      <c r="P19" s="62"/>
      <c r="Q19" s="62"/>
      <c r="R19" s="62"/>
      <c r="S19" s="62"/>
      <c r="T19" s="62"/>
      <c r="U19" s="62"/>
      <c r="V19" s="62"/>
      <c r="W19" s="62"/>
      <c r="X19" s="62"/>
      <c r="Y19" s="62"/>
      <c r="Z19" s="62"/>
      <c r="AA19" s="62"/>
      <c r="AB19" s="62"/>
      <c r="AC19" s="62"/>
    </row>
    <row r="20" spans="2:29">
      <c r="B20" s="74">
        <v>10</v>
      </c>
      <c r="C20" s="75">
        <v>50</v>
      </c>
      <c r="D20" s="76">
        <f t="shared" si="4"/>
        <v>32</v>
      </c>
      <c r="E20" s="75">
        <f t="shared" si="0"/>
        <v>82</v>
      </c>
      <c r="F20" s="78">
        <f t="shared" si="1"/>
        <v>1.1707317073170731</v>
      </c>
      <c r="G20" s="82">
        <v>4</v>
      </c>
      <c r="H20" s="78">
        <f t="shared" si="5"/>
        <v>9.3808630393996228E-2</v>
      </c>
      <c r="I20" s="80">
        <f t="shared" si="2"/>
        <v>9900</v>
      </c>
      <c r="J20" s="80">
        <f t="shared" si="3"/>
        <v>61.890625</v>
      </c>
      <c r="K20" s="80">
        <f t="shared" si="6"/>
        <v>1.5511234536733147</v>
      </c>
      <c r="L20" s="75" t="s">
        <v>26</v>
      </c>
      <c r="M20" s="83" t="s">
        <v>56</v>
      </c>
      <c r="N20" s="62"/>
      <c r="O20" s="62"/>
      <c r="P20" s="62"/>
      <c r="Q20" s="62"/>
      <c r="R20" s="62"/>
      <c r="S20" s="62"/>
      <c r="T20" s="62"/>
      <c r="U20" s="62"/>
      <c r="V20" s="62"/>
      <c r="W20" s="62"/>
      <c r="X20" s="62"/>
      <c r="Y20" s="62"/>
      <c r="Z20" s="62"/>
      <c r="AA20" s="62"/>
      <c r="AB20" s="62"/>
      <c r="AC20" s="62"/>
    </row>
    <row r="21" spans="2:29">
      <c r="B21" s="74">
        <v>11</v>
      </c>
      <c r="C21" s="75">
        <v>50</v>
      </c>
      <c r="D21" s="76">
        <f t="shared" si="4"/>
        <v>36</v>
      </c>
      <c r="E21" s="75">
        <f t="shared" si="0"/>
        <v>86</v>
      </c>
      <c r="F21" s="78">
        <f t="shared" si="1"/>
        <v>1.2558139534883721</v>
      </c>
      <c r="G21" s="82">
        <v>4</v>
      </c>
      <c r="H21" s="78">
        <f t="shared" si="5"/>
        <v>8.5082246171299003E-2</v>
      </c>
      <c r="I21" s="80">
        <f t="shared" si="2"/>
        <v>10890</v>
      </c>
      <c r="J21" s="80">
        <f t="shared" si="3"/>
        <v>63.879687500000003</v>
      </c>
      <c r="K21" s="80">
        <f t="shared" si="6"/>
        <v>1.6906782770344642</v>
      </c>
      <c r="L21" s="75" t="s">
        <v>26</v>
      </c>
      <c r="M21" s="83" t="s">
        <v>56</v>
      </c>
      <c r="N21" s="62"/>
      <c r="O21" s="62"/>
      <c r="P21" s="62"/>
      <c r="Q21" s="62"/>
      <c r="R21" s="62"/>
      <c r="S21" s="62"/>
      <c r="T21" s="62"/>
      <c r="U21" s="62"/>
      <c r="V21" s="62"/>
      <c r="W21" s="62"/>
      <c r="X21" s="62"/>
      <c r="Y21" s="62"/>
      <c r="Z21" s="62"/>
      <c r="AA21" s="62"/>
      <c r="AB21" s="62"/>
      <c r="AC21" s="62"/>
    </row>
    <row r="22" spans="2:29" ht="14" thickBot="1">
      <c r="B22" s="84">
        <v>12</v>
      </c>
      <c r="C22" s="85">
        <v>50</v>
      </c>
      <c r="D22" s="86">
        <f t="shared" si="4"/>
        <v>41</v>
      </c>
      <c r="E22" s="85">
        <f t="shared" si="0"/>
        <v>91</v>
      </c>
      <c r="F22" s="87">
        <f t="shared" si="1"/>
        <v>1.3516483516483517</v>
      </c>
      <c r="G22" s="88">
        <v>5</v>
      </c>
      <c r="H22" s="87">
        <f t="shared" si="5"/>
        <v>9.5834398159979628E-2</v>
      </c>
      <c r="I22" s="89">
        <f t="shared" si="2"/>
        <v>11880</v>
      </c>
      <c r="J22" s="89">
        <f t="shared" si="3"/>
        <v>66.868750000000006</v>
      </c>
      <c r="K22" s="89">
        <f t="shared" si="6"/>
        <v>1.8394242452565661</v>
      </c>
      <c r="L22" s="85" t="s">
        <v>26</v>
      </c>
      <c r="M22" s="90" t="s">
        <v>57</v>
      </c>
      <c r="N22" s="62"/>
      <c r="O22" s="62"/>
      <c r="P22" s="62"/>
      <c r="Q22" s="62"/>
      <c r="R22" s="62"/>
      <c r="S22" s="62"/>
      <c r="T22" s="62"/>
      <c r="U22" s="62"/>
      <c r="V22" s="62"/>
      <c r="W22" s="62"/>
      <c r="X22" s="62"/>
      <c r="Y22" s="62"/>
      <c r="Z22" s="62"/>
      <c r="AA22" s="62"/>
      <c r="AB22" s="62"/>
      <c r="AC22" s="62"/>
    </row>
    <row r="23" spans="2:29">
      <c r="B23" s="91">
        <v>13</v>
      </c>
      <c r="C23" s="92">
        <v>50</v>
      </c>
      <c r="D23" s="93">
        <f t="shared" si="4"/>
        <v>44</v>
      </c>
      <c r="E23" s="92">
        <f t="shared" si="0"/>
        <v>94</v>
      </c>
      <c r="F23" s="94">
        <f>((D$22*C$6)+((D23-D$22)*$E$6))/E23</f>
        <v>1.468691489361702</v>
      </c>
      <c r="G23" s="95">
        <v>3</v>
      </c>
      <c r="H23" s="94">
        <f t="shared" si="5"/>
        <v>0.11704313771335029</v>
      </c>
      <c r="I23" s="96">
        <f t="shared" si="2"/>
        <v>12870</v>
      </c>
      <c r="J23" s="96">
        <f t="shared" si="3"/>
        <v>67.857812499999994</v>
      </c>
      <c r="K23" s="96">
        <f t="shared" si="6"/>
        <v>2.0345041331828964</v>
      </c>
      <c r="L23" s="97" t="s">
        <v>25</v>
      </c>
      <c r="M23" s="98" t="s">
        <v>55</v>
      </c>
      <c r="N23" s="62"/>
      <c r="O23" s="62"/>
      <c r="P23" s="62"/>
      <c r="Q23" s="62"/>
      <c r="R23" s="62"/>
      <c r="S23" s="62"/>
      <c r="T23" s="62"/>
      <c r="U23" s="62"/>
      <c r="V23" s="62"/>
      <c r="W23" s="62"/>
      <c r="X23" s="62"/>
      <c r="Y23" s="62"/>
      <c r="Z23" s="62"/>
      <c r="AA23" s="62"/>
      <c r="AB23" s="62"/>
      <c r="AC23" s="62"/>
    </row>
    <row r="24" spans="2:29">
      <c r="B24" s="74">
        <v>14</v>
      </c>
      <c r="C24" s="75">
        <v>50</v>
      </c>
      <c r="D24" s="76">
        <f t="shared" si="4"/>
        <v>47</v>
      </c>
      <c r="E24" s="75">
        <f t="shared" si="0"/>
        <v>97</v>
      </c>
      <c r="F24" s="94">
        <f t="shared" ref="F24:F34" si="7">((D$22*C$6)+((D24-D$22)*$E$6))/E24</f>
        <v>1.5784948453608247</v>
      </c>
      <c r="G24" s="99">
        <v>3</v>
      </c>
      <c r="H24" s="78">
        <f t="shared" si="5"/>
        <v>0.10980335599912272</v>
      </c>
      <c r="I24" s="80">
        <f t="shared" si="2"/>
        <v>13860</v>
      </c>
      <c r="J24" s="80">
        <f t="shared" si="3"/>
        <v>68.846874999999997</v>
      </c>
      <c r="K24" s="80">
        <f t="shared" si="6"/>
        <v>2.2239789387680995</v>
      </c>
      <c r="L24" s="97" t="s">
        <v>25</v>
      </c>
      <c r="M24" s="98" t="s">
        <v>55</v>
      </c>
      <c r="N24" s="62"/>
      <c r="O24" s="62"/>
      <c r="P24" s="62"/>
      <c r="Q24" s="62"/>
      <c r="R24" s="62"/>
      <c r="S24" s="62"/>
      <c r="T24" s="62"/>
      <c r="U24" s="62"/>
      <c r="V24" s="62"/>
      <c r="W24" s="62"/>
      <c r="X24" s="62"/>
      <c r="Y24" s="62"/>
      <c r="Z24" s="62"/>
      <c r="AA24" s="62"/>
      <c r="AB24" s="62"/>
      <c r="AC24" s="62"/>
    </row>
    <row r="25" spans="2:29">
      <c r="B25" s="74">
        <v>15</v>
      </c>
      <c r="C25" s="75">
        <v>50</v>
      </c>
      <c r="D25" s="76">
        <f t="shared" si="4"/>
        <v>50</v>
      </c>
      <c r="E25" s="75">
        <f t="shared" si="0"/>
        <v>100</v>
      </c>
      <c r="F25" s="94">
        <f t="shared" si="7"/>
        <v>1.6817099999999998</v>
      </c>
      <c r="G25" s="99">
        <v>3</v>
      </c>
      <c r="H25" s="78">
        <f t="shared" si="5"/>
        <v>0.10321515463917508</v>
      </c>
      <c r="I25" s="80">
        <f t="shared" si="2"/>
        <v>14850</v>
      </c>
      <c r="J25" s="80">
        <f t="shared" si="3"/>
        <v>69.8359375</v>
      </c>
      <c r="K25" s="80">
        <f t="shared" si="6"/>
        <v>2.4080868106052131</v>
      </c>
      <c r="L25" s="97" t="s">
        <v>25</v>
      </c>
      <c r="M25" s="98" t="s">
        <v>55</v>
      </c>
      <c r="N25" s="62"/>
      <c r="O25" s="62"/>
      <c r="P25" s="62"/>
      <c r="Q25" s="62"/>
      <c r="R25" s="62"/>
      <c r="S25" s="62"/>
      <c r="T25" s="62"/>
      <c r="U25" s="62"/>
      <c r="V25" s="62"/>
      <c r="W25" s="62"/>
      <c r="X25" s="62"/>
      <c r="Y25" s="62"/>
      <c r="Z25" s="62"/>
      <c r="AA25" s="62"/>
      <c r="AB25" s="62"/>
      <c r="AC25" s="62"/>
    </row>
    <row r="26" spans="2:29">
      <c r="B26" s="74">
        <v>16</v>
      </c>
      <c r="C26" s="75">
        <v>50</v>
      </c>
      <c r="D26" s="76">
        <f t="shared" si="4"/>
        <v>53</v>
      </c>
      <c r="E26" s="75">
        <f t="shared" si="0"/>
        <v>103</v>
      </c>
      <c r="F26" s="78">
        <f t="shared" si="7"/>
        <v>1.7789126213592235</v>
      </c>
      <c r="G26" s="99">
        <v>3</v>
      </c>
      <c r="H26" s="78">
        <f t="shared" si="5"/>
        <v>9.720262135922364E-2</v>
      </c>
      <c r="I26" s="80">
        <f t="shared" si="2"/>
        <v>15840</v>
      </c>
      <c r="J26" s="80">
        <f t="shared" si="3"/>
        <v>70.824999999999989</v>
      </c>
      <c r="K26" s="80">
        <f t="shared" si="6"/>
        <v>2.5870525944228739</v>
      </c>
      <c r="L26" s="97" t="s">
        <v>25</v>
      </c>
      <c r="M26" s="98" t="s">
        <v>55</v>
      </c>
      <c r="N26" s="62"/>
      <c r="O26" s="62"/>
      <c r="P26" s="62"/>
      <c r="Q26" s="62"/>
      <c r="R26" s="62"/>
      <c r="S26" s="62"/>
      <c r="T26" s="62"/>
      <c r="U26" s="62"/>
      <c r="V26" s="62"/>
      <c r="W26" s="62"/>
      <c r="X26" s="62"/>
      <c r="Y26" s="62"/>
      <c r="Z26" s="62"/>
      <c r="AA26" s="62"/>
      <c r="AB26" s="62"/>
      <c r="AC26" s="62"/>
    </row>
    <row r="27" spans="2:29">
      <c r="B27" s="91">
        <v>17</v>
      </c>
      <c r="C27" s="92">
        <v>50</v>
      </c>
      <c r="D27" s="93">
        <f t="shared" si="4"/>
        <v>56</v>
      </c>
      <c r="E27" s="92">
        <f t="shared" si="0"/>
        <v>106</v>
      </c>
      <c r="F27" s="94">
        <f t="shared" si="7"/>
        <v>1.8706132075471698</v>
      </c>
      <c r="G27" s="100">
        <v>3</v>
      </c>
      <c r="H27" s="94">
        <f t="shared" si="5"/>
        <v>9.1700586187946298E-2</v>
      </c>
      <c r="I27" s="96">
        <f t="shared" si="2"/>
        <v>16830</v>
      </c>
      <c r="J27" s="96">
        <f t="shared" si="3"/>
        <v>71.814062500000006</v>
      </c>
      <c r="K27" s="96">
        <f t="shared" si="6"/>
        <v>2.7610887491568938</v>
      </c>
      <c r="L27" s="97" t="s">
        <v>25</v>
      </c>
      <c r="M27" s="98" t="s">
        <v>55</v>
      </c>
      <c r="N27" s="62"/>
      <c r="O27" s="62"/>
      <c r="P27" s="62"/>
      <c r="Q27" s="62"/>
      <c r="R27" s="62"/>
      <c r="S27" s="62"/>
      <c r="T27" s="62"/>
      <c r="U27" s="62"/>
      <c r="V27" s="62"/>
      <c r="W27" s="62"/>
      <c r="X27" s="62"/>
      <c r="Y27" s="62"/>
      <c r="Z27" s="62"/>
      <c r="AA27" s="62"/>
      <c r="AB27" s="62"/>
      <c r="AC27" s="62"/>
    </row>
    <row r="28" spans="2:29">
      <c r="B28" s="74">
        <v>18</v>
      </c>
      <c r="C28" s="75">
        <v>50</v>
      </c>
      <c r="D28" s="76">
        <f t="shared" si="4"/>
        <v>59</v>
      </c>
      <c r="E28" s="75">
        <f t="shared" si="0"/>
        <v>109</v>
      </c>
      <c r="F28" s="94">
        <f t="shared" si="7"/>
        <v>1.9572660550458714</v>
      </c>
      <c r="G28" s="101">
        <v>3</v>
      </c>
      <c r="H28" s="78">
        <f t="shared" si="5"/>
        <v>8.6652847498701613E-2</v>
      </c>
      <c r="I28" s="80">
        <f t="shared" si="2"/>
        <v>17820</v>
      </c>
      <c r="J28" s="80">
        <f t="shared" si="3"/>
        <v>72.803124999999994</v>
      </c>
      <c r="K28" s="80">
        <f t="shared" si="6"/>
        <v>2.9303961883504313</v>
      </c>
      <c r="L28" s="97" t="s">
        <v>25</v>
      </c>
      <c r="M28" s="98" t="s">
        <v>55</v>
      </c>
      <c r="N28" s="62"/>
      <c r="O28" s="62"/>
      <c r="P28" s="62"/>
      <c r="Q28" s="62"/>
      <c r="R28" s="62"/>
      <c r="S28" s="62"/>
      <c r="T28" s="62"/>
      <c r="U28" s="62"/>
      <c r="V28" s="62"/>
      <c r="W28" s="62"/>
      <c r="X28" s="62"/>
      <c r="Y28" s="62"/>
      <c r="Z28" s="62"/>
      <c r="AA28" s="62"/>
      <c r="AB28" s="62"/>
      <c r="AC28" s="62"/>
    </row>
    <row r="29" spans="2:29">
      <c r="B29" s="74">
        <v>19</v>
      </c>
      <c r="C29" s="75">
        <v>50</v>
      </c>
      <c r="D29" s="76">
        <f t="shared" si="4"/>
        <v>63</v>
      </c>
      <c r="E29" s="75">
        <f t="shared" si="0"/>
        <v>113</v>
      </c>
      <c r="F29" s="94">
        <f t="shared" si="7"/>
        <v>2.0656460176991152</v>
      </c>
      <c r="G29" s="101">
        <v>4</v>
      </c>
      <c r="H29" s="78">
        <f t="shared" si="5"/>
        <v>0.10837996265324379</v>
      </c>
      <c r="I29" s="80">
        <f t="shared" si="2"/>
        <v>18810</v>
      </c>
      <c r="J29" s="80">
        <f t="shared" si="3"/>
        <v>74.792187499999997</v>
      </c>
      <c r="K29" s="80">
        <f t="shared" si="6"/>
        <v>3.1208874590009823</v>
      </c>
      <c r="L29" s="97" t="s">
        <v>25</v>
      </c>
      <c r="M29" s="102" t="s">
        <v>56</v>
      </c>
      <c r="N29" s="62"/>
      <c r="O29" s="62"/>
      <c r="P29" s="62"/>
      <c r="Q29" s="62"/>
      <c r="R29" s="62"/>
      <c r="S29" s="62"/>
      <c r="T29" s="62"/>
      <c r="U29" s="62"/>
      <c r="V29" s="62"/>
      <c r="W29" s="62"/>
      <c r="X29" s="62"/>
      <c r="Y29" s="62"/>
      <c r="Z29" s="62"/>
      <c r="AA29" s="62"/>
      <c r="AB29" s="62"/>
      <c r="AC29" s="62"/>
    </row>
    <row r="30" spans="2:29">
      <c r="B30" s="74">
        <v>20</v>
      </c>
      <c r="C30" s="75">
        <v>50</v>
      </c>
      <c r="D30" s="76">
        <f t="shared" si="4"/>
        <v>67</v>
      </c>
      <c r="E30" s="75">
        <f t="shared" si="0"/>
        <v>117</v>
      </c>
      <c r="F30" s="94">
        <f t="shared" si="7"/>
        <v>2.1666153846153846</v>
      </c>
      <c r="G30" s="101">
        <v>4</v>
      </c>
      <c r="H30" s="78">
        <f t="shared" si="5"/>
        <v>0.10096936691626945</v>
      </c>
      <c r="I30" s="80">
        <f t="shared" si="2"/>
        <v>19800</v>
      </c>
      <c r="J30" s="80">
        <f t="shared" si="3"/>
        <v>76.78125</v>
      </c>
      <c r="K30" s="80">
        <f t="shared" si="6"/>
        <v>3.3015091575091575</v>
      </c>
      <c r="L30" s="97" t="s">
        <v>25</v>
      </c>
      <c r="M30" s="102" t="s">
        <v>56</v>
      </c>
      <c r="N30" s="62"/>
      <c r="O30" s="62"/>
      <c r="P30" s="62"/>
      <c r="Q30" s="62"/>
      <c r="R30" s="62"/>
      <c r="S30" s="62"/>
      <c r="T30" s="62"/>
      <c r="U30" s="62"/>
      <c r="V30" s="62"/>
      <c r="W30" s="62"/>
      <c r="X30" s="62"/>
      <c r="Y30" s="62"/>
      <c r="Z30" s="62"/>
      <c r="AA30" s="62"/>
      <c r="AB30" s="62"/>
      <c r="AC30" s="62"/>
    </row>
    <row r="31" spans="2:29">
      <c r="B31" s="74">
        <v>21</v>
      </c>
      <c r="C31" s="75">
        <v>50</v>
      </c>
      <c r="D31" s="76">
        <f t="shared" si="4"/>
        <v>72</v>
      </c>
      <c r="E31" s="75">
        <f t="shared" si="0"/>
        <v>122</v>
      </c>
      <c r="F31" s="94">
        <f t="shared" si="7"/>
        <v>2.283516393442623</v>
      </c>
      <c r="G31" s="103">
        <v>5</v>
      </c>
      <c r="H31" s="78">
        <f t="shared" si="5"/>
        <v>0.11690100882723842</v>
      </c>
      <c r="I31" s="80">
        <f t="shared" si="2"/>
        <v>20790</v>
      </c>
      <c r="J31" s="80">
        <f t="shared" si="3"/>
        <v>79.770312499999989</v>
      </c>
      <c r="K31" s="80">
        <f t="shared" si="6"/>
        <v>3.4923894776017086</v>
      </c>
      <c r="L31" s="97" t="s">
        <v>25</v>
      </c>
      <c r="M31" s="104" t="s">
        <v>57</v>
      </c>
      <c r="N31" s="62"/>
      <c r="O31" s="62"/>
      <c r="P31" s="62"/>
      <c r="Q31" s="62"/>
      <c r="R31" s="62"/>
      <c r="S31" s="62"/>
      <c r="T31" s="62"/>
      <c r="U31" s="62"/>
      <c r="V31" s="62"/>
      <c r="W31" s="62"/>
      <c r="X31" s="62"/>
      <c r="Y31" s="62"/>
      <c r="Z31" s="62"/>
      <c r="AA31" s="62"/>
      <c r="AB31" s="62"/>
      <c r="AC31" s="62"/>
    </row>
    <row r="32" spans="2:29">
      <c r="B32" s="74">
        <v>22</v>
      </c>
      <c r="C32" s="75">
        <v>50</v>
      </c>
      <c r="D32" s="76">
        <f t="shared" si="4"/>
        <v>77</v>
      </c>
      <c r="E32" s="75">
        <f t="shared" si="0"/>
        <v>127</v>
      </c>
      <c r="F32" s="94">
        <f t="shared" si="7"/>
        <v>2.3912125984251964</v>
      </c>
      <c r="G32" s="103">
        <v>5</v>
      </c>
      <c r="H32" s="78">
        <f t="shared" si="5"/>
        <v>0.10769620498257337</v>
      </c>
      <c r="I32" s="80">
        <f t="shared" si="2"/>
        <v>21780</v>
      </c>
      <c r="J32" s="80">
        <f t="shared" si="3"/>
        <v>82.759375000000006</v>
      </c>
      <c r="K32" s="80">
        <f t="shared" si="6"/>
        <v>3.6694815542045833</v>
      </c>
      <c r="L32" s="97" t="s">
        <v>25</v>
      </c>
      <c r="M32" s="98" t="s">
        <v>57</v>
      </c>
      <c r="N32" s="62"/>
      <c r="O32" s="62"/>
      <c r="P32" s="62"/>
      <c r="Q32" s="62"/>
      <c r="R32" s="62"/>
      <c r="S32" s="62"/>
      <c r="T32" s="62"/>
      <c r="U32" s="62"/>
      <c r="V32" s="62"/>
      <c r="W32" s="62"/>
      <c r="X32" s="62"/>
      <c r="Y32" s="62"/>
      <c r="Z32" s="62"/>
      <c r="AA32" s="62"/>
      <c r="AB32" s="62"/>
      <c r="AC32" s="62"/>
    </row>
    <row r="33" spans="1:29">
      <c r="B33" s="74">
        <v>23</v>
      </c>
      <c r="C33" s="75">
        <v>50</v>
      </c>
      <c r="D33" s="76">
        <f t="shared" si="4"/>
        <v>83</v>
      </c>
      <c r="E33" s="75">
        <f t="shared" si="0"/>
        <v>133</v>
      </c>
      <c r="F33" s="94">
        <f t="shared" si="7"/>
        <v>2.5097593984962407</v>
      </c>
      <c r="G33" s="103">
        <v>6</v>
      </c>
      <c r="H33" s="78">
        <f t="shared" si="5"/>
        <v>0.11854680007104434</v>
      </c>
      <c r="I33" s="80">
        <f t="shared" si="2"/>
        <v>22770</v>
      </c>
      <c r="J33" s="80">
        <f t="shared" si="3"/>
        <v>86.748437499999994</v>
      </c>
      <c r="K33" s="80">
        <f t="shared" si="6"/>
        <v>3.8478848682433044</v>
      </c>
      <c r="L33" s="97" t="s">
        <v>25</v>
      </c>
      <c r="M33" s="102" t="s">
        <v>58</v>
      </c>
      <c r="N33" s="62"/>
      <c r="O33" s="62"/>
      <c r="P33" s="62"/>
      <c r="Q33" s="62"/>
      <c r="R33" s="62"/>
      <c r="S33" s="62"/>
      <c r="T33" s="62"/>
      <c r="U33" s="62"/>
      <c r="V33" s="62"/>
      <c r="W33" s="62"/>
      <c r="X33" s="62"/>
      <c r="Y33" s="62"/>
      <c r="Z33" s="62"/>
      <c r="AA33" s="62"/>
      <c r="AB33" s="62"/>
      <c r="AC33" s="62"/>
    </row>
    <row r="34" spans="1:29" ht="14" thickBot="1">
      <c r="B34" s="84">
        <v>24</v>
      </c>
      <c r="C34" s="85">
        <v>50</v>
      </c>
      <c r="D34" s="86">
        <f t="shared" si="4"/>
        <v>89</v>
      </c>
      <c r="E34" s="85">
        <f t="shared" si="0"/>
        <v>139</v>
      </c>
      <c r="F34" s="87">
        <f t="shared" si="7"/>
        <v>2.6180719424460435</v>
      </c>
      <c r="G34" s="105">
        <v>6</v>
      </c>
      <c r="H34" s="87">
        <f t="shared" si="5"/>
        <v>0.10831254394980272</v>
      </c>
      <c r="I34" s="89">
        <f t="shared" si="2"/>
        <v>23760</v>
      </c>
      <c r="J34" s="89">
        <f t="shared" si="3"/>
        <v>90.737499999999997</v>
      </c>
      <c r="K34" s="89">
        <f t="shared" si="6"/>
        <v>4.0106020112963225</v>
      </c>
      <c r="L34" s="106" t="s">
        <v>25</v>
      </c>
      <c r="M34" s="107" t="s">
        <v>58</v>
      </c>
      <c r="N34" s="62"/>
      <c r="O34" s="62"/>
      <c r="P34" s="62"/>
      <c r="Q34" s="62"/>
      <c r="R34" s="62"/>
      <c r="S34" s="62"/>
      <c r="T34" s="62"/>
      <c r="U34" s="62"/>
      <c r="V34" s="62"/>
      <c r="W34" s="62"/>
      <c r="X34" s="62"/>
      <c r="Y34" s="62"/>
      <c r="Z34" s="62"/>
      <c r="AA34" s="62"/>
      <c r="AB34" s="62"/>
      <c r="AC34" s="62"/>
    </row>
    <row r="35" spans="1:29" ht="33.75" customHeight="1" thickBot="1">
      <c r="B35" s="49"/>
      <c r="C35" s="49"/>
      <c r="D35" s="49"/>
      <c r="E35" s="49"/>
      <c r="F35" s="49"/>
      <c r="G35" s="108" t="s">
        <v>24</v>
      </c>
      <c r="H35" s="109">
        <f>AVERAGE(H11:H34)</f>
        <v>0.10908633093525182</v>
      </c>
      <c r="I35" s="49"/>
      <c r="J35" s="49"/>
      <c r="K35" s="49"/>
      <c r="L35" s="49"/>
      <c r="N35" s="62"/>
      <c r="O35" s="62"/>
      <c r="P35" s="62"/>
      <c r="Q35" s="62"/>
      <c r="R35" s="62"/>
      <c r="S35" s="62"/>
      <c r="T35" s="62"/>
      <c r="U35" s="62"/>
      <c r="V35" s="62"/>
      <c r="W35" s="62"/>
      <c r="X35" s="62"/>
      <c r="Y35" s="62"/>
      <c r="Z35" s="62"/>
      <c r="AA35" s="62"/>
      <c r="AB35" s="62"/>
      <c r="AC35" s="62"/>
    </row>
    <row r="36" spans="1:29">
      <c r="B36" s="49"/>
      <c r="C36" s="49"/>
      <c r="D36" s="49"/>
      <c r="E36" s="49"/>
      <c r="F36" s="49"/>
      <c r="G36" s="49"/>
      <c r="H36" s="49"/>
      <c r="I36" s="49"/>
      <c r="J36" s="49"/>
      <c r="K36" s="49"/>
      <c r="L36" s="49"/>
      <c r="M36" s="62"/>
      <c r="N36" s="62"/>
      <c r="O36" s="62"/>
      <c r="P36" s="62"/>
      <c r="Q36" s="62"/>
      <c r="R36" s="62"/>
      <c r="S36" s="62"/>
      <c r="T36" s="62"/>
      <c r="U36" s="62"/>
      <c r="V36" s="62"/>
      <c r="W36" s="62"/>
      <c r="X36" s="62"/>
      <c r="Y36" s="62"/>
      <c r="Z36" s="62"/>
      <c r="AA36" s="62"/>
      <c r="AB36" s="62"/>
      <c r="AC36" s="62"/>
    </row>
    <row r="37" spans="1:29">
      <c r="A37" s="110"/>
      <c r="B37" s="49"/>
      <c r="C37" s="49"/>
      <c r="D37" s="49"/>
      <c r="E37" s="49"/>
      <c r="F37" s="49"/>
      <c r="G37" s="49"/>
      <c r="H37" s="49"/>
      <c r="I37" s="49"/>
      <c r="J37" s="49"/>
      <c r="K37" s="49"/>
      <c r="L37" s="49"/>
      <c r="M37" s="62"/>
      <c r="N37" s="62"/>
      <c r="O37" s="62"/>
      <c r="P37" s="62"/>
      <c r="Q37" s="62"/>
      <c r="R37" s="62"/>
      <c r="S37" s="62"/>
      <c r="T37" s="62"/>
      <c r="U37" s="62"/>
      <c r="V37" s="62"/>
      <c r="W37" s="62"/>
      <c r="X37" s="62"/>
      <c r="Y37" s="62"/>
      <c r="Z37" s="62"/>
      <c r="AA37" s="62"/>
      <c r="AB37" s="62"/>
      <c r="AC37" s="62"/>
    </row>
    <row r="38" spans="1:29">
      <c r="M38" s="62"/>
      <c r="N38" s="62"/>
      <c r="O38" s="62"/>
      <c r="P38" s="62"/>
      <c r="Q38" s="62"/>
      <c r="R38" s="62"/>
      <c r="S38" s="62"/>
      <c r="T38" s="62"/>
      <c r="U38" s="62"/>
      <c r="V38" s="62"/>
      <c r="W38" s="62"/>
      <c r="X38" s="62"/>
      <c r="Y38" s="62"/>
      <c r="Z38" s="62"/>
      <c r="AA38" s="62"/>
      <c r="AB38" s="62"/>
      <c r="AC38" s="62"/>
    </row>
    <row r="39" spans="1:29">
      <c r="M39" s="62"/>
      <c r="N39" s="62"/>
      <c r="O39" s="62"/>
      <c r="P39" s="62"/>
      <c r="Q39" s="62"/>
      <c r="R39" s="62"/>
      <c r="S39" s="62"/>
      <c r="T39" s="62"/>
      <c r="U39" s="62"/>
      <c r="V39" s="62"/>
      <c r="W39" s="62"/>
      <c r="X39" s="62"/>
      <c r="Y39" s="62"/>
      <c r="Z39" s="62"/>
      <c r="AA39" s="62"/>
      <c r="AB39" s="62"/>
      <c r="AC39" s="62"/>
    </row>
    <row r="40" spans="1:29">
      <c r="O40" s="110"/>
    </row>
    <row r="41" spans="1:29">
      <c r="O41" s="110"/>
    </row>
    <row r="42" spans="1:29">
      <c r="O42" s="110"/>
    </row>
    <row r="43" spans="1:29">
      <c r="O43" s="110"/>
    </row>
    <row r="44" spans="1:29">
      <c r="O44" s="110"/>
    </row>
  </sheetData>
  <mergeCells count="4">
    <mergeCell ref="C5:D5"/>
    <mergeCell ref="C6:D6"/>
    <mergeCell ref="E5:F5"/>
    <mergeCell ref="E6:F6"/>
  </mergeCells>
  <pageMargins left="0.7" right="0.7" top="0.75" bottom="0.75" header="0.3" footer="0.3"/>
  <pageSetup orientation="portrait" horizontalDpi="4294967295" verticalDpi="429496729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48"/>
  <sheetViews>
    <sheetView zoomScale="70" zoomScaleNormal="70" zoomScalePageLayoutView="70" workbookViewId="0"/>
  </sheetViews>
  <sheetFormatPr baseColWidth="10" defaultColWidth="11.83203125" defaultRowHeight="13" x14ac:dyDescent="0"/>
  <cols>
    <col min="1" max="1" width="5.5" style="49" customWidth="1"/>
    <col min="2" max="2" width="11.83203125" style="52" customWidth="1"/>
    <col min="3" max="3" width="10.5" style="52" customWidth="1"/>
    <col min="4" max="4" width="11.5" style="52" customWidth="1"/>
    <col min="5" max="6" width="11.83203125" style="52" customWidth="1"/>
    <col min="7" max="7" width="11.5" style="52" customWidth="1"/>
    <col min="8" max="8" width="10.5" style="52" customWidth="1"/>
    <col min="9" max="9" width="12.83203125" style="52" bestFit="1" customWidth="1"/>
    <col min="10" max="10" width="11.83203125" style="52" customWidth="1"/>
    <col min="11" max="11" width="12.5" style="52" customWidth="1"/>
    <col min="12" max="12" width="11.83203125" style="52" customWidth="1"/>
    <col min="13" max="14" width="11.83203125" style="49"/>
    <col min="15" max="15" width="14" style="49" customWidth="1"/>
    <col min="16" max="16" width="13.5" style="49" customWidth="1"/>
    <col min="17" max="17" width="11.83203125" style="49" customWidth="1"/>
    <col min="18" max="18" width="8.5" style="49" customWidth="1"/>
    <col min="19" max="16384" width="11.83203125" style="49"/>
  </cols>
  <sheetData>
    <row r="2" spans="1:39" ht="78">
      <c r="B2" s="50" t="s">
        <v>12</v>
      </c>
      <c r="C2" s="51"/>
      <c r="D2" s="50" t="s">
        <v>66</v>
      </c>
      <c r="E2" s="50" t="s">
        <v>67</v>
      </c>
      <c r="F2" s="50" t="s">
        <v>17</v>
      </c>
      <c r="G2" s="50" t="s">
        <v>68</v>
      </c>
      <c r="H2" s="50" t="s">
        <v>18</v>
      </c>
      <c r="I2" s="50" t="s">
        <v>69</v>
      </c>
      <c r="J2" s="50" t="s">
        <v>19</v>
      </c>
      <c r="K2" s="49"/>
      <c r="L2" s="50" t="s">
        <v>20</v>
      </c>
      <c r="N2" s="112" t="s">
        <v>90</v>
      </c>
      <c r="O2" s="112" t="s">
        <v>91</v>
      </c>
      <c r="P2" s="112" t="s">
        <v>93</v>
      </c>
      <c r="Q2" s="186"/>
      <c r="R2" s="112" t="s">
        <v>90</v>
      </c>
      <c r="S2" s="112" t="s">
        <v>92</v>
      </c>
      <c r="T2" s="112" t="s">
        <v>94</v>
      </c>
      <c r="Y2" s="52"/>
      <c r="AB2" s="52"/>
      <c r="AF2" s="52"/>
      <c r="AG2" s="52"/>
      <c r="AH2" s="52"/>
      <c r="AI2" s="52"/>
      <c r="AJ2" s="52"/>
      <c r="AK2" s="52"/>
    </row>
    <row r="3" spans="1:39">
      <c r="B3" s="153">
        <v>2.0312500000000001E-3</v>
      </c>
      <c r="C3" s="54"/>
      <c r="D3" s="50">
        <f>E38</f>
        <v>161</v>
      </c>
      <c r="E3" s="55">
        <v>105</v>
      </c>
      <c r="F3" s="50">
        <f>D3-E3</f>
        <v>56</v>
      </c>
      <c r="G3" s="56">
        <v>7</v>
      </c>
      <c r="H3" s="50">
        <v>4</v>
      </c>
      <c r="I3" s="50">
        <f>G3*L6*H3</f>
        <v>27720</v>
      </c>
      <c r="J3" s="56">
        <f>F3/I3</f>
        <v>2.0202020202020202E-3</v>
      </c>
      <c r="K3" s="49"/>
      <c r="L3" s="57">
        <f>B3</f>
        <v>2.0312500000000001E-3</v>
      </c>
      <c r="N3" s="189">
        <v>1.337</v>
      </c>
      <c r="O3" s="189">
        <v>1.405</v>
      </c>
      <c r="P3" s="190">
        <f>57.147*(O3-N3)+38.68*(O3-N3)^2-91.6*(O3-N3)^3</f>
        <v>4.0360503488000035</v>
      </c>
      <c r="Q3" s="187"/>
      <c r="R3" s="189"/>
      <c r="S3" s="189"/>
      <c r="T3" s="190">
        <f>117.66*(S3-R3)+29.753*(S3-R3)^2+185.56*(S3-R3)^3</f>
        <v>0</v>
      </c>
      <c r="Y3" s="52"/>
      <c r="AB3" s="52"/>
      <c r="AF3" s="52"/>
      <c r="AH3" s="52"/>
      <c r="AI3" s="52"/>
      <c r="AJ3" s="52"/>
      <c r="AK3" s="52"/>
    </row>
    <row r="4" spans="1:39">
      <c r="B4" s="58"/>
      <c r="C4" s="54"/>
      <c r="D4" s="59"/>
      <c r="E4" s="51"/>
      <c r="F4" s="60"/>
      <c r="G4" s="58"/>
      <c r="H4" s="61"/>
      <c r="I4" s="59"/>
      <c r="J4" s="60"/>
      <c r="K4" s="60"/>
      <c r="L4" s="60"/>
      <c r="M4" s="62"/>
      <c r="N4" s="189"/>
      <c r="O4" s="189"/>
      <c r="P4" s="190">
        <f>57.147*(O4-N4)+38.68*(O4-N4)^2-91.6*(O4-N4)^3</f>
        <v>0</v>
      </c>
      <c r="Q4" s="188"/>
      <c r="R4" s="189"/>
      <c r="S4" s="189"/>
      <c r="T4" s="190">
        <f>117.66*(S4-R4)+29.753*(S4-R4)^2+185.56*(S4-R4)^3</f>
        <v>0</v>
      </c>
      <c r="U4" s="62"/>
      <c r="V4" s="62"/>
      <c r="W4" s="62"/>
      <c r="X4" s="62"/>
      <c r="Y4" s="62"/>
      <c r="Z4" s="62"/>
      <c r="AA4" s="62"/>
      <c r="AB4" s="62"/>
      <c r="AC4" s="63"/>
      <c r="AD4" s="64"/>
      <c r="AE4" s="65"/>
      <c r="AF4" s="52"/>
      <c r="AH4" s="52"/>
      <c r="AI4" s="52"/>
      <c r="AJ4" s="52"/>
      <c r="AK4" s="52"/>
      <c r="AL4" s="66"/>
      <c r="AM4" s="66"/>
    </row>
    <row r="5" spans="1:39" ht="62.5" customHeight="1">
      <c r="B5" s="49"/>
      <c r="C5" s="179" t="s">
        <v>21</v>
      </c>
      <c r="D5" s="180"/>
      <c r="E5" s="179" t="s">
        <v>22</v>
      </c>
      <c r="F5" s="180"/>
      <c r="G5" s="49"/>
      <c r="H5" s="50" t="s">
        <v>13</v>
      </c>
      <c r="I5" s="53" t="s">
        <v>14</v>
      </c>
      <c r="J5" s="53" t="s">
        <v>15</v>
      </c>
      <c r="K5" s="53" t="s">
        <v>16</v>
      </c>
      <c r="L5" s="67" t="s">
        <v>70</v>
      </c>
      <c r="M5" s="62"/>
      <c r="N5" s="62"/>
      <c r="O5" s="62"/>
      <c r="P5" s="62"/>
      <c r="Q5" s="62"/>
      <c r="R5" s="62"/>
      <c r="S5" s="62"/>
      <c r="T5" s="62"/>
      <c r="U5" s="62"/>
      <c r="V5" s="62"/>
      <c r="W5" s="62"/>
      <c r="X5" s="62"/>
      <c r="Y5" s="62"/>
      <c r="Z5" s="62"/>
      <c r="AA5" s="62"/>
      <c r="AB5" s="62"/>
    </row>
    <row r="6" spans="1:39">
      <c r="B6" s="49"/>
      <c r="C6" s="181">
        <v>4.0359999999999996</v>
      </c>
      <c r="D6" s="182"/>
      <c r="E6" s="183">
        <v>6</v>
      </c>
      <c r="F6" s="184"/>
      <c r="G6" s="49"/>
      <c r="H6" s="62"/>
      <c r="I6" s="55">
        <v>1</v>
      </c>
      <c r="J6" s="55">
        <v>6</v>
      </c>
      <c r="K6" s="55">
        <v>0</v>
      </c>
      <c r="L6" s="53">
        <f>(I6*3600+J6*60+K6)/4</f>
        <v>990</v>
      </c>
      <c r="M6" s="62"/>
      <c r="N6" s="62"/>
      <c r="O6" s="62"/>
      <c r="P6" s="62"/>
      <c r="Q6" s="62"/>
      <c r="R6" s="62"/>
      <c r="S6" s="62"/>
      <c r="T6" s="62"/>
      <c r="U6" s="62"/>
      <c r="V6" s="62"/>
      <c r="W6" s="62"/>
      <c r="X6" s="62"/>
      <c r="Y6" s="62"/>
      <c r="Z6" s="62"/>
      <c r="AA6" s="62"/>
      <c r="AB6" s="62"/>
    </row>
    <row r="7" spans="1:39">
      <c r="A7" s="52"/>
      <c r="B7" s="63"/>
      <c r="C7" s="64"/>
      <c r="D7" s="65"/>
      <c r="F7" s="49"/>
      <c r="L7" s="49"/>
      <c r="M7" s="62"/>
      <c r="N7" s="62"/>
      <c r="O7" s="62"/>
      <c r="P7" s="62"/>
      <c r="Q7" s="62"/>
      <c r="R7" s="62"/>
      <c r="S7" s="62"/>
      <c r="T7" s="62"/>
      <c r="U7" s="62"/>
      <c r="V7" s="62"/>
      <c r="W7" s="62"/>
      <c r="X7" s="62"/>
      <c r="Y7" s="62"/>
      <c r="Z7" s="62"/>
      <c r="AA7" s="62"/>
      <c r="AB7" s="62"/>
    </row>
    <row r="8" spans="1:39" ht="14" thickBot="1">
      <c r="B8" s="68" t="s">
        <v>46</v>
      </c>
      <c r="C8" s="49"/>
      <c r="N8" s="62"/>
      <c r="O8" s="62"/>
      <c r="P8" s="62"/>
      <c r="Q8" s="62"/>
      <c r="R8" s="62"/>
      <c r="S8" s="62"/>
      <c r="T8" s="62"/>
      <c r="U8" s="62"/>
      <c r="V8" s="62"/>
      <c r="W8" s="62"/>
      <c r="X8" s="62"/>
      <c r="Y8" s="62"/>
      <c r="Z8" s="62"/>
      <c r="AA8" s="62"/>
      <c r="AB8" s="62"/>
    </row>
    <row r="9" spans="1:39" ht="65">
      <c r="B9" s="69" t="s">
        <v>38</v>
      </c>
      <c r="C9" s="70" t="s">
        <v>37</v>
      </c>
      <c r="D9" s="70" t="s">
        <v>41</v>
      </c>
      <c r="E9" s="70" t="s">
        <v>42</v>
      </c>
      <c r="F9" s="70" t="s">
        <v>65</v>
      </c>
      <c r="G9" s="70" t="s">
        <v>36</v>
      </c>
      <c r="H9" s="71" t="s">
        <v>43</v>
      </c>
      <c r="I9" s="71" t="s">
        <v>44</v>
      </c>
      <c r="J9" s="71" t="s">
        <v>64</v>
      </c>
      <c r="K9" s="70" t="s">
        <v>45</v>
      </c>
      <c r="L9" s="72" t="s">
        <v>8</v>
      </c>
      <c r="M9" s="73" t="s">
        <v>9</v>
      </c>
      <c r="N9" s="62"/>
      <c r="O9" s="62"/>
      <c r="P9" s="62"/>
      <c r="Q9" s="62"/>
      <c r="R9" s="62"/>
      <c r="S9" s="62"/>
      <c r="T9" s="62"/>
      <c r="U9" s="62"/>
      <c r="V9" s="62"/>
      <c r="W9" s="62"/>
      <c r="X9" s="62"/>
      <c r="Y9" s="62"/>
      <c r="Z9" s="62"/>
      <c r="AA9" s="62"/>
      <c r="AB9" s="62"/>
    </row>
    <row r="10" spans="1:39">
      <c r="B10" s="74">
        <v>0</v>
      </c>
      <c r="C10" s="75">
        <v>50</v>
      </c>
      <c r="D10" s="76">
        <v>0</v>
      </c>
      <c r="E10" s="75">
        <f t="shared" ref="E10:E34" si="0">C10+D10</f>
        <v>50</v>
      </c>
      <c r="F10" s="75">
        <f t="shared" ref="F10:F24" si="1">D10*$C$6/E10</f>
        <v>0</v>
      </c>
      <c r="G10" s="75">
        <v>0</v>
      </c>
      <c r="H10" s="75"/>
      <c r="I10" s="76"/>
      <c r="J10" s="76"/>
      <c r="K10" s="76"/>
      <c r="L10" s="75"/>
      <c r="M10" s="77"/>
      <c r="N10" s="62"/>
      <c r="O10" s="62"/>
      <c r="P10" s="62"/>
      <c r="Q10" s="62"/>
      <c r="R10" s="62"/>
      <c r="S10" s="62"/>
      <c r="T10" s="62"/>
      <c r="U10" s="62"/>
      <c r="V10" s="62"/>
      <c r="W10" s="62"/>
      <c r="X10" s="62"/>
      <c r="Y10" s="62"/>
      <c r="Z10" s="62"/>
      <c r="AA10" s="62"/>
      <c r="AB10" s="62"/>
    </row>
    <row r="11" spans="1:39">
      <c r="B11" s="74">
        <v>1</v>
      </c>
      <c r="C11" s="75">
        <v>50</v>
      </c>
      <c r="D11" s="76">
        <f>G11+D10</f>
        <v>3</v>
      </c>
      <c r="E11" s="75">
        <f t="shared" si="0"/>
        <v>53</v>
      </c>
      <c r="F11" s="78">
        <f t="shared" si="1"/>
        <v>0.22845283018867923</v>
      </c>
      <c r="G11" s="79">
        <v>3</v>
      </c>
      <c r="H11" s="78">
        <f>F11-F10</f>
        <v>0.22845283018867923</v>
      </c>
      <c r="I11" s="80">
        <f t="shared" ref="I11:I34" si="2">$L$6*B11</f>
        <v>990</v>
      </c>
      <c r="J11" s="80">
        <f t="shared" ref="J11:J34" si="3">E11-$L$3*I11</f>
        <v>50.989062500000003</v>
      </c>
      <c r="K11" s="80">
        <f>E11*F11/J11</f>
        <v>0.23746269114086963</v>
      </c>
      <c r="L11" s="75" t="s">
        <v>26</v>
      </c>
      <c r="M11" s="77" t="s">
        <v>55</v>
      </c>
      <c r="N11" s="62"/>
      <c r="O11" s="62"/>
      <c r="P11" s="62"/>
      <c r="Q11" s="62"/>
      <c r="R11" s="62"/>
      <c r="S11" s="62"/>
      <c r="T11" s="62"/>
      <c r="U11" s="62"/>
      <c r="V11" s="62"/>
      <c r="W11" s="62"/>
      <c r="X11" s="62"/>
      <c r="Y11" s="62"/>
      <c r="Z11" s="62"/>
      <c r="AA11" s="62"/>
      <c r="AB11" s="62"/>
    </row>
    <row r="12" spans="1:39">
      <c r="B12" s="74">
        <v>2</v>
      </c>
      <c r="C12" s="75">
        <v>50</v>
      </c>
      <c r="D12" s="76">
        <f t="shared" ref="D12:D34" si="4">G12+D11</f>
        <v>6</v>
      </c>
      <c r="E12" s="75">
        <f t="shared" si="0"/>
        <v>56</v>
      </c>
      <c r="F12" s="78">
        <f t="shared" si="1"/>
        <v>0.43242857142857138</v>
      </c>
      <c r="G12" s="79">
        <v>3</v>
      </c>
      <c r="H12" s="78">
        <f t="shared" ref="H12:H34" si="5">F12-F11</f>
        <v>0.20397574123989215</v>
      </c>
      <c r="I12" s="80">
        <f t="shared" si="2"/>
        <v>1980</v>
      </c>
      <c r="J12" s="80">
        <f t="shared" si="3"/>
        <v>51.978124999999999</v>
      </c>
      <c r="K12" s="80">
        <f t="shared" ref="K12:K34" si="6">E12*F12/J12</f>
        <v>0.46588829435459628</v>
      </c>
      <c r="L12" s="75" t="s">
        <v>26</v>
      </c>
      <c r="M12" s="77" t="s">
        <v>55</v>
      </c>
      <c r="N12" s="62"/>
      <c r="O12" s="152"/>
      <c r="P12" s="151" t="s">
        <v>85</v>
      </c>
      <c r="Q12" s="62"/>
      <c r="R12" s="62"/>
      <c r="S12" s="62"/>
      <c r="T12" s="62"/>
      <c r="U12" s="62"/>
      <c r="V12" s="62"/>
      <c r="W12" s="62"/>
      <c r="X12" s="62"/>
      <c r="Y12" s="62"/>
      <c r="Z12" s="62"/>
      <c r="AA12" s="62"/>
      <c r="AB12" s="62"/>
    </row>
    <row r="13" spans="1:39">
      <c r="B13" s="74">
        <v>3</v>
      </c>
      <c r="C13" s="75">
        <v>50</v>
      </c>
      <c r="D13" s="76">
        <f t="shared" si="4"/>
        <v>9</v>
      </c>
      <c r="E13" s="75">
        <f t="shared" si="0"/>
        <v>59</v>
      </c>
      <c r="F13" s="78">
        <f t="shared" si="1"/>
        <v>0.61566101694915254</v>
      </c>
      <c r="G13" s="79">
        <v>3</v>
      </c>
      <c r="H13" s="78">
        <f t="shared" si="5"/>
        <v>0.18323244552058116</v>
      </c>
      <c r="I13" s="80">
        <f t="shared" si="2"/>
        <v>2970</v>
      </c>
      <c r="J13" s="80">
        <f t="shared" si="3"/>
        <v>52.967187500000001</v>
      </c>
      <c r="K13" s="80">
        <f t="shared" si="6"/>
        <v>0.68578306144724033</v>
      </c>
      <c r="L13" s="75" t="s">
        <v>26</v>
      </c>
      <c r="M13" s="77" t="s">
        <v>55</v>
      </c>
      <c r="N13" s="62"/>
      <c r="P13" s="62" t="s">
        <v>86</v>
      </c>
      <c r="Q13" s="62"/>
      <c r="R13" s="62"/>
      <c r="S13" s="62"/>
      <c r="T13" s="62"/>
      <c r="U13" s="62"/>
      <c r="V13" s="62"/>
      <c r="W13" s="62"/>
      <c r="X13" s="62"/>
      <c r="Y13" s="62"/>
      <c r="Z13" s="62"/>
      <c r="AA13" s="62"/>
      <c r="AB13" s="62"/>
    </row>
    <row r="14" spans="1:39">
      <c r="B14" s="74">
        <v>4</v>
      </c>
      <c r="C14" s="75">
        <v>50</v>
      </c>
      <c r="D14" s="76">
        <f t="shared" si="4"/>
        <v>12</v>
      </c>
      <c r="E14" s="75">
        <f t="shared" si="0"/>
        <v>62</v>
      </c>
      <c r="F14" s="78">
        <f t="shared" si="1"/>
        <v>0.78116129032258053</v>
      </c>
      <c r="G14" s="79">
        <v>3</v>
      </c>
      <c r="H14" s="78">
        <f t="shared" si="5"/>
        <v>0.16550027337342799</v>
      </c>
      <c r="I14" s="80">
        <f t="shared" si="2"/>
        <v>3960</v>
      </c>
      <c r="J14" s="80">
        <f t="shared" si="3"/>
        <v>53.956249999999997</v>
      </c>
      <c r="K14" s="80">
        <f t="shared" si="6"/>
        <v>0.89761612417467851</v>
      </c>
      <c r="L14" s="75" t="s">
        <v>26</v>
      </c>
      <c r="M14" s="77" t="s">
        <v>55</v>
      </c>
      <c r="N14" s="62"/>
      <c r="O14" s="62"/>
      <c r="P14" s="62"/>
      <c r="Q14" s="62"/>
      <c r="R14" s="62"/>
      <c r="S14" s="62"/>
      <c r="T14" s="62"/>
      <c r="U14" s="62"/>
      <c r="V14" s="62"/>
      <c r="W14" s="62"/>
      <c r="X14" s="62"/>
      <c r="Y14" s="62"/>
      <c r="Z14" s="62"/>
      <c r="AA14" s="62"/>
      <c r="AB14" s="62"/>
    </row>
    <row r="15" spans="1:39">
      <c r="B15" s="74">
        <v>5</v>
      </c>
      <c r="C15" s="75">
        <v>50</v>
      </c>
      <c r="D15" s="76">
        <f t="shared" si="4"/>
        <v>15</v>
      </c>
      <c r="E15" s="75">
        <f t="shared" si="0"/>
        <v>65</v>
      </c>
      <c r="F15" s="78">
        <f t="shared" si="1"/>
        <v>0.93138461538461526</v>
      </c>
      <c r="G15" s="81">
        <v>3</v>
      </c>
      <c r="H15" s="78">
        <f t="shared" si="5"/>
        <v>0.15022332506203473</v>
      </c>
      <c r="I15" s="80">
        <f t="shared" si="2"/>
        <v>4950</v>
      </c>
      <c r="J15" s="80">
        <f t="shared" si="3"/>
        <v>54.9453125</v>
      </c>
      <c r="K15" s="80">
        <f t="shared" si="6"/>
        <v>1.1018228352054598</v>
      </c>
      <c r="L15" s="75" t="s">
        <v>26</v>
      </c>
      <c r="M15" s="77" t="s">
        <v>55</v>
      </c>
      <c r="N15" s="62"/>
      <c r="O15" s="62"/>
      <c r="P15" s="62"/>
      <c r="Q15" s="62"/>
      <c r="R15" s="62"/>
      <c r="S15" s="62"/>
      <c r="T15" s="62"/>
      <c r="U15" s="62"/>
      <c r="V15" s="62"/>
      <c r="W15" s="62"/>
      <c r="X15" s="62"/>
      <c r="Y15" s="62"/>
      <c r="Z15" s="62"/>
      <c r="AA15" s="62"/>
      <c r="AB15" s="62"/>
    </row>
    <row r="16" spans="1:39">
      <c r="B16" s="74">
        <v>6</v>
      </c>
      <c r="C16" s="75">
        <v>50</v>
      </c>
      <c r="D16" s="76">
        <f t="shared" si="4"/>
        <v>18</v>
      </c>
      <c r="E16" s="75">
        <f t="shared" si="0"/>
        <v>68</v>
      </c>
      <c r="F16" s="78">
        <f t="shared" si="1"/>
        <v>1.0683529411764705</v>
      </c>
      <c r="G16" s="81">
        <v>3</v>
      </c>
      <c r="H16" s="78">
        <f t="shared" si="5"/>
        <v>0.13696832579185525</v>
      </c>
      <c r="I16" s="80">
        <f t="shared" si="2"/>
        <v>5940</v>
      </c>
      <c r="J16" s="80">
        <f t="shared" si="3"/>
        <v>55.934375000000003</v>
      </c>
      <c r="K16" s="80">
        <f t="shared" si="6"/>
        <v>1.2988077546231631</v>
      </c>
      <c r="L16" s="75" t="s">
        <v>26</v>
      </c>
      <c r="M16" s="77" t="s">
        <v>55</v>
      </c>
      <c r="N16" s="62"/>
      <c r="O16" s="62"/>
      <c r="P16" s="62"/>
      <c r="Q16" s="62"/>
      <c r="R16" s="62"/>
      <c r="S16" s="62"/>
      <c r="T16" s="62"/>
      <c r="U16" s="62"/>
      <c r="V16" s="62"/>
      <c r="W16" s="62"/>
      <c r="X16" s="62"/>
      <c r="Y16" s="62"/>
      <c r="Z16" s="62"/>
      <c r="AA16" s="62"/>
      <c r="AB16" s="62"/>
    </row>
    <row r="17" spans="2:28">
      <c r="B17" s="74">
        <v>7</v>
      </c>
      <c r="C17" s="75">
        <v>50</v>
      </c>
      <c r="D17" s="76">
        <f t="shared" si="4"/>
        <v>21</v>
      </c>
      <c r="E17" s="75">
        <f t="shared" si="0"/>
        <v>71</v>
      </c>
      <c r="F17" s="78">
        <f t="shared" si="1"/>
        <v>1.1937464788732393</v>
      </c>
      <c r="G17" s="81">
        <v>3</v>
      </c>
      <c r="H17" s="78">
        <f t="shared" si="5"/>
        <v>0.12539353769676875</v>
      </c>
      <c r="I17" s="80">
        <f t="shared" si="2"/>
        <v>6930</v>
      </c>
      <c r="J17" s="80">
        <f t="shared" si="3"/>
        <v>56.923437499999999</v>
      </c>
      <c r="K17" s="80">
        <f t="shared" si="6"/>
        <v>1.4889473250802885</v>
      </c>
      <c r="L17" s="75" t="s">
        <v>26</v>
      </c>
      <c r="M17" s="77" t="s">
        <v>55</v>
      </c>
      <c r="N17" s="62"/>
      <c r="O17" s="62"/>
      <c r="P17" s="62"/>
      <c r="Q17" s="62"/>
      <c r="R17" s="62"/>
      <c r="S17" s="62"/>
      <c r="T17" s="62"/>
      <c r="U17" s="62"/>
      <c r="V17" s="62"/>
      <c r="W17" s="62"/>
      <c r="X17" s="62"/>
      <c r="Y17" s="62"/>
      <c r="Z17" s="62"/>
      <c r="AA17" s="62"/>
      <c r="AB17" s="62"/>
    </row>
    <row r="18" spans="2:28">
      <c r="B18" s="74">
        <v>8</v>
      </c>
      <c r="C18" s="75">
        <v>50</v>
      </c>
      <c r="D18" s="76">
        <f t="shared" si="4"/>
        <v>24</v>
      </c>
      <c r="E18" s="75">
        <f t="shared" si="0"/>
        <v>74</v>
      </c>
      <c r="F18" s="78">
        <f t="shared" si="1"/>
        <v>1.3089729729729729</v>
      </c>
      <c r="G18" s="81">
        <v>3</v>
      </c>
      <c r="H18" s="78">
        <f t="shared" si="5"/>
        <v>0.11522649409973362</v>
      </c>
      <c r="I18" s="80">
        <f t="shared" si="2"/>
        <v>7920</v>
      </c>
      <c r="J18" s="80">
        <f t="shared" si="3"/>
        <v>57.912499999999994</v>
      </c>
      <c r="K18" s="80">
        <f t="shared" si="6"/>
        <v>1.672592272825383</v>
      </c>
      <c r="L18" s="75" t="s">
        <v>26</v>
      </c>
      <c r="M18" s="77" t="s">
        <v>55</v>
      </c>
      <c r="N18" s="62"/>
      <c r="O18" s="62"/>
      <c r="P18" s="62"/>
      <c r="Q18" s="62"/>
      <c r="R18" s="62"/>
      <c r="S18" s="62"/>
      <c r="T18" s="62"/>
      <c r="U18" s="62"/>
      <c r="V18" s="62"/>
      <c r="W18" s="62"/>
      <c r="X18" s="62"/>
      <c r="Y18" s="62"/>
      <c r="Z18" s="62"/>
      <c r="AA18" s="62"/>
      <c r="AB18" s="62"/>
    </row>
    <row r="19" spans="2:28">
      <c r="B19" s="74">
        <v>9</v>
      </c>
      <c r="C19" s="75">
        <v>50</v>
      </c>
      <c r="D19" s="76">
        <f t="shared" si="4"/>
        <v>27</v>
      </c>
      <c r="E19" s="75">
        <f t="shared" si="0"/>
        <v>77</v>
      </c>
      <c r="F19" s="78">
        <f t="shared" si="1"/>
        <v>1.4152207792207792</v>
      </c>
      <c r="G19" s="82">
        <v>3</v>
      </c>
      <c r="H19" s="78">
        <f t="shared" si="5"/>
        <v>0.10624780624780628</v>
      </c>
      <c r="I19" s="80">
        <f t="shared" si="2"/>
        <v>8910</v>
      </c>
      <c r="J19" s="80">
        <f t="shared" si="3"/>
        <v>58.901562499999997</v>
      </c>
      <c r="K19" s="80">
        <f t="shared" si="6"/>
        <v>1.8500697668249462</v>
      </c>
      <c r="L19" s="75" t="s">
        <v>26</v>
      </c>
      <c r="M19" s="77" t="s">
        <v>55</v>
      </c>
      <c r="N19" s="62"/>
      <c r="O19" s="62"/>
      <c r="P19" s="62"/>
      <c r="Q19" s="62"/>
      <c r="R19" s="62"/>
      <c r="S19" s="62"/>
      <c r="T19" s="62"/>
      <c r="U19" s="62"/>
      <c r="V19" s="62"/>
      <c r="W19" s="62"/>
      <c r="X19" s="62"/>
      <c r="Y19" s="62"/>
      <c r="Z19" s="62"/>
      <c r="AA19" s="62"/>
      <c r="AB19" s="62"/>
    </row>
    <row r="20" spans="2:28">
      <c r="B20" s="74">
        <v>10</v>
      </c>
      <c r="C20" s="75">
        <v>50</v>
      </c>
      <c r="D20" s="76">
        <f t="shared" si="4"/>
        <v>30</v>
      </c>
      <c r="E20" s="75">
        <f t="shared" si="0"/>
        <v>80</v>
      </c>
      <c r="F20" s="78">
        <f t="shared" si="1"/>
        <v>1.5134999999999998</v>
      </c>
      <c r="G20" s="82">
        <v>3</v>
      </c>
      <c r="H20" s="78">
        <f t="shared" si="5"/>
        <v>9.8279220779220688E-2</v>
      </c>
      <c r="I20" s="80">
        <f t="shared" si="2"/>
        <v>9900</v>
      </c>
      <c r="J20" s="80">
        <f t="shared" si="3"/>
        <v>59.890625</v>
      </c>
      <c r="K20" s="80">
        <f t="shared" si="6"/>
        <v>2.0216853639446906</v>
      </c>
      <c r="L20" s="75" t="s">
        <v>26</v>
      </c>
      <c r="M20" s="77" t="s">
        <v>55</v>
      </c>
      <c r="N20" s="62"/>
      <c r="O20" s="62"/>
      <c r="P20" s="62"/>
      <c r="Q20" s="62"/>
      <c r="R20" s="62"/>
      <c r="S20" s="62"/>
      <c r="T20" s="62"/>
      <c r="U20" s="62"/>
      <c r="V20" s="62"/>
      <c r="W20" s="62"/>
      <c r="X20" s="62"/>
      <c r="Y20" s="62"/>
      <c r="Z20" s="62"/>
      <c r="AA20" s="62"/>
      <c r="AB20" s="62"/>
    </row>
    <row r="21" spans="2:28">
      <c r="B21" s="74">
        <v>11</v>
      </c>
      <c r="C21" s="75">
        <v>50</v>
      </c>
      <c r="D21" s="76">
        <f t="shared" si="4"/>
        <v>34</v>
      </c>
      <c r="E21" s="75">
        <f t="shared" si="0"/>
        <v>84</v>
      </c>
      <c r="F21" s="78">
        <f t="shared" si="1"/>
        <v>1.6336190476190475</v>
      </c>
      <c r="G21" s="82">
        <v>4</v>
      </c>
      <c r="H21" s="78">
        <f t="shared" si="5"/>
        <v>0.12011904761904768</v>
      </c>
      <c r="I21" s="80">
        <f t="shared" si="2"/>
        <v>10890</v>
      </c>
      <c r="J21" s="80">
        <f t="shared" si="3"/>
        <v>61.879687500000003</v>
      </c>
      <c r="K21" s="80">
        <f t="shared" si="6"/>
        <v>2.2175936166452033</v>
      </c>
      <c r="L21" s="75" t="s">
        <v>26</v>
      </c>
      <c r="M21" s="77" t="s">
        <v>56</v>
      </c>
      <c r="N21" s="62"/>
      <c r="O21" s="62"/>
      <c r="P21" s="62"/>
      <c r="Q21" s="62"/>
      <c r="R21" s="62"/>
      <c r="S21" s="62"/>
      <c r="T21" s="62"/>
      <c r="U21" s="62"/>
      <c r="V21" s="62"/>
      <c r="W21" s="62"/>
      <c r="X21" s="62"/>
      <c r="Y21" s="62"/>
      <c r="Z21" s="62"/>
      <c r="AA21" s="62"/>
      <c r="AB21" s="62"/>
    </row>
    <row r="22" spans="2:28">
      <c r="B22" s="74">
        <v>12</v>
      </c>
      <c r="C22" s="75">
        <v>50</v>
      </c>
      <c r="D22" s="76">
        <f t="shared" si="4"/>
        <v>38</v>
      </c>
      <c r="E22" s="75">
        <f t="shared" si="0"/>
        <v>88</v>
      </c>
      <c r="F22" s="78">
        <f t="shared" si="1"/>
        <v>1.7428181818181818</v>
      </c>
      <c r="G22" s="82">
        <v>4</v>
      </c>
      <c r="H22" s="78">
        <f t="shared" si="5"/>
        <v>0.1091991341991343</v>
      </c>
      <c r="I22" s="80">
        <f t="shared" si="2"/>
        <v>11880</v>
      </c>
      <c r="J22" s="80">
        <f t="shared" si="3"/>
        <v>63.868749999999999</v>
      </c>
      <c r="K22" s="80">
        <f t="shared" si="6"/>
        <v>2.4012995400724142</v>
      </c>
      <c r="L22" s="75" t="s">
        <v>26</v>
      </c>
      <c r="M22" s="77" t="s">
        <v>56</v>
      </c>
      <c r="N22" s="62"/>
      <c r="O22" s="62"/>
      <c r="P22" s="62"/>
      <c r="Q22" s="62"/>
      <c r="R22" s="62"/>
      <c r="S22" s="62"/>
      <c r="T22" s="62"/>
      <c r="U22" s="62"/>
      <c r="V22" s="62"/>
      <c r="W22" s="62"/>
      <c r="X22" s="62"/>
      <c r="Y22" s="62"/>
      <c r="Z22" s="62"/>
      <c r="AA22" s="62"/>
      <c r="AB22" s="62"/>
    </row>
    <row r="23" spans="2:28">
      <c r="B23" s="74">
        <v>13</v>
      </c>
      <c r="C23" s="75">
        <v>50</v>
      </c>
      <c r="D23" s="76">
        <f t="shared" si="4"/>
        <v>42</v>
      </c>
      <c r="E23" s="75">
        <f t="shared" si="0"/>
        <v>92</v>
      </c>
      <c r="F23" s="78">
        <f t="shared" si="1"/>
        <v>1.8425217391304345</v>
      </c>
      <c r="G23" s="99">
        <v>4</v>
      </c>
      <c r="H23" s="78">
        <f t="shared" si="5"/>
        <v>9.9703557312252666E-2</v>
      </c>
      <c r="I23" s="80">
        <f t="shared" si="2"/>
        <v>12870</v>
      </c>
      <c r="J23" s="80">
        <f t="shared" si="3"/>
        <v>65.857812499999994</v>
      </c>
      <c r="K23" s="80">
        <f t="shared" si="6"/>
        <v>2.5739087522835651</v>
      </c>
      <c r="L23" s="75" t="s">
        <v>26</v>
      </c>
      <c r="M23" s="77" t="s">
        <v>56</v>
      </c>
      <c r="N23" s="62"/>
      <c r="O23" s="62"/>
      <c r="P23" s="62"/>
      <c r="Q23" s="62"/>
      <c r="R23" s="62"/>
      <c r="S23" s="62"/>
      <c r="T23" s="62"/>
      <c r="U23" s="62"/>
      <c r="V23" s="62"/>
      <c r="W23" s="62"/>
      <c r="X23" s="62"/>
      <c r="Y23" s="62"/>
      <c r="Z23" s="62"/>
      <c r="AA23" s="62"/>
      <c r="AB23" s="62"/>
    </row>
    <row r="24" spans="2:28" ht="14" thickBot="1">
      <c r="B24" s="84">
        <v>14</v>
      </c>
      <c r="C24" s="85">
        <v>50</v>
      </c>
      <c r="D24" s="86">
        <f t="shared" si="4"/>
        <v>47</v>
      </c>
      <c r="E24" s="85">
        <f t="shared" si="0"/>
        <v>97</v>
      </c>
      <c r="F24" s="87">
        <f t="shared" si="1"/>
        <v>1.9555876288659793</v>
      </c>
      <c r="G24" s="111">
        <v>5</v>
      </c>
      <c r="H24" s="87">
        <f t="shared" si="5"/>
        <v>0.11306588973554477</v>
      </c>
      <c r="I24" s="89">
        <f t="shared" si="2"/>
        <v>13860</v>
      </c>
      <c r="J24" s="89">
        <f t="shared" si="3"/>
        <v>68.846874999999997</v>
      </c>
      <c r="K24" s="89">
        <f t="shared" si="6"/>
        <v>2.7552739321864643</v>
      </c>
      <c r="L24" s="85" t="s">
        <v>26</v>
      </c>
      <c r="M24" s="90" t="s">
        <v>57</v>
      </c>
      <c r="N24" s="62"/>
      <c r="O24" s="62"/>
      <c r="P24" s="62"/>
      <c r="Q24" s="62"/>
      <c r="R24" s="62"/>
      <c r="S24" s="62"/>
      <c r="T24" s="62"/>
      <c r="U24" s="62"/>
      <c r="V24" s="62"/>
      <c r="W24" s="62"/>
      <c r="X24" s="62"/>
      <c r="Y24" s="62"/>
      <c r="Z24" s="62"/>
      <c r="AA24" s="62"/>
      <c r="AB24" s="62"/>
    </row>
    <row r="25" spans="2:28">
      <c r="B25" s="91">
        <v>15</v>
      </c>
      <c r="C25" s="92">
        <v>50</v>
      </c>
      <c r="D25" s="93">
        <f t="shared" si="4"/>
        <v>50</v>
      </c>
      <c r="E25" s="92">
        <f t="shared" si="0"/>
        <v>100</v>
      </c>
      <c r="F25" s="94">
        <f t="shared" ref="F25:F34" si="7">((D$24*C$6)+((D25-D$24)*$E$6))/E25</f>
        <v>2.0769199999999999</v>
      </c>
      <c r="G25" s="95">
        <v>3</v>
      </c>
      <c r="H25" s="94">
        <f t="shared" si="5"/>
        <v>0.12133237113402062</v>
      </c>
      <c r="I25" s="96">
        <f t="shared" si="2"/>
        <v>14850</v>
      </c>
      <c r="J25" s="96">
        <f t="shared" si="3"/>
        <v>69.8359375</v>
      </c>
      <c r="K25" s="96">
        <f t="shared" si="6"/>
        <v>2.9739988813066334</v>
      </c>
      <c r="L25" s="97" t="s">
        <v>25</v>
      </c>
      <c r="M25" s="102" t="s">
        <v>55</v>
      </c>
      <c r="N25" s="62"/>
      <c r="O25" s="62"/>
      <c r="P25" s="62"/>
      <c r="Q25" s="62"/>
      <c r="R25" s="62"/>
      <c r="S25" s="62"/>
      <c r="T25" s="62"/>
      <c r="U25" s="62"/>
      <c r="V25" s="62"/>
      <c r="W25" s="62"/>
      <c r="X25" s="62"/>
      <c r="Y25" s="62"/>
      <c r="Z25" s="62"/>
      <c r="AA25" s="62"/>
      <c r="AB25" s="62"/>
    </row>
    <row r="26" spans="2:28">
      <c r="B26" s="74">
        <v>16</v>
      </c>
      <c r="C26" s="75">
        <v>50</v>
      </c>
      <c r="D26" s="76">
        <f t="shared" si="4"/>
        <v>53</v>
      </c>
      <c r="E26" s="75">
        <f t="shared" si="0"/>
        <v>103</v>
      </c>
      <c r="F26" s="78">
        <f t="shared" si="7"/>
        <v>2.1911844660194171</v>
      </c>
      <c r="G26" s="99">
        <v>3</v>
      </c>
      <c r="H26" s="78">
        <f t="shared" si="5"/>
        <v>0.1142644660194172</v>
      </c>
      <c r="I26" s="80">
        <f t="shared" si="2"/>
        <v>15840</v>
      </c>
      <c r="J26" s="80">
        <f t="shared" si="3"/>
        <v>70.824999999999989</v>
      </c>
      <c r="K26" s="80">
        <f t="shared" si="6"/>
        <v>3.1866148958701022</v>
      </c>
      <c r="L26" s="97" t="s">
        <v>25</v>
      </c>
      <c r="M26" s="102" t="s">
        <v>55</v>
      </c>
      <c r="N26" s="62"/>
      <c r="O26" s="62"/>
      <c r="P26" s="62"/>
      <c r="Q26" s="62"/>
      <c r="R26" s="62"/>
      <c r="S26" s="62"/>
      <c r="T26" s="62"/>
      <c r="U26" s="62"/>
      <c r="V26" s="62"/>
      <c r="W26" s="62"/>
      <c r="X26" s="62"/>
      <c r="Y26" s="62"/>
      <c r="Z26" s="62"/>
      <c r="AA26" s="62"/>
      <c r="AB26" s="62"/>
    </row>
    <row r="27" spans="2:28">
      <c r="B27" s="74">
        <v>17</v>
      </c>
      <c r="C27" s="75">
        <v>50</v>
      </c>
      <c r="D27" s="76">
        <f t="shared" si="4"/>
        <v>56</v>
      </c>
      <c r="E27" s="75">
        <f t="shared" si="0"/>
        <v>106</v>
      </c>
      <c r="F27" s="78">
        <f t="shared" si="7"/>
        <v>2.2989811320754714</v>
      </c>
      <c r="G27" s="101">
        <v>3</v>
      </c>
      <c r="H27" s="78">
        <f t="shared" si="5"/>
        <v>0.10779666605605431</v>
      </c>
      <c r="I27" s="80">
        <f t="shared" si="2"/>
        <v>16830</v>
      </c>
      <c r="J27" s="80">
        <f t="shared" si="3"/>
        <v>71.814062500000006</v>
      </c>
      <c r="K27" s="80">
        <f t="shared" si="6"/>
        <v>3.3933743826287497</v>
      </c>
      <c r="L27" s="97" t="s">
        <v>25</v>
      </c>
      <c r="M27" s="102" t="s">
        <v>55</v>
      </c>
      <c r="N27" s="62"/>
      <c r="O27" s="62"/>
      <c r="P27" s="62"/>
      <c r="Q27" s="62"/>
      <c r="R27" s="62"/>
      <c r="S27" s="62"/>
      <c r="T27" s="62"/>
      <c r="U27" s="62"/>
      <c r="V27" s="62"/>
      <c r="W27" s="62"/>
      <c r="X27" s="62"/>
      <c r="Y27" s="62"/>
      <c r="Z27" s="62"/>
      <c r="AA27" s="62"/>
      <c r="AB27" s="62"/>
    </row>
    <row r="28" spans="2:28">
      <c r="B28" s="74">
        <v>18</v>
      </c>
      <c r="C28" s="75">
        <v>50</v>
      </c>
      <c r="D28" s="76">
        <f t="shared" si="4"/>
        <v>59</v>
      </c>
      <c r="E28" s="75">
        <f t="shared" si="0"/>
        <v>109</v>
      </c>
      <c r="F28" s="78">
        <f t="shared" si="7"/>
        <v>2.4008440366972477</v>
      </c>
      <c r="G28" s="101">
        <v>3</v>
      </c>
      <c r="H28" s="78">
        <f t="shared" si="5"/>
        <v>0.10186290462177627</v>
      </c>
      <c r="I28" s="80">
        <f t="shared" si="2"/>
        <v>17820</v>
      </c>
      <c r="J28" s="80">
        <f t="shared" si="3"/>
        <v>72.803124999999994</v>
      </c>
      <c r="K28" s="80">
        <f t="shared" si="6"/>
        <v>3.5945160321071388</v>
      </c>
      <c r="L28" s="97" t="s">
        <v>25</v>
      </c>
      <c r="M28" s="102" t="s">
        <v>55</v>
      </c>
      <c r="N28" s="62"/>
      <c r="O28" s="62"/>
      <c r="P28" s="62"/>
      <c r="Q28" s="62"/>
      <c r="R28" s="62"/>
      <c r="S28" s="62"/>
      <c r="T28" s="62"/>
      <c r="U28" s="62"/>
      <c r="V28" s="62"/>
      <c r="W28" s="62"/>
      <c r="X28" s="62"/>
      <c r="Y28" s="62"/>
      <c r="Z28" s="62"/>
      <c r="AA28" s="62"/>
      <c r="AB28" s="62"/>
    </row>
    <row r="29" spans="2:28">
      <c r="B29" s="74">
        <v>19</v>
      </c>
      <c r="C29" s="75">
        <v>50</v>
      </c>
      <c r="D29" s="76">
        <f t="shared" si="4"/>
        <v>63</v>
      </c>
      <c r="E29" s="75">
        <f t="shared" si="0"/>
        <v>113</v>
      </c>
      <c r="F29" s="78">
        <f t="shared" si="7"/>
        <v>2.5282477876106197</v>
      </c>
      <c r="G29" s="101">
        <v>4</v>
      </c>
      <c r="H29" s="78">
        <f t="shared" si="5"/>
        <v>0.12740375091337208</v>
      </c>
      <c r="I29" s="80">
        <f t="shared" si="2"/>
        <v>18810</v>
      </c>
      <c r="J29" s="80">
        <f t="shared" si="3"/>
        <v>74.792187499999997</v>
      </c>
      <c r="K29" s="80">
        <f t="shared" si="6"/>
        <v>3.8198107255520508</v>
      </c>
      <c r="L29" s="97" t="s">
        <v>25</v>
      </c>
      <c r="M29" s="98" t="s">
        <v>56</v>
      </c>
      <c r="N29" s="62"/>
      <c r="O29" s="62"/>
      <c r="P29" s="62"/>
      <c r="Q29" s="62"/>
      <c r="R29" s="62"/>
      <c r="S29" s="62"/>
      <c r="T29" s="62"/>
      <c r="U29" s="62"/>
      <c r="V29" s="62"/>
      <c r="W29" s="62"/>
      <c r="X29" s="62"/>
      <c r="Y29" s="62"/>
      <c r="Z29" s="62"/>
      <c r="AA29" s="62"/>
      <c r="AB29" s="62"/>
    </row>
    <row r="30" spans="2:28">
      <c r="B30" s="74">
        <v>20</v>
      </c>
      <c r="C30" s="75">
        <v>50</v>
      </c>
      <c r="D30" s="76">
        <f t="shared" si="4"/>
        <v>67</v>
      </c>
      <c r="E30" s="75">
        <f t="shared" si="0"/>
        <v>117</v>
      </c>
      <c r="F30" s="78">
        <f t="shared" si="7"/>
        <v>2.6469401709401712</v>
      </c>
      <c r="G30" s="101">
        <v>4</v>
      </c>
      <c r="H30" s="78">
        <f t="shared" si="5"/>
        <v>0.11869238332955145</v>
      </c>
      <c r="I30" s="80">
        <f t="shared" si="2"/>
        <v>19800</v>
      </c>
      <c r="J30" s="80">
        <f t="shared" si="3"/>
        <v>76.78125</v>
      </c>
      <c r="K30" s="80">
        <f t="shared" si="6"/>
        <v>4.0334326414326416</v>
      </c>
      <c r="L30" s="97" t="s">
        <v>25</v>
      </c>
      <c r="M30" s="98" t="s">
        <v>56</v>
      </c>
      <c r="N30" s="62"/>
      <c r="O30" s="62"/>
      <c r="P30" s="62"/>
      <c r="Q30" s="62"/>
      <c r="R30" s="62"/>
      <c r="S30" s="62"/>
      <c r="T30" s="62"/>
      <c r="U30" s="62"/>
      <c r="V30" s="62"/>
      <c r="W30" s="62"/>
      <c r="X30" s="62"/>
      <c r="Y30" s="62"/>
      <c r="Z30" s="62"/>
      <c r="AA30" s="62"/>
      <c r="AB30" s="62"/>
    </row>
    <row r="31" spans="2:28">
      <c r="B31" s="74">
        <v>21</v>
      </c>
      <c r="C31" s="75">
        <v>50</v>
      </c>
      <c r="D31" s="76">
        <f t="shared" si="4"/>
        <v>71</v>
      </c>
      <c r="E31" s="75">
        <f t="shared" si="0"/>
        <v>121</v>
      </c>
      <c r="F31" s="78">
        <f t="shared" si="7"/>
        <v>2.7577851239669422</v>
      </c>
      <c r="G31" s="103">
        <v>4</v>
      </c>
      <c r="H31" s="78">
        <f t="shared" si="5"/>
        <v>0.110844953026771</v>
      </c>
      <c r="I31" s="80">
        <f t="shared" si="2"/>
        <v>20790</v>
      </c>
      <c r="J31" s="80">
        <f t="shared" si="3"/>
        <v>78.770312499999989</v>
      </c>
      <c r="K31" s="80">
        <f t="shared" si="6"/>
        <v>4.2362660424890413</v>
      </c>
      <c r="L31" s="97" t="s">
        <v>25</v>
      </c>
      <c r="M31" s="98" t="s">
        <v>56</v>
      </c>
      <c r="N31" s="62"/>
      <c r="O31" s="62"/>
      <c r="P31" s="62"/>
      <c r="Q31" s="62"/>
      <c r="R31" s="62"/>
      <c r="S31" s="62"/>
      <c r="T31" s="62"/>
      <c r="U31" s="62"/>
      <c r="V31" s="62"/>
      <c r="W31" s="62"/>
      <c r="X31" s="62"/>
      <c r="Y31" s="62"/>
      <c r="Z31" s="62"/>
      <c r="AA31" s="62"/>
      <c r="AB31" s="62"/>
    </row>
    <row r="32" spans="2:28">
      <c r="B32" s="74">
        <v>22</v>
      </c>
      <c r="C32" s="75">
        <v>50</v>
      </c>
      <c r="D32" s="76">
        <f t="shared" si="4"/>
        <v>75</v>
      </c>
      <c r="E32" s="75">
        <f t="shared" si="0"/>
        <v>125</v>
      </c>
      <c r="F32" s="78">
        <f t="shared" si="7"/>
        <v>2.8615360000000001</v>
      </c>
      <c r="G32" s="103">
        <v>4</v>
      </c>
      <c r="H32" s="78">
        <f t="shared" si="5"/>
        <v>0.10375087603305788</v>
      </c>
      <c r="I32" s="80">
        <f t="shared" si="2"/>
        <v>21780</v>
      </c>
      <c r="J32" s="80">
        <f t="shared" si="3"/>
        <v>80.759375000000006</v>
      </c>
      <c r="K32" s="80">
        <f t="shared" si="6"/>
        <v>4.4291080756878065</v>
      </c>
      <c r="L32" s="97" t="s">
        <v>25</v>
      </c>
      <c r="M32" s="98" t="s">
        <v>56</v>
      </c>
      <c r="N32" s="62"/>
      <c r="O32" s="62"/>
      <c r="P32" s="62"/>
      <c r="Q32" s="62"/>
      <c r="R32" s="62"/>
      <c r="S32" s="62"/>
      <c r="T32" s="62"/>
      <c r="U32" s="62"/>
      <c r="V32" s="62"/>
      <c r="W32" s="62"/>
      <c r="X32" s="62"/>
      <c r="Y32" s="62"/>
      <c r="Z32" s="62"/>
      <c r="AA32" s="62"/>
      <c r="AB32" s="62"/>
    </row>
    <row r="33" spans="2:28">
      <c r="B33" s="74">
        <v>23</v>
      </c>
      <c r="C33" s="75">
        <v>50</v>
      </c>
      <c r="D33" s="76">
        <f t="shared" si="4"/>
        <v>80</v>
      </c>
      <c r="E33" s="75">
        <f t="shared" si="0"/>
        <v>130</v>
      </c>
      <c r="F33" s="78">
        <f t="shared" si="7"/>
        <v>2.982246153846154</v>
      </c>
      <c r="G33" s="103">
        <v>5</v>
      </c>
      <c r="H33" s="78">
        <f t="shared" si="5"/>
        <v>0.12071015384615391</v>
      </c>
      <c r="I33" s="80">
        <f t="shared" si="2"/>
        <v>22770</v>
      </c>
      <c r="J33" s="80">
        <f t="shared" si="3"/>
        <v>83.748437499999994</v>
      </c>
      <c r="K33" s="80">
        <f t="shared" si="6"/>
        <v>4.6292445754584977</v>
      </c>
      <c r="L33" s="97" t="s">
        <v>25</v>
      </c>
      <c r="M33" s="98" t="s">
        <v>57</v>
      </c>
      <c r="N33" s="62"/>
      <c r="O33" s="62"/>
      <c r="P33" s="62"/>
      <c r="Q33" s="62"/>
      <c r="R33" s="62"/>
      <c r="S33" s="62"/>
      <c r="T33" s="62"/>
      <c r="U33" s="62"/>
      <c r="V33" s="62"/>
      <c r="W33" s="62"/>
      <c r="X33" s="62"/>
      <c r="Y33" s="62"/>
      <c r="Z33" s="62"/>
      <c r="AA33" s="62"/>
      <c r="AB33" s="62"/>
    </row>
    <row r="34" spans="2:28">
      <c r="B34" s="74">
        <v>24</v>
      </c>
      <c r="C34" s="75">
        <v>50</v>
      </c>
      <c r="D34" s="76">
        <f t="shared" si="4"/>
        <v>85</v>
      </c>
      <c r="E34" s="75">
        <f t="shared" si="0"/>
        <v>135</v>
      </c>
      <c r="F34" s="78">
        <f t="shared" si="7"/>
        <v>3.0940148148148148</v>
      </c>
      <c r="G34" s="103">
        <v>5</v>
      </c>
      <c r="H34" s="78">
        <f t="shared" si="5"/>
        <v>0.11176866096866078</v>
      </c>
      <c r="I34" s="80">
        <f t="shared" si="2"/>
        <v>23760</v>
      </c>
      <c r="J34" s="80">
        <f t="shared" si="3"/>
        <v>86.737499999999997</v>
      </c>
      <c r="K34" s="80">
        <f t="shared" si="6"/>
        <v>4.8155872604121637</v>
      </c>
      <c r="L34" s="173" t="s">
        <v>25</v>
      </c>
      <c r="M34" s="98" t="s">
        <v>57</v>
      </c>
      <c r="N34" s="62"/>
      <c r="O34" s="62"/>
      <c r="P34" s="62"/>
      <c r="Q34" s="62"/>
      <c r="R34" s="62"/>
      <c r="S34" s="62"/>
      <c r="T34" s="62"/>
      <c r="U34" s="62"/>
      <c r="V34" s="62"/>
      <c r="W34" s="62"/>
      <c r="X34" s="62"/>
      <c r="Y34" s="62"/>
      <c r="Z34" s="62"/>
      <c r="AA34" s="62"/>
      <c r="AB34" s="62"/>
    </row>
    <row r="35" spans="2:28">
      <c r="B35" s="74">
        <v>25</v>
      </c>
      <c r="C35" s="75">
        <v>50</v>
      </c>
      <c r="D35" s="76">
        <f t="shared" ref="D35:D38" si="8">G35+D34</f>
        <v>91</v>
      </c>
      <c r="E35" s="75">
        <f t="shared" ref="E35:E38" si="9">C35+D35</f>
        <v>141</v>
      </c>
      <c r="F35" s="78">
        <f t="shared" ref="F35:F38" si="10">((D$24*C$6)+((D35-D$24)*$E$6))/E35</f>
        <v>3.2176737588652484</v>
      </c>
      <c r="G35" s="174">
        <v>6</v>
      </c>
      <c r="H35" s="78">
        <f t="shared" ref="H35:H38" si="11">F35-F34</f>
        <v>0.12365894405043365</v>
      </c>
      <c r="I35" s="80">
        <f t="shared" ref="I35:I38" si="12">$L$6*B35</f>
        <v>24750</v>
      </c>
      <c r="J35" s="80">
        <f t="shared" ref="J35:J38" si="13">E35-$L$3*I35</f>
        <v>90.7265625</v>
      </c>
      <c r="K35" s="80">
        <f t="shared" ref="K35:K38" si="14">E35*F35/J35</f>
        <v>5.0006523723413414</v>
      </c>
      <c r="L35" s="173" t="s">
        <v>25</v>
      </c>
      <c r="M35" s="98" t="s">
        <v>58</v>
      </c>
      <c r="N35" s="62"/>
      <c r="O35" s="62"/>
      <c r="P35" s="62"/>
      <c r="Q35" s="62"/>
      <c r="R35" s="62"/>
      <c r="S35" s="62"/>
      <c r="T35" s="62"/>
      <c r="U35" s="62"/>
      <c r="V35" s="62"/>
      <c r="W35" s="62"/>
      <c r="X35" s="62"/>
      <c r="Y35" s="62"/>
      <c r="Z35" s="62"/>
      <c r="AA35" s="62"/>
      <c r="AB35" s="62"/>
    </row>
    <row r="36" spans="2:28">
      <c r="B36" s="74">
        <v>26</v>
      </c>
      <c r="C36" s="75">
        <v>50</v>
      </c>
      <c r="D36" s="76">
        <f t="shared" si="8"/>
        <v>97</v>
      </c>
      <c r="E36" s="75">
        <f t="shared" si="9"/>
        <v>147</v>
      </c>
      <c r="F36" s="78">
        <f t="shared" si="10"/>
        <v>3.3312380952380951</v>
      </c>
      <c r="G36" s="174">
        <v>6</v>
      </c>
      <c r="H36" s="78">
        <f t="shared" si="11"/>
        <v>0.11356433637284669</v>
      </c>
      <c r="I36" s="80">
        <f t="shared" si="12"/>
        <v>25740</v>
      </c>
      <c r="J36" s="80">
        <f t="shared" si="13"/>
        <v>94.715624999999989</v>
      </c>
      <c r="K36" s="80">
        <f t="shared" si="14"/>
        <v>5.170129004586097</v>
      </c>
      <c r="L36" s="173" t="s">
        <v>25</v>
      </c>
      <c r="M36" s="98" t="s">
        <v>58</v>
      </c>
      <c r="N36" s="62"/>
      <c r="O36" s="62"/>
      <c r="P36" s="62"/>
      <c r="Q36" s="62"/>
      <c r="R36" s="62"/>
      <c r="S36" s="62"/>
      <c r="T36" s="62"/>
      <c r="U36" s="62"/>
      <c r="V36" s="62"/>
      <c r="W36" s="62"/>
      <c r="X36" s="62"/>
      <c r="Y36" s="62"/>
      <c r="Z36" s="62"/>
      <c r="AA36" s="62"/>
      <c r="AB36" s="62"/>
    </row>
    <row r="37" spans="2:28" ht="14" thickBot="1">
      <c r="B37" s="74">
        <v>27</v>
      </c>
      <c r="C37" s="75">
        <v>50</v>
      </c>
      <c r="D37" s="76">
        <f t="shared" si="8"/>
        <v>104</v>
      </c>
      <c r="E37" s="75">
        <f t="shared" si="9"/>
        <v>154</v>
      </c>
      <c r="F37" s="78">
        <f t="shared" si="10"/>
        <v>3.4525454545454548</v>
      </c>
      <c r="G37" s="174">
        <v>7</v>
      </c>
      <c r="H37" s="78">
        <f t="shared" si="11"/>
        <v>0.1213073593073597</v>
      </c>
      <c r="I37" s="80">
        <f t="shared" si="12"/>
        <v>26730</v>
      </c>
      <c r="J37" s="80">
        <f t="shared" si="13"/>
        <v>99.704687500000006</v>
      </c>
      <c r="K37" s="80">
        <f t="shared" si="14"/>
        <v>5.3326680352917206</v>
      </c>
      <c r="L37" s="173" t="s">
        <v>25</v>
      </c>
      <c r="M37" s="107" t="s">
        <v>59</v>
      </c>
      <c r="N37" s="62"/>
      <c r="O37" s="62"/>
      <c r="P37" s="62"/>
      <c r="Q37" s="62"/>
      <c r="R37" s="62"/>
      <c r="S37" s="62"/>
      <c r="T37" s="62"/>
      <c r="U37" s="62"/>
      <c r="V37" s="62"/>
      <c r="W37" s="62"/>
      <c r="X37" s="62"/>
      <c r="Y37" s="62"/>
      <c r="Z37" s="62"/>
      <c r="AA37" s="62"/>
      <c r="AB37" s="62"/>
    </row>
    <row r="38" spans="2:28" ht="14" thickBot="1">
      <c r="B38" s="84">
        <v>28</v>
      </c>
      <c r="C38" s="85">
        <v>50</v>
      </c>
      <c r="D38" s="86">
        <f t="shared" si="8"/>
        <v>111</v>
      </c>
      <c r="E38" s="85">
        <f t="shared" si="9"/>
        <v>161</v>
      </c>
      <c r="F38" s="87">
        <f t="shared" si="10"/>
        <v>3.5633043478260871</v>
      </c>
      <c r="G38" s="175">
        <v>7</v>
      </c>
      <c r="H38" s="87">
        <f t="shared" si="11"/>
        <v>0.11075889328063226</v>
      </c>
      <c r="I38" s="89">
        <f t="shared" si="12"/>
        <v>27720</v>
      </c>
      <c r="J38" s="89">
        <f t="shared" si="13"/>
        <v>104.69374999999999</v>
      </c>
      <c r="K38" s="89">
        <f t="shared" si="14"/>
        <v>5.4797158378604269</v>
      </c>
      <c r="L38" s="106" t="s">
        <v>25</v>
      </c>
      <c r="M38" s="107" t="s">
        <v>59</v>
      </c>
      <c r="N38" s="62"/>
      <c r="O38" s="62"/>
      <c r="P38" s="62"/>
      <c r="Q38" s="62"/>
      <c r="R38" s="62"/>
      <c r="S38" s="62"/>
      <c r="T38" s="62"/>
      <c r="U38" s="62"/>
      <c r="V38" s="62"/>
      <c r="W38" s="62"/>
      <c r="X38" s="62"/>
      <c r="Y38" s="62"/>
      <c r="Z38" s="62"/>
      <c r="AA38" s="62"/>
      <c r="AB38" s="62"/>
    </row>
    <row r="39" spans="2:28" customFormat="1" ht="29.25" customHeight="1" thickBot="1">
      <c r="G39" s="167" t="s">
        <v>24</v>
      </c>
      <c r="H39" s="109">
        <f>AVERAGE(H11:H38)</f>
        <v>0.1272608695652174</v>
      </c>
    </row>
    <row r="40" spans="2:28" customFormat="1" ht="14"/>
    <row r="41" spans="2:28" customFormat="1" ht="14"/>
    <row r="42" spans="2:28" customFormat="1" ht="14"/>
    <row r="43" spans="2:28">
      <c r="M43" s="62"/>
      <c r="N43" s="62"/>
      <c r="O43" s="62"/>
      <c r="P43" s="62"/>
      <c r="Q43" s="62"/>
      <c r="R43" s="62"/>
      <c r="S43" s="62"/>
      <c r="T43" s="62"/>
      <c r="U43" s="62"/>
      <c r="V43" s="62"/>
      <c r="W43" s="62"/>
      <c r="X43" s="62"/>
      <c r="Y43" s="62"/>
      <c r="Z43" s="62"/>
      <c r="AA43" s="62"/>
      <c r="AB43" s="62"/>
    </row>
    <row r="44" spans="2:28">
      <c r="O44" s="110"/>
    </row>
    <row r="45" spans="2:28">
      <c r="O45" s="110"/>
    </row>
    <row r="46" spans="2:28">
      <c r="O46" s="110"/>
    </row>
    <row r="47" spans="2:28">
      <c r="O47" s="110"/>
    </row>
    <row r="48" spans="2:28">
      <c r="O48" s="110"/>
    </row>
  </sheetData>
  <mergeCells count="4">
    <mergeCell ref="C5:D5"/>
    <mergeCell ref="E5:F5"/>
    <mergeCell ref="C6:D6"/>
    <mergeCell ref="E6:F6"/>
  </mergeCells>
  <pageMargins left="0.7" right="0.7" top="0.75" bottom="0.75" header="0.3" footer="0.3"/>
  <pageSetup orientation="portrait" horizontalDpi="4294967295" verticalDpi="429496729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44"/>
  <sheetViews>
    <sheetView zoomScale="70" zoomScaleNormal="70" zoomScalePageLayoutView="70" workbookViewId="0"/>
  </sheetViews>
  <sheetFormatPr baseColWidth="10" defaultColWidth="11.83203125" defaultRowHeight="13" x14ac:dyDescent="0"/>
  <cols>
    <col min="1" max="1" width="5.5" style="49" customWidth="1"/>
    <col min="2" max="2" width="11.83203125" style="52" customWidth="1"/>
    <col min="3" max="5" width="11.5" style="52" customWidth="1"/>
    <col min="6" max="6" width="11.83203125" style="52" customWidth="1"/>
    <col min="7" max="8" width="10.5" style="52" customWidth="1"/>
    <col min="9" max="9" width="12.83203125" style="52" bestFit="1" customWidth="1"/>
    <col min="10" max="10" width="11.83203125" style="52" customWidth="1"/>
    <col min="11" max="11" width="10.5" style="52" customWidth="1"/>
    <col min="12" max="12" width="11.83203125" style="52" customWidth="1"/>
    <col min="13" max="14" width="11.83203125" style="49"/>
    <col min="15" max="15" width="14" style="49" customWidth="1"/>
    <col min="16" max="16" width="13.5" style="49" customWidth="1"/>
    <col min="17" max="17" width="11.83203125" style="49" customWidth="1"/>
    <col min="18" max="20" width="13.6640625" style="49" customWidth="1"/>
    <col min="21" max="16384" width="11.83203125" style="49"/>
  </cols>
  <sheetData>
    <row r="2" spans="1:39" ht="78">
      <c r="B2" s="50" t="s">
        <v>12</v>
      </c>
      <c r="C2" s="51"/>
      <c r="D2" s="50" t="s">
        <v>66</v>
      </c>
      <c r="E2" s="50" t="s">
        <v>67</v>
      </c>
      <c r="F2" s="50" t="s">
        <v>17</v>
      </c>
      <c r="G2" s="50" t="s">
        <v>68</v>
      </c>
      <c r="H2" s="50" t="s">
        <v>18</v>
      </c>
      <c r="I2" s="50" t="s">
        <v>69</v>
      </c>
      <c r="J2" s="50" t="s">
        <v>19</v>
      </c>
      <c r="K2" s="49"/>
      <c r="L2" s="50" t="s">
        <v>20</v>
      </c>
      <c r="N2" s="112" t="s">
        <v>90</v>
      </c>
      <c r="O2" s="112" t="s">
        <v>91</v>
      </c>
      <c r="P2" s="112" t="s">
        <v>93</v>
      </c>
      <c r="Q2" s="186"/>
      <c r="R2" s="112" t="s">
        <v>90</v>
      </c>
      <c r="S2" s="112" t="s">
        <v>92</v>
      </c>
      <c r="T2" s="112" t="s">
        <v>94</v>
      </c>
      <c r="Y2" s="52"/>
      <c r="AB2" s="52"/>
      <c r="AF2" s="52"/>
      <c r="AG2" s="52"/>
      <c r="AH2" s="52"/>
      <c r="AI2" s="52"/>
      <c r="AJ2" s="52"/>
      <c r="AK2" s="52"/>
    </row>
    <row r="3" spans="1:39">
      <c r="B3" s="153">
        <v>2.0312500000000001E-3</v>
      </c>
      <c r="C3" s="54"/>
      <c r="D3" s="50">
        <f>E34</f>
        <v>187</v>
      </c>
      <c r="E3" s="55">
        <v>138</v>
      </c>
      <c r="F3" s="50">
        <f>D3-E3</f>
        <v>49</v>
      </c>
      <c r="G3" s="56">
        <v>6</v>
      </c>
      <c r="H3" s="50">
        <v>4</v>
      </c>
      <c r="I3" s="50">
        <f>G3*L6*H3</f>
        <v>23760</v>
      </c>
      <c r="J3" s="56">
        <f>F3/I3</f>
        <v>2.0622895622895623E-3</v>
      </c>
      <c r="K3" s="49"/>
      <c r="L3" s="57">
        <f>B3</f>
        <v>2.0312500000000001E-3</v>
      </c>
      <c r="N3" s="189">
        <v>1.337</v>
      </c>
      <c r="O3" s="189">
        <v>1.4370000000000001</v>
      </c>
      <c r="P3" s="190">
        <f>57.147*(O3-N3)+38.68*(O3-N3)^2-91.6*(O3-N3)^3</f>
        <v>6.0099000000000053</v>
      </c>
      <c r="Q3" s="187"/>
      <c r="R3" s="189"/>
      <c r="S3" s="189"/>
      <c r="T3" s="190">
        <f>117.66*(S3-R3)+29.753*(S3-R3)^2+185.56*(S3-R3)^3</f>
        <v>0</v>
      </c>
      <c r="Y3" s="52"/>
      <c r="AB3" s="52"/>
      <c r="AF3" s="52"/>
      <c r="AH3" s="52"/>
      <c r="AI3" s="52"/>
      <c r="AJ3" s="52"/>
      <c r="AK3" s="52"/>
    </row>
    <row r="4" spans="1:39">
      <c r="B4" s="58"/>
      <c r="C4" s="54"/>
      <c r="D4" s="59"/>
      <c r="E4" s="51"/>
      <c r="F4" s="60"/>
      <c r="G4" s="58"/>
      <c r="H4" s="61"/>
      <c r="I4" s="59"/>
      <c r="J4" s="60"/>
      <c r="K4" s="60"/>
      <c r="L4" s="60"/>
      <c r="M4" s="62"/>
      <c r="N4" s="189"/>
      <c r="O4" s="189"/>
      <c r="P4" s="190">
        <f>57.147*(O4-N4)+38.68*(O4-N4)^2-91.6*(O4-N4)^3</f>
        <v>0</v>
      </c>
      <c r="Q4" s="188"/>
      <c r="R4" s="189"/>
      <c r="S4" s="189"/>
      <c r="T4" s="190">
        <f>117.66*(S4-R4)+29.753*(S4-R4)^2+185.56*(S4-R4)^3</f>
        <v>0</v>
      </c>
      <c r="U4" s="62"/>
      <c r="V4" s="62"/>
      <c r="W4" s="62"/>
      <c r="X4" s="62"/>
      <c r="Y4" s="62"/>
      <c r="Z4" s="62"/>
      <c r="AA4" s="62"/>
      <c r="AB4" s="62"/>
      <c r="AC4" s="63"/>
      <c r="AD4" s="64"/>
      <c r="AE4" s="65"/>
      <c r="AF4" s="52"/>
      <c r="AH4" s="52"/>
      <c r="AI4" s="52"/>
      <c r="AJ4" s="52"/>
      <c r="AK4" s="52"/>
      <c r="AL4" s="66"/>
      <c r="AM4" s="66"/>
    </row>
    <row r="5" spans="1:39" ht="62.5" customHeight="1">
      <c r="B5" s="112" t="s">
        <v>21</v>
      </c>
      <c r="C5" s="113" t="s">
        <v>22</v>
      </c>
      <c r="D5" s="114"/>
      <c r="E5" s="112" t="s">
        <v>48</v>
      </c>
      <c r="F5" s="113" t="s">
        <v>49</v>
      </c>
      <c r="G5" s="114"/>
      <c r="H5" s="50" t="s">
        <v>13</v>
      </c>
      <c r="I5" s="53" t="s">
        <v>14</v>
      </c>
      <c r="J5" s="53" t="s">
        <v>15</v>
      </c>
      <c r="K5" s="53" t="s">
        <v>16</v>
      </c>
      <c r="L5" s="67" t="s">
        <v>70</v>
      </c>
      <c r="M5" s="115"/>
      <c r="N5" s="62"/>
      <c r="O5" s="62"/>
      <c r="P5" s="62"/>
      <c r="Q5" s="62"/>
      <c r="R5" s="62"/>
      <c r="S5" s="62"/>
      <c r="T5" s="62"/>
      <c r="U5" s="62"/>
      <c r="V5" s="62"/>
      <c r="W5" s="62"/>
      <c r="X5" s="62"/>
      <c r="Y5" s="62"/>
      <c r="Z5" s="62"/>
      <c r="AA5" s="62"/>
      <c r="AB5" s="62"/>
    </row>
    <row r="6" spans="1:39">
      <c r="B6" s="168">
        <v>6.01</v>
      </c>
      <c r="C6" s="116">
        <v>8</v>
      </c>
      <c r="D6" s="114"/>
      <c r="E6" s="117">
        <v>1</v>
      </c>
      <c r="F6" s="118">
        <f>E6*50/B6</f>
        <v>8.3194675540765388</v>
      </c>
      <c r="G6" s="114"/>
      <c r="H6" s="62"/>
      <c r="I6" s="55">
        <v>1</v>
      </c>
      <c r="J6" s="55">
        <v>6</v>
      </c>
      <c r="K6" s="55">
        <v>0</v>
      </c>
      <c r="L6" s="53">
        <f>(I6*3600+J6*60+K6)/4</f>
        <v>990</v>
      </c>
      <c r="M6" s="115"/>
      <c r="N6" s="62"/>
      <c r="O6" s="62"/>
      <c r="P6" s="62"/>
      <c r="Q6" s="62"/>
      <c r="R6" s="62"/>
      <c r="S6" s="62"/>
      <c r="T6" s="62"/>
      <c r="U6" s="62"/>
      <c r="V6" s="62"/>
      <c r="W6" s="62"/>
      <c r="X6" s="62"/>
      <c r="Y6" s="62"/>
      <c r="Z6" s="62"/>
      <c r="AA6" s="62"/>
      <c r="AB6" s="62"/>
    </row>
    <row r="7" spans="1:39">
      <c r="A7" s="52"/>
      <c r="B7" s="119"/>
      <c r="C7" s="120"/>
      <c r="D7" s="62"/>
      <c r="E7" s="114"/>
      <c r="F7" s="119"/>
      <c r="G7" s="114"/>
      <c r="H7" s="119"/>
      <c r="I7" s="119"/>
      <c r="J7" s="119"/>
      <c r="K7" s="119"/>
      <c r="L7" s="115"/>
      <c r="M7" s="115"/>
      <c r="N7" s="62"/>
      <c r="O7" s="62"/>
      <c r="P7" s="62"/>
      <c r="Q7" s="62"/>
      <c r="R7" s="62"/>
      <c r="S7" s="62"/>
      <c r="T7" s="62"/>
      <c r="U7" s="62"/>
      <c r="V7" s="62"/>
      <c r="W7" s="62"/>
      <c r="X7" s="62"/>
      <c r="Y7" s="62"/>
      <c r="Z7" s="62"/>
      <c r="AA7" s="62"/>
      <c r="AB7" s="62"/>
    </row>
    <row r="8" spans="1:39" ht="14" thickBot="1">
      <c r="B8" s="121" t="s">
        <v>54</v>
      </c>
      <c r="C8" s="121"/>
      <c r="D8" s="121"/>
      <c r="E8" s="121"/>
      <c r="F8" s="121"/>
      <c r="G8" s="121"/>
      <c r="H8" s="119"/>
      <c r="I8" s="119"/>
      <c r="J8" s="119"/>
      <c r="K8" s="119"/>
      <c r="L8" s="119"/>
      <c r="M8" s="114"/>
      <c r="N8" s="62"/>
      <c r="O8" s="62"/>
      <c r="P8" s="62"/>
      <c r="Q8" s="62"/>
      <c r="R8" s="62"/>
      <c r="S8" s="62"/>
      <c r="T8" s="62"/>
      <c r="U8" s="62"/>
      <c r="V8" s="62"/>
      <c r="W8" s="62"/>
      <c r="X8" s="62"/>
      <c r="Y8" s="62"/>
      <c r="Z8" s="62"/>
      <c r="AA8" s="62"/>
      <c r="AB8" s="62"/>
    </row>
    <row r="9" spans="1:39" ht="66" thickBot="1">
      <c r="B9" s="122" t="s">
        <v>38</v>
      </c>
      <c r="C9" s="123" t="s">
        <v>53</v>
      </c>
      <c r="D9" s="123" t="s">
        <v>41</v>
      </c>
      <c r="E9" s="123" t="s">
        <v>42</v>
      </c>
      <c r="F9" s="70" t="s">
        <v>65</v>
      </c>
      <c r="G9" s="70" t="s">
        <v>36</v>
      </c>
      <c r="H9" s="124" t="s">
        <v>43</v>
      </c>
      <c r="I9" s="124" t="s">
        <v>44</v>
      </c>
      <c r="J9" s="71" t="s">
        <v>64</v>
      </c>
      <c r="K9" s="123" t="s">
        <v>45</v>
      </c>
      <c r="L9" s="125" t="s">
        <v>8</v>
      </c>
      <c r="M9" s="126" t="s">
        <v>9</v>
      </c>
      <c r="N9" s="62"/>
      <c r="O9" s="62"/>
      <c r="P9" s="62"/>
      <c r="Q9" s="62"/>
      <c r="R9" s="62"/>
      <c r="S9" s="62"/>
      <c r="T9" s="62"/>
      <c r="U9" s="62"/>
      <c r="V9" s="62"/>
      <c r="W9" s="62"/>
      <c r="X9" s="62"/>
      <c r="Y9" s="62"/>
      <c r="Z9" s="62"/>
      <c r="AA9" s="62"/>
      <c r="AB9" s="62"/>
    </row>
    <row r="10" spans="1:39">
      <c r="B10" s="127" t="s">
        <v>50</v>
      </c>
      <c r="C10" s="128">
        <f>50-F$6</f>
        <v>41.680532445923461</v>
      </c>
      <c r="D10" s="129">
        <f>G10+F$6</f>
        <v>8.3194675540765388</v>
      </c>
      <c r="E10" s="128">
        <f t="shared" ref="E10:E34" si="0">C10+D10</f>
        <v>50</v>
      </c>
      <c r="F10" s="128">
        <f>D10*$B$6/E10</f>
        <v>1</v>
      </c>
      <c r="G10" s="128">
        <v>0</v>
      </c>
      <c r="H10" s="128"/>
      <c r="I10" s="128"/>
      <c r="J10" s="128"/>
      <c r="K10" s="128"/>
      <c r="L10" s="128"/>
      <c r="M10" s="130"/>
      <c r="N10" s="62"/>
      <c r="O10" s="62"/>
      <c r="P10" s="62"/>
      <c r="Q10" s="62"/>
      <c r="R10" s="62"/>
      <c r="S10" s="62"/>
      <c r="T10" s="62"/>
      <c r="U10" s="62"/>
      <c r="V10" s="62"/>
      <c r="W10" s="62"/>
      <c r="X10" s="62"/>
      <c r="Y10" s="62"/>
      <c r="Z10" s="62"/>
      <c r="AA10" s="62"/>
      <c r="AB10" s="62"/>
    </row>
    <row r="11" spans="1:39">
      <c r="B11" s="131">
        <v>1</v>
      </c>
      <c r="C11" s="118">
        <f t="shared" ref="C11:C34" si="1">50-F$6</f>
        <v>41.680532445923461</v>
      </c>
      <c r="D11" s="118">
        <f>G11+D10</f>
        <v>11.319467554076539</v>
      </c>
      <c r="E11" s="132">
        <f t="shared" si="0"/>
        <v>53</v>
      </c>
      <c r="F11" s="118">
        <f t="shared" ref="F11:F21" si="2">D11*$B$6/E11</f>
        <v>1.2835849056603774</v>
      </c>
      <c r="G11" s="133">
        <v>3</v>
      </c>
      <c r="H11" s="118">
        <f>F11-F10</f>
        <v>0.28358490566037742</v>
      </c>
      <c r="I11" s="118">
        <f t="shared" ref="I11:I34" si="3">$G$3*B11</f>
        <v>6</v>
      </c>
      <c r="J11" s="118">
        <f>E11-$Q$3*I11</f>
        <v>53</v>
      </c>
      <c r="K11" s="118">
        <f>E11*F11/J11</f>
        <v>1.2835849056603774</v>
      </c>
      <c r="L11" s="132" t="s">
        <v>51</v>
      </c>
      <c r="M11" s="134" t="s">
        <v>55</v>
      </c>
      <c r="N11" s="62"/>
      <c r="O11" s="150"/>
      <c r="Q11" s="62"/>
      <c r="R11" s="62"/>
      <c r="S11" s="62"/>
      <c r="T11" s="62"/>
      <c r="U11" s="62"/>
      <c r="V11" s="62"/>
      <c r="W11" s="62"/>
      <c r="X11" s="62"/>
      <c r="Y11" s="62"/>
      <c r="Z11" s="62"/>
      <c r="AA11" s="62"/>
      <c r="AB11" s="62"/>
    </row>
    <row r="12" spans="1:39">
      <c r="B12" s="131">
        <v>2</v>
      </c>
      <c r="C12" s="118">
        <f t="shared" si="1"/>
        <v>41.680532445923461</v>
      </c>
      <c r="D12" s="118">
        <f t="shared" ref="D12:D34" si="4">G12+D11</f>
        <v>14.319467554076539</v>
      </c>
      <c r="E12" s="132">
        <f t="shared" si="0"/>
        <v>56</v>
      </c>
      <c r="F12" s="118">
        <f t="shared" si="2"/>
        <v>1.5367857142857144</v>
      </c>
      <c r="G12" s="133">
        <v>3</v>
      </c>
      <c r="H12" s="118">
        <f t="shared" ref="H12:H34" si="5">F12-F11</f>
        <v>0.253200808625337</v>
      </c>
      <c r="I12" s="118">
        <f t="shared" si="3"/>
        <v>12</v>
      </c>
      <c r="J12" s="118">
        <f t="shared" ref="J12:J34" si="6">E12-$Q$3*I12</f>
        <v>56</v>
      </c>
      <c r="K12" s="118">
        <f t="shared" ref="K12:K34" si="7">E12*F12/J12</f>
        <v>1.5367857142857144</v>
      </c>
      <c r="L12" s="132" t="s">
        <v>51</v>
      </c>
      <c r="M12" s="134" t="s">
        <v>55</v>
      </c>
      <c r="N12" s="62"/>
      <c r="O12" s="152"/>
      <c r="P12" s="151" t="s">
        <v>85</v>
      </c>
      <c r="Q12" s="151"/>
      <c r="R12" s="151"/>
      <c r="S12" s="62"/>
      <c r="T12" s="62"/>
      <c r="U12" s="62"/>
      <c r="V12" s="62"/>
      <c r="W12" s="62"/>
      <c r="X12" s="62"/>
      <c r="Y12" s="62"/>
      <c r="Z12" s="62"/>
      <c r="AA12" s="62"/>
      <c r="AB12" s="62"/>
    </row>
    <row r="13" spans="1:39">
      <c r="B13" s="131">
        <v>3</v>
      </c>
      <c r="C13" s="118">
        <f t="shared" si="1"/>
        <v>41.680532445923461</v>
      </c>
      <c r="D13" s="118">
        <f t="shared" si="4"/>
        <v>18.319467554076539</v>
      </c>
      <c r="E13" s="132">
        <f t="shared" si="0"/>
        <v>60</v>
      </c>
      <c r="F13" s="118">
        <f t="shared" si="2"/>
        <v>1.835</v>
      </c>
      <c r="G13" s="133">
        <v>4</v>
      </c>
      <c r="H13" s="118">
        <f t="shared" si="5"/>
        <v>0.29821428571428554</v>
      </c>
      <c r="I13" s="118">
        <f t="shared" si="3"/>
        <v>18</v>
      </c>
      <c r="J13" s="118">
        <f t="shared" si="6"/>
        <v>60</v>
      </c>
      <c r="K13" s="118">
        <f t="shared" si="7"/>
        <v>1.835</v>
      </c>
      <c r="L13" s="132" t="s">
        <v>51</v>
      </c>
      <c r="M13" s="134" t="s">
        <v>56</v>
      </c>
      <c r="N13" s="62"/>
      <c r="P13" s="62" t="s">
        <v>86</v>
      </c>
      <c r="Q13" s="62"/>
      <c r="R13" s="62"/>
      <c r="S13" s="62"/>
      <c r="T13" s="62"/>
      <c r="U13" s="62"/>
      <c r="V13" s="62"/>
      <c r="W13" s="62"/>
      <c r="X13" s="62"/>
      <c r="Y13" s="62"/>
      <c r="Z13" s="62"/>
      <c r="AA13" s="62"/>
      <c r="AB13" s="62"/>
    </row>
    <row r="14" spans="1:39">
      <c r="B14" s="131">
        <v>4</v>
      </c>
      <c r="C14" s="118">
        <f t="shared" si="1"/>
        <v>41.680532445923461</v>
      </c>
      <c r="D14" s="118">
        <f t="shared" si="4"/>
        <v>22.319467554076539</v>
      </c>
      <c r="E14" s="132">
        <f t="shared" si="0"/>
        <v>64</v>
      </c>
      <c r="F14" s="118">
        <f t="shared" si="2"/>
        <v>2.0959374999999998</v>
      </c>
      <c r="G14" s="133">
        <v>4</v>
      </c>
      <c r="H14" s="118">
        <f t="shared" si="5"/>
        <v>0.26093749999999982</v>
      </c>
      <c r="I14" s="118">
        <f t="shared" si="3"/>
        <v>24</v>
      </c>
      <c r="J14" s="118">
        <f t="shared" si="6"/>
        <v>64</v>
      </c>
      <c r="K14" s="118">
        <f t="shared" si="7"/>
        <v>2.0959374999999998</v>
      </c>
      <c r="L14" s="132" t="s">
        <v>51</v>
      </c>
      <c r="M14" s="134" t="s">
        <v>56</v>
      </c>
      <c r="N14" s="62"/>
      <c r="O14" s="62"/>
      <c r="P14" s="62"/>
      <c r="Q14" s="62"/>
      <c r="R14" s="62"/>
      <c r="S14" s="62"/>
      <c r="T14" s="62"/>
      <c r="U14" s="62"/>
      <c r="V14" s="62"/>
      <c r="W14" s="62"/>
      <c r="X14" s="62"/>
      <c r="Y14" s="62"/>
      <c r="Z14" s="62"/>
      <c r="AA14" s="62"/>
      <c r="AB14" s="62"/>
    </row>
    <row r="15" spans="1:39">
      <c r="B15" s="131">
        <v>5</v>
      </c>
      <c r="C15" s="118">
        <f t="shared" si="1"/>
        <v>41.680532445923461</v>
      </c>
      <c r="D15" s="118">
        <f t="shared" si="4"/>
        <v>26.319467554076539</v>
      </c>
      <c r="E15" s="132">
        <f t="shared" si="0"/>
        <v>68</v>
      </c>
      <c r="F15" s="118">
        <f t="shared" si="2"/>
        <v>2.3261764705882353</v>
      </c>
      <c r="G15" s="135">
        <v>4</v>
      </c>
      <c r="H15" s="118">
        <f t="shared" si="5"/>
        <v>0.2302389705882355</v>
      </c>
      <c r="I15" s="118">
        <f t="shared" si="3"/>
        <v>30</v>
      </c>
      <c r="J15" s="118">
        <f t="shared" si="6"/>
        <v>68</v>
      </c>
      <c r="K15" s="118">
        <f t="shared" si="7"/>
        <v>2.3261764705882353</v>
      </c>
      <c r="L15" s="132" t="s">
        <v>51</v>
      </c>
      <c r="M15" s="134" t="s">
        <v>56</v>
      </c>
      <c r="N15" s="62"/>
      <c r="O15" s="62"/>
      <c r="P15" s="62"/>
      <c r="Q15" s="62"/>
      <c r="R15" s="62"/>
      <c r="S15" s="62"/>
      <c r="T15" s="62"/>
      <c r="U15" s="62"/>
      <c r="V15" s="62"/>
      <c r="W15" s="62"/>
      <c r="X15" s="62"/>
      <c r="Y15" s="62"/>
      <c r="Z15" s="62"/>
      <c r="AA15" s="62"/>
      <c r="AB15" s="62"/>
    </row>
    <row r="16" spans="1:39">
      <c r="B16" s="131">
        <v>6</v>
      </c>
      <c r="C16" s="118">
        <f t="shared" si="1"/>
        <v>41.680532445923461</v>
      </c>
      <c r="D16" s="118">
        <f t="shared" si="4"/>
        <v>31.319467554076539</v>
      </c>
      <c r="E16" s="132">
        <f t="shared" si="0"/>
        <v>73</v>
      </c>
      <c r="F16" s="118">
        <f t="shared" si="2"/>
        <v>2.5784931506849316</v>
      </c>
      <c r="G16" s="135">
        <v>5</v>
      </c>
      <c r="H16" s="118">
        <f t="shared" si="5"/>
        <v>0.25231668009669628</v>
      </c>
      <c r="I16" s="118">
        <f t="shared" si="3"/>
        <v>36</v>
      </c>
      <c r="J16" s="118">
        <f t="shared" si="6"/>
        <v>73</v>
      </c>
      <c r="K16" s="118">
        <f t="shared" si="7"/>
        <v>2.5784931506849316</v>
      </c>
      <c r="L16" s="132" t="s">
        <v>51</v>
      </c>
      <c r="M16" s="134" t="s">
        <v>57</v>
      </c>
      <c r="N16" s="62"/>
      <c r="O16" s="62"/>
      <c r="P16" s="62"/>
      <c r="Q16" s="62"/>
      <c r="R16" s="62"/>
      <c r="S16" s="62"/>
      <c r="T16" s="62"/>
      <c r="U16" s="62"/>
      <c r="V16" s="62"/>
      <c r="W16" s="62"/>
      <c r="X16" s="62"/>
      <c r="Y16" s="62"/>
      <c r="Z16" s="62"/>
      <c r="AA16" s="62"/>
      <c r="AB16" s="62"/>
    </row>
    <row r="17" spans="2:28">
      <c r="B17" s="131">
        <v>7</v>
      </c>
      <c r="C17" s="118">
        <f t="shared" si="1"/>
        <v>41.680532445923461</v>
      </c>
      <c r="D17" s="118">
        <f t="shared" si="4"/>
        <v>36.319467554076539</v>
      </c>
      <c r="E17" s="132">
        <f t="shared" si="0"/>
        <v>78</v>
      </c>
      <c r="F17" s="118">
        <f t="shared" si="2"/>
        <v>2.7984615384615386</v>
      </c>
      <c r="G17" s="135">
        <v>4.9999999999999964</v>
      </c>
      <c r="H17" s="118">
        <f t="shared" si="5"/>
        <v>0.21996838777660699</v>
      </c>
      <c r="I17" s="118">
        <f t="shared" si="3"/>
        <v>42</v>
      </c>
      <c r="J17" s="118">
        <f t="shared" si="6"/>
        <v>78</v>
      </c>
      <c r="K17" s="118">
        <f t="shared" si="7"/>
        <v>2.7984615384615386</v>
      </c>
      <c r="L17" s="132" t="s">
        <v>51</v>
      </c>
      <c r="M17" s="134" t="s">
        <v>57</v>
      </c>
      <c r="N17" s="62"/>
      <c r="O17" s="62"/>
      <c r="P17" s="62"/>
      <c r="Q17" s="62"/>
      <c r="R17" s="62"/>
      <c r="S17" s="62"/>
      <c r="T17" s="62"/>
      <c r="U17" s="62"/>
      <c r="V17" s="62"/>
      <c r="W17" s="62"/>
      <c r="X17" s="62"/>
      <c r="Y17" s="62"/>
      <c r="Z17" s="62"/>
      <c r="AA17" s="62"/>
      <c r="AB17" s="62"/>
    </row>
    <row r="18" spans="2:28">
      <c r="B18" s="131">
        <v>8</v>
      </c>
      <c r="C18" s="118">
        <f t="shared" si="1"/>
        <v>41.680532445923461</v>
      </c>
      <c r="D18" s="118">
        <f t="shared" si="4"/>
        <v>42.319467554076539</v>
      </c>
      <c r="E18" s="132">
        <f t="shared" si="0"/>
        <v>84</v>
      </c>
      <c r="F18" s="118">
        <f t="shared" si="2"/>
        <v>3.027857142857143</v>
      </c>
      <c r="G18" s="135">
        <v>6</v>
      </c>
      <c r="H18" s="118">
        <f t="shared" si="5"/>
        <v>0.22939560439560447</v>
      </c>
      <c r="I18" s="118">
        <f t="shared" si="3"/>
        <v>48</v>
      </c>
      <c r="J18" s="118">
        <f t="shared" si="6"/>
        <v>84</v>
      </c>
      <c r="K18" s="118">
        <f t="shared" si="7"/>
        <v>3.027857142857143</v>
      </c>
      <c r="L18" s="132" t="s">
        <v>51</v>
      </c>
      <c r="M18" s="134" t="s">
        <v>58</v>
      </c>
      <c r="N18" s="62"/>
      <c r="O18" s="62"/>
      <c r="P18" s="62"/>
      <c r="Q18" s="62"/>
      <c r="R18" s="62"/>
      <c r="S18" s="62"/>
      <c r="T18" s="62"/>
      <c r="U18" s="62"/>
      <c r="V18" s="62"/>
      <c r="W18" s="62"/>
      <c r="X18" s="62"/>
      <c r="Y18" s="62"/>
      <c r="Z18" s="62"/>
      <c r="AA18" s="62"/>
      <c r="AB18" s="62"/>
    </row>
    <row r="19" spans="2:28">
      <c r="B19" s="131">
        <v>9</v>
      </c>
      <c r="C19" s="118">
        <f t="shared" si="1"/>
        <v>41.680532445923461</v>
      </c>
      <c r="D19" s="118">
        <f t="shared" si="4"/>
        <v>48.319467554076539</v>
      </c>
      <c r="E19" s="132">
        <f t="shared" si="0"/>
        <v>90</v>
      </c>
      <c r="F19" s="118">
        <f t="shared" si="2"/>
        <v>3.2266666666666666</v>
      </c>
      <c r="G19" s="136">
        <v>6</v>
      </c>
      <c r="H19" s="118">
        <f t="shared" si="5"/>
        <v>0.19880952380952355</v>
      </c>
      <c r="I19" s="118">
        <f t="shared" si="3"/>
        <v>54</v>
      </c>
      <c r="J19" s="118">
        <f t="shared" si="6"/>
        <v>90</v>
      </c>
      <c r="K19" s="118">
        <f t="shared" si="7"/>
        <v>3.2266666666666666</v>
      </c>
      <c r="L19" s="132" t="s">
        <v>51</v>
      </c>
      <c r="M19" s="134" t="s">
        <v>58</v>
      </c>
      <c r="N19" s="62"/>
      <c r="O19" s="62"/>
      <c r="P19" s="62"/>
      <c r="Q19" s="62"/>
      <c r="R19" s="62"/>
      <c r="S19" s="62"/>
      <c r="T19" s="62"/>
      <c r="U19" s="62"/>
      <c r="V19" s="62"/>
      <c r="W19" s="62"/>
      <c r="X19" s="62"/>
      <c r="Y19" s="62"/>
      <c r="Z19" s="62"/>
      <c r="AA19" s="62"/>
      <c r="AB19" s="62"/>
    </row>
    <row r="20" spans="2:28">
      <c r="B20" s="131">
        <v>10</v>
      </c>
      <c r="C20" s="118">
        <f t="shared" si="1"/>
        <v>41.680532445923461</v>
      </c>
      <c r="D20" s="118">
        <f t="shared" si="4"/>
        <v>55.319467554076539</v>
      </c>
      <c r="E20" s="132">
        <f t="shared" si="0"/>
        <v>97</v>
      </c>
      <c r="F20" s="118">
        <f t="shared" si="2"/>
        <v>3.4275257731958759</v>
      </c>
      <c r="G20" s="136">
        <v>7</v>
      </c>
      <c r="H20" s="118">
        <f t="shared" si="5"/>
        <v>0.20085910652920935</v>
      </c>
      <c r="I20" s="118">
        <f t="shared" si="3"/>
        <v>60</v>
      </c>
      <c r="J20" s="118">
        <f t="shared" si="6"/>
        <v>97</v>
      </c>
      <c r="K20" s="118">
        <f t="shared" si="7"/>
        <v>3.4275257731958759</v>
      </c>
      <c r="L20" s="132" t="s">
        <v>51</v>
      </c>
      <c r="M20" s="134" t="s">
        <v>59</v>
      </c>
      <c r="N20" s="62"/>
      <c r="O20" s="62"/>
      <c r="P20" s="62"/>
      <c r="Q20" s="62"/>
      <c r="R20" s="62"/>
      <c r="S20" s="62"/>
      <c r="T20" s="62"/>
      <c r="U20" s="62"/>
      <c r="V20" s="62"/>
      <c r="W20" s="62"/>
      <c r="X20" s="62"/>
      <c r="Y20" s="62"/>
      <c r="Z20" s="62"/>
      <c r="AA20" s="62"/>
      <c r="AB20" s="62"/>
    </row>
    <row r="21" spans="2:28">
      <c r="B21" s="131">
        <v>11</v>
      </c>
      <c r="C21" s="118">
        <f t="shared" si="1"/>
        <v>41.680532445923461</v>
      </c>
      <c r="D21" s="118">
        <f t="shared" si="4"/>
        <v>63.319467554076539</v>
      </c>
      <c r="E21" s="132">
        <f t="shared" si="0"/>
        <v>105</v>
      </c>
      <c r="F21" s="118">
        <f t="shared" si="2"/>
        <v>3.6242857142857146</v>
      </c>
      <c r="G21" s="136">
        <v>8</v>
      </c>
      <c r="H21" s="118">
        <f t="shared" si="5"/>
        <v>0.19675994108983863</v>
      </c>
      <c r="I21" s="118">
        <f t="shared" si="3"/>
        <v>66</v>
      </c>
      <c r="J21" s="118">
        <f t="shared" si="6"/>
        <v>105</v>
      </c>
      <c r="K21" s="118">
        <f t="shared" si="7"/>
        <v>3.6242857142857146</v>
      </c>
      <c r="L21" s="132" t="s">
        <v>51</v>
      </c>
      <c r="M21" s="134" t="s">
        <v>60</v>
      </c>
      <c r="N21" s="62"/>
      <c r="O21" s="62"/>
      <c r="P21" s="62"/>
      <c r="Q21" s="62"/>
      <c r="R21" s="62"/>
      <c r="S21" s="62"/>
      <c r="T21" s="62"/>
      <c r="U21" s="62"/>
      <c r="V21" s="62"/>
      <c r="W21" s="62"/>
      <c r="X21" s="62"/>
      <c r="Y21" s="62"/>
      <c r="Z21" s="62"/>
      <c r="AA21" s="62"/>
      <c r="AB21" s="62"/>
    </row>
    <row r="22" spans="2:28" ht="14" thickBot="1">
      <c r="B22" s="137">
        <v>12</v>
      </c>
      <c r="C22" s="138">
        <f t="shared" si="1"/>
        <v>41.680532445923461</v>
      </c>
      <c r="D22" s="138">
        <f t="shared" si="4"/>
        <v>72.319467554076539</v>
      </c>
      <c r="E22" s="139">
        <f t="shared" si="0"/>
        <v>114</v>
      </c>
      <c r="F22" s="138">
        <f>D22*$B$6/E22</f>
        <v>3.8126315789473684</v>
      </c>
      <c r="G22" s="140">
        <v>9</v>
      </c>
      <c r="H22" s="138">
        <f t="shared" si="5"/>
        <v>0.18834586466165382</v>
      </c>
      <c r="I22" s="138">
        <f t="shared" si="3"/>
        <v>72</v>
      </c>
      <c r="J22" s="138">
        <f t="shared" si="6"/>
        <v>114</v>
      </c>
      <c r="K22" s="138">
        <f t="shared" si="7"/>
        <v>3.8126315789473684</v>
      </c>
      <c r="L22" s="139" t="s">
        <v>51</v>
      </c>
      <c r="M22" s="141" t="s">
        <v>61</v>
      </c>
      <c r="N22" s="62"/>
      <c r="O22" s="62"/>
      <c r="P22" s="62"/>
      <c r="Q22" s="62"/>
      <c r="R22" s="62"/>
      <c r="S22" s="62"/>
      <c r="T22" s="62"/>
      <c r="U22" s="62"/>
      <c r="V22" s="62"/>
      <c r="W22" s="62"/>
      <c r="X22" s="62"/>
      <c r="Y22" s="62"/>
      <c r="Z22" s="62"/>
      <c r="AA22" s="62"/>
      <c r="AB22" s="62"/>
    </row>
    <row r="23" spans="2:28">
      <c r="B23" s="127">
        <v>13</v>
      </c>
      <c r="C23" s="129">
        <f t="shared" si="1"/>
        <v>41.680532445923461</v>
      </c>
      <c r="D23" s="129">
        <f t="shared" si="4"/>
        <v>76.319467554076539</v>
      </c>
      <c r="E23" s="128">
        <f t="shared" si="0"/>
        <v>118</v>
      </c>
      <c r="F23" s="129">
        <f>((D$22*B$6)+((D23-D$22)*$C$6))/E23</f>
        <v>3.9545762711864407</v>
      </c>
      <c r="G23" s="142">
        <v>4</v>
      </c>
      <c r="H23" s="129">
        <f t="shared" si="5"/>
        <v>0.14194469223907236</v>
      </c>
      <c r="I23" s="129">
        <f t="shared" si="3"/>
        <v>78</v>
      </c>
      <c r="J23" s="129">
        <f t="shared" si="6"/>
        <v>118</v>
      </c>
      <c r="K23" s="129">
        <f t="shared" si="7"/>
        <v>3.9545762711864407</v>
      </c>
      <c r="L23" s="143" t="s">
        <v>52</v>
      </c>
      <c r="M23" s="130" t="s">
        <v>56</v>
      </c>
      <c r="N23" s="62"/>
      <c r="O23" s="62"/>
      <c r="P23" s="62"/>
      <c r="Q23" s="62"/>
      <c r="R23" s="62"/>
      <c r="S23" s="62"/>
      <c r="T23" s="62"/>
      <c r="U23" s="62"/>
      <c r="V23" s="62"/>
      <c r="W23" s="62"/>
      <c r="X23" s="62"/>
      <c r="Y23" s="62"/>
      <c r="Z23" s="62"/>
      <c r="AA23" s="62"/>
      <c r="AB23" s="62"/>
    </row>
    <row r="24" spans="2:28">
      <c r="B24" s="131">
        <v>14</v>
      </c>
      <c r="C24" s="118">
        <f t="shared" si="1"/>
        <v>41.680532445923461</v>
      </c>
      <c r="D24" s="118">
        <f t="shared" si="4"/>
        <v>80.319467554076539</v>
      </c>
      <c r="E24" s="132">
        <f t="shared" si="0"/>
        <v>122</v>
      </c>
      <c r="F24" s="118">
        <f t="shared" ref="F24:F34" si="8">((D$22*B$6)+((D24-D$22)*$C$6))/E24</f>
        <v>4.087213114754098</v>
      </c>
      <c r="G24" s="144">
        <v>4</v>
      </c>
      <c r="H24" s="118">
        <f t="shared" si="5"/>
        <v>0.13263684356765726</v>
      </c>
      <c r="I24" s="118">
        <f t="shared" si="3"/>
        <v>84</v>
      </c>
      <c r="J24" s="118">
        <f t="shared" si="6"/>
        <v>122</v>
      </c>
      <c r="K24" s="118">
        <f t="shared" si="7"/>
        <v>4.087213114754098</v>
      </c>
      <c r="L24" s="145" t="s">
        <v>52</v>
      </c>
      <c r="M24" s="134" t="s">
        <v>56</v>
      </c>
      <c r="N24" s="62"/>
      <c r="O24" s="62"/>
      <c r="P24" s="62"/>
      <c r="Q24" s="62"/>
      <c r="R24" s="62"/>
      <c r="S24" s="62"/>
      <c r="T24" s="62"/>
      <c r="U24" s="62"/>
      <c r="V24" s="62"/>
      <c r="W24" s="62"/>
      <c r="X24" s="62"/>
      <c r="Y24" s="62"/>
      <c r="Z24" s="62"/>
      <c r="AA24" s="62"/>
      <c r="AB24" s="62"/>
    </row>
    <row r="25" spans="2:28">
      <c r="B25" s="131">
        <v>15</v>
      </c>
      <c r="C25" s="118">
        <f t="shared" si="1"/>
        <v>41.680532445923461</v>
      </c>
      <c r="D25" s="118">
        <f t="shared" si="4"/>
        <v>84.319467554076539</v>
      </c>
      <c r="E25" s="132">
        <f t="shared" si="0"/>
        <v>126</v>
      </c>
      <c r="F25" s="118">
        <f t="shared" si="8"/>
        <v>4.2114285714285717</v>
      </c>
      <c r="G25" s="144">
        <v>4</v>
      </c>
      <c r="H25" s="118">
        <f t="shared" si="5"/>
        <v>0.12421545667447376</v>
      </c>
      <c r="I25" s="118">
        <f t="shared" si="3"/>
        <v>90</v>
      </c>
      <c r="J25" s="118">
        <f t="shared" si="6"/>
        <v>126</v>
      </c>
      <c r="K25" s="118">
        <f t="shared" si="7"/>
        <v>4.2114285714285717</v>
      </c>
      <c r="L25" s="145" t="s">
        <v>52</v>
      </c>
      <c r="M25" s="134" t="s">
        <v>56</v>
      </c>
      <c r="N25" s="62"/>
      <c r="O25" s="62"/>
      <c r="P25" s="62"/>
      <c r="Q25" s="62"/>
      <c r="R25" s="62"/>
      <c r="S25" s="62"/>
      <c r="T25" s="62"/>
      <c r="U25" s="62"/>
      <c r="V25" s="62"/>
      <c r="W25" s="62"/>
      <c r="X25" s="62"/>
      <c r="Y25" s="62"/>
      <c r="Z25" s="62"/>
      <c r="AA25" s="62"/>
      <c r="AB25" s="62"/>
    </row>
    <row r="26" spans="2:28">
      <c r="B26" s="131">
        <v>16</v>
      </c>
      <c r="C26" s="118">
        <f t="shared" si="1"/>
        <v>41.680532445923461</v>
      </c>
      <c r="D26" s="118">
        <f t="shared" si="4"/>
        <v>89.319467554076539</v>
      </c>
      <c r="E26" s="132">
        <f t="shared" si="0"/>
        <v>131</v>
      </c>
      <c r="F26" s="118">
        <f t="shared" si="8"/>
        <v>4.3560305343511452</v>
      </c>
      <c r="G26" s="144">
        <v>5</v>
      </c>
      <c r="H26" s="118">
        <f t="shared" si="5"/>
        <v>0.14460196292257343</v>
      </c>
      <c r="I26" s="118">
        <f t="shared" si="3"/>
        <v>96</v>
      </c>
      <c r="J26" s="118">
        <f t="shared" si="6"/>
        <v>131</v>
      </c>
      <c r="K26" s="118">
        <f t="shared" si="7"/>
        <v>4.3560305343511452</v>
      </c>
      <c r="L26" s="145" t="s">
        <v>52</v>
      </c>
      <c r="M26" s="134" t="s">
        <v>57</v>
      </c>
      <c r="N26" s="62"/>
      <c r="O26" s="62"/>
      <c r="P26" s="62"/>
      <c r="Q26" s="62"/>
      <c r="R26" s="62"/>
      <c r="S26" s="62"/>
      <c r="T26" s="62"/>
      <c r="U26" s="62"/>
      <c r="V26" s="62"/>
      <c r="W26" s="62"/>
      <c r="X26" s="62"/>
      <c r="Y26" s="62"/>
      <c r="Z26" s="62"/>
      <c r="AA26" s="62"/>
      <c r="AB26" s="62"/>
    </row>
    <row r="27" spans="2:28">
      <c r="B27" s="131">
        <v>17</v>
      </c>
      <c r="C27" s="118">
        <f t="shared" si="1"/>
        <v>41.680532445923461</v>
      </c>
      <c r="D27" s="118">
        <f t="shared" si="4"/>
        <v>94.319467554076539</v>
      </c>
      <c r="E27" s="132">
        <f t="shared" si="0"/>
        <v>136</v>
      </c>
      <c r="F27" s="118">
        <f t="shared" si="8"/>
        <v>4.49</v>
      </c>
      <c r="G27" s="146">
        <v>5</v>
      </c>
      <c r="H27" s="118">
        <f t="shared" si="5"/>
        <v>0.13396946564885504</v>
      </c>
      <c r="I27" s="118">
        <f t="shared" si="3"/>
        <v>102</v>
      </c>
      <c r="J27" s="118">
        <f t="shared" si="6"/>
        <v>136</v>
      </c>
      <c r="K27" s="118">
        <f t="shared" si="7"/>
        <v>4.49</v>
      </c>
      <c r="L27" s="145" t="s">
        <v>52</v>
      </c>
      <c r="M27" s="134" t="s">
        <v>57</v>
      </c>
      <c r="N27" s="62"/>
      <c r="O27" s="62"/>
      <c r="P27" s="62"/>
      <c r="Q27" s="62"/>
      <c r="R27" s="62"/>
      <c r="S27" s="62"/>
      <c r="T27" s="62"/>
      <c r="U27" s="62"/>
      <c r="V27" s="62"/>
      <c r="W27" s="62"/>
      <c r="X27" s="62"/>
      <c r="Y27" s="62"/>
      <c r="Z27" s="62"/>
      <c r="AA27" s="62"/>
      <c r="AB27" s="62"/>
    </row>
    <row r="28" spans="2:28">
      <c r="B28" s="131">
        <v>18</v>
      </c>
      <c r="C28" s="118">
        <f t="shared" si="1"/>
        <v>41.680532445923461</v>
      </c>
      <c r="D28" s="118">
        <f t="shared" si="4"/>
        <v>99.319467554076539</v>
      </c>
      <c r="E28" s="132">
        <f t="shared" si="0"/>
        <v>141</v>
      </c>
      <c r="F28" s="118">
        <f t="shared" si="8"/>
        <v>4.6144680851063828</v>
      </c>
      <c r="G28" s="146">
        <v>5</v>
      </c>
      <c r="H28" s="118">
        <f t="shared" si="5"/>
        <v>0.12446808510638263</v>
      </c>
      <c r="I28" s="118">
        <f t="shared" si="3"/>
        <v>108</v>
      </c>
      <c r="J28" s="118">
        <f t="shared" si="6"/>
        <v>141</v>
      </c>
      <c r="K28" s="118">
        <f t="shared" si="7"/>
        <v>4.6144680851063828</v>
      </c>
      <c r="L28" s="145" t="s">
        <v>52</v>
      </c>
      <c r="M28" s="134" t="s">
        <v>57</v>
      </c>
      <c r="N28" s="62"/>
      <c r="O28" s="62"/>
      <c r="P28" s="62"/>
      <c r="Q28" s="62"/>
      <c r="R28" s="62"/>
      <c r="S28" s="62"/>
      <c r="T28" s="62"/>
      <c r="U28" s="62"/>
      <c r="V28" s="62"/>
      <c r="W28" s="62"/>
      <c r="X28" s="62"/>
      <c r="Y28" s="62"/>
      <c r="Z28" s="62"/>
      <c r="AA28" s="62"/>
      <c r="AB28" s="62"/>
    </row>
    <row r="29" spans="2:28">
      <c r="B29" s="131">
        <v>19</v>
      </c>
      <c r="C29" s="118">
        <f t="shared" si="1"/>
        <v>41.680532445923461</v>
      </c>
      <c r="D29" s="118">
        <f t="shared" si="4"/>
        <v>105.31946755407654</v>
      </c>
      <c r="E29" s="132">
        <f t="shared" si="0"/>
        <v>147</v>
      </c>
      <c r="F29" s="118">
        <f t="shared" si="8"/>
        <v>4.7526530612244899</v>
      </c>
      <c r="G29" s="146">
        <v>6</v>
      </c>
      <c r="H29" s="118">
        <f t="shared" si="5"/>
        <v>0.13818497611810709</v>
      </c>
      <c r="I29" s="118">
        <f t="shared" si="3"/>
        <v>114</v>
      </c>
      <c r="J29" s="118">
        <f t="shared" si="6"/>
        <v>147</v>
      </c>
      <c r="K29" s="118">
        <f t="shared" si="7"/>
        <v>4.7526530612244899</v>
      </c>
      <c r="L29" s="145" t="s">
        <v>52</v>
      </c>
      <c r="M29" s="134" t="s">
        <v>58</v>
      </c>
      <c r="N29" s="62"/>
      <c r="O29" s="62"/>
      <c r="P29" s="62"/>
      <c r="Q29" s="62"/>
      <c r="R29" s="62"/>
      <c r="S29" s="62"/>
      <c r="T29" s="62"/>
      <c r="U29" s="62"/>
      <c r="V29" s="62"/>
      <c r="W29" s="62"/>
      <c r="X29" s="62"/>
      <c r="Y29" s="62"/>
      <c r="Z29" s="62"/>
      <c r="AA29" s="62"/>
      <c r="AB29" s="62"/>
    </row>
    <row r="30" spans="2:28">
      <c r="B30" s="131">
        <v>20</v>
      </c>
      <c r="C30" s="118">
        <f t="shared" si="1"/>
        <v>41.680532445923461</v>
      </c>
      <c r="D30" s="118">
        <f t="shared" si="4"/>
        <v>112.31946755407654</v>
      </c>
      <c r="E30" s="132">
        <f t="shared" si="0"/>
        <v>154</v>
      </c>
      <c r="F30" s="118">
        <f t="shared" si="8"/>
        <v>4.9002597402597399</v>
      </c>
      <c r="G30" s="146">
        <v>7</v>
      </c>
      <c r="H30" s="118">
        <f t="shared" si="5"/>
        <v>0.14760667903524993</v>
      </c>
      <c r="I30" s="118">
        <f t="shared" si="3"/>
        <v>120</v>
      </c>
      <c r="J30" s="118">
        <f t="shared" si="6"/>
        <v>154</v>
      </c>
      <c r="K30" s="118">
        <f t="shared" si="7"/>
        <v>4.9002597402597399</v>
      </c>
      <c r="L30" s="145" t="s">
        <v>52</v>
      </c>
      <c r="M30" s="134" t="s">
        <v>59</v>
      </c>
      <c r="N30" s="62"/>
      <c r="O30" s="62"/>
      <c r="P30" s="62"/>
      <c r="Q30" s="62"/>
      <c r="R30" s="62"/>
      <c r="S30" s="62"/>
      <c r="T30" s="62"/>
      <c r="U30" s="62"/>
      <c r="V30" s="62"/>
      <c r="W30" s="62"/>
      <c r="X30" s="62"/>
      <c r="Y30" s="62"/>
      <c r="Z30" s="62"/>
      <c r="AA30" s="62"/>
      <c r="AB30" s="62"/>
    </row>
    <row r="31" spans="2:28">
      <c r="B31" s="131">
        <v>21</v>
      </c>
      <c r="C31" s="118">
        <f t="shared" si="1"/>
        <v>41.680532445923461</v>
      </c>
      <c r="D31" s="118">
        <f t="shared" si="4"/>
        <v>119.31946755407654</v>
      </c>
      <c r="E31" s="132">
        <f t="shared" si="0"/>
        <v>161</v>
      </c>
      <c r="F31" s="118">
        <f t="shared" si="8"/>
        <v>5.0350310559006211</v>
      </c>
      <c r="G31" s="147">
        <v>7</v>
      </c>
      <c r="H31" s="118">
        <f t="shared" si="5"/>
        <v>0.13477131564088118</v>
      </c>
      <c r="I31" s="118">
        <f t="shared" si="3"/>
        <v>126</v>
      </c>
      <c r="J31" s="118">
        <f t="shared" si="6"/>
        <v>161</v>
      </c>
      <c r="K31" s="118">
        <f t="shared" si="7"/>
        <v>5.0350310559006211</v>
      </c>
      <c r="L31" s="145" t="s">
        <v>52</v>
      </c>
      <c r="M31" s="134" t="s">
        <v>59</v>
      </c>
      <c r="N31" s="62"/>
      <c r="O31" s="62"/>
      <c r="P31" s="62"/>
      <c r="Q31" s="62"/>
      <c r="R31" s="62"/>
      <c r="S31" s="62"/>
      <c r="T31" s="62"/>
      <c r="U31" s="62"/>
      <c r="V31" s="62"/>
      <c r="W31" s="62"/>
      <c r="X31" s="62"/>
      <c r="Y31" s="62"/>
      <c r="Z31" s="62"/>
      <c r="AA31" s="62"/>
      <c r="AB31" s="62"/>
    </row>
    <row r="32" spans="2:28">
      <c r="B32" s="131">
        <v>22</v>
      </c>
      <c r="C32" s="118">
        <f t="shared" si="1"/>
        <v>41.680532445923461</v>
      </c>
      <c r="D32" s="118">
        <f t="shared" si="4"/>
        <v>127.31946755407654</v>
      </c>
      <c r="E32" s="132">
        <f t="shared" si="0"/>
        <v>169</v>
      </c>
      <c r="F32" s="118">
        <f t="shared" si="8"/>
        <v>5.1753846153846155</v>
      </c>
      <c r="G32" s="147">
        <v>8</v>
      </c>
      <c r="H32" s="118">
        <f t="shared" si="5"/>
        <v>0.14035355948399442</v>
      </c>
      <c r="I32" s="118">
        <f t="shared" si="3"/>
        <v>132</v>
      </c>
      <c r="J32" s="118">
        <f t="shared" si="6"/>
        <v>169</v>
      </c>
      <c r="K32" s="118">
        <f t="shared" si="7"/>
        <v>5.1753846153846155</v>
      </c>
      <c r="L32" s="145" t="s">
        <v>52</v>
      </c>
      <c r="M32" s="134" t="s">
        <v>62</v>
      </c>
      <c r="N32" s="62"/>
      <c r="O32" s="62"/>
      <c r="P32" s="62"/>
      <c r="Q32" s="62"/>
      <c r="R32" s="62"/>
      <c r="S32" s="62"/>
      <c r="T32" s="62"/>
      <c r="U32" s="62"/>
      <c r="V32" s="62"/>
      <c r="W32" s="62"/>
      <c r="X32" s="62"/>
      <c r="Y32" s="62"/>
      <c r="Z32" s="62"/>
      <c r="AA32" s="62"/>
      <c r="AB32" s="62"/>
    </row>
    <row r="33" spans="1:28">
      <c r="B33" s="131">
        <v>23</v>
      </c>
      <c r="C33" s="118">
        <f t="shared" si="1"/>
        <v>41.680532445923461</v>
      </c>
      <c r="D33" s="118">
        <f t="shared" si="4"/>
        <v>135.31946755407654</v>
      </c>
      <c r="E33" s="132">
        <f t="shared" si="0"/>
        <v>177</v>
      </c>
      <c r="F33" s="118">
        <f t="shared" si="8"/>
        <v>5.3030508474576274</v>
      </c>
      <c r="G33" s="147">
        <v>8</v>
      </c>
      <c r="H33" s="118">
        <f t="shared" si="5"/>
        <v>0.12766623207301198</v>
      </c>
      <c r="I33" s="118">
        <f t="shared" si="3"/>
        <v>138</v>
      </c>
      <c r="J33" s="118">
        <f t="shared" si="6"/>
        <v>177</v>
      </c>
      <c r="K33" s="118">
        <f t="shared" si="7"/>
        <v>5.3030508474576274</v>
      </c>
      <c r="L33" s="145" t="s">
        <v>52</v>
      </c>
      <c r="M33" s="134" t="s">
        <v>62</v>
      </c>
      <c r="N33" s="62"/>
      <c r="O33" s="62"/>
      <c r="P33" s="62"/>
      <c r="Q33" s="62"/>
      <c r="R33" s="62"/>
      <c r="S33" s="62"/>
      <c r="T33" s="62"/>
      <c r="U33" s="62"/>
      <c r="V33" s="62"/>
      <c r="W33" s="62"/>
      <c r="X33" s="62"/>
      <c r="Y33" s="62"/>
      <c r="Z33" s="62"/>
      <c r="AA33" s="62"/>
      <c r="AB33" s="62"/>
    </row>
    <row r="34" spans="1:28" ht="14" thickBot="1">
      <c r="B34" s="137">
        <v>24</v>
      </c>
      <c r="C34" s="138">
        <f t="shared" si="1"/>
        <v>41.680532445923461</v>
      </c>
      <c r="D34" s="138">
        <f t="shared" si="4"/>
        <v>145.31946755407654</v>
      </c>
      <c r="E34" s="139">
        <f t="shared" si="0"/>
        <v>187</v>
      </c>
      <c r="F34" s="138">
        <f t="shared" si="8"/>
        <v>5.4472727272727273</v>
      </c>
      <c r="G34" s="148">
        <v>10</v>
      </c>
      <c r="H34" s="138">
        <f t="shared" si="5"/>
        <v>0.14422187981509982</v>
      </c>
      <c r="I34" s="138">
        <f t="shared" si="3"/>
        <v>144</v>
      </c>
      <c r="J34" s="138">
        <f t="shared" si="6"/>
        <v>187</v>
      </c>
      <c r="K34" s="138">
        <f t="shared" si="7"/>
        <v>5.4472727272727273</v>
      </c>
      <c r="L34" s="149" t="s">
        <v>52</v>
      </c>
      <c r="M34" s="141" t="s">
        <v>63</v>
      </c>
      <c r="N34" s="62"/>
      <c r="O34" s="62"/>
      <c r="P34" s="62"/>
      <c r="Q34" s="62"/>
      <c r="R34" s="62"/>
      <c r="S34" s="62"/>
      <c r="T34" s="62"/>
      <c r="U34" s="62"/>
      <c r="V34" s="62"/>
      <c r="W34" s="62"/>
      <c r="X34" s="62"/>
      <c r="Y34" s="62"/>
      <c r="Z34" s="62"/>
      <c r="AA34" s="62"/>
      <c r="AB34" s="62"/>
    </row>
    <row r="35" spans="1:28" ht="35.5" customHeight="1" thickBot="1">
      <c r="B35" s="114"/>
      <c r="C35" s="114"/>
      <c r="D35" s="114"/>
      <c r="E35" s="114"/>
      <c r="F35" s="114"/>
      <c r="G35" s="167" t="s">
        <v>24</v>
      </c>
      <c r="H35" s="169">
        <f>AVERAGE(H11:H34)</f>
        <v>0.1853030303030303</v>
      </c>
      <c r="I35" s="114"/>
      <c r="J35" s="114"/>
      <c r="K35" s="114"/>
      <c r="L35" s="114"/>
      <c r="M35" s="114"/>
      <c r="N35" s="62"/>
      <c r="O35" s="62"/>
      <c r="P35" s="62"/>
      <c r="Q35" s="62"/>
      <c r="R35" s="62"/>
      <c r="S35" s="62"/>
      <c r="T35" s="62"/>
      <c r="U35" s="62"/>
      <c r="V35" s="62"/>
      <c r="W35" s="62"/>
      <c r="X35" s="62"/>
      <c r="Y35" s="62"/>
      <c r="Z35" s="62"/>
      <c r="AA35" s="62"/>
      <c r="AB35" s="62"/>
    </row>
    <row r="36" spans="1:28">
      <c r="B36" s="49"/>
      <c r="C36" s="49"/>
      <c r="D36" s="49"/>
      <c r="E36" s="49"/>
      <c r="F36" s="49"/>
      <c r="G36" s="49"/>
      <c r="H36" s="49"/>
      <c r="I36" s="49"/>
      <c r="J36" s="49"/>
      <c r="K36" s="49"/>
      <c r="L36" s="49"/>
      <c r="M36" s="62"/>
      <c r="N36" s="62"/>
      <c r="O36" s="62"/>
      <c r="P36" s="62"/>
      <c r="Q36" s="62"/>
      <c r="R36" s="62"/>
      <c r="S36" s="62"/>
      <c r="T36" s="62"/>
      <c r="U36" s="62"/>
      <c r="V36" s="62"/>
      <c r="W36" s="62"/>
      <c r="X36" s="62"/>
      <c r="Y36" s="62"/>
      <c r="Z36" s="62"/>
      <c r="AA36" s="62"/>
      <c r="AB36" s="62"/>
    </row>
    <row r="37" spans="1:28">
      <c r="A37" s="110"/>
      <c r="B37" s="49"/>
      <c r="C37" s="49"/>
      <c r="D37" s="49"/>
      <c r="E37" s="49"/>
      <c r="F37" s="49"/>
      <c r="G37" s="49"/>
      <c r="H37" s="49"/>
      <c r="I37" s="49"/>
      <c r="J37" s="49"/>
      <c r="K37" s="49"/>
      <c r="L37" s="49"/>
      <c r="M37" s="62"/>
      <c r="N37" s="62"/>
      <c r="O37" s="62"/>
      <c r="P37" s="62"/>
      <c r="Q37" s="62"/>
      <c r="R37" s="62"/>
      <c r="S37" s="62"/>
      <c r="T37" s="62"/>
      <c r="U37" s="62"/>
      <c r="V37" s="62"/>
      <c r="W37" s="62"/>
      <c r="X37" s="62"/>
      <c r="Y37" s="62"/>
      <c r="Z37" s="62"/>
      <c r="AA37" s="62"/>
      <c r="AB37" s="62"/>
    </row>
    <row r="38" spans="1:28">
      <c r="M38" s="62"/>
      <c r="N38" s="62"/>
      <c r="O38" s="62"/>
      <c r="P38" s="62"/>
      <c r="Q38" s="62"/>
      <c r="R38" s="62"/>
      <c r="S38" s="62"/>
      <c r="T38" s="62"/>
      <c r="U38" s="62"/>
      <c r="V38" s="62"/>
      <c r="W38" s="62"/>
      <c r="X38" s="62"/>
      <c r="Y38" s="62"/>
      <c r="Z38" s="62"/>
      <c r="AA38" s="62"/>
      <c r="AB38" s="62"/>
    </row>
    <row r="39" spans="1:28">
      <c r="M39" s="62"/>
      <c r="N39" s="62"/>
      <c r="O39" s="62"/>
      <c r="P39" s="62"/>
      <c r="Q39" s="62"/>
      <c r="R39" s="62"/>
      <c r="S39" s="62"/>
      <c r="T39" s="62"/>
      <c r="U39" s="62"/>
      <c r="V39" s="62"/>
      <c r="W39" s="62"/>
      <c r="X39" s="62"/>
      <c r="Y39" s="62"/>
      <c r="Z39" s="62"/>
      <c r="AA39" s="62"/>
      <c r="AB39" s="62"/>
    </row>
    <row r="40" spans="1:28">
      <c r="O40" s="110"/>
    </row>
    <row r="41" spans="1:28">
      <c r="O41" s="110"/>
    </row>
    <row r="42" spans="1:28">
      <c r="O42" s="110"/>
    </row>
    <row r="43" spans="1:28">
      <c r="O43" s="110"/>
    </row>
    <row r="44" spans="1:28">
      <c r="O44" s="110"/>
    </row>
  </sheetData>
  <pageMargins left="0.7" right="0.7" top="0.75" bottom="0.75" header="0.3" footer="0.3"/>
  <pageSetup orientation="portrait" horizontalDpi="4294967295" verticalDpi="429496729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Set Up</vt:lpstr>
      <vt:lpstr>Plate Layout</vt:lpstr>
      <vt:lpstr>Inject from 0M to 4M</vt:lpstr>
      <vt:lpstr>Inject from 0M to 4.8M</vt:lpstr>
      <vt:lpstr>Inject from 1M to 5.4M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BIOCHEM</dc:creator>
  <cp:lastModifiedBy>Elliott Stollar</cp:lastModifiedBy>
  <cp:revision>0</cp:revision>
  <cp:lastPrinted>2013-08-11T00:40:51Z</cp:lastPrinted>
  <dcterms:created xsi:type="dcterms:W3CDTF">2013-06-20T22:22:36Z</dcterms:created>
  <dcterms:modified xsi:type="dcterms:W3CDTF">2015-11-22T20:42:23Z</dcterms:modified>
</cp:coreProperties>
</file>