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55" windowHeight="11760"/>
  </bookViews>
  <sheets>
    <sheet name="lvtemporary_787495" sheetId="1" r:id="rId1"/>
    <sheet name="film thickness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E40" i="1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F39"/>
  <c r="E39"/>
  <c r="I337" i="2" l="1"/>
  <c r="J337" s="1"/>
  <c r="C337"/>
  <c r="I336"/>
  <c r="J336" s="1"/>
  <c r="C336"/>
  <c r="H336" s="1"/>
  <c r="I335"/>
  <c r="J335" s="1"/>
  <c r="H335"/>
  <c r="C335"/>
  <c r="D335" s="1"/>
  <c r="E335" s="1"/>
  <c r="F335" s="1"/>
  <c r="I334"/>
  <c r="J334" s="1"/>
  <c r="G334"/>
  <c r="C334"/>
  <c r="D334" s="1"/>
  <c r="E334" s="1"/>
  <c r="F334" s="1"/>
  <c r="I333"/>
  <c r="J333" s="1"/>
  <c r="G333"/>
  <c r="C333"/>
  <c r="I332"/>
  <c r="J332" s="1"/>
  <c r="C332"/>
  <c r="I331"/>
  <c r="J331" s="1"/>
  <c r="H331"/>
  <c r="F331"/>
  <c r="C331"/>
  <c r="D331" s="1"/>
  <c r="E331" s="1"/>
  <c r="I330"/>
  <c r="J330" s="1"/>
  <c r="C330"/>
  <c r="I329"/>
  <c r="J329" s="1"/>
  <c r="G329"/>
  <c r="C329"/>
  <c r="I328"/>
  <c r="J328" s="1"/>
  <c r="C328"/>
  <c r="I327"/>
  <c r="J327" s="1"/>
  <c r="H327"/>
  <c r="F327"/>
  <c r="C327"/>
  <c r="D327" s="1"/>
  <c r="E327" s="1"/>
  <c r="I326"/>
  <c r="J326" s="1"/>
  <c r="C326"/>
  <c r="I325"/>
  <c r="J325" s="1"/>
  <c r="C325"/>
  <c r="I324"/>
  <c r="J324" s="1"/>
  <c r="H324"/>
  <c r="G324"/>
  <c r="D324"/>
  <c r="E324" s="1"/>
  <c r="F324" s="1"/>
  <c r="C324"/>
  <c r="AO320"/>
  <c r="AI320"/>
  <c r="I320"/>
  <c r="J320" s="1"/>
  <c r="C320"/>
  <c r="AO319"/>
  <c r="AI319"/>
  <c r="S319"/>
  <c r="I319"/>
  <c r="J319" s="1"/>
  <c r="K319" s="1"/>
  <c r="C319"/>
  <c r="D319" s="1"/>
  <c r="E319" s="1"/>
  <c r="F319" s="1"/>
  <c r="AO318"/>
  <c r="AI318"/>
  <c r="I318"/>
  <c r="J318" s="1"/>
  <c r="C318"/>
  <c r="AD318" s="1"/>
  <c r="AO317"/>
  <c r="AI317"/>
  <c r="I317"/>
  <c r="J317" s="1"/>
  <c r="C317"/>
  <c r="AD317" s="1"/>
  <c r="AO316"/>
  <c r="AI316"/>
  <c r="I316"/>
  <c r="J316" s="1"/>
  <c r="K316" s="1"/>
  <c r="C316"/>
  <c r="H316" s="1"/>
  <c r="AO315"/>
  <c r="AI315"/>
  <c r="AD315"/>
  <c r="S315"/>
  <c r="I315"/>
  <c r="J315" s="1"/>
  <c r="C315"/>
  <c r="D315" s="1"/>
  <c r="E315" s="1"/>
  <c r="F315" s="1"/>
  <c r="AO314"/>
  <c r="AI314"/>
  <c r="I314"/>
  <c r="J314" s="1"/>
  <c r="C314"/>
  <c r="AD314" s="1"/>
  <c r="AO313"/>
  <c r="AI313"/>
  <c r="I313"/>
  <c r="J313" s="1"/>
  <c r="K313" s="1"/>
  <c r="L313" s="1"/>
  <c r="C313"/>
  <c r="D313" s="1"/>
  <c r="E313" s="1"/>
  <c r="AO312"/>
  <c r="AI312"/>
  <c r="I312"/>
  <c r="J312" s="1"/>
  <c r="C312"/>
  <c r="AO311"/>
  <c r="AI311"/>
  <c r="S311"/>
  <c r="I311"/>
  <c r="J311" s="1"/>
  <c r="H311"/>
  <c r="F311"/>
  <c r="C311"/>
  <c r="D311" s="1"/>
  <c r="E311" s="1"/>
  <c r="AO310"/>
  <c r="AI310"/>
  <c r="I310"/>
  <c r="J310" s="1"/>
  <c r="C310"/>
  <c r="AD310" s="1"/>
  <c r="AO309"/>
  <c r="AI309"/>
  <c r="I309"/>
  <c r="J309" s="1"/>
  <c r="K309" s="1"/>
  <c r="C309"/>
  <c r="D309" s="1"/>
  <c r="E309" s="1"/>
  <c r="AO308"/>
  <c r="AI308"/>
  <c r="AD308"/>
  <c r="I308"/>
  <c r="J308" s="1"/>
  <c r="C308"/>
  <c r="G308" s="1"/>
  <c r="AO307"/>
  <c r="AI307"/>
  <c r="I307"/>
  <c r="J307" s="1"/>
  <c r="K307" s="1"/>
  <c r="C307"/>
  <c r="D307" s="1"/>
  <c r="E307" s="1"/>
  <c r="S307" s="1"/>
  <c r="J302"/>
  <c r="I302"/>
  <c r="H302"/>
  <c r="C302"/>
  <c r="J301"/>
  <c r="I301"/>
  <c r="H301"/>
  <c r="G301"/>
  <c r="F301"/>
  <c r="C301"/>
  <c r="D301" s="1"/>
  <c r="E301" s="1"/>
  <c r="J300"/>
  <c r="I300"/>
  <c r="C300"/>
  <c r="J299"/>
  <c r="I299"/>
  <c r="H299"/>
  <c r="F299"/>
  <c r="C299"/>
  <c r="D299" s="1"/>
  <c r="E299" s="1"/>
  <c r="I298"/>
  <c r="J298" s="1"/>
  <c r="H298"/>
  <c r="C298"/>
  <c r="I297"/>
  <c r="J297" s="1"/>
  <c r="H297"/>
  <c r="G297"/>
  <c r="F297"/>
  <c r="C297"/>
  <c r="D297" s="1"/>
  <c r="E297" s="1"/>
  <c r="I296"/>
  <c r="J296" s="1"/>
  <c r="G296"/>
  <c r="C296"/>
  <c r="D296" s="1"/>
  <c r="E296" s="1"/>
  <c r="F296" s="1"/>
  <c r="J295"/>
  <c r="I295"/>
  <c r="H295"/>
  <c r="G295"/>
  <c r="C295"/>
  <c r="D295" s="1"/>
  <c r="E295" s="1"/>
  <c r="F295" s="1"/>
  <c r="I294"/>
  <c r="J294" s="1"/>
  <c r="C294"/>
  <c r="H294" s="1"/>
  <c r="J293"/>
  <c r="I293"/>
  <c r="H293"/>
  <c r="G293"/>
  <c r="F293"/>
  <c r="C293"/>
  <c r="D293" s="1"/>
  <c r="E293" s="1"/>
  <c r="J292"/>
  <c r="I292"/>
  <c r="H292"/>
  <c r="F292"/>
  <c r="C292"/>
  <c r="D292" s="1"/>
  <c r="E292" s="1"/>
  <c r="J291"/>
  <c r="I291"/>
  <c r="H291"/>
  <c r="G291"/>
  <c r="F291"/>
  <c r="C291"/>
  <c r="D291" s="1"/>
  <c r="E291" s="1"/>
  <c r="J290"/>
  <c r="I290"/>
  <c r="C290"/>
  <c r="J289"/>
  <c r="I289"/>
  <c r="C289"/>
  <c r="BR285"/>
  <c r="BM285"/>
  <c r="I285"/>
  <c r="J285" s="1"/>
  <c r="C285"/>
  <c r="D285" s="1"/>
  <c r="E285" s="1"/>
  <c r="F285" s="1"/>
  <c r="BR284"/>
  <c r="BM284"/>
  <c r="AY284"/>
  <c r="BA284" s="1"/>
  <c r="K284"/>
  <c r="I284"/>
  <c r="J284" s="1"/>
  <c r="AA284" s="1"/>
  <c r="C284"/>
  <c r="BR283"/>
  <c r="BM283"/>
  <c r="I283"/>
  <c r="J283" s="1"/>
  <c r="AY283" s="1"/>
  <c r="BA283" s="1"/>
  <c r="C283"/>
  <c r="BR282"/>
  <c r="BM282"/>
  <c r="I282"/>
  <c r="J282" s="1"/>
  <c r="C282"/>
  <c r="D282" s="1"/>
  <c r="E282" s="1"/>
  <c r="BR281"/>
  <c r="BM281"/>
  <c r="I281"/>
  <c r="J281" s="1"/>
  <c r="C281"/>
  <c r="D281" s="1"/>
  <c r="E281" s="1"/>
  <c r="BR280"/>
  <c r="BM280"/>
  <c r="I280"/>
  <c r="J280" s="1"/>
  <c r="C280"/>
  <c r="H280" s="1"/>
  <c r="BR279"/>
  <c r="BM279"/>
  <c r="I279"/>
  <c r="J279" s="1"/>
  <c r="C279"/>
  <c r="D279" s="1"/>
  <c r="E279" s="1"/>
  <c r="BR278"/>
  <c r="BM278"/>
  <c r="I278"/>
  <c r="J278" s="1"/>
  <c r="C278"/>
  <c r="G278" s="1"/>
  <c r="BR277"/>
  <c r="BM277"/>
  <c r="I277"/>
  <c r="J277" s="1"/>
  <c r="C277"/>
  <c r="D277" s="1"/>
  <c r="E277" s="1"/>
  <c r="BR276"/>
  <c r="BM276"/>
  <c r="I276"/>
  <c r="J276" s="1"/>
  <c r="C276"/>
  <c r="H276" s="1"/>
  <c r="BR275"/>
  <c r="BM275"/>
  <c r="I275"/>
  <c r="J275" s="1"/>
  <c r="AY275" s="1"/>
  <c r="BA275" s="1"/>
  <c r="H275"/>
  <c r="C275"/>
  <c r="G275" s="1"/>
  <c r="BR274"/>
  <c r="BM274"/>
  <c r="I274"/>
  <c r="J274" s="1"/>
  <c r="AY274" s="1"/>
  <c r="BA274" s="1"/>
  <c r="H274"/>
  <c r="D274"/>
  <c r="E274" s="1"/>
  <c r="BI274" s="1"/>
  <c r="C274"/>
  <c r="G274" s="1"/>
  <c r="BR273"/>
  <c r="BM273"/>
  <c r="I273"/>
  <c r="J273" s="1"/>
  <c r="AA273" s="1"/>
  <c r="C273"/>
  <c r="H273" s="1"/>
  <c r="BR272"/>
  <c r="BM272"/>
  <c r="J272"/>
  <c r="I272"/>
  <c r="C272"/>
  <c r="D272" s="1"/>
  <c r="E272" s="1"/>
  <c r="J267"/>
  <c r="I267"/>
  <c r="C267"/>
  <c r="J266"/>
  <c r="I266"/>
  <c r="D266"/>
  <c r="E266" s="1"/>
  <c r="F266" s="1"/>
  <c r="C266"/>
  <c r="G266" s="1"/>
  <c r="J265"/>
  <c r="I265"/>
  <c r="C265"/>
  <c r="J264"/>
  <c r="I264"/>
  <c r="H264"/>
  <c r="C264"/>
  <c r="G264" s="1"/>
  <c r="J263"/>
  <c r="I263"/>
  <c r="H263"/>
  <c r="F263"/>
  <c r="D263"/>
  <c r="E263" s="1"/>
  <c r="C263"/>
  <c r="G263" s="1"/>
  <c r="J262"/>
  <c r="I262"/>
  <c r="H262"/>
  <c r="C262"/>
  <c r="J261"/>
  <c r="I261"/>
  <c r="H261"/>
  <c r="D261"/>
  <c r="E261" s="1"/>
  <c r="F261" s="1"/>
  <c r="C261"/>
  <c r="G261" s="1"/>
  <c r="J260"/>
  <c r="I260"/>
  <c r="C260"/>
  <c r="J259"/>
  <c r="I259"/>
  <c r="C259"/>
  <c r="J258"/>
  <c r="I258"/>
  <c r="C258"/>
  <c r="G258" s="1"/>
  <c r="J257"/>
  <c r="I257"/>
  <c r="C257"/>
  <c r="J256"/>
  <c r="I256"/>
  <c r="H256"/>
  <c r="C256"/>
  <c r="G256" s="1"/>
  <c r="J255"/>
  <c r="I255"/>
  <c r="H255"/>
  <c r="D255"/>
  <c r="E255" s="1"/>
  <c r="F255" s="1"/>
  <c r="C255"/>
  <c r="G255" s="1"/>
  <c r="I254"/>
  <c r="J254" s="1"/>
  <c r="H254"/>
  <c r="C254"/>
  <c r="BR250"/>
  <c r="I250"/>
  <c r="J250" s="1"/>
  <c r="C250"/>
  <c r="D250" s="1"/>
  <c r="E250" s="1"/>
  <c r="F250" s="1"/>
  <c r="BR249"/>
  <c r="I249"/>
  <c r="J249" s="1"/>
  <c r="BM249" s="1"/>
  <c r="BN249" s="1"/>
  <c r="C249"/>
  <c r="H249" s="1"/>
  <c r="BR248"/>
  <c r="I248"/>
  <c r="J248" s="1"/>
  <c r="C248"/>
  <c r="H248" s="1"/>
  <c r="BR247"/>
  <c r="J247"/>
  <c r="I247"/>
  <c r="C247"/>
  <c r="H247" s="1"/>
  <c r="BR246"/>
  <c r="J246"/>
  <c r="BM246" s="1"/>
  <c r="I246"/>
  <c r="C246"/>
  <c r="BR245"/>
  <c r="I245"/>
  <c r="J245" s="1"/>
  <c r="AA245" s="1"/>
  <c r="H245"/>
  <c r="G245"/>
  <c r="C245"/>
  <c r="BW245" s="1"/>
  <c r="BR244"/>
  <c r="I244"/>
  <c r="J244" s="1"/>
  <c r="C244"/>
  <c r="BW244" s="1"/>
  <c r="BR243"/>
  <c r="I243"/>
  <c r="J243" s="1"/>
  <c r="AA243" s="1"/>
  <c r="C243"/>
  <c r="D243" s="1"/>
  <c r="E243" s="1"/>
  <c r="BR242"/>
  <c r="I242"/>
  <c r="J242" s="1"/>
  <c r="AA242" s="1"/>
  <c r="C242"/>
  <c r="BW242" s="1"/>
  <c r="BR241"/>
  <c r="I241"/>
  <c r="J241" s="1"/>
  <c r="K241" s="1"/>
  <c r="H241"/>
  <c r="C241"/>
  <c r="BR240"/>
  <c r="I240"/>
  <c r="J240" s="1"/>
  <c r="AA240" s="1"/>
  <c r="C240"/>
  <c r="D240" s="1"/>
  <c r="E240" s="1"/>
  <c r="BR239"/>
  <c r="I239"/>
  <c r="J239" s="1"/>
  <c r="C239"/>
  <c r="BW239" s="1"/>
  <c r="BR238"/>
  <c r="I238"/>
  <c r="J238" s="1"/>
  <c r="BM238" s="1"/>
  <c r="C238"/>
  <c r="BR237"/>
  <c r="I237"/>
  <c r="J237" s="1"/>
  <c r="K237" s="1"/>
  <c r="H237"/>
  <c r="C237"/>
  <c r="I232"/>
  <c r="J232" s="1"/>
  <c r="C232"/>
  <c r="I231"/>
  <c r="J231" s="1"/>
  <c r="H231"/>
  <c r="C231"/>
  <c r="D231" s="1"/>
  <c r="E231" s="1"/>
  <c r="F231" s="1"/>
  <c r="I230"/>
  <c r="J230" s="1"/>
  <c r="H230"/>
  <c r="G230"/>
  <c r="D230"/>
  <c r="E230" s="1"/>
  <c r="F230" s="1"/>
  <c r="C230"/>
  <c r="I229"/>
  <c r="J229" s="1"/>
  <c r="C229"/>
  <c r="I228"/>
  <c r="J228" s="1"/>
  <c r="H228"/>
  <c r="G228"/>
  <c r="D228"/>
  <c r="E228" s="1"/>
  <c r="F228" s="1"/>
  <c r="C228"/>
  <c r="J227"/>
  <c r="I227"/>
  <c r="C227"/>
  <c r="H227" s="1"/>
  <c r="I226"/>
  <c r="J226" s="1"/>
  <c r="C226"/>
  <c r="J225"/>
  <c r="I225"/>
  <c r="C225"/>
  <c r="G225" s="1"/>
  <c r="I224"/>
  <c r="J224" s="1"/>
  <c r="G224"/>
  <c r="C224"/>
  <c r="J223"/>
  <c r="I223"/>
  <c r="H223"/>
  <c r="C223"/>
  <c r="D223" s="1"/>
  <c r="E223" s="1"/>
  <c r="F223" s="1"/>
  <c r="I222"/>
  <c r="J222" s="1"/>
  <c r="H222"/>
  <c r="G222"/>
  <c r="D222"/>
  <c r="E222" s="1"/>
  <c r="F222" s="1"/>
  <c r="C222"/>
  <c r="I221"/>
  <c r="J221" s="1"/>
  <c r="H221"/>
  <c r="G221"/>
  <c r="F221"/>
  <c r="C221"/>
  <c r="D221" s="1"/>
  <c r="E221" s="1"/>
  <c r="I220"/>
  <c r="J220" s="1"/>
  <c r="H220"/>
  <c r="G220"/>
  <c r="D220"/>
  <c r="E220" s="1"/>
  <c r="F220" s="1"/>
  <c r="C220"/>
  <c r="I219"/>
  <c r="J219" s="1"/>
  <c r="H219"/>
  <c r="G219"/>
  <c r="D219"/>
  <c r="E219" s="1"/>
  <c r="F219" s="1"/>
  <c r="C219"/>
  <c r="BV215"/>
  <c r="BP215"/>
  <c r="I215"/>
  <c r="J215" s="1"/>
  <c r="AA215" s="1"/>
  <c r="C215"/>
  <c r="BV214"/>
  <c r="BP214"/>
  <c r="I214"/>
  <c r="J214" s="1"/>
  <c r="C214"/>
  <c r="G214" s="1"/>
  <c r="BV213"/>
  <c r="BP213"/>
  <c r="I213"/>
  <c r="J213" s="1"/>
  <c r="AA213" s="1"/>
  <c r="H213"/>
  <c r="AN213" s="1"/>
  <c r="G213"/>
  <c r="C213"/>
  <c r="D213" s="1"/>
  <c r="E213" s="1"/>
  <c r="BV212"/>
  <c r="BP212"/>
  <c r="I212"/>
  <c r="J212" s="1"/>
  <c r="BJ212" s="1"/>
  <c r="C212"/>
  <c r="D212" s="1"/>
  <c r="E212" s="1"/>
  <c r="F212" s="1"/>
  <c r="BV211"/>
  <c r="BP211"/>
  <c r="I211"/>
  <c r="J211" s="1"/>
  <c r="C211"/>
  <c r="D211" s="1"/>
  <c r="E211" s="1"/>
  <c r="BV210"/>
  <c r="BP210"/>
  <c r="I210"/>
  <c r="J210" s="1"/>
  <c r="C210"/>
  <c r="D210" s="1"/>
  <c r="E210" s="1"/>
  <c r="BV209"/>
  <c r="BP209"/>
  <c r="I209"/>
  <c r="J209" s="1"/>
  <c r="K209" s="1"/>
  <c r="C209"/>
  <c r="BV208"/>
  <c r="BP208"/>
  <c r="I208"/>
  <c r="J208" s="1"/>
  <c r="BJ208" s="1"/>
  <c r="H208"/>
  <c r="AN208" s="1"/>
  <c r="C208"/>
  <c r="BV207"/>
  <c r="BP207"/>
  <c r="I207"/>
  <c r="J207" s="1"/>
  <c r="AA207" s="1"/>
  <c r="C207"/>
  <c r="BV206"/>
  <c r="BP206"/>
  <c r="I206"/>
  <c r="J206" s="1"/>
  <c r="C206"/>
  <c r="D206" s="1"/>
  <c r="E206" s="1"/>
  <c r="BV205"/>
  <c r="BP205"/>
  <c r="I205"/>
  <c r="J205" s="1"/>
  <c r="C205"/>
  <c r="D205" s="1"/>
  <c r="E205" s="1"/>
  <c r="BV204"/>
  <c r="BP204"/>
  <c r="I204"/>
  <c r="J204" s="1"/>
  <c r="K204" s="1"/>
  <c r="C204"/>
  <c r="BV203"/>
  <c r="BP203"/>
  <c r="I203"/>
  <c r="J203" s="1"/>
  <c r="AA203" s="1"/>
  <c r="C203"/>
  <c r="D203" s="1"/>
  <c r="E203" s="1"/>
  <c r="BV202"/>
  <c r="BP202"/>
  <c r="I202"/>
  <c r="J202" s="1"/>
  <c r="C202"/>
  <c r="H202" s="1"/>
  <c r="AN202" s="1"/>
  <c r="L196"/>
  <c r="K196"/>
  <c r="E196"/>
  <c r="F196" s="1"/>
  <c r="I196" s="1"/>
  <c r="D196"/>
  <c r="C196"/>
  <c r="L195"/>
  <c r="K195"/>
  <c r="D195"/>
  <c r="E195" s="1"/>
  <c r="F195" s="1"/>
  <c r="I195" s="1"/>
  <c r="C195"/>
  <c r="G195" s="1"/>
  <c r="L194"/>
  <c r="K194"/>
  <c r="D194"/>
  <c r="E194" s="1"/>
  <c r="F194" s="1"/>
  <c r="C194"/>
  <c r="L193"/>
  <c r="K193"/>
  <c r="D193"/>
  <c r="E193" s="1"/>
  <c r="F193" s="1"/>
  <c r="I193" s="1"/>
  <c r="C193"/>
  <c r="L192"/>
  <c r="K192"/>
  <c r="D192"/>
  <c r="E192" s="1"/>
  <c r="F192" s="1"/>
  <c r="C192"/>
  <c r="L191"/>
  <c r="K191"/>
  <c r="D191"/>
  <c r="E191" s="1"/>
  <c r="F191" s="1"/>
  <c r="I191" s="1"/>
  <c r="C191"/>
  <c r="L190"/>
  <c r="K190"/>
  <c r="D190"/>
  <c r="E190" s="1"/>
  <c r="F190" s="1"/>
  <c r="I190" s="1"/>
  <c r="C190"/>
  <c r="L189"/>
  <c r="K189"/>
  <c r="D189"/>
  <c r="E189" s="1"/>
  <c r="F189" s="1"/>
  <c r="I189" s="1"/>
  <c r="C189"/>
  <c r="L188"/>
  <c r="K188"/>
  <c r="D188"/>
  <c r="E188" s="1"/>
  <c r="F188" s="1"/>
  <c r="I188" s="1"/>
  <c r="C188"/>
  <c r="L187"/>
  <c r="K187"/>
  <c r="D187"/>
  <c r="E187" s="1"/>
  <c r="F187" s="1"/>
  <c r="I187" s="1"/>
  <c r="C187"/>
  <c r="L186"/>
  <c r="K186"/>
  <c r="D186"/>
  <c r="E186" s="1"/>
  <c r="F186" s="1"/>
  <c r="I186" s="1"/>
  <c r="C186"/>
  <c r="G186" s="1"/>
  <c r="M186" s="1"/>
  <c r="AK275" s="1"/>
  <c r="AN275" s="1"/>
  <c r="L185"/>
  <c r="K185"/>
  <c r="D185"/>
  <c r="E185" s="1"/>
  <c r="F185" s="1"/>
  <c r="I185" s="1"/>
  <c r="C185"/>
  <c r="L184"/>
  <c r="K184"/>
  <c r="D184"/>
  <c r="E184" s="1"/>
  <c r="F184" s="1"/>
  <c r="C184"/>
  <c r="L183"/>
  <c r="K183"/>
  <c r="D183"/>
  <c r="E183" s="1"/>
  <c r="F183" s="1"/>
  <c r="C183"/>
  <c r="L179"/>
  <c r="K179"/>
  <c r="F179"/>
  <c r="E179"/>
  <c r="D179"/>
  <c r="C179"/>
  <c r="L178"/>
  <c r="K178"/>
  <c r="D178"/>
  <c r="E178" s="1"/>
  <c r="F178" s="1"/>
  <c r="C178"/>
  <c r="L177"/>
  <c r="K177"/>
  <c r="E177"/>
  <c r="F177" s="1"/>
  <c r="I177" s="1"/>
  <c r="D177"/>
  <c r="C177"/>
  <c r="L176"/>
  <c r="K176"/>
  <c r="E176"/>
  <c r="F176" s="1"/>
  <c r="I176" s="1"/>
  <c r="D176"/>
  <c r="C176"/>
  <c r="L175"/>
  <c r="K175"/>
  <c r="F175"/>
  <c r="I175" s="1"/>
  <c r="E175"/>
  <c r="D175"/>
  <c r="C175"/>
  <c r="L174"/>
  <c r="K174"/>
  <c r="F174"/>
  <c r="I174" s="1"/>
  <c r="D174"/>
  <c r="E174" s="1"/>
  <c r="C174"/>
  <c r="L173"/>
  <c r="K173"/>
  <c r="J173"/>
  <c r="I173"/>
  <c r="F173"/>
  <c r="E173"/>
  <c r="D173"/>
  <c r="C173"/>
  <c r="G173" s="1"/>
  <c r="H173" s="1"/>
  <c r="L172"/>
  <c r="K172"/>
  <c r="D172"/>
  <c r="E172" s="1"/>
  <c r="F172" s="1"/>
  <c r="I172" s="1"/>
  <c r="C172"/>
  <c r="G172" s="1"/>
  <c r="H172" s="1"/>
  <c r="J172" s="1"/>
  <c r="L171"/>
  <c r="K171"/>
  <c r="J171"/>
  <c r="E171"/>
  <c r="F171" s="1"/>
  <c r="I171" s="1"/>
  <c r="D171"/>
  <c r="C171"/>
  <c r="G171" s="1"/>
  <c r="H171" s="1"/>
  <c r="L170"/>
  <c r="K170"/>
  <c r="I170"/>
  <c r="F170"/>
  <c r="E170"/>
  <c r="D170"/>
  <c r="C170"/>
  <c r="G170" s="1"/>
  <c r="H170" s="1"/>
  <c r="J170" s="1"/>
  <c r="L169"/>
  <c r="K169"/>
  <c r="F169"/>
  <c r="I169" s="1"/>
  <c r="E169"/>
  <c r="D169"/>
  <c r="C169"/>
  <c r="G169" s="1"/>
  <c r="H169" s="1"/>
  <c r="J169" s="1"/>
  <c r="L168"/>
  <c r="K168"/>
  <c r="D168"/>
  <c r="E168" s="1"/>
  <c r="F168" s="1"/>
  <c r="I168" s="1"/>
  <c r="C168"/>
  <c r="G168" s="1"/>
  <c r="H168" s="1"/>
  <c r="J168" s="1"/>
  <c r="L167"/>
  <c r="K167"/>
  <c r="D167"/>
  <c r="E167" s="1"/>
  <c r="F167" s="1"/>
  <c r="C167"/>
  <c r="L166"/>
  <c r="K166"/>
  <c r="F166"/>
  <c r="E166"/>
  <c r="D166"/>
  <c r="C166"/>
  <c r="D310" l="1"/>
  <c r="E310" s="1"/>
  <c r="G311"/>
  <c r="G310"/>
  <c r="H310"/>
  <c r="O310" s="1"/>
  <c r="P310" s="1"/>
  <c r="L309"/>
  <c r="M309"/>
  <c r="N309" s="1"/>
  <c r="T309" s="1"/>
  <c r="F309"/>
  <c r="S309"/>
  <c r="D308"/>
  <c r="E308" s="1"/>
  <c r="F308" s="1"/>
  <c r="H319"/>
  <c r="O319" s="1"/>
  <c r="P319" s="1"/>
  <c r="G307"/>
  <c r="G314"/>
  <c r="H315"/>
  <c r="O315" s="1"/>
  <c r="P315" s="1"/>
  <c r="H318"/>
  <c r="D318"/>
  <c r="E318" s="1"/>
  <c r="S318" s="1"/>
  <c r="D314"/>
  <c r="E314" s="1"/>
  <c r="D317"/>
  <c r="E317" s="1"/>
  <c r="F317" s="1"/>
  <c r="G315"/>
  <c r="G318"/>
  <c r="H308"/>
  <c r="H314"/>
  <c r="D280"/>
  <c r="E280" s="1"/>
  <c r="G280"/>
  <c r="G279"/>
  <c r="H279"/>
  <c r="G282"/>
  <c r="H285"/>
  <c r="D275"/>
  <c r="E275" s="1"/>
  <c r="D276"/>
  <c r="E276" s="1"/>
  <c r="BI276" s="1"/>
  <c r="H282"/>
  <c r="G276"/>
  <c r="AY276"/>
  <c r="BA276" s="1"/>
  <c r="AA276"/>
  <c r="BI279"/>
  <c r="F279"/>
  <c r="K274"/>
  <c r="K283"/>
  <c r="M283" s="1"/>
  <c r="N283" s="1"/>
  <c r="Q283" s="1"/>
  <c r="AA274"/>
  <c r="BI285"/>
  <c r="H244"/>
  <c r="AA238"/>
  <c r="H243"/>
  <c r="BW248"/>
  <c r="G244"/>
  <c r="K250"/>
  <c r="M250" s="1"/>
  <c r="N250" s="1"/>
  <c r="O250" s="1"/>
  <c r="P250" s="1"/>
  <c r="AA250"/>
  <c r="BM250"/>
  <c r="BN250" s="1"/>
  <c r="F243"/>
  <c r="AW243"/>
  <c r="AY243" s="1"/>
  <c r="G239"/>
  <c r="AA246"/>
  <c r="D249"/>
  <c r="E249" s="1"/>
  <c r="K246"/>
  <c r="H239"/>
  <c r="K245"/>
  <c r="M245" s="1"/>
  <c r="N245" s="1"/>
  <c r="D248"/>
  <c r="E248" s="1"/>
  <c r="AW248" s="1"/>
  <c r="AY248" s="1"/>
  <c r="G250"/>
  <c r="BW250"/>
  <c r="K238"/>
  <c r="L238" s="1"/>
  <c r="BM245"/>
  <c r="BN245" s="1"/>
  <c r="G248"/>
  <c r="H250"/>
  <c r="D239"/>
  <c r="E239" s="1"/>
  <c r="F239" s="1"/>
  <c r="D244"/>
  <c r="E244" s="1"/>
  <c r="G247"/>
  <c r="G243"/>
  <c r="D245"/>
  <c r="E245" s="1"/>
  <c r="AW245" s="1"/>
  <c r="AY245" s="1"/>
  <c r="F211"/>
  <c r="AU211"/>
  <c r="AW211" s="1"/>
  <c r="F213"/>
  <c r="AU213"/>
  <c r="AW213" s="1"/>
  <c r="BJ206"/>
  <c r="BK206" s="1"/>
  <c r="AA206"/>
  <c r="G212"/>
  <c r="G211"/>
  <c r="K207"/>
  <c r="H211"/>
  <c r="AN211" s="1"/>
  <c r="AU212"/>
  <c r="AW212" s="1"/>
  <c r="AU206"/>
  <c r="AW206" s="1"/>
  <c r="F206"/>
  <c r="AU205"/>
  <c r="AW205" s="1"/>
  <c r="F205"/>
  <c r="G205"/>
  <c r="G206"/>
  <c r="G203"/>
  <c r="H205"/>
  <c r="AN205" s="1"/>
  <c r="H206"/>
  <c r="AN206" s="1"/>
  <c r="H203"/>
  <c r="AN203" s="1"/>
  <c r="H210"/>
  <c r="AN210" s="1"/>
  <c r="G189"/>
  <c r="H189" s="1"/>
  <c r="J189" s="1"/>
  <c r="G185"/>
  <c r="H185" s="1"/>
  <c r="J185" s="1"/>
  <c r="G190"/>
  <c r="H190" s="1"/>
  <c r="J190" s="1"/>
  <c r="G191"/>
  <c r="BK208"/>
  <c r="I178"/>
  <c r="G178"/>
  <c r="H178" s="1"/>
  <c r="J178" s="1"/>
  <c r="L209"/>
  <c r="M209"/>
  <c r="N209" s="1"/>
  <c r="X209" s="1"/>
  <c r="Z209" s="1"/>
  <c r="AI209" s="1"/>
  <c r="I167"/>
  <c r="G167"/>
  <c r="H167" s="1"/>
  <c r="J167" s="1"/>
  <c r="F203"/>
  <c r="AU203"/>
  <c r="AW203" s="1"/>
  <c r="BJ210"/>
  <c r="AA210"/>
  <c r="K210"/>
  <c r="AW240"/>
  <c r="AY240" s="1"/>
  <c r="F240"/>
  <c r="I179"/>
  <c r="G179"/>
  <c r="H179" s="1"/>
  <c r="J179" s="1"/>
  <c r="H186"/>
  <c r="J186" s="1"/>
  <c r="G187"/>
  <c r="D232"/>
  <c r="E232" s="1"/>
  <c r="F232" s="1"/>
  <c r="H232"/>
  <c r="M241"/>
  <c r="N241" s="1"/>
  <c r="X241" s="1"/>
  <c r="Z241" s="1"/>
  <c r="L241"/>
  <c r="G232"/>
  <c r="I184"/>
  <c r="G184"/>
  <c r="AA248"/>
  <c r="K248"/>
  <c r="BM248"/>
  <c r="M195"/>
  <c r="AK284" s="1"/>
  <c r="AN284" s="1"/>
  <c r="H195"/>
  <c r="J195" s="1"/>
  <c r="M191"/>
  <c r="AK280" s="1"/>
  <c r="AN280" s="1"/>
  <c r="H191"/>
  <c r="J191" s="1"/>
  <c r="BJ205"/>
  <c r="K205"/>
  <c r="AA205"/>
  <c r="BN246"/>
  <c r="D204"/>
  <c r="E204" s="1"/>
  <c r="H204"/>
  <c r="AN204" s="1"/>
  <c r="G204"/>
  <c r="H226"/>
  <c r="G226"/>
  <c r="D226"/>
  <c r="E226" s="1"/>
  <c r="F226" s="1"/>
  <c r="L204"/>
  <c r="M204"/>
  <c r="N204" s="1"/>
  <c r="X204" s="1"/>
  <c r="Z204" s="1"/>
  <c r="AI204" s="1"/>
  <c r="AA208"/>
  <c r="K208"/>
  <c r="BJ209"/>
  <c r="AA209"/>
  <c r="I192"/>
  <c r="G192"/>
  <c r="K202"/>
  <c r="AA202"/>
  <c r="BJ202"/>
  <c r="AA204"/>
  <c r="BJ204"/>
  <c r="D283"/>
  <c r="E283" s="1"/>
  <c r="H283"/>
  <c r="G283"/>
  <c r="D330"/>
  <c r="E330" s="1"/>
  <c r="F330" s="1"/>
  <c r="H330"/>
  <c r="G330"/>
  <c r="G176"/>
  <c r="H176" s="1"/>
  <c r="J176" s="1"/>
  <c r="G188"/>
  <c r="K212"/>
  <c r="AA212"/>
  <c r="BK212"/>
  <c r="BJ213"/>
  <c r="K213"/>
  <c r="L245"/>
  <c r="BI272"/>
  <c r="F272"/>
  <c r="AY278"/>
  <c r="BA278" s="1"/>
  <c r="AA278"/>
  <c r="K278"/>
  <c r="G312"/>
  <c r="AD312"/>
  <c r="D312"/>
  <c r="E312" s="1"/>
  <c r="H312"/>
  <c r="I166"/>
  <c r="G166"/>
  <c r="H166" s="1"/>
  <c r="J166" s="1"/>
  <c r="BJ203"/>
  <c r="K203"/>
  <c r="D229"/>
  <c r="E229" s="1"/>
  <c r="F229" s="1"/>
  <c r="H229"/>
  <c r="G229"/>
  <c r="G174"/>
  <c r="H174" s="1"/>
  <c r="J174" s="1"/>
  <c r="G175"/>
  <c r="H175" s="1"/>
  <c r="J175" s="1"/>
  <c r="M185"/>
  <c r="AK274" s="1"/>
  <c r="AN274" s="1"/>
  <c r="G194"/>
  <c r="I194"/>
  <c r="D207"/>
  <c r="E207" s="1"/>
  <c r="G207"/>
  <c r="H207"/>
  <c r="AN207" s="1"/>
  <c r="AU210"/>
  <c r="AW210" s="1"/>
  <c r="F210"/>
  <c r="K211"/>
  <c r="BJ211"/>
  <c r="AA211"/>
  <c r="L207"/>
  <c r="M207"/>
  <c r="N207" s="1"/>
  <c r="AA237"/>
  <c r="BM237"/>
  <c r="BW238"/>
  <c r="D238"/>
  <c r="E238" s="1"/>
  <c r="H238"/>
  <c r="G238"/>
  <c r="G259"/>
  <c r="H259"/>
  <c r="D259"/>
  <c r="E259" s="1"/>
  <c r="F259" s="1"/>
  <c r="K314"/>
  <c r="D325"/>
  <c r="E325" s="1"/>
  <c r="F325" s="1"/>
  <c r="H325"/>
  <c r="G325"/>
  <c r="I183"/>
  <c r="G183"/>
  <c r="G193"/>
  <c r="M237"/>
  <c r="N237" s="1"/>
  <c r="L237"/>
  <c r="BN238"/>
  <c r="BM241"/>
  <c r="S313"/>
  <c r="F313"/>
  <c r="D328"/>
  <c r="E328" s="1"/>
  <c r="F328" s="1"/>
  <c r="G328"/>
  <c r="H328"/>
  <c r="G177"/>
  <c r="H177" s="1"/>
  <c r="J177" s="1"/>
  <c r="D208"/>
  <c r="E208" s="1"/>
  <c r="G208"/>
  <c r="D214"/>
  <c r="E214" s="1"/>
  <c r="H214"/>
  <c r="AN214" s="1"/>
  <c r="BJ215"/>
  <c r="AA244"/>
  <c r="K244"/>
  <c r="BM244"/>
  <c r="BW247"/>
  <c r="AW250"/>
  <c r="AY250" s="1"/>
  <c r="G262"/>
  <c r="D262"/>
  <c r="E262" s="1"/>
  <c r="F262" s="1"/>
  <c r="G265"/>
  <c r="D265"/>
  <c r="E265" s="1"/>
  <c r="F265" s="1"/>
  <c r="H265"/>
  <c r="G267"/>
  <c r="H267"/>
  <c r="AY273"/>
  <c r="BA273" s="1"/>
  <c r="K273"/>
  <c r="AA275"/>
  <c r="K275"/>
  <c r="F280"/>
  <c r="BI280"/>
  <c r="AA282"/>
  <c r="K282"/>
  <c r="AY282"/>
  <c r="BA282" s="1"/>
  <c r="M316"/>
  <c r="N316" s="1"/>
  <c r="T316" s="1"/>
  <c r="L316"/>
  <c r="H212"/>
  <c r="AN212" s="1"/>
  <c r="K215"/>
  <c r="D224"/>
  <c r="E224" s="1"/>
  <c r="F224" s="1"/>
  <c r="H224"/>
  <c r="G227"/>
  <c r="G240"/>
  <c r="H240"/>
  <c r="BW240"/>
  <c r="G241"/>
  <c r="D241"/>
  <c r="E241" s="1"/>
  <c r="BW241"/>
  <c r="D247"/>
  <c r="E247" s="1"/>
  <c r="D267"/>
  <c r="E267" s="1"/>
  <c r="F267" s="1"/>
  <c r="M284"/>
  <c r="N284" s="1"/>
  <c r="L284"/>
  <c r="BM242"/>
  <c r="AA249"/>
  <c r="K249"/>
  <c r="BM239"/>
  <c r="AA239"/>
  <c r="K239"/>
  <c r="K243"/>
  <c r="BM243"/>
  <c r="F275"/>
  <c r="BI275"/>
  <c r="D326"/>
  <c r="E326" s="1"/>
  <c r="F326" s="1"/>
  <c r="H326"/>
  <c r="G326"/>
  <c r="G196"/>
  <c r="D209"/>
  <c r="E209" s="1"/>
  <c r="H209"/>
  <c r="AN209" s="1"/>
  <c r="D225"/>
  <c r="E225" s="1"/>
  <c r="F225" s="1"/>
  <c r="BW237"/>
  <c r="G237"/>
  <c r="H246"/>
  <c r="G246"/>
  <c r="D258"/>
  <c r="E258" s="1"/>
  <c r="F258" s="1"/>
  <c r="G260"/>
  <c r="H260"/>
  <c r="D260"/>
  <c r="E260" s="1"/>
  <c r="F260" s="1"/>
  <c r="BI277"/>
  <c r="F277"/>
  <c r="AY281"/>
  <c r="BA281" s="1"/>
  <c r="AA281"/>
  <c r="K281"/>
  <c r="K311"/>
  <c r="O311"/>
  <c r="P311" s="1"/>
  <c r="AA241"/>
  <c r="BI281"/>
  <c r="F281"/>
  <c r="K310"/>
  <c r="AA214"/>
  <c r="BJ214"/>
  <c r="K214"/>
  <c r="D215"/>
  <c r="E215" s="1"/>
  <c r="H215"/>
  <c r="AN215" s="1"/>
  <c r="G215"/>
  <c r="K242"/>
  <c r="L250"/>
  <c r="F282"/>
  <c r="BI282"/>
  <c r="D300"/>
  <c r="E300" s="1"/>
  <c r="F300" s="1"/>
  <c r="G300"/>
  <c r="H300"/>
  <c r="D202"/>
  <c r="E202" s="1"/>
  <c r="G202"/>
  <c r="K206"/>
  <c r="BJ207"/>
  <c r="G209"/>
  <c r="H225"/>
  <c r="D227"/>
  <c r="E227" s="1"/>
  <c r="F227" s="1"/>
  <c r="D237"/>
  <c r="E237" s="1"/>
  <c r="D246"/>
  <c r="E246" s="1"/>
  <c r="BW246"/>
  <c r="H258"/>
  <c r="M307"/>
  <c r="N307" s="1"/>
  <c r="T307" s="1"/>
  <c r="L307"/>
  <c r="G320"/>
  <c r="H320"/>
  <c r="O320" s="1"/>
  <c r="P320" s="1"/>
  <c r="AD320"/>
  <c r="D320"/>
  <c r="E320" s="1"/>
  <c r="G210"/>
  <c r="G223"/>
  <c r="G231"/>
  <c r="H266"/>
  <c r="G272"/>
  <c r="H272"/>
  <c r="AY280"/>
  <c r="BA280" s="1"/>
  <c r="AA280"/>
  <c r="K280"/>
  <c r="BM240"/>
  <c r="D242"/>
  <c r="E242" s="1"/>
  <c r="H242"/>
  <c r="BM247"/>
  <c r="AA247"/>
  <c r="K272"/>
  <c r="D337"/>
  <c r="E337" s="1"/>
  <c r="F337" s="1"/>
  <c r="H337"/>
  <c r="G337"/>
  <c r="K240"/>
  <c r="G242"/>
  <c r="K247"/>
  <c r="G254"/>
  <c r="D254"/>
  <c r="E254" s="1"/>
  <c r="F254" s="1"/>
  <c r="G257"/>
  <c r="D257"/>
  <c r="E257" s="1"/>
  <c r="F257" s="1"/>
  <c r="H257"/>
  <c r="AA272"/>
  <c r="AY272"/>
  <c r="BA272" s="1"/>
  <c r="F274"/>
  <c r="AA279"/>
  <c r="K279"/>
  <c r="AY279"/>
  <c r="BA279" s="1"/>
  <c r="G281"/>
  <c r="H281"/>
  <c r="M319"/>
  <c r="N319" s="1"/>
  <c r="T319" s="1"/>
  <c r="L319"/>
  <c r="G277"/>
  <c r="H277"/>
  <c r="D278"/>
  <c r="E278" s="1"/>
  <c r="H278"/>
  <c r="D290"/>
  <c r="E290" s="1"/>
  <c r="F290" s="1"/>
  <c r="G290"/>
  <c r="H290"/>
  <c r="H309"/>
  <c r="O309" s="1"/>
  <c r="P309" s="1"/>
  <c r="AD309"/>
  <c r="G309"/>
  <c r="BW243"/>
  <c r="G273"/>
  <c r="D273"/>
  <c r="E273" s="1"/>
  <c r="AY277"/>
  <c r="BA277" s="1"/>
  <c r="AA277"/>
  <c r="K277"/>
  <c r="AY285"/>
  <c r="BA285" s="1"/>
  <c r="AA285"/>
  <c r="K285"/>
  <c r="G289"/>
  <c r="D289"/>
  <c r="E289" s="1"/>
  <c r="F289" s="1"/>
  <c r="H289"/>
  <c r="K312"/>
  <c r="H313"/>
  <c r="O313" s="1"/>
  <c r="P313" s="1"/>
  <c r="G313"/>
  <c r="AD313"/>
  <c r="BW249"/>
  <c r="G249"/>
  <c r="D256"/>
  <c r="E256" s="1"/>
  <c r="F256" s="1"/>
  <c r="D264"/>
  <c r="E264" s="1"/>
  <c r="F264" s="1"/>
  <c r="K308"/>
  <c r="D332"/>
  <c r="E332" s="1"/>
  <c r="F332" s="1"/>
  <c r="G332"/>
  <c r="H332"/>
  <c r="D298"/>
  <c r="E298" s="1"/>
  <c r="F298" s="1"/>
  <c r="G298"/>
  <c r="M313"/>
  <c r="N313" s="1"/>
  <c r="T313" s="1"/>
  <c r="G284"/>
  <c r="H284"/>
  <c r="K276"/>
  <c r="D284"/>
  <c r="E284" s="1"/>
  <c r="D294"/>
  <c r="E294" s="1"/>
  <c r="F294" s="1"/>
  <c r="G294"/>
  <c r="S310"/>
  <c r="F310"/>
  <c r="H317"/>
  <c r="G317"/>
  <c r="F318"/>
  <c r="G285"/>
  <c r="G292"/>
  <c r="H296"/>
  <c r="G299"/>
  <c r="D302"/>
  <c r="E302" s="1"/>
  <c r="F302" s="1"/>
  <c r="G302"/>
  <c r="H307"/>
  <c r="O307" s="1"/>
  <c r="P307" s="1"/>
  <c r="AD311"/>
  <c r="K315"/>
  <c r="G316"/>
  <c r="AD316"/>
  <c r="D316"/>
  <c r="E316" s="1"/>
  <c r="O316" s="1"/>
  <c r="P316" s="1"/>
  <c r="K317"/>
  <c r="D333"/>
  <c r="E333" s="1"/>
  <c r="F333" s="1"/>
  <c r="H333"/>
  <c r="H334"/>
  <c r="AA283"/>
  <c r="K320"/>
  <c r="F307"/>
  <c r="AD307"/>
  <c r="D329"/>
  <c r="E329" s="1"/>
  <c r="F329" s="1"/>
  <c r="H329"/>
  <c r="D336"/>
  <c r="E336" s="1"/>
  <c r="F336" s="1"/>
  <c r="G336"/>
  <c r="G319"/>
  <c r="AD319"/>
  <c r="G327"/>
  <c r="G331"/>
  <c r="G335"/>
  <c r="K318"/>
  <c r="O314" l="1"/>
  <c r="P314" s="1"/>
  <c r="O312"/>
  <c r="P312" s="1"/>
  <c r="V312" s="1"/>
  <c r="W312" s="1"/>
  <c r="V319"/>
  <c r="W319" s="1"/>
  <c r="AK319"/>
  <c r="AL319" s="1"/>
  <c r="AM319" s="1"/>
  <c r="U319"/>
  <c r="Q319"/>
  <c r="R319" s="1"/>
  <c r="AG319" s="1"/>
  <c r="O317"/>
  <c r="P317" s="1"/>
  <c r="U317" s="1"/>
  <c r="S317"/>
  <c r="O318"/>
  <c r="P318" s="1"/>
  <c r="O308"/>
  <c r="P308" s="1"/>
  <c r="V308" s="1"/>
  <c r="W308" s="1"/>
  <c r="S308"/>
  <c r="F314"/>
  <c r="S314"/>
  <c r="L283"/>
  <c r="F276"/>
  <c r="X283"/>
  <c r="Z283" s="1"/>
  <c r="M274"/>
  <c r="N274" s="1"/>
  <c r="O274" s="1"/>
  <c r="P274" s="1"/>
  <c r="L274"/>
  <c r="U283"/>
  <c r="AW239"/>
  <c r="AY239" s="1"/>
  <c r="AW249"/>
  <c r="AY249" s="1"/>
  <c r="F249"/>
  <c r="M238"/>
  <c r="N238" s="1"/>
  <c r="X238" s="1"/>
  <c r="Z238" s="1"/>
  <c r="F248"/>
  <c r="R248" s="1"/>
  <c r="AW244"/>
  <c r="AY244" s="1"/>
  <c r="F244"/>
  <c r="F245"/>
  <c r="R245" s="1"/>
  <c r="M246"/>
  <c r="N246" s="1"/>
  <c r="L246"/>
  <c r="M189"/>
  <c r="AK278" s="1"/>
  <c r="AN278" s="1"/>
  <c r="M190"/>
  <c r="AK279" s="1"/>
  <c r="AN279" s="1"/>
  <c r="AK320"/>
  <c r="AL320" s="1"/>
  <c r="AM320" s="1"/>
  <c r="V320"/>
  <c r="W320" s="1"/>
  <c r="U320"/>
  <c r="Q320"/>
  <c r="R320" s="1"/>
  <c r="AA320" s="1"/>
  <c r="Q312"/>
  <c r="R312" s="1"/>
  <c r="AA312" s="1"/>
  <c r="U312"/>
  <c r="AQ241"/>
  <c r="AP241"/>
  <c r="AI241" s="1"/>
  <c r="AK316"/>
  <c r="AL316" s="1"/>
  <c r="AM316" s="1"/>
  <c r="V316"/>
  <c r="W316" s="1"/>
  <c r="Q316"/>
  <c r="R316" s="1"/>
  <c r="U316"/>
  <c r="Q309"/>
  <c r="R309" s="1"/>
  <c r="U309"/>
  <c r="AK309"/>
  <c r="AL309" s="1"/>
  <c r="AM309" s="1"/>
  <c r="V309"/>
  <c r="W309" s="1"/>
  <c r="M285"/>
  <c r="N285" s="1"/>
  <c r="L285"/>
  <c r="F242"/>
  <c r="AW242"/>
  <c r="AY242" s="1"/>
  <c r="M196"/>
  <c r="AK285" s="1"/>
  <c r="AN285" s="1"/>
  <c r="H196"/>
  <c r="J196" s="1"/>
  <c r="M273"/>
  <c r="N273" s="1"/>
  <c r="L273"/>
  <c r="F208"/>
  <c r="AU208"/>
  <c r="AW208" s="1"/>
  <c r="Q313"/>
  <c r="R313" s="1"/>
  <c r="U313"/>
  <c r="AK313"/>
  <c r="AL313" s="1"/>
  <c r="AM313" s="1"/>
  <c r="V313"/>
  <c r="W313" s="1"/>
  <c r="L279"/>
  <c r="M279"/>
  <c r="N279" s="1"/>
  <c r="BN240"/>
  <c r="U237"/>
  <c r="Q237"/>
  <c r="X237"/>
  <c r="Z237" s="1"/>
  <c r="BK207"/>
  <c r="M194"/>
  <c r="AK283" s="1"/>
  <c r="AN283" s="1"/>
  <c r="H194"/>
  <c r="J194" s="1"/>
  <c r="L212"/>
  <c r="M212"/>
  <c r="N212" s="1"/>
  <c r="F278"/>
  <c r="BI278"/>
  <c r="R274"/>
  <c r="M247"/>
  <c r="N247" s="1"/>
  <c r="L247"/>
  <c r="F237"/>
  <c r="AW237"/>
  <c r="AY237" s="1"/>
  <c r="L206"/>
  <c r="M206"/>
  <c r="N206" s="1"/>
  <c r="Q250"/>
  <c r="S250" s="1"/>
  <c r="X250"/>
  <c r="Z250" s="1"/>
  <c r="U250"/>
  <c r="BK214"/>
  <c r="BN243"/>
  <c r="R250"/>
  <c r="H193"/>
  <c r="J193" s="1"/>
  <c r="M193"/>
  <c r="AK282" s="1"/>
  <c r="AN282" s="1"/>
  <c r="L211"/>
  <c r="M211"/>
  <c r="N211" s="1"/>
  <c r="F312"/>
  <c r="S312"/>
  <c r="H188"/>
  <c r="J188" s="1"/>
  <c r="M188"/>
  <c r="AK277" s="1"/>
  <c r="AN277" s="1"/>
  <c r="BK202"/>
  <c r="L318"/>
  <c r="M318"/>
  <c r="N318" s="1"/>
  <c r="T318" s="1"/>
  <c r="U315"/>
  <c r="V315"/>
  <c r="W315" s="1"/>
  <c r="Q315"/>
  <c r="R315" s="1"/>
  <c r="AK315"/>
  <c r="AL315" s="1"/>
  <c r="AM315" s="1"/>
  <c r="U311"/>
  <c r="Q311"/>
  <c r="R311" s="1"/>
  <c r="V311"/>
  <c r="W311" s="1"/>
  <c r="AK311"/>
  <c r="AL311" s="1"/>
  <c r="AM311" s="1"/>
  <c r="L281"/>
  <c r="M281"/>
  <c r="N281" s="1"/>
  <c r="O281" s="1"/>
  <c r="P281" s="1"/>
  <c r="BN242"/>
  <c r="L215"/>
  <c r="M215"/>
  <c r="N215" s="1"/>
  <c r="BK215"/>
  <c r="H183"/>
  <c r="J183" s="1"/>
  <c r="M183"/>
  <c r="AK272" s="1"/>
  <c r="AN272" s="1"/>
  <c r="BN237"/>
  <c r="O272"/>
  <c r="P272" s="1"/>
  <c r="F204"/>
  <c r="AU204"/>
  <c r="AW204" s="1"/>
  <c r="L205"/>
  <c r="M205"/>
  <c r="N205" s="1"/>
  <c r="BK210"/>
  <c r="BI273"/>
  <c r="F273"/>
  <c r="M244"/>
  <c r="N244" s="1"/>
  <c r="L244"/>
  <c r="M187"/>
  <c r="AK276" s="1"/>
  <c r="AN276" s="1"/>
  <c r="H187"/>
  <c r="J187" s="1"/>
  <c r="M308"/>
  <c r="N308" s="1"/>
  <c r="T308" s="1"/>
  <c r="L308"/>
  <c r="AU215"/>
  <c r="AW215" s="1"/>
  <c r="F215"/>
  <c r="BN239"/>
  <c r="F241"/>
  <c r="AW241"/>
  <c r="AY241" s="1"/>
  <c r="Q245"/>
  <c r="U245"/>
  <c r="X245"/>
  <c r="Z245" s="1"/>
  <c r="Q209"/>
  <c r="U209"/>
  <c r="BQ209"/>
  <c r="AQ238"/>
  <c r="AP238"/>
  <c r="AI238" s="1"/>
  <c r="Q284"/>
  <c r="U284"/>
  <c r="X284"/>
  <c r="Z284" s="1"/>
  <c r="AW238"/>
  <c r="AY238" s="1"/>
  <c r="F238"/>
  <c r="L208"/>
  <c r="M208"/>
  <c r="N208" s="1"/>
  <c r="L277"/>
  <c r="M277"/>
  <c r="N277" s="1"/>
  <c r="O277" s="1"/>
  <c r="P277" s="1"/>
  <c r="AK310"/>
  <c r="AL310" s="1"/>
  <c r="AM310" s="1"/>
  <c r="U310"/>
  <c r="V310"/>
  <c r="W310" s="1"/>
  <c r="Q310"/>
  <c r="R310" s="1"/>
  <c r="AA310" s="1"/>
  <c r="H192"/>
  <c r="J192" s="1"/>
  <c r="M192"/>
  <c r="AK281" s="1"/>
  <c r="AN281" s="1"/>
  <c r="BN248"/>
  <c r="BI284"/>
  <c r="F284"/>
  <c r="M240"/>
  <c r="N240" s="1"/>
  <c r="R240" s="1"/>
  <c r="L240"/>
  <c r="BN247"/>
  <c r="M242"/>
  <c r="N242" s="1"/>
  <c r="L242"/>
  <c r="M310"/>
  <c r="N310" s="1"/>
  <c r="T310" s="1"/>
  <c r="L310"/>
  <c r="U307"/>
  <c r="AK307"/>
  <c r="AL307" s="1"/>
  <c r="AM307" s="1"/>
  <c r="Q307"/>
  <c r="R307" s="1"/>
  <c r="V307"/>
  <c r="W307" s="1"/>
  <c r="M239"/>
  <c r="N239" s="1"/>
  <c r="O239" s="1"/>
  <c r="P239" s="1"/>
  <c r="L239"/>
  <c r="F247"/>
  <c r="AW247"/>
  <c r="AY247" s="1"/>
  <c r="L275"/>
  <c r="M275"/>
  <c r="N275" s="1"/>
  <c r="O275" s="1"/>
  <c r="P275" s="1"/>
  <c r="AU214"/>
  <c r="AW214" s="1"/>
  <c r="F214"/>
  <c r="Q207"/>
  <c r="BQ207"/>
  <c r="X207"/>
  <c r="Z207" s="1"/>
  <c r="AI207" s="1"/>
  <c r="U207"/>
  <c r="BK203"/>
  <c r="M278"/>
  <c r="N278" s="1"/>
  <c r="L278"/>
  <c r="BK213"/>
  <c r="M248"/>
  <c r="N248" s="1"/>
  <c r="L248"/>
  <c r="L317"/>
  <c r="M317"/>
  <c r="N317" s="1"/>
  <c r="T317" s="1"/>
  <c r="F320"/>
  <c r="S320"/>
  <c r="R275"/>
  <c r="AU207"/>
  <c r="AW207" s="1"/>
  <c r="F207"/>
  <c r="BK209"/>
  <c r="H184"/>
  <c r="J184" s="1"/>
  <c r="M184"/>
  <c r="AK273" s="1"/>
  <c r="AN273" s="1"/>
  <c r="F316"/>
  <c r="S316"/>
  <c r="AF283"/>
  <c r="AP283"/>
  <c r="Q314"/>
  <c r="R314" s="1"/>
  <c r="AA314" s="1"/>
  <c r="V314"/>
  <c r="W314" s="1"/>
  <c r="AK314"/>
  <c r="AL314" s="1"/>
  <c r="AM314" s="1"/>
  <c r="U314"/>
  <c r="BK211"/>
  <c r="L210"/>
  <c r="M210"/>
  <c r="N210" s="1"/>
  <c r="R210" s="1"/>
  <c r="L320"/>
  <c r="M320"/>
  <c r="N320" s="1"/>
  <c r="T320" s="1"/>
  <c r="M312"/>
  <c r="N312" s="1"/>
  <c r="T312" s="1"/>
  <c r="L312"/>
  <c r="L214"/>
  <c r="M214"/>
  <c r="N214" s="1"/>
  <c r="M249"/>
  <c r="N249" s="1"/>
  <c r="L249"/>
  <c r="L314"/>
  <c r="M314"/>
  <c r="N314" s="1"/>
  <c r="T314" s="1"/>
  <c r="BI283"/>
  <c r="F283"/>
  <c r="Q241"/>
  <c r="U241"/>
  <c r="M315"/>
  <c r="N315" s="1"/>
  <c r="T315" s="1"/>
  <c r="L315"/>
  <c r="AA315"/>
  <c r="M280"/>
  <c r="N280" s="1"/>
  <c r="R280" s="1"/>
  <c r="L280"/>
  <c r="AU202"/>
  <c r="AW202" s="1"/>
  <c r="F202"/>
  <c r="M311"/>
  <c r="N311" s="1"/>
  <c r="T311" s="1"/>
  <c r="L311"/>
  <c r="L243"/>
  <c r="M243"/>
  <c r="N243" s="1"/>
  <c r="L203"/>
  <c r="M203"/>
  <c r="N203" s="1"/>
  <c r="O203" s="1"/>
  <c r="P203" s="1"/>
  <c r="L213"/>
  <c r="M213"/>
  <c r="N213" s="1"/>
  <c r="L202"/>
  <c r="M202"/>
  <c r="N202" s="1"/>
  <c r="Q204"/>
  <c r="U204"/>
  <c r="BQ204"/>
  <c r="BK205"/>
  <c r="M276"/>
  <c r="N276" s="1"/>
  <c r="L276"/>
  <c r="L272"/>
  <c r="M272"/>
  <c r="N272" s="1"/>
  <c r="R272" s="1"/>
  <c r="F246"/>
  <c r="AW246"/>
  <c r="AY246" s="1"/>
  <c r="F209"/>
  <c r="AU209"/>
  <c r="AW209" s="1"/>
  <c r="L282"/>
  <c r="M282"/>
  <c r="N282" s="1"/>
  <c r="BN244"/>
  <c r="BN241"/>
  <c r="BK204"/>
  <c r="AA319" l="1"/>
  <c r="AK312"/>
  <c r="AL312" s="1"/>
  <c r="AM312" s="1"/>
  <c r="AN312" s="1"/>
  <c r="AK317"/>
  <c r="AL317" s="1"/>
  <c r="AM317" s="1"/>
  <c r="Q317"/>
  <c r="R317" s="1"/>
  <c r="AA317" s="1"/>
  <c r="U308"/>
  <c r="AK308"/>
  <c r="AL308" s="1"/>
  <c r="AM308" s="1"/>
  <c r="AT308" s="1"/>
  <c r="AE319"/>
  <c r="V317"/>
  <c r="W317" s="1"/>
  <c r="AP317" s="1"/>
  <c r="AQ317" s="1"/>
  <c r="AR317" s="1"/>
  <c r="AN319"/>
  <c r="AT319"/>
  <c r="AV319"/>
  <c r="V318"/>
  <c r="W318" s="1"/>
  <c r="U318"/>
  <c r="AK318"/>
  <c r="AL318" s="1"/>
  <c r="AM318" s="1"/>
  <c r="Q318"/>
  <c r="R318" s="1"/>
  <c r="Q308"/>
  <c r="R308" s="1"/>
  <c r="AA308" s="1"/>
  <c r="AP319"/>
  <c r="AQ319" s="1"/>
  <c r="AR319" s="1"/>
  <c r="X319"/>
  <c r="Y319" s="1"/>
  <c r="O280"/>
  <c r="P280" s="1"/>
  <c r="R281"/>
  <c r="X274"/>
  <c r="Z274" s="1"/>
  <c r="U274"/>
  <c r="Q274"/>
  <c r="O245"/>
  <c r="P245" s="1"/>
  <c r="O248"/>
  <c r="P248" s="1"/>
  <c r="U238"/>
  <c r="Q238"/>
  <c r="R239"/>
  <c r="O240"/>
  <c r="P240" s="1"/>
  <c r="S240" s="1"/>
  <c r="Q246"/>
  <c r="U246"/>
  <c r="X246"/>
  <c r="Z246" s="1"/>
  <c r="O210"/>
  <c r="P210" s="1"/>
  <c r="R203"/>
  <c r="T250"/>
  <c r="AD250"/>
  <c r="AC250"/>
  <c r="U242"/>
  <c r="Q242"/>
  <c r="X242"/>
  <c r="Z242" s="1"/>
  <c r="AG307"/>
  <c r="AE307"/>
  <c r="AA307"/>
  <c r="O208"/>
  <c r="P208" s="1"/>
  <c r="R208"/>
  <c r="AG312"/>
  <c r="AE312"/>
  <c r="O209"/>
  <c r="P209" s="1"/>
  <c r="R209"/>
  <c r="R283"/>
  <c r="O283"/>
  <c r="P283" s="1"/>
  <c r="U249"/>
  <c r="Q249"/>
  <c r="O249"/>
  <c r="P249" s="1"/>
  <c r="X249"/>
  <c r="Z249" s="1"/>
  <c r="R249"/>
  <c r="AN314"/>
  <c r="AT314"/>
  <c r="AV314"/>
  <c r="AV307"/>
  <c r="AT307"/>
  <c r="AN307"/>
  <c r="R277"/>
  <c r="AV311"/>
  <c r="AN311"/>
  <c r="AT311"/>
  <c r="AT315"/>
  <c r="AN315"/>
  <c r="AV315"/>
  <c r="Q247"/>
  <c r="U247"/>
  <c r="X247"/>
  <c r="Z247" s="1"/>
  <c r="AQ237"/>
  <c r="AP237"/>
  <c r="AI237" s="1"/>
  <c r="X313"/>
  <c r="Y313" s="1"/>
  <c r="AP313"/>
  <c r="AQ313" s="1"/>
  <c r="AR313" s="1"/>
  <c r="AG316"/>
  <c r="AE316"/>
  <c r="AA316"/>
  <c r="AP312"/>
  <c r="AQ312" s="1"/>
  <c r="AR312" s="1"/>
  <c r="X312"/>
  <c r="Y312" s="1"/>
  <c r="BQ202"/>
  <c r="Q202"/>
  <c r="U202"/>
  <c r="X202"/>
  <c r="Z202" s="1"/>
  <c r="AI202" s="1"/>
  <c r="Q280"/>
  <c r="S280" s="1"/>
  <c r="X280"/>
  <c r="Z280" s="1"/>
  <c r="U280"/>
  <c r="Q214"/>
  <c r="U214"/>
  <c r="BQ214"/>
  <c r="X214"/>
  <c r="Z214" s="1"/>
  <c r="AI214" s="1"/>
  <c r="X314"/>
  <c r="Y314" s="1"/>
  <c r="AP314"/>
  <c r="AQ314" s="1"/>
  <c r="AR314" s="1"/>
  <c r="O284"/>
  <c r="P284" s="1"/>
  <c r="R284"/>
  <c r="AG310"/>
  <c r="AE310"/>
  <c r="Q205"/>
  <c r="U205"/>
  <c r="R205"/>
  <c r="BQ205"/>
  <c r="X205"/>
  <c r="Z205" s="1"/>
  <c r="AI205" s="1"/>
  <c r="O205"/>
  <c r="P205" s="1"/>
  <c r="Q215"/>
  <c r="BQ215"/>
  <c r="U215"/>
  <c r="X215"/>
  <c r="Z215" s="1"/>
  <c r="AI215" s="1"/>
  <c r="AP311"/>
  <c r="AQ311" s="1"/>
  <c r="AR311" s="1"/>
  <c r="X311"/>
  <c r="Y311" s="1"/>
  <c r="AG315"/>
  <c r="AE315"/>
  <c r="AP250"/>
  <c r="AQ250"/>
  <c r="AI250"/>
  <c r="AK250" s="1"/>
  <c r="S274"/>
  <c r="AV313"/>
  <c r="AT313"/>
  <c r="AN313"/>
  <c r="U285"/>
  <c r="Q285"/>
  <c r="R285"/>
  <c r="O285"/>
  <c r="P285" s="1"/>
  <c r="S285" s="1"/>
  <c r="X285"/>
  <c r="Z285" s="1"/>
  <c r="AP316"/>
  <c r="AQ316" s="1"/>
  <c r="AR316" s="1"/>
  <c r="X316"/>
  <c r="Y316" s="1"/>
  <c r="AT312"/>
  <c r="AV312"/>
  <c r="AP307"/>
  <c r="AQ307" s="1"/>
  <c r="AR307" s="1"/>
  <c r="X307"/>
  <c r="Y307" s="1"/>
  <c r="AQ245"/>
  <c r="AP245"/>
  <c r="O237"/>
  <c r="P237" s="1"/>
  <c r="R237"/>
  <c r="U282"/>
  <c r="Q282"/>
  <c r="X282"/>
  <c r="Z282" s="1"/>
  <c r="Q276"/>
  <c r="U276"/>
  <c r="X276"/>
  <c r="Z276" s="1"/>
  <c r="O276"/>
  <c r="P276" s="1"/>
  <c r="R276"/>
  <c r="R282"/>
  <c r="AT316"/>
  <c r="AV316"/>
  <c r="AN316"/>
  <c r="U213"/>
  <c r="BQ213"/>
  <c r="Q213"/>
  <c r="O213"/>
  <c r="P213" s="1"/>
  <c r="X213"/>
  <c r="Z213" s="1"/>
  <c r="AI213" s="1"/>
  <c r="R213"/>
  <c r="S245"/>
  <c r="O246"/>
  <c r="P246" s="1"/>
  <c r="R246"/>
  <c r="Q240"/>
  <c r="U240"/>
  <c r="X240"/>
  <c r="Z240" s="1"/>
  <c r="AN310"/>
  <c r="AT310"/>
  <c r="AV310"/>
  <c r="BQ208"/>
  <c r="Q208"/>
  <c r="U208"/>
  <c r="X208"/>
  <c r="Z208" s="1"/>
  <c r="AI208" s="1"/>
  <c r="AG317"/>
  <c r="R204"/>
  <c r="O204"/>
  <c r="P204" s="1"/>
  <c r="O278"/>
  <c r="P278" s="1"/>
  <c r="R278"/>
  <c r="AE308"/>
  <c r="AP320"/>
  <c r="AQ320" s="1"/>
  <c r="AR320" s="1"/>
  <c r="X320"/>
  <c r="Y320" s="1"/>
  <c r="O202"/>
  <c r="P202" s="1"/>
  <c r="R202"/>
  <c r="R238"/>
  <c r="O238"/>
  <c r="P238" s="1"/>
  <c r="O242"/>
  <c r="P242" s="1"/>
  <c r="R242"/>
  <c r="U243"/>
  <c r="Q243"/>
  <c r="O243"/>
  <c r="P243" s="1"/>
  <c r="R243"/>
  <c r="X243"/>
  <c r="Z243" s="1"/>
  <c r="Q277"/>
  <c r="U277"/>
  <c r="X277"/>
  <c r="Z277" s="1"/>
  <c r="AG314"/>
  <c r="AE314"/>
  <c r="U278"/>
  <c r="Q278"/>
  <c r="X278"/>
  <c r="Z278" s="1"/>
  <c r="AP310"/>
  <c r="AQ310" s="1"/>
  <c r="AR310" s="1"/>
  <c r="X310"/>
  <c r="Y310" s="1"/>
  <c r="O215"/>
  <c r="P215" s="1"/>
  <c r="R215"/>
  <c r="X244"/>
  <c r="Z244" s="1"/>
  <c r="Q244"/>
  <c r="U244"/>
  <c r="R244"/>
  <c r="O244"/>
  <c r="P244" s="1"/>
  <c r="S210"/>
  <c r="AG311"/>
  <c r="AE311"/>
  <c r="AP315"/>
  <c r="AQ315" s="1"/>
  <c r="AR315" s="1"/>
  <c r="X315"/>
  <c r="Y315" s="1"/>
  <c r="U273"/>
  <c r="Q273"/>
  <c r="X273"/>
  <c r="Z273" s="1"/>
  <c r="X309"/>
  <c r="Y309" s="1"/>
  <c r="AP309"/>
  <c r="AQ309" s="1"/>
  <c r="AR309" s="1"/>
  <c r="AG320"/>
  <c r="AE320"/>
  <c r="AA311"/>
  <c r="BQ210"/>
  <c r="U210"/>
  <c r="Q210"/>
  <c r="X210"/>
  <c r="Z210" s="1"/>
  <c r="AI210" s="1"/>
  <c r="R207"/>
  <c r="O207"/>
  <c r="P207" s="1"/>
  <c r="R214"/>
  <c r="O214"/>
  <c r="P214" s="1"/>
  <c r="O247"/>
  <c r="P247" s="1"/>
  <c r="R247"/>
  <c r="O282"/>
  <c r="P282" s="1"/>
  <c r="S282" s="1"/>
  <c r="AV317"/>
  <c r="AT317"/>
  <c r="AN317"/>
  <c r="O273"/>
  <c r="P273" s="1"/>
  <c r="R273"/>
  <c r="U211"/>
  <c r="BQ211"/>
  <c r="Q211"/>
  <c r="O211"/>
  <c r="P211" s="1"/>
  <c r="X211"/>
  <c r="Z211" s="1"/>
  <c r="AI211" s="1"/>
  <c r="R211"/>
  <c r="U206"/>
  <c r="BQ206"/>
  <c r="Q206"/>
  <c r="O206"/>
  <c r="P206" s="1"/>
  <c r="X206"/>
  <c r="Z206" s="1"/>
  <c r="AI206" s="1"/>
  <c r="R206"/>
  <c r="AG313"/>
  <c r="AE313"/>
  <c r="AA313"/>
  <c r="AV309"/>
  <c r="AN309"/>
  <c r="AT309"/>
  <c r="Q272"/>
  <c r="S272" s="1"/>
  <c r="U272"/>
  <c r="X272"/>
  <c r="Z272" s="1"/>
  <c r="BQ203"/>
  <c r="U203"/>
  <c r="Q203"/>
  <c r="S203" s="1"/>
  <c r="X203"/>
  <c r="Z203" s="1"/>
  <c r="AI203" s="1"/>
  <c r="Q248"/>
  <c r="U248"/>
  <c r="X248"/>
  <c r="Z248" s="1"/>
  <c r="Q275"/>
  <c r="S275" s="1"/>
  <c r="U275"/>
  <c r="X275"/>
  <c r="Z275" s="1"/>
  <c r="Q239"/>
  <c r="S239" s="1"/>
  <c r="U239"/>
  <c r="X239"/>
  <c r="Z239" s="1"/>
  <c r="AF284"/>
  <c r="AP284"/>
  <c r="O241"/>
  <c r="P241" s="1"/>
  <c r="R241"/>
  <c r="U281"/>
  <c r="Q281"/>
  <c r="S281" s="1"/>
  <c r="X281"/>
  <c r="Z281" s="1"/>
  <c r="U212"/>
  <c r="BQ212"/>
  <c r="Q212"/>
  <c r="R212"/>
  <c r="O212"/>
  <c r="P212" s="1"/>
  <c r="S212" s="1"/>
  <c r="X212"/>
  <c r="Z212" s="1"/>
  <c r="AI212" s="1"/>
  <c r="AP308"/>
  <c r="AQ308" s="1"/>
  <c r="AR308" s="1"/>
  <c r="X308"/>
  <c r="Y308" s="1"/>
  <c r="U279"/>
  <c r="Q279"/>
  <c r="X279"/>
  <c r="Z279" s="1"/>
  <c r="R279"/>
  <c r="O279"/>
  <c r="P279" s="1"/>
  <c r="AA309"/>
  <c r="AG309"/>
  <c r="AE309"/>
  <c r="AT320"/>
  <c r="AV320"/>
  <c r="AN320"/>
  <c r="AE317" l="1"/>
  <c r="AV308"/>
  <c r="AN308"/>
  <c r="AG308"/>
  <c r="X317"/>
  <c r="Y317" s="1"/>
  <c r="AV318"/>
  <c r="AN318"/>
  <c r="AT318"/>
  <c r="AP318"/>
  <c r="AQ318" s="1"/>
  <c r="AR318" s="1"/>
  <c r="X318"/>
  <c r="Y318" s="1"/>
  <c r="AE318"/>
  <c r="AE322" s="1"/>
  <c r="AE323" s="1"/>
  <c r="AE324" s="1"/>
  <c r="AG318"/>
  <c r="AA318"/>
  <c r="AA321" s="1"/>
  <c r="S277"/>
  <c r="T277" s="1"/>
  <c r="S278"/>
  <c r="AF274"/>
  <c r="AP274"/>
  <c r="S284"/>
  <c r="AC284" s="1"/>
  <c r="AZ284" s="1"/>
  <c r="S248"/>
  <c r="T248" s="1"/>
  <c r="AI245"/>
  <c r="AP246"/>
  <c r="AQ246"/>
  <c r="S244"/>
  <c r="AD244" s="1"/>
  <c r="S237"/>
  <c r="AC237" s="1"/>
  <c r="S238"/>
  <c r="AD238" s="1"/>
  <c r="S206"/>
  <c r="S215"/>
  <c r="AD215" s="1"/>
  <c r="T239"/>
  <c r="AC239"/>
  <c r="AD239"/>
  <c r="T203"/>
  <c r="AC203"/>
  <c r="AD203"/>
  <c r="T272"/>
  <c r="AC272"/>
  <c r="AZ272" s="1"/>
  <c r="AD272"/>
  <c r="AD248"/>
  <c r="AC248"/>
  <c r="AC277"/>
  <c r="AZ277" s="1"/>
  <c r="T280"/>
  <c r="AD280"/>
  <c r="AC280"/>
  <c r="AZ280" s="1"/>
  <c r="T281"/>
  <c r="AD281"/>
  <c r="AC281"/>
  <c r="AZ281" s="1"/>
  <c r="T274"/>
  <c r="AC274"/>
  <c r="AZ274" s="1"/>
  <c r="AD274"/>
  <c r="AQ239"/>
  <c r="AP239"/>
  <c r="AP282"/>
  <c r="AF282"/>
  <c r="T240"/>
  <c r="AC240"/>
  <c r="AD240"/>
  <c r="AF273"/>
  <c r="AP273"/>
  <c r="S242"/>
  <c r="S213"/>
  <c r="S209"/>
  <c r="S247"/>
  <c r="AF278"/>
  <c r="AP278"/>
  <c r="T275"/>
  <c r="AD275"/>
  <c r="AC275"/>
  <c r="AZ275" s="1"/>
  <c r="AQ249"/>
  <c r="AP249"/>
  <c r="AH250"/>
  <c r="AG250"/>
  <c r="AE250"/>
  <c r="AF250"/>
  <c r="AP275"/>
  <c r="AF275"/>
  <c r="AG275" s="1"/>
  <c r="AQ275" s="1"/>
  <c r="S273"/>
  <c r="S214"/>
  <c r="AQ243"/>
  <c r="AP243"/>
  <c r="S205"/>
  <c r="S249"/>
  <c r="W250"/>
  <c r="V250"/>
  <c r="Y250" s="1"/>
  <c r="T282"/>
  <c r="AD282"/>
  <c r="AC282"/>
  <c r="AZ282" s="1"/>
  <c r="AF277"/>
  <c r="AP277"/>
  <c r="AQ240"/>
  <c r="AP240"/>
  <c r="AF281"/>
  <c r="AP281"/>
  <c r="T212"/>
  <c r="AC212"/>
  <c r="AD212"/>
  <c r="T278"/>
  <c r="AD278"/>
  <c r="AC278"/>
  <c r="AZ278" s="1"/>
  <c r="S241"/>
  <c r="AF272"/>
  <c r="AP272"/>
  <c r="AQ244"/>
  <c r="AI244" s="1"/>
  <c r="AP244"/>
  <c r="S243"/>
  <c r="S204"/>
  <c r="S246"/>
  <c r="AP276"/>
  <c r="AF276"/>
  <c r="S208"/>
  <c r="T215"/>
  <c r="AC215"/>
  <c r="AP285"/>
  <c r="AF285"/>
  <c r="T206"/>
  <c r="AC206"/>
  <c r="AD206"/>
  <c r="T210"/>
  <c r="AD210"/>
  <c r="AC210"/>
  <c r="T285"/>
  <c r="AD285"/>
  <c r="AC285"/>
  <c r="AZ285" s="1"/>
  <c r="T244"/>
  <c r="S279"/>
  <c r="S276"/>
  <c r="AQ242"/>
  <c r="AP242"/>
  <c r="AF279"/>
  <c r="AP279"/>
  <c r="AP248"/>
  <c r="AQ248"/>
  <c r="S211"/>
  <c r="S207"/>
  <c r="S202"/>
  <c r="T245"/>
  <c r="AC245"/>
  <c r="AD245"/>
  <c r="AK245" s="1"/>
  <c r="T284"/>
  <c r="AF280"/>
  <c r="AP280"/>
  <c r="AQ247"/>
  <c r="AP247"/>
  <c r="S283"/>
  <c r="AA322"/>
  <c r="AA323" s="1"/>
  <c r="AE321" l="1"/>
  <c r="AD277"/>
  <c r="AD284"/>
  <c r="AG284"/>
  <c r="AQ284" s="1"/>
  <c r="AG282"/>
  <c r="AQ282" s="1"/>
  <c r="AV282" s="1"/>
  <c r="AW282" s="1"/>
  <c r="AG280"/>
  <c r="AQ280" s="1"/>
  <c r="AV280" s="1"/>
  <c r="AW280" s="1"/>
  <c r="AD237"/>
  <c r="AK237" s="1"/>
  <c r="T237"/>
  <c r="W237" s="1"/>
  <c r="AC244"/>
  <c r="AI242"/>
  <c r="AK242" s="1"/>
  <c r="T238"/>
  <c r="W238" s="1"/>
  <c r="AI249"/>
  <c r="AK244"/>
  <c r="AI248"/>
  <c r="AK248" s="1"/>
  <c r="AI240"/>
  <c r="AK240" s="1"/>
  <c r="AI247"/>
  <c r="AK247" s="1"/>
  <c r="AC238"/>
  <c r="AK238" s="1"/>
  <c r="AI239"/>
  <c r="AK239" s="1"/>
  <c r="AI246"/>
  <c r="AI243"/>
  <c r="AK210"/>
  <c r="AK206"/>
  <c r="AH203"/>
  <c r="AG203"/>
  <c r="AF203"/>
  <c r="AE203"/>
  <c r="T202"/>
  <c r="AD202"/>
  <c r="AC202"/>
  <c r="W210"/>
  <c r="V210"/>
  <c r="Y210" s="1"/>
  <c r="AG215"/>
  <c r="AH215"/>
  <c r="AF215"/>
  <c r="AE215"/>
  <c r="T204"/>
  <c r="AC204"/>
  <c r="AD204"/>
  <c r="T241"/>
  <c r="AD241"/>
  <c r="AC241"/>
  <c r="AE212"/>
  <c r="AG212"/>
  <c r="AH212"/>
  <c r="AF212"/>
  <c r="V282"/>
  <c r="W282"/>
  <c r="AE282"/>
  <c r="AI282" s="1"/>
  <c r="AJ275"/>
  <c r="AL275" s="1"/>
  <c r="AM275" s="1"/>
  <c r="W275"/>
  <c r="V275"/>
  <c r="AE275"/>
  <c r="AI275" s="1"/>
  <c r="T213"/>
  <c r="AD213"/>
  <c r="AC213"/>
  <c r="T207"/>
  <c r="AC207"/>
  <c r="AD207"/>
  <c r="AF244"/>
  <c r="AG244"/>
  <c r="AH244"/>
  <c r="AE244"/>
  <c r="AE206"/>
  <c r="AG206"/>
  <c r="AF206"/>
  <c r="AH206"/>
  <c r="T243"/>
  <c r="AC243"/>
  <c r="AD243"/>
  <c r="T214"/>
  <c r="AC214"/>
  <c r="AD214"/>
  <c r="T242"/>
  <c r="AC242"/>
  <c r="AD242"/>
  <c r="V274"/>
  <c r="W274"/>
  <c r="AE274"/>
  <c r="AI274" s="1"/>
  <c r="AE272"/>
  <c r="AI272" s="1"/>
  <c r="V272"/>
  <c r="W272"/>
  <c r="V215"/>
  <c r="Y215" s="1"/>
  <c r="W215"/>
  <c r="AV284"/>
  <c r="AW284" s="1"/>
  <c r="W277"/>
  <c r="V277"/>
  <c r="AE277"/>
  <c r="AI277" s="1"/>
  <c r="T208"/>
  <c r="AD208"/>
  <c r="AC208"/>
  <c r="W281"/>
  <c r="V281"/>
  <c r="AE281"/>
  <c r="AI281" s="1"/>
  <c r="T205"/>
  <c r="AC205"/>
  <c r="AD205"/>
  <c r="AG239"/>
  <c r="AF239"/>
  <c r="AE239"/>
  <c r="AH239"/>
  <c r="AG285"/>
  <c r="AQ285" s="1"/>
  <c r="AV285" s="1"/>
  <c r="AW285" s="1"/>
  <c r="T247"/>
  <c r="AC247"/>
  <c r="AD247"/>
  <c r="V248"/>
  <c r="Y248" s="1"/>
  <c r="W248"/>
  <c r="T211"/>
  <c r="AC211"/>
  <c r="AD211"/>
  <c r="V244"/>
  <c r="Y244" s="1"/>
  <c r="W244"/>
  <c r="W212"/>
  <c r="V212"/>
  <c r="Y212" s="1"/>
  <c r="AO250"/>
  <c r="AN250"/>
  <c r="T273"/>
  <c r="AC273"/>
  <c r="AZ273" s="1"/>
  <c r="AD273"/>
  <c r="AG273" s="1"/>
  <c r="AQ273" s="1"/>
  <c r="AF238"/>
  <c r="AE238"/>
  <c r="V206"/>
  <c r="Y206" s="1"/>
  <c r="W206"/>
  <c r="AE237"/>
  <c r="AH237"/>
  <c r="AF237"/>
  <c r="T283"/>
  <c r="AC283"/>
  <c r="AZ283" s="1"/>
  <c r="AD283"/>
  <c r="W284"/>
  <c r="V284"/>
  <c r="AE284"/>
  <c r="AI284" s="1"/>
  <c r="T276"/>
  <c r="AD276"/>
  <c r="AG276" s="1"/>
  <c r="AQ276" s="1"/>
  <c r="AC276"/>
  <c r="AZ276" s="1"/>
  <c r="AG281"/>
  <c r="AQ281" s="1"/>
  <c r="AV281" s="1"/>
  <c r="AW281" s="1"/>
  <c r="T249"/>
  <c r="AD249"/>
  <c r="AC249"/>
  <c r="AK203"/>
  <c r="V203"/>
  <c r="Y203" s="1"/>
  <c r="W203"/>
  <c r="AE245"/>
  <c r="AF245"/>
  <c r="AH245"/>
  <c r="AG245"/>
  <c r="T279"/>
  <c r="AD279"/>
  <c r="AC279"/>
  <c r="AZ279" s="1"/>
  <c r="W285"/>
  <c r="V285"/>
  <c r="AE285"/>
  <c r="AI285" s="1"/>
  <c r="AK215"/>
  <c r="AK212"/>
  <c r="AG278"/>
  <c r="AQ278" s="1"/>
  <c r="AV278" s="1"/>
  <c r="AW278" s="1"/>
  <c r="AF240"/>
  <c r="AH240"/>
  <c r="AG240"/>
  <c r="AE240"/>
  <c r="AG248"/>
  <c r="AF248"/>
  <c r="AH248"/>
  <c r="AE248"/>
  <c r="W245"/>
  <c r="V245"/>
  <c r="Y245" s="1"/>
  <c r="AG210"/>
  <c r="AF210"/>
  <c r="AH210"/>
  <c r="AE210"/>
  <c r="T246"/>
  <c r="AD246"/>
  <c r="AC246"/>
  <c r="AG272"/>
  <c r="AQ272" s="1"/>
  <c r="AV272" s="1"/>
  <c r="AW272" s="1"/>
  <c r="W278"/>
  <c r="V278"/>
  <c r="AE278"/>
  <c r="AI278" s="1"/>
  <c r="AV275"/>
  <c r="AW275" s="1"/>
  <c r="T209"/>
  <c r="AC209"/>
  <c r="AD209"/>
  <c r="W240"/>
  <c r="V240"/>
  <c r="Y240" s="1"/>
  <c r="AG274"/>
  <c r="AQ274" s="1"/>
  <c r="AV274" s="1"/>
  <c r="AW274" s="1"/>
  <c r="V280"/>
  <c r="W280"/>
  <c r="AE280"/>
  <c r="AI280" s="1"/>
  <c r="V239"/>
  <c r="Y239" s="1"/>
  <c r="W239"/>
  <c r="AV277" l="1"/>
  <c r="AW277" s="1"/>
  <c r="AX277" s="1"/>
  <c r="AG277"/>
  <c r="AQ277" s="1"/>
  <c r="AJ281"/>
  <c r="AL281" s="1"/>
  <c r="AM281" s="1"/>
  <c r="AJ274"/>
  <c r="AL274" s="1"/>
  <c r="AM274" s="1"/>
  <c r="AG237"/>
  <c r="V237"/>
  <c r="Y237" s="1"/>
  <c r="AO237" s="1"/>
  <c r="AJ250"/>
  <c r="AL250" s="1"/>
  <c r="V238"/>
  <c r="Y238" s="1"/>
  <c r="AN238" s="1"/>
  <c r="AJ238" s="1"/>
  <c r="AL238" s="1"/>
  <c r="AG238"/>
  <c r="AH238"/>
  <c r="AK249"/>
  <c r="BC281"/>
  <c r="BD281" s="1"/>
  <c r="AX281"/>
  <c r="BB281"/>
  <c r="BL281"/>
  <c r="BC285"/>
  <c r="BD285" s="1"/>
  <c r="AX285"/>
  <c r="BB285"/>
  <c r="BL285"/>
  <c r="BC272"/>
  <c r="BD272" s="1"/>
  <c r="BB272"/>
  <c r="AX272"/>
  <c r="BL272"/>
  <c r="AH209"/>
  <c r="AG209"/>
  <c r="AF209"/>
  <c r="AE209"/>
  <c r="AK209"/>
  <c r="AF211"/>
  <c r="AE211"/>
  <c r="AH211"/>
  <c r="AG211"/>
  <c r="AK211"/>
  <c r="W247"/>
  <c r="V247"/>
  <c r="Y247" s="1"/>
  <c r="AX284"/>
  <c r="BC284"/>
  <c r="BD284" s="1"/>
  <c r="BB284"/>
  <c r="BL284"/>
  <c r="W214"/>
  <c r="V214"/>
  <c r="Y214" s="1"/>
  <c r="W207"/>
  <c r="V207"/>
  <c r="Y207" s="1"/>
  <c r="W204"/>
  <c r="V204"/>
  <c r="Y204" s="1"/>
  <c r="AJ280"/>
  <c r="AL280" s="1"/>
  <c r="AM280" s="1"/>
  <c r="W279"/>
  <c r="V279"/>
  <c r="AE279"/>
  <c r="AI279" s="1"/>
  <c r="AG283"/>
  <c r="AQ283" s="1"/>
  <c r="AV283" s="1"/>
  <c r="AW283" s="1"/>
  <c r="AM250"/>
  <c r="AX278"/>
  <c r="BB278"/>
  <c r="BC278"/>
  <c r="BD278" s="1"/>
  <c r="BL278"/>
  <c r="W208"/>
  <c r="V208"/>
  <c r="Y208" s="1"/>
  <c r="AF243"/>
  <c r="AE243"/>
  <c r="AH243"/>
  <c r="AG243"/>
  <c r="AH202"/>
  <c r="AG202"/>
  <c r="AE202"/>
  <c r="AF202"/>
  <c r="AK202"/>
  <c r="W209"/>
  <c r="V209"/>
  <c r="Y209" s="1"/>
  <c r="AG279"/>
  <c r="AQ279" s="1"/>
  <c r="AV279" s="1"/>
  <c r="AW279" s="1"/>
  <c r="V211"/>
  <c r="Y211" s="1"/>
  <c r="W211"/>
  <c r="V205"/>
  <c r="Y205" s="1"/>
  <c r="W205"/>
  <c r="AJ215"/>
  <c r="AL215" s="1"/>
  <c r="AO215"/>
  <c r="AO274"/>
  <c r="Y274"/>
  <c r="V202"/>
  <c r="Y202" s="1"/>
  <c r="W202"/>
  <c r="Y280"/>
  <c r="AO280"/>
  <c r="AX275"/>
  <c r="BC275"/>
  <c r="BD275" s="1"/>
  <c r="BB275"/>
  <c r="BL275"/>
  <c r="AH246"/>
  <c r="AG246"/>
  <c r="AE246"/>
  <c r="AF246"/>
  <c r="AK246"/>
  <c r="AN245"/>
  <c r="AO245"/>
  <c r="AH249"/>
  <c r="AG249"/>
  <c r="AE249"/>
  <c r="AF249"/>
  <c r="AV276"/>
  <c r="AW276" s="1"/>
  <c r="V283"/>
  <c r="W283"/>
  <c r="AE283"/>
  <c r="AI283" s="1"/>
  <c r="AH242"/>
  <c r="AG242"/>
  <c r="AF242"/>
  <c r="AE242"/>
  <c r="V243"/>
  <c r="Y243" s="1"/>
  <c r="W243"/>
  <c r="BC282"/>
  <c r="BD282" s="1"/>
  <c r="BB282"/>
  <c r="AX282"/>
  <c r="BL282"/>
  <c r="W246"/>
  <c r="V246"/>
  <c r="Y246" s="1"/>
  <c r="AJ285"/>
  <c r="AL285" s="1"/>
  <c r="AM285" s="1"/>
  <c r="W249"/>
  <c r="V249"/>
  <c r="Y249" s="1"/>
  <c r="V276"/>
  <c r="AE276"/>
  <c r="AI276" s="1"/>
  <c r="W276"/>
  <c r="AJ212"/>
  <c r="AL212" s="1"/>
  <c r="AO212"/>
  <c r="AN248"/>
  <c r="AO248"/>
  <c r="AO281"/>
  <c r="Y281"/>
  <c r="AJ277"/>
  <c r="AL277" s="1"/>
  <c r="AM277" s="1"/>
  <c r="Y272"/>
  <c r="AO272"/>
  <c r="AF213"/>
  <c r="AH213"/>
  <c r="AG213"/>
  <c r="AE213"/>
  <c r="AK213"/>
  <c r="AJ282"/>
  <c r="AL282" s="1"/>
  <c r="AM282" s="1"/>
  <c r="AE241"/>
  <c r="AH241"/>
  <c r="AG241"/>
  <c r="AF241"/>
  <c r="AK241"/>
  <c r="AK243"/>
  <c r="AN237"/>
  <c r="AF205"/>
  <c r="AH205"/>
  <c r="AE205"/>
  <c r="AG205"/>
  <c r="AK205"/>
  <c r="AX274"/>
  <c r="BC274"/>
  <c r="BD274" s="1"/>
  <c r="BL274"/>
  <c r="BB274"/>
  <c r="Y285"/>
  <c r="AO285"/>
  <c r="AO277"/>
  <c r="Y277"/>
  <c r="W242"/>
  <c r="V242"/>
  <c r="Y242" s="1"/>
  <c r="AO282"/>
  <c r="Y282"/>
  <c r="AO239"/>
  <c r="AN239"/>
  <c r="AJ239" s="1"/>
  <c r="AL239" s="1"/>
  <c r="AN240"/>
  <c r="AO240"/>
  <c r="Y278"/>
  <c r="AO278"/>
  <c r="AO284"/>
  <c r="Y284"/>
  <c r="AO206"/>
  <c r="AJ206"/>
  <c r="AL206" s="1"/>
  <c r="AV273"/>
  <c r="AW273" s="1"/>
  <c r="AG247"/>
  <c r="AH247"/>
  <c r="AF247"/>
  <c r="AE247"/>
  <c r="AJ272"/>
  <c r="AL272" s="1"/>
  <c r="AM272" s="1"/>
  <c r="AE214"/>
  <c r="AG214"/>
  <c r="AF214"/>
  <c r="AH214"/>
  <c r="AK214"/>
  <c r="AH207"/>
  <c r="AF207"/>
  <c r="AG207"/>
  <c r="AE207"/>
  <c r="AK207"/>
  <c r="AG204"/>
  <c r="AF204"/>
  <c r="AE204"/>
  <c r="AH204"/>
  <c r="AK204"/>
  <c r="AO210"/>
  <c r="AJ210"/>
  <c r="AL210" s="1"/>
  <c r="AJ203"/>
  <c r="AL203" s="1"/>
  <c r="AO203"/>
  <c r="W273"/>
  <c r="V273"/>
  <c r="AE273"/>
  <c r="AI273" s="1"/>
  <c r="AH208"/>
  <c r="AE208"/>
  <c r="AG208"/>
  <c r="AF208"/>
  <c r="AK208"/>
  <c r="BC280"/>
  <c r="BD280" s="1"/>
  <c r="AX280"/>
  <c r="BB280"/>
  <c r="BL280"/>
  <c r="V213"/>
  <c r="Y213" s="1"/>
  <c r="W213"/>
  <c r="V241"/>
  <c r="Y241" s="1"/>
  <c r="W241"/>
  <c r="AJ278"/>
  <c r="AL278" s="1"/>
  <c r="AM278" s="1"/>
  <c r="AJ284"/>
  <c r="AL284" s="1"/>
  <c r="AM284" s="1"/>
  <c r="AO238"/>
  <c r="BB277"/>
  <c r="BC277"/>
  <c r="BD277" s="1"/>
  <c r="BL277"/>
  <c r="AO244"/>
  <c r="AN244"/>
  <c r="Y275"/>
  <c r="AO275"/>
  <c r="AJ248" l="1"/>
  <c r="AL248" s="1"/>
  <c r="AJ237"/>
  <c r="AL237" s="1"/>
  <c r="AM237" s="1"/>
  <c r="AJ244"/>
  <c r="AL244" s="1"/>
  <c r="AM244" s="1"/>
  <c r="AJ240"/>
  <c r="AL240" s="1"/>
  <c r="AJ245"/>
  <c r="AL245" s="1"/>
  <c r="AM239"/>
  <c r="AM240"/>
  <c r="AM248"/>
  <c r="BB279"/>
  <c r="AX279"/>
  <c r="BC279"/>
  <c r="BD279" s="1"/>
  <c r="BL279"/>
  <c r="AM245"/>
  <c r="AM238"/>
  <c r="Y276"/>
  <c r="AO276"/>
  <c r="BC273"/>
  <c r="BD273" s="1"/>
  <c r="AX273"/>
  <c r="BB273"/>
  <c r="BL273"/>
  <c r="AO249"/>
  <c r="AN249"/>
  <c r="BN282"/>
  <c r="BO282" s="1"/>
  <c r="BP282" s="1"/>
  <c r="BE282"/>
  <c r="BF282" s="1"/>
  <c r="BJ282"/>
  <c r="AM215"/>
  <c r="AQ215" s="1"/>
  <c r="AS215" s="1"/>
  <c r="AV215" s="1"/>
  <c r="AJ279"/>
  <c r="AL279" s="1"/>
  <c r="AM279" s="1"/>
  <c r="AJ207"/>
  <c r="AL207" s="1"/>
  <c r="AO207"/>
  <c r="AO247"/>
  <c r="AN247"/>
  <c r="AJ247" s="1"/>
  <c r="AL247" s="1"/>
  <c r="BN285"/>
  <c r="BO285" s="1"/>
  <c r="BP285" s="1"/>
  <c r="BE285"/>
  <c r="BF285" s="1"/>
  <c r="BJ285"/>
  <c r="BJ280"/>
  <c r="BE280"/>
  <c r="BF280" s="1"/>
  <c r="BN280"/>
  <c r="BO280" s="1"/>
  <c r="BP280" s="1"/>
  <c r="AJ273"/>
  <c r="AL273" s="1"/>
  <c r="AM273" s="1"/>
  <c r="AM206"/>
  <c r="AP206" s="1"/>
  <c r="AO279"/>
  <c r="Y279"/>
  <c r="BJ277"/>
  <c r="BN277"/>
  <c r="BO277" s="1"/>
  <c r="BP277" s="1"/>
  <c r="BE277"/>
  <c r="BF277" s="1"/>
  <c r="AO273"/>
  <c r="Y273"/>
  <c r="AP212"/>
  <c r="AQ212"/>
  <c r="AS212" s="1"/>
  <c r="AV212" s="1"/>
  <c r="AO243"/>
  <c r="AN243"/>
  <c r="AJ243" s="1"/>
  <c r="AL243" s="1"/>
  <c r="Y283"/>
  <c r="AO283"/>
  <c r="AO205"/>
  <c r="AJ205"/>
  <c r="AL205" s="1"/>
  <c r="AS250"/>
  <c r="AU250" s="1"/>
  <c r="AX250" s="1"/>
  <c r="AR250"/>
  <c r="AJ214"/>
  <c r="AL214" s="1"/>
  <c r="AO214"/>
  <c r="AO241"/>
  <c r="AN241"/>
  <c r="AM212"/>
  <c r="AN246"/>
  <c r="AO246"/>
  <c r="AJ283"/>
  <c r="AL283" s="1"/>
  <c r="AM283" s="1"/>
  <c r="AO208"/>
  <c r="AJ208"/>
  <c r="AL208" s="1"/>
  <c r="BJ274"/>
  <c r="BE274"/>
  <c r="BF274" s="1"/>
  <c r="BN274"/>
  <c r="BO274" s="1"/>
  <c r="BP274" s="1"/>
  <c r="AJ202"/>
  <c r="AL202" s="1"/>
  <c r="AO202"/>
  <c r="BC283"/>
  <c r="BD283" s="1"/>
  <c r="BB283"/>
  <c r="AX283"/>
  <c r="BL283"/>
  <c r="AO213"/>
  <c r="AJ213"/>
  <c r="AL213" s="1"/>
  <c r="AM203"/>
  <c r="AP203" s="1"/>
  <c r="BN275"/>
  <c r="BO275" s="1"/>
  <c r="BP275" s="1"/>
  <c r="BE275"/>
  <c r="BF275" s="1"/>
  <c r="BJ275"/>
  <c r="AN242"/>
  <c r="AO242"/>
  <c r="BC276"/>
  <c r="BD276" s="1"/>
  <c r="BB276"/>
  <c r="AX276"/>
  <c r="BL276"/>
  <c r="AO211"/>
  <c r="AJ211"/>
  <c r="AL211" s="1"/>
  <c r="BN272"/>
  <c r="BO272" s="1"/>
  <c r="BP272" s="1"/>
  <c r="BE272"/>
  <c r="BF272" s="1"/>
  <c r="BJ272"/>
  <c r="AM210"/>
  <c r="AP210" s="1"/>
  <c r="AJ276"/>
  <c r="AL276" s="1"/>
  <c r="AM276" s="1"/>
  <c r="AJ209"/>
  <c r="AL209" s="1"/>
  <c r="AO209"/>
  <c r="BE278"/>
  <c r="BF278" s="1"/>
  <c r="BN278"/>
  <c r="BO278" s="1"/>
  <c r="BP278" s="1"/>
  <c r="BJ278"/>
  <c r="AO204"/>
  <c r="AJ204"/>
  <c r="AL204" s="1"/>
  <c r="BJ284"/>
  <c r="BE284"/>
  <c r="BF284" s="1"/>
  <c r="BN284"/>
  <c r="BO284" s="1"/>
  <c r="BP284" s="1"/>
  <c r="BE281"/>
  <c r="BF281" s="1"/>
  <c r="BJ281"/>
  <c r="BN281"/>
  <c r="BO281" s="1"/>
  <c r="BP281" s="1"/>
  <c r="AJ241" l="1"/>
  <c r="AL241" s="1"/>
  <c r="AM241" s="1"/>
  <c r="AJ249"/>
  <c r="AL249" s="1"/>
  <c r="AJ246"/>
  <c r="AL246" s="1"/>
  <c r="AM246" s="1"/>
  <c r="AJ242"/>
  <c r="AL242" s="1"/>
  <c r="AM242" s="1"/>
  <c r="AP215"/>
  <c r="AR215" s="1"/>
  <c r="AQ203"/>
  <c r="AS203" s="1"/>
  <c r="AV203" s="1"/>
  <c r="AY203" s="1"/>
  <c r="AX287"/>
  <c r="AX288" s="1"/>
  <c r="AX289" s="1"/>
  <c r="BL286"/>
  <c r="AX286"/>
  <c r="AR210"/>
  <c r="BA210"/>
  <c r="BG210" s="1"/>
  <c r="BH210" s="1"/>
  <c r="BA206"/>
  <c r="BG206" s="1"/>
  <c r="BH206" s="1"/>
  <c r="AR206"/>
  <c r="AX215"/>
  <c r="AY215"/>
  <c r="AM249"/>
  <c r="AX212"/>
  <c r="AY212"/>
  <c r="AR203"/>
  <c r="BA203"/>
  <c r="BG203" s="1"/>
  <c r="BH203" s="1"/>
  <c r="BA250"/>
  <c r="AZ250"/>
  <c r="BG285"/>
  <c r="BH285" s="1"/>
  <c r="BS285"/>
  <c r="BT285" s="1"/>
  <c r="BU285" s="1"/>
  <c r="AM205"/>
  <c r="AQ205" s="1"/>
  <c r="AS205" s="1"/>
  <c r="AV205" s="1"/>
  <c r="CA285"/>
  <c r="BW285"/>
  <c r="BQ285"/>
  <c r="BG274"/>
  <c r="BH274" s="1"/>
  <c r="BS274"/>
  <c r="BT274" s="1"/>
  <c r="BU274" s="1"/>
  <c r="AM247"/>
  <c r="CA278"/>
  <c r="BW278"/>
  <c r="BQ278"/>
  <c r="AP202"/>
  <c r="AQ206"/>
  <c r="AS206" s="1"/>
  <c r="AV206" s="1"/>
  <c r="BL287"/>
  <c r="BL288" s="1"/>
  <c r="AR244"/>
  <c r="AS244"/>
  <c r="AU244" s="1"/>
  <c r="AX244" s="1"/>
  <c r="AR237"/>
  <c r="AS237"/>
  <c r="AU237" s="1"/>
  <c r="AX237" s="1"/>
  <c r="BS281"/>
  <c r="BT281" s="1"/>
  <c r="BU281" s="1"/>
  <c r="BG281"/>
  <c r="BH281" s="1"/>
  <c r="BG278"/>
  <c r="BH278" s="1"/>
  <c r="BS278"/>
  <c r="BT278" s="1"/>
  <c r="BU278" s="1"/>
  <c r="BJ276"/>
  <c r="BN276"/>
  <c r="BO276" s="1"/>
  <c r="BP276" s="1"/>
  <c r="BE276"/>
  <c r="BF276" s="1"/>
  <c r="AM202"/>
  <c r="AQ202" s="1"/>
  <c r="AS202" s="1"/>
  <c r="AV202" s="1"/>
  <c r="BQ280"/>
  <c r="CA280"/>
  <c r="BW280"/>
  <c r="AQ210"/>
  <c r="AS210" s="1"/>
  <c r="AV210" s="1"/>
  <c r="AS240"/>
  <c r="AU240" s="1"/>
  <c r="AX240" s="1"/>
  <c r="AR240"/>
  <c r="AQ211"/>
  <c r="AS211" s="1"/>
  <c r="AV211" s="1"/>
  <c r="AR248"/>
  <c r="AS248"/>
  <c r="AU248" s="1"/>
  <c r="AX248" s="1"/>
  <c r="BQ274"/>
  <c r="BW274"/>
  <c r="CA274"/>
  <c r="BQ277"/>
  <c r="BW277"/>
  <c r="CA277"/>
  <c r="BN283"/>
  <c r="BO283" s="1"/>
  <c r="BP283" s="1"/>
  <c r="BE283"/>
  <c r="BF283" s="1"/>
  <c r="BJ283"/>
  <c r="BQ284"/>
  <c r="CA284"/>
  <c r="BW284"/>
  <c r="BG272"/>
  <c r="BH272" s="1"/>
  <c r="BS272"/>
  <c r="BT272" s="1"/>
  <c r="BU272" s="1"/>
  <c r="BG275"/>
  <c r="BH275" s="1"/>
  <c r="BS275"/>
  <c r="BT275" s="1"/>
  <c r="BU275" s="1"/>
  <c r="BG280"/>
  <c r="BH280" s="1"/>
  <c r="BS280"/>
  <c r="BT280" s="1"/>
  <c r="BU280" s="1"/>
  <c r="BG282"/>
  <c r="BH282" s="1"/>
  <c r="BS282"/>
  <c r="BT282" s="1"/>
  <c r="BU282" s="1"/>
  <c r="BN279"/>
  <c r="BO279" s="1"/>
  <c r="BP279" s="1"/>
  <c r="BE279"/>
  <c r="BF279" s="1"/>
  <c r="BJ279"/>
  <c r="BG284"/>
  <c r="BH284" s="1"/>
  <c r="BS284"/>
  <c r="BT284" s="1"/>
  <c r="BU284" s="1"/>
  <c r="AM209"/>
  <c r="AQ209" s="1"/>
  <c r="AS209" s="1"/>
  <c r="AV209" s="1"/>
  <c r="BQ272"/>
  <c r="CA272"/>
  <c r="BW272"/>
  <c r="BW275"/>
  <c r="CA275"/>
  <c r="BQ275"/>
  <c r="AQ213"/>
  <c r="AS213" s="1"/>
  <c r="AV213" s="1"/>
  <c r="AM208"/>
  <c r="AQ208" s="1"/>
  <c r="AS208" s="1"/>
  <c r="AV208" s="1"/>
  <c r="AM214"/>
  <c r="AQ214" s="1"/>
  <c r="AS214" s="1"/>
  <c r="AV214" s="1"/>
  <c r="AM207"/>
  <c r="AP207" s="1"/>
  <c r="BW282"/>
  <c r="CA282"/>
  <c r="BQ282"/>
  <c r="AS238"/>
  <c r="AU238" s="1"/>
  <c r="AX238" s="1"/>
  <c r="AR238"/>
  <c r="AM204"/>
  <c r="AP204" s="1"/>
  <c r="BG277"/>
  <c r="BH277" s="1"/>
  <c r="BS277"/>
  <c r="BT277" s="1"/>
  <c r="BU277" s="1"/>
  <c r="AS245"/>
  <c r="AU245" s="1"/>
  <c r="AX245" s="1"/>
  <c r="AR245"/>
  <c r="BA212"/>
  <c r="BG212" s="1"/>
  <c r="BH212" s="1"/>
  <c r="AR212"/>
  <c r="BQ281"/>
  <c r="BW281"/>
  <c r="CA281"/>
  <c r="AM213"/>
  <c r="AP213" s="1"/>
  <c r="AM243"/>
  <c r="AQ207"/>
  <c r="AS207" s="1"/>
  <c r="AV207" s="1"/>
  <c r="BN273"/>
  <c r="BO273" s="1"/>
  <c r="BP273" s="1"/>
  <c r="BJ273"/>
  <c r="BE273"/>
  <c r="BF273" s="1"/>
  <c r="AM211"/>
  <c r="AP211" s="1"/>
  <c r="AT250"/>
  <c r="BC250"/>
  <c r="BJ250" s="1"/>
  <c r="BK250" s="1"/>
  <c r="AS239"/>
  <c r="AU239" s="1"/>
  <c r="AX239" s="1"/>
  <c r="AR239"/>
  <c r="AP205" l="1"/>
  <c r="BA205" s="1"/>
  <c r="BG205" s="1"/>
  <c r="BH205" s="1"/>
  <c r="BA215"/>
  <c r="BG215" s="1"/>
  <c r="BH215" s="1"/>
  <c r="BI215" s="1"/>
  <c r="AP208"/>
  <c r="AX203"/>
  <c r="AP214"/>
  <c r="BA214" s="1"/>
  <c r="BG214" s="1"/>
  <c r="BH214" s="1"/>
  <c r="AR211"/>
  <c r="BA211"/>
  <c r="BG211" s="1"/>
  <c r="BH211" s="1"/>
  <c r="AY205"/>
  <c r="AX205"/>
  <c r="AX214"/>
  <c r="AY214"/>
  <c r="BA204"/>
  <c r="BG204" s="1"/>
  <c r="BH204" s="1"/>
  <c r="AR204"/>
  <c r="AX208"/>
  <c r="AY208"/>
  <c r="AY211"/>
  <c r="AX211"/>
  <c r="AY209"/>
  <c r="AX209"/>
  <c r="AY213"/>
  <c r="AX213"/>
  <c r="AX202"/>
  <c r="AY202"/>
  <c r="AY207"/>
  <c r="AX207"/>
  <c r="AZ245"/>
  <c r="BA245"/>
  <c r="BA213"/>
  <c r="BG213" s="1"/>
  <c r="BH213" s="1"/>
  <c r="AR213"/>
  <c r="BS276"/>
  <c r="BT276" s="1"/>
  <c r="BU276" s="1"/>
  <c r="BG276"/>
  <c r="BH276" s="1"/>
  <c r="AS242"/>
  <c r="AU242" s="1"/>
  <c r="AX242" s="1"/>
  <c r="AR242"/>
  <c r="BA240"/>
  <c r="AZ240"/>
  <c r="AS246"/>
  <c r="AU246" s="1"/>
  <c r="AX246" s="1"/>
  <c r="AR246"/>
  <c r="AS243"/>
  <c r="AU243" s="1"/>
  <c r="AX243" s="1"/>
  <c r="AR243"/>
  <c r="AY210"/>
  <c r="AX210"/>
  <c r="BC244"/>
  <c r="BJ244" s="1"/>
  <c r="BK244" s="1"/>
  <c r="AT244"/>
  <c r="AR247"/>
  <c r="AS247"/>
  <c r="AU247" s="1"/>
  <c r="AX247" s="1"/>
  <c r="AQ204"/>
  <c r="AS204" s="1"/>
  <c r="AV204" s="1"/>
  <c r="BI203"/>
  <c r="BL203"/>
  <c r="BM203"/>
  <c r="BN203"/>
  <c r="AS249"/>
  <c r="AU249" s="1"/>
  <c r="AX249" s="1"/>
  <c r="AR249"/>
  <c r="AR205"/>
  <c r="AR208"/>
  <c r="BA208"/>
  <c r="BG208" s="1"/>
  <c r="BH208" s="1"/>
  <c r="BA244"/>
  <c r="AZ244"/>
  <c r="BG273"/>
  <c r="BH273" s="1"/>
  <c r="BS273"/>
  <c r="BT273" s="1"/>
  <c r="BU273" s="1"/>
  <c r="BC238"/>
  <c r="BJ238" s="1"/>
  <c r="BK238" s="1"/>
  <c r="AT238"/>
  <c r="BS283"/>
  <c r="BT283" s="1"/>
  <c r="BU283" s="1"/>
  <c r="BG283"/>
  <c r="BH283" s="1"/>
  <c r="AZ239"/>
  <c r="BA239"/>
  <c r="AP209"/>
  <c r="BM212"/>
  <c r="BL212"/>
  <c r="BI212"/>
  <c r="BN212"/>
  <c r="AZ238"/>
  <c r="BA238"/>
  <c r="BW279"/>
  <c r="BQ279"/>
  <c r="CA279"/>
  <c r="BW283"/>
  <c r="CA283"/>
  <c r="BQ283"/>
  <c r="AT248"/>
  <c r="BC248"/>
  <c r="BJ248" s="1"/>
  <c r="BK248" s="1"/>
  <c r="BA202"/>
  <c r="BG202" s="1"/>
  <c r="BH202" s="1"/>
  <c r="AR202"/>
  <c r="BL215"/>
  <c r="BM215"/>
  <c r="BN215"/>
  <c r="AR241"/>
  <c r="AS241"/>
  <c r="AU241" s="1"/>
  <c r="AX241" s="1"/>
  <c r="BI210"/>
  <c r="BM210"/>
  <c r="BL210"/>
  <c r="BN210"/>
  <c r="BA237"/>
  <c r="AZ237"/>
  <c r="AR207"/>
  <c r="BA207"/>
  <c r="BG207" s="1"/>
  <c r="BH207" s="1"/>
  <c r="BC240"/>
  <c r="BJ240" s="1"/>
  <c r="BK240" s="1"/>
  <c r="AT240"/>
  <c r="AT237"/>
  <c r="BC237"/>
  <c r="BJ237" s="1"/>
  <c r="BK237" s="1"/>
  <c r="CA276"/>
  <c r="BQ276"/>
  <c r="BW276"/>
  <c r="BC239"/>
  <c r="BJ239" s="1"/>
  <c r="BK239" s="1"/>
  <c r="AT239"/>
  <c r="BS279"/>
  <c r="BT279" s="1"/>
  <c r="BU279" s="1"/>
  <c r="BG279"/>
  <c r="BH279" s="1"/>
  <c r="BA248"/>
  <c r="AZ248"/>
  <c r="AX206"/>
  <c r="AY206"/>
  <c r="BM206"/>
  <c r="BI206"/>
  <c r="BL206"/>
  <c r="BN206"/>
  <c r="BO250"/>
  <c r="BP250"/>
  <c r="BL250"/>
  <c r="BQ250"/>
  <c r="BW273"/>
  <c r="BQ273"/>
  <c r="CA273"/>
  <c r="AT245"/>
  <c r="BC245"/>
  <c r="BJ245" s="1"/>
  <c r="BK245" s="1"/>
  <c r="AR214" l="1"/>
  <c r="BP244"/>
  <c r="BL244"/>
  <c r="BO244"/>
  <c r="BQ244"/>
  <c r="BL213"/>
  <c r="BI213"/>
  <c r="BM213"/>
  <c r="BN213"/>
  <c r="BP239"/>
  <c r="BO239"/>
  <c r="BL239"/>
  <c r="BQ239"/>
  <c r="BP248"/>
  <c r="BO248"/>
  <c r="BL248"/>
  <c r="BQ248"/>
  <c r="BR203"/>
  <c r="BS203" s="1"/>
  <c r="BT203" s="1"/>
  <c r="BU203" s="1"/>
  <c r="BO203"/>
  <c r="BC241"/>
  <c r="BJ241" s="1"/>
  <c r="BK241" s="1"/>
  <c r="AT241"/>
  <c r="BI208"/>
  <c r="BM208"/>
  <c r="BL208"/>
  <c r="BN208"/>
  <c r="AT242"/>
  <c r="BC242"/>
  <c r="BJ242" s="1"/>
  <c r="BK242" s="1"/>
  <c r="BO210"/>
  <c r="BR210"/>
  <c r="BS210" s="1"/>
  <c r="BT210" s="1"/>
  <c r="BU210" s="1"/>
  <c r="BA209"/>
  <c r="BG209" s="1"/>
  <c r="BH209" s="1"/>
  <c r="AR209"/>
  <c r="AT246"/>
  <c r="BC246"/>
  <c r="BJ246" s="1"/>
  <c r="BK246" s="1"/>
  <c r="BI202"/>
  <c r="BL202"/>
  <c r="BM202"/>
  <c r="BN202"/>
  <c r="BM204"/>
  <c r="BI204"/>
  <c r="BL204"/>
  <c r="BN204"/>
  <c r="BR206"/>
  <c r="BS206" s="1"/>
  <c r="BT206" s="1"/>
  <c r="BU206" s="1"/>
  <c r="BO206"/>
  <c r="BA241"/>
  <c r="AZ241"/>
  <c r="BS250"/>
  <c r="BT250" s="1"/>
  <c r="BU250" s="1"/>
  <c r="BV250" s="1"/>
  <c r="BX250"/>
  <c r="BR215"/>
  <c r="BS215" s="1"/>
  <c r="BT215" s="1"/>
  <c r="BU215" s="1"/>
  <c r="BO215"/>
  <c r="BM214"/>
  <c r="BL214"/>
  <c r="BI214"/>
  <c r="BN214"/>
  <c r="BO245"/>
  <c r="BL245"/>
  <c r="BP245"/>
  <c r="BQ245"/>
  <c r="BP237"/>
  <c r="BO237"/>
  <c r="BL237"/>
  <c r="BQ237"/>
  <c r="BO238"/>
  <c r="BP238"/>
  <c r="BL238"/>
  <c r="BQ238"/>
  <c r="BL205"/>
  <c r="BM205"/>
  <c r="BI205"/>
  <c r="BN205"/>
  <c r="BA247"/>
  <c r="AZ247"/>
  <c r="AT243"/>
  <c r="BC243"/>
  <c r="BJ243" s="1"/>
  <c r="BK243" s="1"/>
  <c r="BM211"/>
  <c r="BL211"/>
  <c r="BI211"/>
  <c r="BN211"/>
  <c r="AZ249"/>
  <c r="BA249"/>
  <c r="BL240"/>
  <c r="BO240"/>
  <c r="BP240"/>
  <c r="BQ240"/>
  <c r="AZ246"/>
  <c r="BA246"/>
  <c r="BI207"/>
  <c r="BL207"/>
  <c r="BM207"/>
  <c r="BN207"/>
  <c r="AY204"/>
  <c r="AX204"/>
  <c r="BA242"/>
  <c r="AZ242"/>
  <c r="BO212"/>
  <c r="BR212"/>
  <c r="BS212" s="1"/>
  <c r="BT212" s="1"/>
  <c r="BU212" s="1"/>
  <c r="AT249"/>
  <c r="BC249"/>
  <c r="BJ249" s="1"/>
  <c r="BK249" s="1"/>
  <c r="BC247"/>
  <c r="BJ247" s="1"/>
  <c r="BK247" s="1"/>
  <c r="AT247"/>
  <c r="BA243"/>
  <c r="AZ243"/>
  <c r="BR207" l="1"/>
  <c r="BS207" s="1"/>
  <c r="BT207" s="1"/>
  <c r="BU207" s="1"/>
  <c r="BO207"/>
  <c r="BX245"/>
  <c r="BS245"/>
  <c r="BT245" s="1"/>
  <c r="BU245" s="1"/>
  <c r="BV245" s="1"/>
  <c r="BR213"/>
  <c r="BS213" s="1"/>
  <c r="BT213" s="1"/>
  <c r="BU213" s="1"/>
  <c r="BO213"/>
  <c r="BX238"/>
  <c r="BS238"/>
  <c r="BT238" s="1"/>
  <c r="BU238" s="1"/>
  <c r="BV238" s="1"/>
  <c r="BO208"/>
  <c r="BR208"/>
  <c r="BS208" s="1"/>
  <c r="BT208" s="1"/>
  <c r="BU208" s="1"/>
  <c r="BO204"/>
  <c r="BR204"/>
  <c r="BS204" s="1"/>
  <c r="BT204" s="1"/>
  <c r="BU204" s="1"/>
  <c r="BI209"/>
  <c r="BM209"/>
  <c r="BL209"/>
  <c r="BN209"/>
  <c r="BN217" s="1"/>
  <c r="BN218" s="1"/>
  <c r="BX248"/>
  <c r="BS248"/>
  <c r="BT248" s="1"/>
  <c r="BU248" s="1"/>
  <c r="BV248" s="1"/>
  <c r="BO249"/>
  <c r="BL249"/>
  <c r="BQ249"/>
  <c r="BP249"/>
  <c r="BL246"/>
  <c r="BP246"/>
  <c r="BO246"/>
  <c r="BQ246"/>
  <c r="BL241"/>
  <c r="BO241"/>
  <c r="BP241"/>
  <c r="BQ241"/>
  <c r="BQ252" s="1"/>
  <c r="BQ253" s="1"/>
  <c r="BO205"/>
  <c r="BR205"/>
  <c r="BS205" s="1"/>
  <c r="BT205" s="1"/>
  <c r="BU205" s="1"/>
  <c r="BP242"/>
  <c r="BL242"/>
  <c r="BO242"/>
  <c r="BQ242"/>
  <c r="BO243"/>
  <c r="BL243"/>
  <c r="BP243"/>
  <c r="BQ243"/>
  <c r="BR202"/>
  <c r="BS202" s="1"/>
  <c r="BT202" s="1"/>
  <c r="BU202" s="1"/>
  <c r="BO202"/>
  <c r="BL247"/>
  <c r="BO247"/>
  <c r="BP247"/>
  <c r="BQ247"/>
  <c r="BS240"/>
  <c r="BT240" s="1"/>
  <c r="BU240" s="1"/>
  <c r="BV240" s="1"/>
  <c r="BX240"/>
  <c r="BO211"/>
  <c r="BR211"/>
  <c r="BS211" s="1"/>
  <c r="BT211" s="1"/>
  <c r="BU211" s="1"/>
  <c r="BX237"/>
  <c r="BS237"/>
  <c r="BT237" s="1"/>
  <c r="BU237" s="1"/>
  <c r="BV237" s="1"/>
  <c r="BR214"/>
  <c r="BS214" s="1"/>
  <c r="BT214" s="1"/>
  <c r="BU214" s="1"/>
  <c r="BO214"/>
  <c r="BI216"/>
  <c r="BI217"/>
  <c r="BI218" s="1"/>
  <c r="BI219" s="1"/>
  <c r="BS239"/>
  <c r="BT239" s="1"/>
  <c r="BU239" s="1"/>
  <c r="BV239" s="1"/>
  <c r="BX239"/>
  <c r="BX244"/>
  <c r="BS244"/>
  <c r="BT244" s="1"/>
  <c r="BU244" s="1"/>
  <c r="BV244" s="1"/>
  <c r="BL251" l="1"/>
  <c r="BQ251"/>
  <c r="BO209"/>
  <c r="BR209"/>
  <c r="BS209" s="1"/>
  <c r="BT209" s="1"/>
  <c r="BU209" s="1"/>
  <c r="BL252"/>
  <c r="BL253" s="1"/>
  <c r="BL254" s="1"/>
  <c r="BX242"/>
  <c r="BS242"/>
  <c r="BT242" s="1"/>
  <c r="BU242" s="1"/>
  <c r="BV242" s="1"/>
  <c r="BN216"/>
  <c r="BS246"/>
  <c r="BT246" s="1"/>
  <c r="BU246" s="1"/>
  <c r="BV246" s="1"/>
  <c r="BX246"/>
  <c r="BX243"/>
  <c r="BS243"/>
  <c r="BT243" s="1"/>
  <c r="BU243" s="1"/>
  <c r="BV243" s="1"/>
  <c r="BS249"/>
  <c r="BT249" s="1"/>
  <c r="BU249" s="1"/>
  <c r="BV249" s="1"/>
  <c r="BX249"/>
  <c r="BS247"/>
  <c r="BT247" s="1"/>
  <c r="BU247" s="1"/>
  <c r="BV247" s="1"/>
  <c r="BX247"/>
  <c r="BS241"/>
  <c r="BT241" s="1"/>
  <c r="BU241" s="1"/>
  <c r="BV241" s="1"/>
  <c r="BX241"/>
  <c r="O160" l="1"/>
  <c r="L160"/>
  <c r="K160"/>
  <c r="D160"/>
  <c r="E160" s="1"/>
  <c r="F160" s="1"/>
  <c r="N160" s="1"/>
  <c r="C160"/>
  <c r="G160" s="1"/>
  <c r="O159"/>
  <c r="L159"/>
  <c r="K159"/>
  <c r="D159"/>
  <c r="E159" s="1"/>
  <c r="F159" s="1"/>
  <c r="C159"/>
  <c r="O158"/>
  <c r="L158"/>
  <c r="K158"/>
  <c r="D158"/>
  <c r="E158" s="1"/>
  <c r="F158" s="1"/>
  <c r="C158"/>
  <c r="O157"/>
  <c r="L157"/>
  <c r="K157"/>
  <c r="D157"/>
  <c r="E157" s="1"/>
  <c r="F157" s="1"/>
  <c r="C157"/>
  <c r="G157" s="1"/>
  <c r="M157" s="1"/>
  <c r="O156"/>
  <c r="L156"/>
  <c r="K156"/>
  <c r="D156"/>
  <c r="E156" s="1"/>
  <c r="F156" s="1"/>
  <c r="C156"/>
  <c r="O155"/>
  <c r="L155"/>
  <c r="K155"/>
  <c r="D155"/>
  <c r="E155" s="1"/>
  <c r="F155" s="1"/>
  <c r="N155" s="1"/>
  <c r="C155"/>
  <c r="O154"/>
  <c r="L154"/>
  <c r="K154"/>
  <c r="D154"/>
  <c r="E154" s="1"/>
  <c r="F154" s="1"/>
  <c r="C154"/>
  <c r="G154" s="1"/>
  <c r="H154" s="1"/>
  <c r="J154" s="1"/>
  <c r="O153"/>
  <c r="L153"/>
  <c r="K153"/>
  <c r="D153"/>
  <c r="E153" s="1"/>
  <c r="F153" s="1"/>
  <c r="C153"/>
  <c r="O152"/>
  <c r="L152"/>
  <c r="K152"/>
  <c r="D152"/>
  <c r="E152" s="1"/>
  <c r="F152" s="1"/>
  <c r="N152" s="1"/>
  <c r="C152"/>
  <c r="O151"/>
  <c r="L151"/>
  <c r="K151"/>
  <c r="D151"/>
  <c r="E151" s="1"/>
  <c r="F151" s="1"/>
  <c r="G151" s="1"/>
  <c r="C151"/>
  <c r="O150"/>
  <c r="L150"/>
  <c r="K150"/>
  <c r="D150"/>
  <c r="E150" s="1"/>
  <c r="F150" s="1"/>
  <c r="C150"/>
  <c r="G150" s="1"/>
  <c r="H150" s="1"/>
  <c r="J150" s="1"/>
  <c r="O149"/>
  <c r="L149"/>
  <c r="K149"/>
  <c r="D149"/>
  <c r="E149" s="1"/>
  <c r="F149" s="1"/>
  <c r="C149"/>
  <c r="G149" s="1"/>
  <c r="H149" s="1"/>
  <c r="J149" s="1"/>
  <c r="O148"/>
  <c r="L148"/>
  <c r="K148"/>
  <c r="D148"/>
  <c r="E148" s="1"/>
  <c r="F148" s="1"/>
  <c r="C148"/>
  <c r="O147"/>
  <c r="L147"/>
  <c r="K147"/>
  <c r="D147"/>
  <c r="E147" s="1"/>
  <c r="F147" s="1"/>
  <c r="C147"/>
  <c r="O146"/>
  <c r="L146"/>
  <c r="K146"/>
  <c r="D146"/>
  <c r="E146" s="1"/>
  <c r="F146" s="1"/>
  <c r="N146" s="1"/>
  <c r="C146"/>
  <c r="G146" s="1"/>
  <c r="H146" s="1"/>
  <c r="J146" s="1"/>
  <c r="O145"/>
  <c r="L145"/>
  <c r="K145"/>
  <c r="D145"/>
  <c r="E145" s="1"/>
  <c r="F145" s="1"/>
  <c r="C145"/>
  <c r="O144"/>
  <c r="L144"/>
  <c r="K144"/>
  <c r="D144"/>
  <c r="E144" s="1"/>
  <c r="F144" s="1"/>
  <c r="N144" s="1"/>
  <c r="C144"/>
  <c r="O143"/>
  <c r="L143"/>
  <c r="K143"/>
  <c r="D143"/>
  <c r="E143" s="1"/>
  <c r="F143" s="1"/>
  <c r="C143"/>
  <c r="O142"/>
  <c r="L142"/>
  <c r="K142"/>
  <c r="D142"/>
  <c r="E142" s="1"/>
  <c r="F142" s="1"/>
  <c r="C142"/>
  <c r="G142" s="1"/>
  <c r="H142" s="1"/>
  <c r="J142" s="1"/>
  <c r="O141"/>
  <c r="L141"/>
  <c r="K141"/>
  <c r="D141"/>
  <c r="E141" s="1"/>
  <c r="F141" s="1"/>
  <c r="C141"/>
  <c r="O140"/>
  <c r="L140"/>
  <c r="K140"/>
  <c r="D140"/>
  <c r="E140" s="1"/>
  <c r="F140" s="1"/>
  <c r="C140"/>
  <c r="O139"/>
  <c r="L139"/>
  <c r="K139"/>
  <c r="D139"/>
  <c r="E139" s="1"/>
  <c r="F139" s="1"/>
  <c r="C139"/>
  <c r="O138"/>
  <c r="L138"/>
  <c r="K138"/>
  <c r="D138"/>
  <c r="E138" s="1"/>
  <c r="F138" s="1"/>
  <c r="C138"/>
  <c r="O137"/>
  <c r="L137"/>
  <c r="K137"/>
  <c r="D137"/>
  <c r="E137" s="1"/>
  <c r="F137" s="1"/>
  <c r="C137"/>
  <c r="O136"/>
  <c r="L136"/>
  <c r="K136"/>
  <c r="D136"/>
  <c r="E136" s="1"/>
  <c r="F136" s="1"/>
  <c r="N136" s="1"/>
  <c r="C136"/>
  <c r="O135"/>
  <c r="L135"/>
  <c r="K135"/>
  <c r="D135"/>
  <c r="E135" s="1"/>
  <c r="F135" s="1"/>
  <c r="C135"/>
  <c r="O134"/>
  <c r="L134"/>
  <c r="K134"/>
  <c r="D134"/>
  <c r="E134" s="1"/>
  <c r="F134" s="1"/>
  <c r="C134"/>
  <c r="G134" s="1"/>
  <c r="H134" s="1"/>
  <c r="J134" s="1"/>
  <c r="O133"/>
  <c r="L133"/>
  <c r="K133"/>
  <c r="D133"/>
  <c r="E133" s="1"/>
  <c r="F133" s="1"/>
  <c r="C133"/>
  <c r="O132"/>
  <c r="L132"/>
  <c r="K132"/>
  <c r="D132"/>
  <c r="E132" s="1"/>
  <c r="F132" s="1"/>
  <c r="I132" s="1"/>
  <c r="C132"/>
  <c r="O131"/>
  <c r="L131"/>
  <c r="K131"/>
  <c r="D131"/>
  <c r="E131" s="1"/>
  <c r="F131" s="1"/>
  <c r="N131" s="1"/>
  <c r="C131"/>
  <c r="O130"/>
  <c r="L130"/>
  <c r="K130"/>
  <c r="D130"/>
  <c r="E130" s="1"/>
  <c r="F130" s="1"/>
  <c r="C130"/>
  <c r="O129"/>
  <c r="L129"/>
  <c r="K129"/>
  <c r="D129"/>
  <c r="E129" s="1"/>
  <c r="F129" s="1"/>
  <c r="C129"/>
  <c r="O128"/>
  <c r="L128"/>
  <c r="K128"/>
  <c r="D128"/>
  <c r="E128" s="1"/>
  <c r="F128" s="1"/>
  <c r="N128" s="1"/>
  <c r="C128"/>
  <c r="O127"/>
  <c r="L127"/>
  <c r="K127"/>
  <c r="D127"/>
  <c r="E127" s="1"/>
  <c r="F127" s="1"/>
  <c r="C127"/>
  <c r="O126"/>
  <c r="L126"/>
  <c r="K126"/>
  <c r="D126"/>
  <c r="E126" s="1"/>
  <c r="F126" s="1"/>
  <c r="C126"/>
  <c r="G126" s="1"/>
  <c r="H126" s="1"/>
  <c r="J126" s="1"/>
  <c r="O125"/>
  <c r="L125"/>
  <c r="K125"/>
  <c r="D125"/>
  <c r="E125" s="1"/>
  <c r="F125" s="1"/>
  <c r="C125"/>
  <c r="O124"/>
  <c r="L124"/>
  <c r="K124"/>
  <c r="D124"/>
  <c r="E124" s="1"/>
  <c r="F124" s="1"/>
  <c r="I124" s="1"/>
  <c r="C124"/>
  <c r="O123"/>
  <c r="L123"/>
  <c r="K123"/>
  <c r="D123"/>
  <c r="E123" s="1"/>
  <c r="F123" s="1"/>
  <c r="C123"/>
  <c r="O122"/>
  <c r="L122"/>
  <c r="K122"/>
  <c r="D122"/>
  <c r="E122" s="1"/>
  <c r="F122" s="1"/>
  <c r="C122"/>
  <c r="O121"/>
  <c r="L121"/>
  <c r="K121"/>
  <c r="D121"/>
  <c r="E121" s="1"/>
  <c r="F121" s="1"/>
  <c r="C121"/>
  <c r="G121" s="1"/>
  <c r="O120"/>
  <c r="L120"/>
  <c r="K120"/>
  <c r="D120"/>
  <c r="E120" s="1"/>
  <c r="F120" s="1"/>
  <c r="N120" s="1"/>
  <c r="C120"/>
  <c r="G120" s="1"/>
  <c r="O119"/>
  <c r="L119"/>
  <c r="K119"/>
  <c r="D119"/>
  <c r="E119" s="1"/>
  <c r="F119" s="1"/>
  <c r="G119" s="1"/>
  <c r="C119"/>
  <c r="O118"/>
  <c r="L118"/>
  <c r="K118"/>
  <c r="D118"/>
  <c r="E118" s="1"/>
  <c r="F118" s="1"/>
  <c r="C118"/>
  <c r="O117"/>
  <c r="L117"/>
  <c r="K117"/>
  <c r="D117"/>
  <c r="E117" s="1"/>
  <c r="F117" s="1"/>
  <c r="C117"/>
  <c r="O116"/>
  <c r="L116"/>
  <c r="K116"/>
  <c r="D116"/>
  <c r="E116" s="1"/>
  <c r="F116" s="1"/>
  <c r="C116"/>
  <c r="O115"/>
  <c r="L115"/>
  <c r="K115"/>
  <c r="D115"/>
  <c r="E115" s="1"/>
  <c r="F115" s="1"/>
  <c r="C115"/>
  <c r="O114"/>
  <c r="L114"/>
  <c r="K114"/>
  <c r="D114"/>
  <c r="E114" s="1"/>
  <c r="F114" s="1"/>
  <c r="C114"/>
  <c r="O113"/>
  <c r="L113"/>
  <c r="K113"/>
  <c r="D113"/>
  <c r="E113" s="1"/>
  <c r="F113" s="1"/>
  <c r="C113"/>
  <c r="O112"/>
  <c r="L112"/>
  <c r="K112"/>
  <c r="D112"/>
  <c r="E112" s="1"/>
  <c r="F112" s="1"/>
  <c r="C112"/>
  <c r="O111"/>
  <c r="L111"/>
  <c r="K111"/>
  <c r="D111"/>
  <c r="E111" s="1"/>
  <c r="F111" s="1"/>
  <c r="N111" s="1"/>
  <c r="C111"/>
  <c r="O110"/>
  <c r="L110"/>
  <c r="K110"/>
  <c r="D110"/>
  <c r="E110" s="1"/>
  <c r="F110" s="1"/>
  <c r="C110"/>
  <c r="G110" s="1"/>
  <c r="H110" s="1"/>
  <c r="J110" s="1"/>
  <c r="O109"/>
  <c r="L109"/>
  <c r="K109"/>
  <c r="D109"/>
  <c r="E109" s="1"/>
  <c r="F109" s="1"/>
  <c r="C109"/>
  <c r="G109" s="1"/>
  <c r="O108"/>
  <c r="L108"/>
  <c r="K108"/>
  <c r="D108"/>
  <c r="E108" s="1"/>
  <c r="F108" s="1"/>
  <c r="C108"/>
  <c r="O107"/>
  <c r="L107"/>
  <c r="K107"/>
  <c r="D107"/>
  <c r="E107" s="1"/>
  <c r="F107" s="1"/>
  <c r="C107"/>
  <c r="O106"/>
  <c r="L106"/>
  <c r="K106"/>
  <c r="D106"/>
  <c r="E106" s="1"/>
  <c r="F106" s="1"/>
  <c r="N106" s="1"/>
  <c r="C106"/>
  <c r="O105"/>
  <c r="L105"/>
  <c r="K105"/>
  <c r="D105"/>
  <c r="E105" s="1"/>
  <c r="F105" s="1"/>
  <c r="C105"/>
  <c r="O104"/>
  <c r="L104"/>
  <c r="K104"/>
  <c r="D104"/>
  <c r="E104" s="1"/>
  <c r="F104" s="1"/>
  <c r="N104" s="1"/>
  <c r="C104"/>
  <c r="O103"/>
  <c r="L103"/>
  <c r="K103"/>
  <c r="D103"/>
  <c r="E103" s="1"/>
  <c r="F103" s="1"/>
  <c r="I103" s="1"/>
  <c r="C103"/>
  <c r="O102"/>
  <c r="L102"/>
  <c r="K102"/>
  <c r="D102"/>
  <c r="E102" s="1"/>
  <c r="F102" s="1"/>
  <c r="C102"/>
  <c r="O101"/>
  <c r="L101"/>
  <c r="K101"/>
  <c r="D101"/>
  <c r="E101" s="1"/>
  <c r="F101" s="1"/>
  <c r="I101" s="1"/>
  <c r="C101"/>
  <c r="O100"/>
  <c r="L100"/>
  <c r="K100"/>
  <c r="D100"/>
  <c r="E100" s="1"/>
  <c r="F100" s="1"/>
  <c r="C100"/>
  <c r="O99"/>
  <c r="L99"/>
  <c r="K99"/>
  <c r="D99"/>
  <c r="E99" s="1"/>
  <c r="F99" s="1"/>
  <c r="N99" s="1"/>
  <c r="C99"/>
  <c r="G99" s="1"/>
  <c r="H99" s="1"/>
  <c r="J99" s="1"/>
  <c r="O98"/>
  <c r="L98"/>
  <c r="K98"/>
  <c r="D98"/>
  <c r="E98" s="1"/>
  <c r="F98" s="1"/>
  <c r="C98"/>
  <c r="O97"/>
  <c r="L97"/>
  <c r="K97"/>
  <c r="D97"/>
  <c r="E97" s="1"/>
  <c r="F97" s="1"/>
  <c r="N97" s="1"/>
  <c r="C97"/>
  <c r="O96"/>
  <c r="L96"/>
  <c r="K96"/>
  <c r="D96"/>
  <c r="E96" s="1"/>
  <c r="F96" s="1"/>
  <c r="N96" s="1"/>
  <c r="C96"/>
  <c r="O95"/>
  <c r="L95"/>
  <c r="K95"/>
  <c r="D95"/>
  <c r="E95" s="1"/>
  <c r="F95" s="1"/>
  <c r="C95"/>
  <c r="O94"/>
  <c r="L94"/>
  <c r="K94"/>
  <c r="D94"/>
  <c r="E94" s="1"/>
  <c r="F94" s="1"/>
  <c r="C94"/>
  <c r="O93"/>
  <c r="L93"/>
  <c r="K93"/>
  <c r="D93"/>
  <c r="E93" s="1"/>
  <c r="F93" s="1"/>
  <c r="C93"/>
  <c r="O92"/>
  <c r="L92"/>
  <c r="K92"/>
  <c r="D92"/>
  <c r="E92" s="1"/>
  <c r="F92" s="1"/>
  <c r="C92"/>
  <c r="O91"/>
  <c r="L91"/>
  <c r="K91"/>
  <c r="D91"/>
  <c r="E91" s="1"/>
  <c r="F91" s="1"/>
  <c r="C91"/>
  <c r="O90"/>
  <c r="L90"/>
  <c r="K90"/>
  <c r="D90"/>
  <c r="E90" s="1"/>
  <c r="F90" s="1"/>
  <c r="N90" s="1"/>
  <c r="C90"/>
  <c r="O89"/>
  <c r="L89"/>
  <c r="K89"/>
  <c r="D89"/>
  <c r="E89" s="1"/>
  <c r="F89" s="1"/>
  <c r="C89"/>
  <c r="O88"/>
  <c r="L88"/>
  <c r="K88"/>
  <c r="D88"/>
  <c r="E88" s="1"/>
  <c r="F88" s="1"/>
  <c r="I88" s="1"/>
  <c r="C88"/>
  <c r="O87"/>
  <c r="L87"/>
  <c r="K87"/>
  <c r="D87"/>
  <c r="E87" s="1"/>
  <c r="F87" s="1"/>
  <c r="C87"/>
  <c r="O86"/>
  <c r="L86"/>
  <c r="K86"/>
  <c r="D86"/>
  <c r="E86" s="1"/>
  <c r="F86" s="1"/>
  <c r="C86"/>
  <c r="O85"/>
  <c r="L85"/>
  <c r="K85"/>
  <c r="D85"/>
  <c r="E85" s="1"/>
  <c r="F85" s="1"/>
  <c r="N85" s="1"/>
  <c r="C85"/>
  <c r="O84"/>
  <c r="L84"/>
  <c r="K84"/>
  <c r="D84"/>
  <c r="E84" s="1"/>
  <c r="F84" s="1"/>
  <c r="C84"/>
  <c r="N80"/>
  <c r="L80"/>
  <c r="K80"/>
  <c r="D80"/>
  <c r="E80" s="1"/>
  <c r="F80" s="1"/>
  <c r="C80"/>
  <c r="N79"/>
  <c r="L79"/>
  <c r="K79"/>
  <c r="D79"/>
  <c r="E79" s="1"/>
  <c r="F79" s="1"/>
  <c r="C79"/>
  <c r="N78"/>
  <c r="L78"/>
  <c r="K78"/>
  <c r="F78"/>
  <c r="M78" s="1"/>
  <c r="E78"/>
  <c r="D78"/>
  <c r="C78"/>
  <c r="N77"/>
  <c r="M77"/>
  <c r="L77"/>
  <c r="K77"/>
  <c r="J77"/>
  <c r="E77"/>
  <c r="F77" s="1"/>
  <c r="G77" s="1"/>
  <c r="H77" s="1"/>
  <c r="D77"/>
  <c r="C77"/>
  <c r="N76"/>
  <c r="L76"/>
  <c r="K76"/>
  <c r="D76"/>
  <c r="E76" s="1"/>
  <c r="F76" s="1"/>
  <c r="C76"/>
  <c r="N75"/>
  <c r="L75"/>
  <c r="K75"/>
  <c r="D75"/>
  <c r="E75" s="1"/>
  <c r="F75" s="1"/>
  <c r="I75" s="1"/>
  <c r="C75"/>
  <c r="N74"/>
  <c r="L74"/>
  <c r="K74"/>
  <c r="D74"/>
  <c r="E74" s="1"/>
  <c r="F74" s="1"/>
  <c r="C74"/>
  <c r="N73"/>
  <c r="L73"/>
  <c r="K73"/>
  <c r="E73"/>
  <c r="F73" s="1"/>
  <c r="M73" s="1"/>
  <c r="D73"/>
  <c r="C73"/>
  <c r="N72"/>
  <c r="L72"/>
  <c r="K72"/>
  <c r="D72"/>
  <c r="E72" s="1"/>
  <c r="F72" s="1"/>
  <c r="C72"/>
  <c r="N71"/>
  <c r="L71"/>
  <c r="K71"/>
  <c r="D71"/>
  <c r="E71" s="1"/>
  <c r="F71" s="1"/>
  <c r="C71"/>
  <c r="N70"/>
  <c r="L70"/>
  <c r="K70"/>
  <c r="D70"/>
  <c r="E70" s="1"/>
  <c r="F70" s="1"/>
  <c r="C70"/>
  <c r="N69"/>
  <c r="L69"/>
  <c r="K69"/>
  <c r="E69"/>
  <c r="F69" s="1"/>
  <c r="D69"/>
  <c r="C69"/>
  <c r="N68"/>
  <c r="M68"/>
  <c r="L68"/>
  <c r="K68"/>
  <c r="D68"/>
  <c r="E68" s="1"/>
  <c r="F68" s="1"/>
  <c r="I68" s="1"/>
  <c r="C68"/>
  <c r="G68" s="1"/>
  <c r="H68" s="1"/>
  <c r="J68" s="1"/>
  <c r="N67"/>
  <c r="L67"/>
  <c r="K67"/>
  <c r="D67"/>
  <c r="E67" s="1"/>
  <c r="F67" s="1"/>
  <c r="C67"/>
  <c r="N66"/>
  <c r="L66"/>
  <c r="K66"/>
  <c r="E66"/>
  <c r="F66" s="1"/>
  <c r="M66" s="1"/>
  <c r="D66"/>
  <c r="C66"/>
  <c r="N65"/>
  <c r="L65"/>
  <c r="K65"/>
  <c r="E65"/>
  <c r="F65" s="1"/>
  <c r="D65"/>
  <c r="C65"/>
  <c r="N64"/>
  <c r="L64"/>
  <c r="K64"/>
  <c r="D64"/>
  <c r="E64" s="1"/>
  <c r="F64" s="1"/>
  <c r="C64"/>
  <c r="N63"/>
  <c r="L63"/>
  <c r="K63"/>
  <c r="E63"/>
  <c r="F63" s="1"/>
  <c r="D63"/>
  <c r="C63"/>
  <c r="N62"/>
  <c r="L62"/>
  <c r="K62"/>
  <c r="E62"/>
  <c r="F62" s="1"/>
  <c r="D62"/>
  <c r="C62"/>
  <c r="N61"/>
  <c r="L61"/>
  <c r="K61"/>
  <c r="D61"/>
  <c r="E61" s="1"/>
  <c r="F61" s="1"/>
  <c r="C61"/>
  <c r="N60"/>
  <c r="L60"/>
  <c r="K60"/>
  <c r="D60"/>
  <c r="E60" s="1"/>
  <c r="F60" s="1"/>
  <c r="C60"/>
  <c r="N59"/>
  <c r="L59"/>
  <c r="K59"/>
  <c r="D59"/>
  <c r="E59" s="1"/>
  <c r="F59" s="1"/>
  <c r="C59"/>
  <c r="N58"/>
  <c r="L58"/>
  <c r="K58"/>
  <c r="E58"/>
  <c r="F58" s="1"/>
  <c r="D58"/>
  <c r="C58"/>
  <c r="N57"/>
  <c r="L57"/>
  <c r="K57"/>
  <c r="I57"/>
  <c r="E57"/>
  <c r="F57" s="1"/>
  <c r="M57" s="1"/>
  <c r="D57"/>
  <c r="C57"/>
  <c r="N56"/>
  <c r="L56"/>
  <c r="K56"/>
  <c r="E56"/>
  <c r="F56" s="1"/>
  <c r="D56"/>
  <c r="C56"/>
  <c r="N55"/>
  <c r="L55"/>
  <c r="K55"/>
  <c r="D55"/>
  <c r="E55" s="1"/>
  <c r="F55" s="1"/>
  <c r="C55"/>
  <c r="N54"/>
  <c r="L54"/>
  <c r="K54"/>
  <c r="D54"/>
  <c r="E54" s="1"/>
  <c r="F54" s="1"/>
  <c r="C54"/>
  <c r="N53"/>
  <c r="L53"/>
  <c r="K53"/>
  <c r="E53"/>
  <c r="F53" s="1"/>
  <c r="D53"/>
  <c r="C53"/>
  <c r="N52"/>
  <c r="L52"/>
  <c r="K52"/>
  <c r="D52"/>
  <c r="E52" s="1"/>
  <c r="F52" s="1"/>
  <c r="M52" s="1"/>
  <c r="C52"/>
  <c r="N51"/>
  <c r="L51"/>
  <c r="K51"/>
  <c r="D51"/>
  <c r="E51" s="1"/>
  <c r="F51" s="1"/>
  <c r="C51"/>
  <c r="N50"/>
  <c r="L50"/>
  <c r="K50"/>
  <c r="I50"/>
  <c r="E50"/>
  <c r="F50" s="1"/>
  <c r="M50" s="1"/>
  <c r="D50"/>
  <c r="C50"/>
  <c r="G50" s="1"/>
  <c r="H50" s="1"/>
  <c r="J50" s="1"/>
  <c r="N49"/>
  <c r="L49"/>
  <c r="K49"/>
  <c r="D49"/>
  <c r="E49" s="1"/>
  <c r="F49" s="1"/>
  <c r="C49"/>
  <c r="N48"/>
  <c r="L48"/>
  <c r="K48"/>
  <c r="D48"/>
  <c r="E48" s="1"/>
  <c r="F48" s="1"/>
  <c r="C48"/>
  <c r="N47"/>
  <c r="L47"/>
  <c r="K47"/>
  <c r="D47"/>
  <c r="E47" s="1"/>
  <c r="F47" s="1"/>
  <c r="C47"/>
  <c r="N46"/>
  <c r="L46"/>
  <c r="K46"/>
  <c r="E46"/>
  <c r="F46" s="1"/>
  <c r="D46"/>
  <c r="C46"/>
  <c r="N45"/>
  <c r="L45"/>
  <c r="K45"/>
  <c r="E45"/>
  <c r="F45" s="1"/>
  <c r="G45" s="1"/>
  <c r="H45" s="1"/>
  <c r="J45" s="1"/>
  <c r="D45"/>
  <c r="C45"/>
  <c r="N44"/>
  <c r="L44"/>
  <c r="K44"/>
  <c r="E44"/>
  <c r="F44" s="1"/>
  <c r="D44"/>
  <c r="C44"/>
  <c r="N43"/>
  <c r="L43"/>
  <c r="K43"/>
  <c r="D43"/>
  <c r="E43" s="1"/>
  <c r="F43" s="1"/>
  <c r="C43"/>
  <c r="N42"/>
  <c r="L42"/>
  <c r="K42"/>
  <c r="D42"/>
  <c r="E42" s="1"/>
  <c r="F42" s="1"/>
  <c r="C42"/>
  <c r="N41"/>
  <c r="L41"/>
  <c r="K41"/>
  <c r="E41"/>
  <c r="F41" s="1"/>
  <c r="M41" s="1"/>
  <c r="D41"/>
  <c r="C41"/>
  <c r="N40"/>
  <c r="L40"/>
  <c r="K40"/>
  <c r="D40"/>
  <c r="E40" s="1"/>
  <c r="F40" s="1"/>
  <c r="C40"/>
  <c r="N39"/>
  <c r="L39"/>
  <c r="K39"/>
  <c r="D39"/>
  <c r="E39" s="1"/>
  <c r="F39" s="1"/>
  <c r="C39"/>
  <c r="N38"/>
  <c r="L38"/>
  <c r="K38"/>
  <c r="E38"/>
  <c r="F38" s="1"/>
  <c r="D38"/>
  <c r="C38"/>
  <c r="N37"/>
  <c r="L37"/>
  <c r="K37"/>
  <c r="I37"/>
  <c r="F37"/>
  <c r="M37" s="1"/>
  <c r="D37"/>
  <c r="E37" s="1"/>
  <c r="C37"/>
  <c r="N36"/>
  <c r="L36"/>
  <c r="K36"/>
  <c r="D36"/>
  <c r="E36" s="1"/>
  <c r="F36" s="1"/>
  <c r="C36"/>
  <c r="N35"/>
  <c r="L35"/>
  <c r="K35"/>
  <c r="D35"/>
  <c r="E35" s="1"/>
  <c r="F35" s="1"/>
  <c r="C35"/>
  <c r="N34"/>
  <c r="L34"/>
  <c r="K34"/>
  <c r="D34"/>
  <c r="E34" s="1"/>
  <c r="F34" s="1"/>
  <c r="C34"/>
  <c r="N33"/>
  <c r="L33"/>
  <c r="K33"/>
  <c r="F33"/>
  <c r="M33" s="1"/>
  <c r="D33"/>
  <c r="E33" s="1"/>
  <c r="C33"/>
  <c r="N32"/>
  <c r="L32"/>
  <c r="K32"/>
  <c r="D32"/>
  <c r="E32" s="1"/>
  <c r="F32" s="1"/>
  <c r="C32"/>
  <c r="N31"/>
  <c r="L31"/>
  <c r="K31"/>
  <c r="D31"/>
  <c r="E31" s="1"/>
  <c r="F31" s="1"/>
  <c r="C31"/>
  <c r="N30"/>
  <c r="L30"/>
  <c r="K30"/>
  <c r="D30"/>
  <c r="E30" s="1"/>
  <c r="F30" s="1"/>
  <c r="C30"/>
  <c r="N29"/>
  <c r="L29"/>
  <c r="K29"/>
  <c r="D29"/>
  <c r="E29" s="1"/>
  <c r="F29" s="1"/>
  <c r="C29"/>
  <c r="N28"/>
  <c r="L28"/>
  <c r="K28"/>
  <c r="D28"/>
  <c r="E28" s="1"/>
  <c r="F28" s="1"/>
  <c r="C28"/>
  <c r="N27"/>
  <c r="L27"/>
  <c r="K27"/>
  <c r="D27"/>
  <c r="E27" s="1"/>
  <c r="F27" s="1"/>
  <c r="C27"/>
  <c r="N26"/>
  <c r="L26"/>
  <c r="K26"/>
  <c r="E26"/>
  <c r="F26" s="1"/>
  <c r="D26"/>
  <c r="C26"/>
  <c r="N25"/>
  <c r="L25"/>
  <c r="K25"/>
  <c r="D25"/>
  <c r="E25" s="1"/>
  <c r="F25" s="1"/>
  <c r="C25"/>
  <c r="N24"/>
  <c r="L24"/>
  <c r="K24"/>
  <c r="D24"/>
  <c r="E24" s="1"/>
  <c r="F24" s="1"/>
  <c r="I24" s="1"/>
  <c r="C24"/>
  <c r="N23"/>
  <c r="L23"/>
  <c r="K23"/>
  <c r="D23"/>
  <c r="E23" s="1"/>
  <c r="F23" s="1"/>
  <c r="C23"/>
  <c r="N22"/>
  <c r="L22"/>
  <c r="K22"/>
  <c r="E22"/>
  <c r="F22" s="1"/>
  <c r="D22"/>
  <c r="C22"/>
  <c r="N21"/>
  <c r="L21"/>
  <c r="K21"/>
  <c r="I21"/>
  <c r="F21"/>
  <c r="M21" s="1"/>
  <c r="D21"/>
  <c r="E21" s="1"/>
  <c r="C21"/>
  <c r="N20"/>
  <c r="L20"/>
  <c r="K20"/>
  <c r="D20"/>
  <c r="E20" s="1"/>
  <c r="F20" s="1"/>
  <c r="C20"/>
  <c r="N19"/>
  <c r="L19"/>
  <c r="K19"/>
  <c r="D19"/>
  <c r="E19" s="1"/>
  <c r="F19" s="1"/>
  <c r="C19"/>
  <c r="N18"/>
  <c r="L18"/>
  <c r="K18"/>
  <c r="D18"/>
  <c r="E18" s="1"/>
  <c r="F18" s="1"/>
  <c r="C18"/>
  <c r="G18" s="1"/>
  <c r="H18" s="1"/>
  <c r="J18" s="1"/>
  <c r="N17"/>
  <c r="L17"/>
  <c r="K17"/>
  <c r="F17"/>
  <c r="D17"/>
  <c r="E17" s="1"/>
  <c r="C17"/>
  <c r="N16"/>
  <c r="L16"/>
  <c r="K16"/>
  <c r="F16"/>
  <c r="D16"/>
  <c r="E16" s="1"/>
  <c r="C16"/>
  <c r="N15"/>
  <c r="L15"/>
  <c r="K15"/>
  <c r="I15"/>
  <c r="D15"/>
  <c r="E15" s="1"/>
  <c r="F15" s="1"/>
  <c r="C15"/>
  <c r="N14"/>
  <c r="L14"/>
  <c r="K14"/>
  <c r="D14"/>
  <c r="E14" s="1"/>
  <c r="F14" s="1"/>
  <c r="C14"/>
  <c r="N13"/>
  <c r="L13"/>
  <c r="K13"/>
  <c r="D13"/>
  <c r="E13" s="1"/>
  <c r="F13" s="1"/>
  <c r="C13"/>
  <c r="N12"/>
  <c r="L12"/>
  <c r="K12"/>
  <c r="D12"/>
  <c r="E12" s="1"/>
  <c r="F12" s="1"/>
  <c r="C12"/>
  <c r="N11"/>
  <c r="L11"/>
  <c r="K11"/>
  <c r="D11"/>
  <c r="E11" s="1"/>
  <c r="F11" s="1"/>
  <c r="G11" s="1"/>
  <c r="H11" s="1"/>
  <c r="J11" s="1"/>
  <c r="C11"/>
  <c r="N10"/>
  <c r="L10"/>
  <c r="K10"/>
  <c r="E10"/>
  <c r="F10" s="1"/>
  <c r="D10"/>
  <c r="C10"/>
  <c r="N9"/>
  <c r="L9"/>
  <c r="K9"/>
  <c r="D9"/>
  <c r="E9" s="1"/>
  <c r="F9" s="1"/>
  <c r="C9"/>
  <c r="N8"/>
  <c r="M8"/>
  <c r="L8"/>
  <c r="K8"/>
  <c r="D8"/>
  <c r="E8" s="1"/>
  <c r="F8" s="1"/>
  <c r="I8" s="1"/>
  <c r="C8"/>
  <c r="N7"/>
  <c r="L7"/>
  <c r="K7"/>
  <c r="D7"/>
  <c r="E7" s="1"/>
  <c r="F7" s="1"/>
  <c r="C7"/>
  <c r="N6"/>
  <c r="L6"/>
  <c r="K6"/>
  <c r="E6"/>
  <c r="F6" s="1"/>
  <c r="D6"/>
  <c r="C6"/>
  <c r="N5"/>
  <c r="L5"/>
  <c r="K5"/>
  <c r="I5"/>
  <c r="F5"/>
  <c r="M5" s="1"/>
  <c r="D5"/>
  <c r="E5" s="1"/>
  <c r="C5"/>
  <c r="N4"/>
  <c r="L4"/>
  <c r="K4"/>
  <c r="D4"/>
  <c r="E4" s="1"/>
  <c r="F4" s="1"/>
  <c r="C4"/>
  <c r="G122" l="1"/>
  <c r="H122" s="1"/>
  <c r="J122" s="1"/>
  <c r="N112"/>
  <c r="I112"/>
  <c r="N114"/>
  <c r="I114"/>
  <c r="N130"/>
  <c r="I130"/>
  <c r="N138"/>
  <c r="I138"/>
  <c r="I86"/>
  <c r="N86"/>
  <c r="G102"/>
  <c r="H102" s="1"/>
  <c r="J102" s="1"/>
  <c r="N102"/>
  <c r="I137"/>
  <c r="N137"/>
  <c r="I143"/>
  <c r="N143"/>
  <c r="G130"/>
  <c r="G112"/>
  <c r="H112" s="1"/>
  <c r="J112" s="1"/>
  <c r="G141"/>
  <c r="H141" s="1"/>
  <c r="J141" s="1"/>
  <c r="G138"/>
  <c r="H138" s="1"/>
  <c r="J138" s="1"/>
  <c r="G114"/>
  <c r="M114" s="1"/>
  <c r="G137"/>
  <c r="H137" s="1"/>
  <c r="J137" s="1"/>
  <c r="G117"/>
  <c r="H117" s="1"/>
  <c r="J117" s="1"/>
  <c r="I144"/>
  <c r="G136"/>
  <c r="N103"/>
  <c r="G85"/>
  <c r="H85" s="1"/>
  <c r="J85" s="1"/>
  <c r="I90"/>
  <c r="N101"/>
  <c r="G125"/>
  <c r="M125" s="1"/>
  <c r="G128"/>
  <c r="H128" s="1"/>
  <c r="J128" s="1"/>
  <c r="G144"/>
  <c r="H144" s="1"/>
  <c r="J144" s="1"/>
  <c r="I152"/>
  <c r="I32"/>
  <c r="M32"/>
  <c r="M35"/>
  <c r="I35"/>
  <c r="G35"/>
  <c r="H35" s="1"/>
  <c r="J35" s="1"/>
  <c r="M48"/>
  <c r="I48"/>
  <c r="M71"/>
  <c r="I71"/>
  <c r="G71"/>
  <c r="H71" s="1"/>
  <c r="J71" s="1"/>
  <c r="H121"/>
  <c r="J121" s="1"/>
  <c r="M29"/>
  <c r="G29"/>
  <c r="H29" s="1"/>
  <c r="J29" s="1"/>
  <c r="I29"/>
  <c r="I51"/>
  <c r="G51"/>
  <c r="H51" s="1"/>
  <c r="J51" s="1"/>
  <c r="M51"/>
  <c r="I58"/>
  <c r="M58"/>
  <c r="I121"/>
  <c r="N121"/>
  <c r="I67"/>
  <c r="M67"/>
  <c r="G67"/>
  <c r="H67" s="1"/>
  <c r="J67" s="1"/>
  <c r="I34"/>
  <c r="M34"/>
  <c r="I47"/>
  <c r="G47"/>
  <c r="H47" s="1"/>
  <c r="J47" s="1"/>
  <c r="M47"/>
  <c r="I123"/>
  <c r="G123"/>
  <c r="N123"/>
  <c r="M17"/>
  <c r="I17"/>
  <c r="G17"/>
  <c r="H17" s="1"/>
  <c r="J17" s="1"/>
  <c r="I40"/>
  <c r="M40"/>
  <c r="I63"/>
  <c r="G63"/>
  <c r="H63" s="1"/>
  <c r="J63" s="1"/>
  <c r="M63"/>
  <c r="N93"/>
  <c r="I93"/>
  <c r="I105"/>
  <c r="N105"/>
  <c r="I129"/>
  <c r="N129"/>
  <c r="I153"/>
  <c r="N153"/>
  <c r="G153"/>
  <c r="I6"/>
  <c r="M6"/>
  <c r="M9"/>
  <c r="I9"/>
  <c r="G9"/>
  <c r="H9" s="1"/>
  <c r="J9" s="1"/>
  <c r="M13"/>
  <c r="I13"/>
  <c r="G13"/>
  <c r="H13" s="1"/>
  <c r="J13" s="1"/>
  <c r="I36"/>
  <c r="M36"/>
  <c r="I49"/>
  <c r="G49"/>
  <c r="H49" s="1"/>
  <c r="J49" s="1"/>
  <c r="M49"/>
  <c r="I72"/>
  <c r="M72"/>
  <c r="G61"/>
  <c r="I61"/>
  <c r="M61"/>
  <c r="I84"/>
  <c r="N84"/>
  <c r="G84"/>
  <c r="H84" s="1"/>
  <c r="J84" s="1"/>
  <c r="H109"/>
  <c r="J109" s="1"/>
  <c r="I18"/>
  <c r="M18"/>
  <c r="M25"/>
  <c r="I25"/>
  <c r="G25"/>
  <c r="H25" s="1"/>
  <c r="J25" s="1"/>
  <c r="M11"/>
  <c r="I11"/>
  <c r="I44"/>
  <c r="M44"/>
  <c r="I91"/>
  <c r="N91"/>
  <c r="I127"/>
  <c r="N127"/>
  <c r="G127"/>
  <c r="M60"/>
  <c r="I60"/>
  <c r="M80"/>
  <c r="I80"/>
  <c r="I98"/>
  <c r="N98"/>
  <c r="G98"/>
  <c r="H98" s="1"/>
  <c r="J98" s="1"/>
  <c r="N133"/>
  <c r="I133"/>
  <c r="G133"/>
  <c r="I28"/>
  <c r="M28"/>
  <c r="M53"/>
  <c r="G53"/>
  <c r="H53" s="1"/>
  <c r="J53" s="1"/>
  <c r="I53"/>
  <c r="I16"/>
  <c r="M16"/>
  <c r="M19"/>
  <c r="G19"/>
  <c r="H19" s="1"/>
  <c r="J19" s="1"/>
  <c r="I19"/>
  <c r="M23"/>
  <c r="G23"/>
  <c r="H23" s="1"/>
  <c r="J23" s="1"/>
  <c r="I23"/>
  <c r="M24"/>
  <c r="M27"/>
  <c r="I27"/>
  <c r="I30"/>
  <c r="M30"/>
  <c r="M46"/>
  <c r="I46"/>
  <c r="M55"/>
  <c r="I55"/>
  <c r="G55"/>
  <c r="H55" s="1"/>
  <c r="J55" s="1"/>
  <c r="M62"/>
  <c r="I62"/>
  <c r="I69"/>
  <c r="G69"/>
  <c r="H69" s="1"/>
  <c r="J69" s="1"/>
  <c r="M69"/>
  <c r="I79"/>
  <c r="G79"/>
  <c r="H79" s="1"/>
  <c r="J79" s="1"/>
  <c r="M79"/>
  <c r="I89"/>
  <c r="N89"/>
  <c r="I100"/>
  <c r="N100"/>
  <c r="G100"/>
  <c r="H100" s="1"/>
  <c r="J100" s="1"/>
  <c r="H125"/>
  <c r="J125" s="1"/>
  <c r="I135"/>
  <c r="G135"/>
  <c r="N135"/>
  <c r="I12"/>
  <c r="M12"/>
  <c r="I26"/>
  <c r="M26"/>
  <c r="I74"/>
  <c r="M74"/>
  <c r="I115"/>
  <c r="G115"/>
  <c r="N115"/>
  <c r="M151"/>
  <c r="H151"/>
  <c r="J151" s="1"/>
  <c r="I22"/>
  <c r="M22"/>
  <c r="I54"/>
  <c r="M54"/>
  <c r="M64"/>
  <c r="I64"/>
  <c r="G94"/>
  <c r="H94" s="1"/>
  <c r="J94" s="1"/>
  <c r="I94"/>
  <c r="N94"/>
  <c r="N109"/>
  <c r="I109"/>
  <c r="M7"/>
  <c r="G7"/>
  <c r="H7" s="1"/>
  <c r="J7" s="1"/>
  <c r="I7"/>
  <c r="I14"/>
  <c r="M14"/>
  <c r="I38"/>
  <c r="M38"/>
  <c r="I76"/>
  <c r="M76"/>
  <c r="N139"/>
  <c r="I139"/>
  <c r="G139"/>
  <c r="I20"/>
  <c r="M20"/>
  <c r="M31"/>
  <c r="I31"/>
  <c r="G31"/>
  <c r="H31" s="1"/>
  <c r="J31" s="1"/>
  <c r="I70"/>
  <c r="M70"/>
  <c r="I87"/>
  <c r="N87"/>
  <c r="I147"/>
  <c r="G147"/>
  <c r="N147"/>
  <c r="I10"/>
  <c r="M10"/>
  <c r="I56"/>
  <c r="M56"/>
  <c r="I4"/>
  <c r="M4"/>
  <c r="M15"/>
  <c r="G15"/>
  <c r="H15" s="1"/>
  <c r="J15" s="1"/>
  <c r="G27"/>
  <c r="H27" s="1"/>
  <c r="J27" s="1"/>
  <c r="M39"/>
  <c r="I39"/>
  <c r="G39"/>
  <c r="H39" s="1"/>
  <c r="J39" s="1"/>
  <c r="I42"/>
  <c r="M42"/>
  <c r="I65"/>
  <c r="M65"/>
  <c r="G65"/>
  <c r="H65" s="1"/>
  <c r="J65" s="1"/>
  <c r="I107"/>
  <c r="N107"/>
  <c r="H119"/>
  <c r="J119" s="1"/>
  <c r="G59"/>
  <c r="H59" s="1"/>
  <c r="J59" s="1"/>
  <c r="M59"/>
  <c r="G129"/>
  <c r="G40"/>
  <c r="H40" s="1"/>
  <c r="J40" s="1"/>
  <c r="I52"/>
  <c r="M128"/>
  <c r="M160"/>
  <c r="G14"/>
  <c r="H14" s="1"/>
  <c r="J14" s="1"/>
  <c r="G30"/>
  <c r="G20"/>
  <c r="H20" s="1"/>
  <c r="J20" s="1"/>
  <c r="G42"/>
  <c r="H42" s="1"/>
  <c r="J42" s="1"/>
  <c r="G92"/>
  <c r="H92" s="1"/>
  <c r="J92" s="1"/>
  <c r="N92"/>
  <c r="H160"/>
  <c r="J160" s="1"/>
  <c r="I96"/>
  <c r="G96"/>
  <c r="H96" s="1"/>
  <c r="J96" s="1"/>
  <c r="N122"/>
  <c r="I122"/>
  <c r="G131"/>
  <c r="I142"/>
  <c r="N142"/>
  <c r="H157"/>
  <c r="J157" s="1"/>
  <c r="I160"/>
  <c r="G16"/>
  <c r="H16" s="1"/>
  <c r="J16" s="1"/>
  <c r="G32"/>
  <c r="H32" s="1"/>
  <c r="J32" s="1"/>
  <c r="G43"/>
  <c r="H43" s="1"/>
  <c r="J43" s="1"/>
  <c r="M43"/>
  <c r="M45"/>
  <c r="G70"/>
  <c r="H70" s="1"/>
  <c r="J70" s="1"/>
  <c r="G87"/>
  <c r="H87" s="1"/>
  <c r="J87" s="1"/>
  <c r="N88"/>
  <c r="G88"/>
  <c r="H88" s="1"/>
  <c r="J88" s="1"/>
  <c r="I92"/>
  <c r="N95"/>
  <c r="I95"/>
  <c r="G101"/>
  <c r="H101" s="1"/>
  <c r="J101" s="1"/>
  <c r="G104"/>
  <c r="H104" s="1"/>
  <c r="J104" s="1"/>
  <c r="G106"/>
  <c r="H106" s="1"/>
  <c r="J106" s="1"/>
  <c r="G108"/>
  <c r="N108"/>
  <c r="I120"/>
  <c r="I131"/>
  <c r="G8"/>
  <c r="H8" s="1"/>
  <c r="J8" s="1"/>
  <c r="G24"/>
  <c r="H24" s="1"/>
  <c r="J24" s="1"/>
  <c r="I45"/>
  <c r="N125"/>
  <c r="I125"/>
  <c r="G54"/>
  <c r="H54" s="1"/>
  <c r="J54" s="1"/>
  <c r="I59"/>
  <c r="I78"/>
  <c r="M120"/>
  <c r="I33"/>
  <c r="I66"/>
  <c r="G75"/>
  <c r="H75" s="1"/>
  <c r="J75" s="1"/>
  <c r="M75"/>
  <c r="G132"/>
  <c r="N132"/>
  <c r="N157"/>
  <c r="I157"/>
  <c r="G26"/>
  <c r="H26" s="1"/>
  <c r="J26" s="1"/>
  <c r="G107"/>
  <c r="H107" s="1"/>
  <c r="J107" s="1"/>
  <c r="I111"/>
  <c r="G111"/>
  <c r="H120"/>
  <c r="J120" s="1"/>
  <c r="I128"/>
  <c r="G22"/>
  <c r="H22" s="1"/>
  <c r="J22" s="1"/>
  <c r="G38"/>
  <c r="H38" s="1"/>
  <c r="J38" s="1"/>
  <c r="I41"/>
  <c r="G58"/>
  <c r="H58" s="1"/>
  <c r="J58" s="1"/>
  <c r="I85"/>
  <c r="I113"/>
  <c r="N113"/>
  <c r="N141"/>
  <c r="I141"/>
  <c r="I145"/>
  <c r="N145"/>
  <c r="I146"/>
  <c r="G148"/>
  <c r="N148"/>
  <c r="I148"/>
  <c r="M154"/>
  <c r="I155"/>
  <c r="G155"/>
  <c r="G34"/>
  <c r="H34" s="1"/>
  <c r="J34" s="1"/>
  <c r="I151"/>
  <c r="N151"/>
  <c r="G33"/>
  <c r="H33" s="1"/>
  <c r="J33" s="1"/>
  <c r="G74"/>
  <c r="H74" s="1"/>
  <c r="J74" s="1"/>
  <c r="M130"/>
  <c r="H130"/>
  <c r="J130" s="1"/>
  <c r="G73"/>
  <c r="H73" s="1"/>
  <c r="J73" s="1"/>
  <c r="G4"/>
  <c r="H4" s="1"/>
  <c r="J4" s="1"/>
  <c r="G36"/>
  <c r="H36" s="1"/>
  <c r="J36" s="1"/>
  <c r="I134"/>
  <c r="N134"/>
  <c r="H136"/>
  <c r="J136" s="1"/>
  <c r="N149"/>
  <c r="I149"/>
  <c r="I159"/>
  <c r="N159"/>
  <c r="G10"/>
  <c r="H10" s="1"/>
  <c r="J10" s="1"/>
  <c r="G41"/>
  <c r="H41" s="1"/>
  <c r="J41" s="1"/>
  <c r="G56"/>
  <c r="H56" s="1"/>
  <c r="J56" s="1"/>
  <c r="I73"/>
  <c r="I110"/>
  <c r="N110"/>
  <c r="I119"/>
  <c r="N119"/>
  <c r="G159"/>
  <c r="G6"/>
  <c r="H6" s="1"/>
  <c r="J6" s="1"/>
  <c r="G5"/>
  <c r="H5" s="1"/>
  <c r="J5" s="1"/>
  <c r="G12"/>
  <c r="H12" s="1"/>
  <c r="J12" s="1"/>
  <c r="G21"/>
  <c r="H21" s="1"/>
  <c r="J21" s="1"/>
  <c r="G28"/>
  <c r="H28" s="1"/>
  <c r="J28" s="1"/>
  <c r="G37"/>
  <c r="I43"/>
  <c r="G52"/>
  <c r="H52" s="1"/>
  <c r="J52" s="1"/>
  <c r="G57"/>
  <c r="H57" s="1"/>
  <c r="J57" s="1"/>
  <c r="G66"/>
  <c r="H66" s="1"/>
  <c r="J66" s="1"/>
  <c r="G72"/>
  <c r="H72" s="1"/>
  <c r="J72" s="1"/>
  <c r="I77"/>
  <c r="G86"/>
  <c r="H86" s="1"/>
  <c r="J86" s="1"/>
  <c r="I97"/>
  <c r="I99"/>
  <c r="I102"/>
  <c r="I104"/>
  <c r="I106"/>
  <c r="I108"/>
  <c r="G113"/>
  <c r="G140"/>
  <c r="N140"/>
  <c r="I140"/>
  <c r="G145"/>
  <c r="N154"/>
  <c r="I154"/>
  <c r="G48"/>
  <c r="H48" s="1"/>
  <c r="J48" s="1"/>
  <c r="G64"/>
  <c r="H64" s="1"/>
  <c r="J64" s="1"/>
  <c r="G80"/>
  <c r="H80" s="1"/>
  <c r="J80" s="1"/>
  <c r="G89"/>
  <c r="H89" s="1"/>
  <c r="J89" s="1"/>
  <c r="G103"/>
  <c r="H103" s="1"/>
  <c r="J103" s="1"/>
  <c r="M112"/>
  <c r="G116"/>
  <c r="N116"/>
  <c r="G118"/>
  <c r="I150"/>
  <c r="N150"/>
  <c r="G156"/>
  <c r="N156"/>
  <c r="G158"/>
  <c r="G46"/>
  <c r="G62"/>
  <c r="H62" s="1"/>
  <c r="J62" s="1"/>
  <c r="G78"/>
  <c r="H78" s="1"/>
  <c r="J78" s="1"/>
  <c r="G91"/>
  <c r="H91" s="1"/>
  <c r="J91" s="1"/>
  <c r="N117"/>
  <c r="I117"/>
  <c r="I118"/>
  <c r="N118"/>
  <c r="G124"/>
  <c r="N124"/>
  <c r="M144"/>
  <c r="I158"/>
  <c r="N158"/>
  <c r="G44"/>
  <c r="H44" s="1"/>
  <c r="J44" s="1"/>
  <c r="G60"/>
  <c r="H60" s="1"/>
  <c r="J60" s="1"/>
  <c r="G76"/>
  <c r="H76" s="1"/>
  <c r="J76" s="1"/>
  <c r="G90"/>
  <c r="H90" s="1"/>
  <c r="J90" s="1"/>
  <c r="G105"/>
  <c r="H105" s="1"/>
  <c r="J105" s="1"/>
  <c r="I116"/>
  <c r="I126"/>
  <c r="N126"/>
  <c r="I136"/>
  <c r="G143"/>
  <c r="G152"/>
  <c r="I156"/>
  <c r="G97"/>
  <c r="H97" s="1"/>
  <c r="J97" s="1"/>
  <c r="G95"/>
  <c r="H95" s="1"/>
  <c r="J95" s="1"/>
  <c r="G93"/>
  <c r="H93" s="1"/>
  <c r="J93" s="1"/>
  <c r="M122" l="1"/>
  <c r="H114"/>
  <c r="J114" s="1"/>
  <c r="H30"/>
  <c r="J30" s="1"/>
  <c r="M110"/>
  <c r="H123"/>
  <c r="J123" s="1"/>
  <c r="M123"/>
  <c r="M124"/>
  <c r="H124"/>
  <c r="J124" s="1"/>
  <c r="M143"/>
  <c r="H143"/>
  <c r="J143" s="1"/>
  <c r="M119"/>
  <c r="H115"/>
  <c r="J115" s="1"/>
  <c r="M115"/>
  <c r="M117"/>
  <c r="H37"/>
  <c r="J37" s="1"/>
  <c r="H135"/>
  <c r="J135" s="1"/>
  <c r="M135"/>
  <c r="M133"/>
  <c r="H133"/>
  <c r="J133" s="1"/>
  <c r="M137"/>
  <c r="H155"/>
  <c r="J155" s="1"/>
  <c r="M155"/>
  <c r="M152"/>
  <c r="H152"/>
  <c r="J152" s="1"/>
  <c r="M126"/>
  <c r="H46"/>
  <c r="J46" s="1"/>
  <c r="H145"/>
  <c r="J145" s="1"/>
  <c r="M145"/>
  <c r="M159"/>
  <c r="H159"/>
  <c r="J159" s="1"/>
  <c r="M149"/>
  <c r="M156"/>
  <c r="H156"/>
  <c r="J156" s="1"/>
  <c r="M121"/>
  <c r="M140"/>
  <c r="H140"/>
  <c r="J140" s="1"/>
  <c r="M148"/>
  <c r="H148"/>
  <c r="J148" s="1"/>
  <c r="H111"/>
  <c r="J111" s="1"/>
  <c r="M111"/>
  <c r="M132"/>
  <c r="H132"/>
  <c r="J132" s="1"/>
  <c r="H131"/>
  <c r="J131" s="1"/>
  <c r="M131"/>
  <c r="H129"/>
  <c r="J129" s="1"/>
  <c r="M129"/>
  <c r="H61"/>
  <c r="J61" s="1"/>
  <c r="M141"/>
  <c r="H153"/>
  <c r="J153" s="1"/>
  <c r="M153"/>
  <c r="M116"/>
  <c r="H116"/>
  <c r="J116" s="1"/>
  <c r="M136"/>
  <c r="M108"/>
  <c r="H108"/>
  <c r="J108" s="1"/>
  <c r="H158"/>
  <c r="J158" s="1"/>
  <c r="M158"/>
  <c r="H139"/>
  <c r="J139" s="1"/>
  <c r="M139"/>
  <c r="M142"/>
  <c r="M150"/>
  <c r="M146"/>
  <c r="M138"/>
  <c r="H118"/>
  <c r="J118" s="1"/>
  <c r="M118"/>
  <c r="H113"/>
  <c r="J113" s="1"/>
  <c r="M113"/>
  <c r="M134"/>
  <c r="H147"/>
  <c r="J147" s="1"/>
  <c r="M147"/>
  <c r="M127"/>
  <c r="H127"/>
  <c r="J127" s="1"/>
  <c r="M109"/>
</calcChain>
</file>

<file path=xl/sharedStrings.xml><?xml version="1.0" encoding="utf-8"?>
<sst xmlns="http://schemas.openxmlformats.org/spreadsheetml/2006/main" count="420" uniqueCount="158">
  <si>
    <t>Pressure (bar) - [WET]Last measurement</t>
  </si>
  <si>
    <t>Flow (l/min) - [WET]Last measurement</t>
  </si>
  <si>
    <t>Pressure (bar) - [DRY]Last measurement</t>
  </si>
  <si>
    <t>Flow (l/min) - [DRY]Last measurement</t>
  </si>
  <si>
    <t>Pressure (bar) - [DRY2]Last measurement</t>
  </si>
  <si>
    <t>Flow (l/min) - [DRY2]Last measurement</t>
  </si>
  <si>
    <t>Pressure (bar) - [WET]0.5-S1-W+NMP-SO AR20-5min-1st</t>
  </si>
  <si>
    <t>Flow (l/min) - [WET]0.5-S1-W+NMP-SO AR20-5min-1st</t>
  </si>
  <si>
    <t>Pressure (bar) - [DRY]0.5-S1-W+NMP-SO AR20-5min-1st</t>
  </si>
  <si>
    <t>Flow (l/min) - [DRY]0.5-S1-W+NMP-SO AR20-5min-1st</t>
  </si>
  <si>
    <t>Pressure (bar) - [DRY2]0.5-S1-W+NMP-SO AR20-5min-1st</t>
  </si>
  <si>
    <t>Flow (l/min) - [DRY2]0.5-S1-W+NMP-SO AR20-5min-1st</t>
  </si>
  <si>
    <t>Pressure (bar) - [WET]</t>
  </si>
  <si>
    <t>Flow (l/min) - [WET]</t>
  </si>
  <si>
    <t>Pressure (bar) - [DRY]</t>
  </si>
  <si>
    <t>Flow (l/min) - [DRY]</t>
  </si>
  <si>
    <t>Pressure (bar) - [DRY2]</t>
  </si>
  <si>
    <t>Flow (l/min) - [DRY2]</t>
  </si>
  <si>
    <t>Pressure (bar) - [WET]0.5-S1-W+NMP-itslef</t>
  </si>
  <si>
    <t>Flow (l/min) - [WET]0.5-S1-W+NMP-itslef</t>
  </si>
  <si>
    <t>Pressure (bar) - [DRY]0.5-S1-W+NMP-itslef</t>
  </si>
  <si>
    <t>Flow (l/min) - [DRY]0.5-S1-W+NMP-itslef</t>
  </si>
  <si>
    <t>Pressure (bar) - [DRY2]0.5-S1-W+NMP-itslef</t>
  </si>
  <si>
    <t>Flow (l/min) - [DRY2]0.5-S1-W+NMP-itslef</t>
  </si>
  <si>
    <t>log p</t>
  </si>
  <si>
    <t>log flow</t>
  </si>
  <si>
    <t xml:space="preserve">calculation of permeabilty according to Darcy's law </t>
  </si>
  <si>
    <t>FC-43</t>
  </si>
  <si>
    <t>Pressure (bar) - [WET]0.5-S1-W+NMP-FC-43</t>
  </si>
  <si>
    <t>Flow (l/min) - [WET]0.5-S1-W+NMP-FC-43</t>
  </si>
  <si>
    <t>flow (m3/s)</t>
  </si>
  <si>
    <t>P absolute (bar)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</si>
  <si>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</si>
  <si>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</si>
  <si>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k (m2)</t>
  </si>
  <si>
    <t>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</si>
  <si>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</si>
  <si>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log 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</si>
  <si>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</si>
  <si>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t>log flow (l/min)</t>
  </si>
  <si>
    <r>
      <t xml:space="preserve">log </t>
    </r>
    <r>
      <rPr>
        <sz val="11"/>
        <color theme="1"/>
        <rFont val="Calibri"/>
        <family val="2"/>
      </rPr>
      <t>ΔP (Pa)</t>
    </r>
  </si>
  <si>
    <t>realtive perm based on the measured perm of FC-43</t>
  </si>
  <si>
    <t>SO AR20</t>
  </si>
  <si>
    <t>Silicone oil AR20</t>
  </si>
  <si>
    <t>Pressure (bar) - [WET]0.5-S1-W+NMP-SO-AR20</t>
  </si>
  <si>
    <t>Flow (l/min) - [WET]0.5-S1-W+NMP-SO-AR20</t>
  </si>
  <si>
    <t>relative gas permeability</t>
  </si>
  <si>
    <t>Film thickness calculation</t>
  </si>
  <si>
    <t>Modified Chisholm model</t>
  </si>
  <si>
    <t>Section III-SO-AR20</t>
  </si>
  <si>
    <t>calculated thickness according to the experiment</t>
  </si>
  <si>
    <t>Prediction of thickness based on modified Chisholm model</t>
  </si>
  <si>
    <t>according to Hagen-Poiseuille</t>
  </si>
  <si>
    <t>Absolute pressure (bar)</t>
  </si>
  <si>
    <t>pressure drop (bar)</t>
  </si>
  <si>
    <t>pressure drop (Pa)</t>
  </si>
  <si>
    <t>ΔP/L (Pa/m)</t>
  </si>
  <si>
    <t>gas density (kg/m3)</t>
  </si>
  <si>
    <t>mean gas density (kg/m3)</t>
  </si>
  <si>
    <t>Qout (m3/s)</t>
  </si>
  <si>
    <t>Q through one pore (m3/s)</t>
  </si>
  <si>
    <r>
      <t>oil thickness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</si>
  <si>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oil thickness (m)</t>
  </si>
  <si>
    <r>
      <t>Ri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</si>
  <si>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r>
      <t>Ri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</si>
  <si>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t>interfacial shear stress (Pa)</t>
  </si>
  <si>
    <t>part I</t>
  </si>
  <si>
    <t>part II</t>
  </si>
  <si>
    <t>Part III</t>
  </si>
  <si>
    <t>liquid mass flow rate (kg/s)</t>
  </si>
  <si>
    <t>liquid film volumetric flow rate (m3/s)</t>
  </si>
  <si>
    <t>area of the liquid film (m2)</t>
  </si>
  <si>
    <t>liquid velocity (m/s)</t>
  </si>
  <si>
    <t>liquid flux (kg/m2.s)</t>
  </si>
  <si>
    <t>gas velocity (m/s)</t>
  </si>
  <si>
    <t>Re(L)</t>
  </si>
  <si>
    <t>Re(G)</t>
  </si>
  <si>
    <t>gas mass flow rate (kg/s)</t>
  </si>
  <si>
    <t>x (quality)</t>
  </si>
  <si>
    <t>total mass flux (kg/m2.s)</t>
  </si>
  <si>
    <t>superficial gas velocity (m/s)</t>
  </si>
  <si>
    <t>superficial liquid velocity (m/s)</t>
  </si>
  <si>
    <t>Re (SG)</t>
  </si>
  <si>
    <t>Re (SL)</t>
  </si>
  <si>
    <t>f (gas)</t>
  </si>
  <si>
    <t>f (liq)</t>
  </si>
  <si>
    <t>ΔP (gas) (Pa)</t>
  </si>
  <si>
    <t>ΔP (liq) (Pa)</t>
  </si>
  <si>
    <t>Lockhar-Martinelli parameter X</t>
  </si>
  <si>
    <t>Laplace number</t>
  </si>
  <si>
    <t>C value</t>
  </si>
  <si>
    <t>two phase multiplier (gas) (Φ2)</t>
  </si>
  <si>
    <t>two phase multiplier (liq) (Φ2)</t>
  </si>
  <si>
    <t>ΔP (Total) according to gas (Pa)</t>
  </si>
  <si>
    <t>ΔP (Total) according to liq (Pa)</t>
  </si>
  <si>
    <t>ΔP/L-experimental-(Mpa/mm)</t>
  </si>
  <si>
    <t>ΔP/L-calculated-(Mpa/mm)</t>
  </si>
  <si>
    <t>log ΔP/L-experimental-(Mpa/mm)</t>
  </si>
  <si>
    <t>log ΔP/L-calculated-(Mpa/mm)</t>
  </si>
  <si>
    <t>prediction/experimental value</t>
  </si>
  <si>
    <t>new interfacial shear stress based on Lockhart-Martinelli (Pa)</t>
  </si>
  <si>
    <t>oil thickness^2 (m2)</t>
  </si>
  <si>
    <t>oil thickness (μm)</t>
  </si>
  <si>
    <t>predicted to experimental thickness</t>
  </si>
  <si>
    <r>
      <t>oil thickness-experimental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</si>
  <si>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log experimental thickness (μm)</t>
  </si>
  <si>
    <t>log predicted thickness (μm)</t>
  </si>
  <si>
    <t>predicted ri (m)</t>
  </si>
  <si>
    <t>mean realtive error in calculation of film thickness</t>
  </si>
  <si>
    <t>log ri pre</t>
  </si>
  <si>
    <t>log P (bar)</t>
  </si>
  <si>
    <t>log exp ri (m)</t>
  </si>
  <si>
    <t>predicted Q through one pore(m3/s)</t>
  </si>
  <si>
    <t>predicted Q through one pore (l/min)</t>
  </si>
  <si>
    <t>total Q-pre (l/min)</t>
  </si>
  <si>
    <t>log Q-pre (l/min)</t>
  </si>
  <si>
    <t>log Q-exp</t>
  </si>
  <si>
    <t>MEAN</t>
  </si>
  <si>
    <t>FC-43-Section III</t>
  </si>
  <si>
    <t>Var</t>
  </si>
  <si>
    <t>S.D</t>
  </si>
  <si>
    <t>S.D%</t>
  </si>
  <si>
    <t>modified Turner-Wallis model</t>
  </si>
  <si>
    <t>A1 (liq)</t>
  </si>
  <si>
    <t>A2 (liq)</t>
  </si>
  <si>
    <t>A1 (gas)</t>
  </si>
  <si>
    <t>A2 (gas</t>
  </si>
  <si>
    <t>log p (bar)</t>
  </si>
  <si>
    <t>Fourar and Lenormand Model</t>
  </si>
  <si>
    <t>according to Darcy</t>
  </si>
  <si>
    <t>total flow rate (m3/s)</t>
  </si>
  <si>
    <t>kr (gas)</t>
  </si>
  <si>
    <t>kr (liq)</t>
  </si>
  <si>
    <t>F (gas)</t>
  </si>
  <si>
    <t>F (liq)</t>
  </si>
  <si>
    <t>ϕ (liq)</t>
  </si>
  <si>
    <t>ϕ (gas)</t>
  </si>
  <si>
    <t>X</t>
  </si>
  <si>
    <t>f gas</t>
  </si>
  <si>
    <t>log x</t>
  </si>
  <si>
    <t>predicted ri (µm)</t>
  </si>
  <si>
    <t>porosity (φ)</t>
  </si>
  <si>
    <t>predicted k (m2)</t>
  </si>
  <si>
    <t>predicted k (Darcy)</t>
  </si>
  <si>
    <t>log ΔP (Pa)</t>
  </si>
  <si>
    <t>log ri (pre) (m)</t>
  </si>
  <si>
    <t>mean relative error for calculation of film thickness</t>
  </si>
  <si>
    <t>predicted Q total(m3/s)</t>
  </si>
  <si>
    <t>predicted Qtotal (l/min)</t>
  </si>
  <si>
    <t>mean relative error for calculation of Q</t>
  </si>
  <si>
    <t>predicted to experimental Q</t>
  </si>
  <si>
    <t>Jeff's formula</t>
  </si>
  <si>
    <r>
      <t>(D-2</t>
    </r>
    <r>
      <rPr>
        <sz val="11"/>
        <color theme="1"/>
        <rFont val="Calibri"/>
        <family val="2"/>
      </rPr>
      <t>δ)^4 (m4)</t>
    </r>
  </si>
  <si>
    <t>Ri (m)</t>
  </si>
  <si>
    <r>
      <t>Ri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m)</t>
    </r>
  </si>
  <si>
    <r>
      <t>log ri (experiment)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</si>
  <si>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ri (pre)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</si>
  <si>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predicted thickness (</t>
    </r>
    <r>
      <rPr>
        <sz val="11"/>
        <color theme="1"/>
        <rFont val="Calibri"/>
        <family val="2"/>
      </rPr>
      <t>µm)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</si>
</sst>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0" fillId="34" borderId="0" xfId="0" applyFill="1"/>
    <xf numFmtId="0" fontId="18" fillId="0" borderId="0" xfId="0" applyFont="1"/>
    <xf numFmtId="0" fontId="0" fillId="0" borderId="0" xfId="0" applyFill="1"/>
    <xf numFmtId="0" fontId="0" fillId="0" borderId="0" xfId="0" applyFont="1" applyFill="1"/>
    <xf numFmtId="0" fontId="0" fillId="35" borderId="0" xfId="0" applyFill="1"/>
    <xf numFmtId="0" fontId="0" fillId="36" borderId="0" xfId="0" applyFill="1"/>
    <xf numFmtId="0" fontId="16" fillId="0" borderId="0" xfId="0" applyFont="1"/>
    <xf numFmtId="0" fontId="0" fillId="37" borderId="0" xfId="0" applyFill="1"/>
    <xf numFmtId="0" fontId="0" fillId="38" borderId="0" xfId="0" applyFill="1"/>
    <xf numFmtId="0" fontId="18" fillId="37" borderId="0" xfId="0" applyFont="1" applyFill="1"/>
    <xf numFmtId="0" fontId="18" fillId="33" borderId="0" xfId="0" applyFont="1" applyFill="1"/>
    <xf numFmtId="0" fontId="18" fillId="0" borderId="0" xfId="0" applyFont="1" applyFill="1"/>
    <xf numFmtId="0" fontId="18" fillId="39" borderId="0" xfId="0" applyFont="1" applyFill="1"/>
    <xf numFmtId="0" fontId="18" fillId="34" borderId="0" xfId="0" applyFont="1" applyFill="1"/>
    <xf numFmtId="0" fontId="20" fillId="0" borderId="0" xfId="0" applyFont="1" applyFill="1"/>
    <xf numFmtId="0" fontId="19" fillId="0" borderId="0" xfId="0" applyFont="1"/>
    <xf numFmtId="0" fontId="14" fillId="0" borderId="0" xfId="0" applyFont="1"/>
    <xf numFmtId="0" fontId="0" fillId="4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wet curve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lvtemporary_787495!$G$2:$G$78</c:f>
              <c:numCache>
                <c:formatCode>General</c:formatCode>
                <c:ptCount val="77"/>
                <c:pt idx="0">
                  <c:v>0</c:v>
                </c:pt>
                <c:pt idx="1">
                  <c:v>5.4162000000000004E-3</c:v>
                </c:pt>
                <c:pt idx="2">
                  <c:v>2.0257000000000001E-2</c:v>
                </c:pt>
                <c:pt idx="3">
                  <c:v>4.0250000000000001E-2</c:v>
                </c:pt>
                <c:pt idx="4">
                  <c:v>6.0164000000000002E-2</c:v>
                </c:pt>
                <c:pt idx="5">
                  <c:v>8.0062999999999995E-2</c:v>
                </c:pt>
                <c:pt idx="6">
                  <c:v>0.10043000000000001</c:v>
                </c:pt>
                <c:pt idx="7">
                  <c:v>0.11999</c:v>
                </c:pt>
                <c:pt idx="8">
                  <c:v>0.1399</c:v>
                </c:pt>
                <c:pt idx="9">
                  <c:v>0.15987999999999999</c:v>
                </c:pt>
                <c:pt idx="10">
                  <c:v>0.17963999999999999</c:v>
                </c:pt>
                <c:pt idx="11">
                  <c:v>0.19952</c:v>
                </c:pt>
                <c:pt idx="12">
                  <c:v>0.21944</c:v>
                </c:pt>
                <c:pt idx="13">
                  <c:v>0.23932</c:v>
                </c:pt>
                <c:pt idx="14">
                  <c:v>0.25896999999999998</c:v>
                </c:pt>
                <c:pt idx="15">
                  <c:v>0.27849000000000002</c:v>
                </c:pt>
                <c:pt idx="16">
                  <c:v>0.29894999999999999</c:v>
                </c:pt>
                <c:pt idx="17">
                  <c:v>0.31868000000000002</c:v>
                </c:pt>
                <c:pt idx="18">
                  <c:v>0.33849000000000001</c:v>
                </c:pt>
                <c:pt idx="19">
                  <c:v>0.35843999999999998</c:v>
                </c:pt>
                <c:pt idx="20">
                  <c:v>0.37839</c:v>
                </c:pt>
                <c:pt idx="21">
                  <c:v>0.39785999999999999</c:v>
                </c:pt>
                <c:pt idx="22">
                  <c:v>0.41852</c:v>
                </c:pt>
                <c:pt idx="23">
                  <c:v>0.43835000000000002</c:v>
                </c:pt>
                <c:pt idx="24">
                  <c:v>0.45733000000000001</c:v>
                </c:pt>
                <c:pt idx="25">
                  <c:v>0.47732999999999998</c:v>
                </c:pt>
                <c:pt idx="26">
                  <c:v>0.49752999999999997</c:v>
                </c:pt>
                <c:pt idx="27">
                  <c:v>0.51814000000000004</c:v>
                </c:pt>
                <c:pt idx="28">
                  <c:v>0.53844000000000003</c:v>
                </c:pt>
                <c:pt idx="29">
                  <c:v>0.55711999999999995</c:v>
                </c:pt>
                <c:pt idx="30">
                  <c:v>0.57777999999999996</c:v>
                </c:pt>
                <c:pt idx="31">
                  <c:v>0.59708000000000006</c:v>
                </c:pt>
                <c:pt idx="32">
                  <c:v>0.61616000000000004</c:v>
                </c:pt>
                <c:pt idx="33">
                  <c:v>0.63592000000000004</c:v>
                </c:pt>
                <c:pt idx="34">
                  <c:v>0.65690999999999999</c:v>
                </c:pt>
                <c:pt idx="35">
                  <c:v>0.67669999999999997</c:v>
                </c:pt>
                <c:pt idx="36">
                  <c:v>0.69555999999999996</c:v>
                </c:pt>
                <c:pt idx="37">
                  <c:v>0.71648999999999996</c:v>
                </c:pt>
                <c:pt idx="38">
                  <c:v>0.73570999999999998</c:v>
                </c:pt>
                <c:pt idx="39">
                  <c:v>0.75629000000000002</c:v>
                </c:pt>
                <c:pt idx="40">
                  <c:v>0.77685999999999999</c:v>
                </c:pt>
                <c:pt idx="41">
                  <c:v>0.79527000000000003</c:v>
                </c:pt>
                <c:pt idx="42">
                  <c:v>0.81566000000000005</c:v>
                </c:pt>
                <c:pt idx="43">
                  <c:v>0.83574000000000004</c:v>
                </c:pt>
                <c:pt idx="44">
                  <c:v>0.8548</c:v>
                </c:pt>
                <c:pt idx="45">
                  <c:v>0.87426999999999999</c:v>
                </c:pt>
                <c:pt idx="46">
                  <c:v>0.89476</c:v>
                </c:pt>
                <c:pt idx="47">
                  <c:v>0.91483000000000003</c:v>
                </c:pt>
                <c:pt idx="48">
                  <c:v>0.93698000000000004</c:v>
                </c:pt>
                <c:pt idx="49">
                  <c:v>0.95555999999999996</c:v>
                </c:pt>
                <c:pt idx="50">
                  <c:v>0.97353000000000001</c:v>
                </c:pt>
                <c:pt idx="51">
                  <c:v>0.99439</c:v>
                </c:pt>
                <c:pt idx="52">
                  <c:v>1.0144</c:v>
                </c:pt>
                <c:pt idx="53">
                  <c:v>1.0350999999999999</c:v>
                </c:pt>
                <c:pt idx="54">
                  <c:v>1.0531999999999999</c:v>
                </c:pt>
                <c:pt idx="55">
                  <c:v>1.0737000000000001</c:v>
                </c:pt>
                <c:pt idx="56">
                  <c:v>1.0931</c:v>
                </c:pt>
                <c:pt idx="57">
                  <c:v>1.1141000000000001</c:v>
                </c:pt>
                <c:pt idx="58">
                  <c:v>1.1329</c:v>
                </c:pt>
                <c:pt idx="59">
                  <c:v>1.1551</c:v>
                </c:pt>
                <c:pt idx="60">
                  <c:v>1.173</c:v>
                </c:pt>
                <c:pt idx="61">
                  <c:v>1.1929000000000001</c:v>
                </c:pt>
                <c:pt idx="62">
                  <c:v>1.2124999999999999</c:v>
                </c:pt>
                <c:pt idx="63">
                  <c:v>1.2343</c:v>
                </c:pt>
                <c:pt idx="64">
                  <c:v>1.2542</c:v>
                </c:pt>
                <c:pt idx="65">
                  <c:v>1.2725</c:v>
                </c:pt>
                <c:pt idx="66">
                  <c:v>1.2923</c:v>
                </c:pt>
                <c:pt idx="67">
                  <c:v>1.3128</c:v>
                </c:pt>
                <c:pt idx="68">
                  <c:v>1.3328</c:v>
                </c:pt>
                <c:pt idx="69">
                  <c:v>1.3525</c:v>
                </c:pt>
                <c:pt idx="70">
                  <c:v>1.3708</c:v>
                </c:pt>
                <c:pt idx="71">
                  <c:v>1.3908</c:v>
                </c:pt>
                <c:pt idx="72">
                  <c:v>1.4148000000000001</c:v>
                </c:pt>
                <c:pt idx="73">
                  <c:v>1.4343999999999999</c:v>
                </c:pt>
                <c:pt idx="74">
                  <c:v>1.4508000000000001</c:v>
                </c:pt>
                <c:pt idx="75">
                  <c:v>1.4703999999999999</c:v>
                </c:pt>
                <c:pt idx="76">
                  <c:v>1.4914000000000001</c:v>
                </c:pt>
              </c:numCache>
            </c:numRef>
          </c:xVal>
          <c:yVal>
            <c:numRef>
              <c:f>lvtemporary_787495!$H$2:$H$78</c:f>
              <c:numCache>
                <c:formatCode>General</c:formatCode>
                <c:ptCount val="77"/>
                <c:pt idx="0">
                  <c:v>0</c:v>
                </c:pt>
                <c:pt idx="1">
                  <c:v>3.3646000000000001E-3</c:v>
                </c:pt>
                <c:pt idx="2">
                  <c:v>2.5634999999999998E-3</c:v>
                </c:pt>
                <c:pt idx="3">
                  <c:v>5.2873E-3</c:v>
                </c:pt>
                <c:pt idx="4">
                  <c:v>3.6851000000000002E-3</c:v>
                </c:pt>
                <c:pt idx="5">
                  <c:v>5.6077000000000002E-3</c:v>
                </c:pt>
                <c:pt idx="6">
                  <c:v>8.3313999999999992E-3</c:v>
                </c:pt>
                <c:pt idx="7">
                  <c:v>8.4916000000000002E-3</c:v>
                </c:pt>
                <c:pt idx="8">
                  <c:v>7.6905000000000003E-3</c:v>
                </c:pt>
                <c:pt idx="9">
                  <c:v>9.6532000000000007E-3</c:v>
                </c:pt>
                <c:pt idx="10">
                  <c:v>9.1325E-3</c:v>
                </c:pt>
                <c:pt idx="11">
                  <c:v>8.8120999999999998E-3</c:v>
                </c:pt>
                <c:pt idx="12">
                  <c:v>8.7320000000000002E-3</c:v>
                </c:pt>
                <c:pt idx="13">
                  <c:v>9.8936000000000007E-3</c:v>
                </c:pt>
                <c:pt idx="14">
                  <c:v>1.2496999999999999E-2</c:v>
                </c:pt>
                <c:pt idx="15">
                  <c:v>1.8786000000000001E-2</c:v>
                </c:pt>
                <c:pt idx="16">
                  <c:v>3.7811999999999998E-2</c:v>
                </c:pt>
                <c:pt idx="17">
                  <c:v>6.4408000000000007E-2</c:v>
                </c:pt>
                <c:pt idx="18">
                  <c:v>0.10783</c:v>
                </c:pt>
                <c:pt idx="19">
                  <c:v>0.16527</c:v>
                </c:pt>
                <c:pt idx="20">
                  <c:v>0.25984000000000002</c:v>
                </c:pt>
                <c:pt idx="21">
                  <c:v>0.37628</c:v>
                </c:pt>
                <c:pt idx="22">
                  <c:v>0.51902999999999999</c:v>
                </c:pt>
                <c:pt idx="23">
                  <c:v>0.70952999999999999</c:v>
                </c:pt>
                <c:pt idx="24">
                  <c:v>0.92005999999999999</c:v>
                </c:pt>
                <c:pt idx="25">
                  <c:v>1.1837</c:v>
                </c:pt>
                <c:pt idx="26">
                  <c:v>1.5118</c:v>
                </c:pt>
                <c:pt idx="27">
                  <c:v>1.8831</c:v>
                </c:pt>
                <c:pt idx="28">
                  <c:v>2.2507999999999999</c:v>
                </c:pt>
                <c:pt idx="29">
                  <c:v>2.7536999999999998</c:v>
                </c:pt>
                <c:pt idx="30">
                  <c:v>3.2873000000000001</c:v>
                </c:pt>
                <c:pt idx="31">
                  <c:v>3.8416999999999999</c:v>
                </c:pt>
                <c:pt idx="32">
                  <c:v>4.5023999999999997</c:v>
                </c:pt>
                <c:pt idx="33">
                  <c:v>5.0848000000000004</c:v>
                </c:pt>
                <c:pt idx="34">
                  <c:v>5.7801</c:v>
                </c:pt>
                <c:pt idx="35">
                  <c:v>6.5210999999999997</c:v>
                </c:pt>
                <c:pt idx="36">
                  <c:v>7.2911999999999999</c:v>
                </c:pt>
                <c:pt idx="37">
                  <c:v>8.1130999999999993</c:v>
                </c:pt>
                <c:pt idx="38">
                  <c:v>8.8246000000000002</c:v>
                </c:pt>
                <c:pt idx="39">
                  <c:v>9.7779000000000007</c:v>
                </c:pt>
                <c:pt idx="40">
                  <c:v>10.544</c:v>
                </c:pt>
                <c:pt idx="41">
                  <c:v>11.33</c:v>
                </c:pt>
                <c:pt idx="42">
                  <c:v>12.236000000000001</c:v>
                </c:pt>
                <c:pt idx="43">
                  <c:v>13.257999999999999</c:v>
                </c:pt>
                <c:pt idx="44">
                  <c:v>14.206</c:v>
                </c:pt>
                <c:pt idx="45">
                  <c:v>15.096</c:v>
                </c:pt>
                <c:pt idx="46">
                  <c:v>16.074999999999999</c:v>
                </c:pt>
                <c:pt idx="47">
                  <c:v>17.106000000000002</c:v>
                </c:pt>
                <c:pt idx="48">
                  <c:v>18.024000000000001</c:v>
                </c:pt>
                <c:pt idx="49">
                  <c:v>18.838000000000001</c:v>
                </c:pt>
                <c:pt idx="50">
                  <c:v>19.98</c:v>
                </c:pt>
                <c:pt idx="51">
                  <c:v>21.202000000000002</c:v>
                </c:pt>
                <c:pt idx="52">
                  <c:v>22.173999999999999</c:v>
                </c:pt>
                <c:pt idx="53">
                  <c:v>23.273</c:v>
                </c:pt>
                <c:pt idx="54">
                  <c:v>24.146000000000001</c:v>
                </c:pt>
                <c:pt idx="55">
                  <c:v>25.129000000000001</c:v>
                </c:pt>
                <c:pt idx="56">
                  <c:v>26.324999999999999</c:v>
                </c:pt>
                <c:pt idx="57">
                  <c:v>27.372</c:v>
                </c:pt>
                <c:pt idx="58">
                  <c:v>28.574999999999999</c:v>
                </c:pt>
                <c:pt idx="59">
                  <c:v>29.398</c:v>
                </c:pt>
                <c:pt idx="60">
                  <c:v>30.555</c:v>
                </c:pt>
                <c:pt idx="61">
                  <c:v>31.587</c:v>
                </c:pt>
                <c:pt idx="62">
                  <c:v>32.902000000000001</c:v>
                </c:pt>
                <c:pt idx="63">
                  <c:v>34.473999999999997</c:v>
                </c:pt>
                <c:pt idx="64">
                  <c:v>35.301000000000002</c:v>
                </c:pt>
                <c:pt idx="65">
                  <c:v>36.335000000000001</c:v>
                </c:pt>
                <c:pt idx="66">
                  <c:v>37.621000000000002</c:v>
                </c:pt>
                <c:pt idx="67">
                  <c:v>38.832000000000001</c:v>
                </c:pt>
                <c:pt idx="68">
                  <c:v>40.021000000000001</c:v>
                </c:pt>
                <c:pt idx="69">
                  <c:v>41.198</c:v>
                </c:pt>
                <c:pt idx="70">
                  <c:v>42.093000000000004</c:v>
                </c:pt>
                <c:pt idx="71">
                  <c:v>42.738999999999997</c:v>
                </c:pt>
                <c:pt idx="72">
                  <c:v>43.56</c:v>
                </c:pt>
                <c:pt idx="73">
                  <c:v>44.582000000000001</c:v>
                </c:pt>
                <c:pt idx="74">
                  <c:v>45.645000000000003</c:v>
                </c:pt>
                <c:pt idx="75">
                  <c:v>47.758000000000003</c:v>
                </c:pt>
                <c:pt idx="76">
                  <c:v>49.215000000000003</c:v>
                </c:pt>
              </c:numCache>
            </c:numRef>
          </c:yVal>
        </c:ser>
        <c:ser>
          <c:idx val="1"/>
          <c:order val="1"/>
          <c:tx>
            <c:v>dry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lvtemporary_787495!$I$2:$I$43</c:f>
              <c:numCache>
                <c:formatCode>General</c:formatCode>
                <c:ptCount val="42"/>
                <c:pt idx="0">
                  <c:v>0</c:v>
                </c:pt>
                <c:pt idx="1">
                  <c:v>5.1698999999999998E-3</c:v>
                </c:pt>
                <c:pt idx="2">
                  <c:v>3.0086000000000002E-2</c:v>
                </c:pt>
                <c:pt idx="3">
                  <c:v>6.6835000000000006E-2</c:v>
                </c:pt>
                <c:pt idx="4">
                  <c:v>0.1055</c:v>
                </c:pt>
                <c:pt idx="5">
                  <c:v>0.14216999999999999</c:v>
                </c:pt>
                <c:pt idx="6">
                  <c:v>0.17923</c:v>
                </c:pt>
                <c:pt idx="7">
                  <c:v>0.21770999999999999</c:v>
                </c:pt>
                <c:pt idx="8">
                  <c:v>0.25431999999999999</c:v>
                </c:pt>
                <c:pt idx="9">
                  <c:v>0.29063</c:v>
                </c:pt>
                <c:pt idx="10">
                  <c:v>0.32858999999999999</c:v>
                </c:pt>
                <c:pt idx="11">
                  <c:v>0.36496000000000001</c:v>
                </c:pt>
                <c:pt idx="12">
                  <c:v>0.40275</c:v>
                </c:pt>
                <c:pt idx="13">
                  <c:v>0.44073000000000001</c:v>
                </c:pt>
                <c:pt idx="14">
                  <c:v>0.47649999999999998</c:v>
                </c:pt>
                <c:pt idx="15">
                  <c:v>0.51363000000000003</c:v>
                </c:pt>
                <c:pt idx="16">
                  <c:v>0.55212000000000006</c:v>
                </c:pt>
                <c:pt idx="17">
                  <c:v>0.58889999999999998</c:v>
                </c:pt>
                <c:pt idx="18">
                  <c:v>0.62568999999999997</c:v>
                </c:pt>
                <c:pt idx="19">
                  <c:v>0.66339999999999999</c:v>
                </c:pt>
                <c:pt idx="20">
                  <c:v>0.70108000000000004</c:v>
                </c:pt>
                <c:pt idx="21">
                  <c:v>0.73719999999999997</c:v>
                </c:pt>
                <c:pt idx="22">
                  <c:v>0.77578000000000003</c:v>
                </c:pt>
                <c:pt idx="23">
                  <c:v>0.81147000000000002</c:v>
                </c:pt>
                <c:pt idx="24">
                  <c:v>0.84936999999999996</c:v>
                </c:pt>
                <c:pt idx="25">
                  <c:v>0.88729000000000002</c:v>
                </c:pt>
                <c:pt idx="26">
                  <c:v>0.92357999999999996</c:v>
                </c:pt>
                <c:pt idx="27">
                  <c:v>0.96018999999999999</c:v>
                </c:pt>
                <c:pt idx="28">
                  <c:v>0.99848000000000003</c:v>
                </c:pt>
                <c:pt idx="29">
                  <c:v>1.0347999999999999</c:v>
                </c:pt>
                <c:pt idx="30">
                  <c:v>1.0736000000000001</c:v>
                </c:pt>
                <c:pt idx="31">
                  <c:v>1.1088</c:v>
                </c:pt>
                <c:pt idx="32">
                  <c:v>1.1469</c:v>
                </c:pt>
                <c:pt idx="33">
                  <c:v>1.1841999999999999</c:v>
                </c:pt>
                <c:pt idx="34">
                  <c:v>1.2217</c:v>
                </c:pt>
                <c:pt idx="35">
                  <c:v>1.2585</c:v>
                </c:pt>
                <c:pt idx="36">
                  <c:v>1.2950999999999999</c:v>
                </c:pt>
                <c:pt idx="37">
                  <c:v>1.333</c:v>
                </c:pt>
                <c:pt idx="38">
                  <c:v>1.3714999999999999</c:v>
                </c:pt>
                <c:pt idx="39">
                  <c:v>1.4147000000000001</c:v>
                </c:pt>
                <c:pt idx="40">
                  <c:v>1.4490000000000001</c:v>
                </c:pt>
                <c:pt idx="41">
                  <c:v>1.4842</c:v>
                </c:pt>
              </c:numCache>
            </c:numRef>
          </c:xVal>
          <c:yVal>
            <c:numRef>
              <c:f>lvtemporary_787495!$J$2:$J$43</c:f>
              <c:numCache>
                <c:formatCode>General</c:formatCode>
                <c:ptCount val="42"/>
                <c:pt idx="0">
                  <c:v>0</c:v>
                </c:pt>
                <c:pt idx="1">
                  <c:v>3.1724000000000002E-2</c:v>
                </c:pt>
                <c:pt idx="2">
                  <c:v>0.15922</c:v>
                </c:pt>
                <c:pt idx="3">
                  <c:v>0.26677000000000001</c:v>
                </c:pt>
                <c:pt idx="4">
                  <c:v>0.27566000000000002</c:v>
                </c:pt>
                <c:pt idx="5">
                  <c:v>0.26372000000000001</c:v>
                </c:pt>
                <c:pt idx="6">
                  <c:v>0.24345</c:v>
                </c:pt>
                <c:pt idx="7">
                  <c:v>0.22619</c:v>
                </c:pt>
                <c:pt idx="8">
                  <c:v>0.18762000000000001</c:v>
                </c:pt>
                <c:pt idx="9">
                  <c:v>0.20716000000000001</c:v>
                </c:pt>
                <c:pt idx="10">
                  <c:v>0.28045999999999999</c:v>
                </c:pt>
                <c:pt idx="11">
                  <c:v>0.41604999999999998</c:v>
                </c:pt>
                <c:pt idx="12">
                  <c:v>0.65458000000000005</c:v>
                </c:pt>
                <c:pt idx="13">
                  <c:v>0.99992999999999999</c:v>
                </c:pt>
                <c:pt idx="14">
                  <c:v>1.454</c:v>
                </c:pt>
                <c:pt idx="15">
                  <c:v>2.0676999999999999</c:v>
                </c:pt>
                <c:pt idx="16">
                  <c:v>2.9014000000000002</c:v>
                </c:pt>
                <c:pt idx="17">
                  <c:v>3.8271999999999999</c:v>
                </c:pt>
                <c:pt idx="18">
                  <c:v>4.9580000000000002</c:v>
                </c:pt>
                <c:pt idx="19">
                  <c:v>6.0208000000000004</c:v>
                </c:pt>
                <c:pt idx="20">
                  <c:v>7.4603000000000002</c:v>
                </c:pt>
                <c:pt idx="21">
                  <c:v>8.9199000000000002</c:v>
                </c:pt>
                <c:pt idx="22">
                  <c:v>10.516999999999999</c:v>
                </c:pt>
                <c:pt idx="23">
                  <c:v>11.975</c:v>
                </c:pt>
                <c:pt idx="24">
                  <c:v>13.795</c:v>
                </c:pt>
                <c:pt idx="25">
                  <c:v>15.603</c:v>
                </c:pt>
                <c:pt idx="26">
                  <c:v>17.564</c:v>
                </c:pt>
                <c:pt idx="27">
                  <c:v>19.145</c:v>
                </c:pt>
                <c:pt idx="28">
                  <c:v>21.184999999999999</c:v>
                </c:pt>
                <c:pt idx="29">
                  <c:v>23.026</c:v>
                </c:pt>
                <c:pt idx="30">
                  <c:v>25.010999999999999</c:v>
                </c:pt>
                <c:pt idx="31">
                  <c:v>26.893000000000001</c:v>
                </c:pt>
                <c:pt idx="32">
                  <c:v>29.062999999999999</c:v>
                </c:pt>
                <c:pt idx="33">
                  <c:v>30.728000000000002</c:v>
                </c:pt>
                <c:pt idx="34">
                  <c:v>32.878999999999998</c:v>
                </c:pt>
                <c:pt idx="35">
                  <c:v>35.106999999999999</c:v>
                </c:pt>
                <c:pt idx="36">
                  <c:v>37.618000000000002</c:v>
                </c:pt>
                <c:pt idx="37">
                  <c:v>39.762999999999998</c:v>
                </c:pt>
                <c:pt idx="38">
                  <c:v>41.963999999999999</c:v>
                </c:pt>
                <c:pt idx="39">
                  <c:v>43.466999999999999</c:v>
                </c:pt>
                <c:pt idx="40">
                  <c:v>45.462000000000003</c:v>
                </c:pt>
                <c:pt idx="41">
                  <c:v>47.51</c:v>
                </c:pt>
              </c:numCache>
            </c:numRef>
          </c:yVal>
        </c:ser>
        <c:dLbls/>
        <c:axId val="126534784"/>
        <c:axId val="126536320"/>
      </c:scatterChart>
      <c:valAx>
        <c:axId val="1265347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36320"/>
        <c:crosses val="autoZero"/>
        <c:crossBetween val="midCat"/>
      </c:valAx>
      <c:valAx>
        <c:axId val="1265363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34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4335147041901606E-2"/>
                  <c:y val="7.84593085110581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lvtemporary_787495!$E$65:$E$78</c:f>
              <c:numCache>
                <c:formatCode>General</c:formatCode>
                <c:ptCount val="14"/>
                <c:pt idx="0">
                  <c:v>9.1420728992051309E-2</c:v>
                </c:pt>
                <c:pt idx="1">
                  <c:v>9.8366796439331022E-2</c:v>
                </c:pt>
                <c:pt idx="2">
                  <c:v>0.10465779100879634</c:v>
                </c:pt>
                <c:pt idx="3">
                  <c:v>0.11136334432513054</c:v>
                </c:pt>
                <c:pt idx="4">
                  <c:v>0.11819856804503678</c:v>
                </c:pt>
                <c:pt idx="5">
                  <c:v>0.12476498406271237</c:v>
                </c:pt>
                <c:pt idx="6">
                  <c:v>0.13113727377860707</c:v>
                </c:pt>
                <c:pt idx="7">
                  <c:v>0.13697409575782932</c:v>
                </c:pt>
                <c:pt idx="8">
                  <c:v>0.14326468201122083</c:v>
                </c:pt>
                <c:pt idx="9">
                  <c:v>0.15069505114271398</c:v>
                </c:pt>
                <c:pt idx="10">
                  <c:v>0.15667027655412641</c:v>
                </c:pt>
                <c:pt idx="11">
                  <c:v>0.16160754690839674</c:v>
                </c:pt>
                <c:pt idx="12">
                  <c:v>0.16743549404203603</c:v>
                </c:pt>
                <c:pt idx="13">
                  <c:v>0.17359413875463281</c:v>
                </c:pt>
              </c:numCache>
            </c:numRef>
          </c:xVal>
          <c:yVal>
            <c:numRef>
              <c:f>lvtemporary_787495!$F$65:$F$78</c:f>
              <c:numCache>
                <c:formatCode>General</c:formatCode>
                <c:ptCount val="14"/>
                <c:pt idx="0">
                  <c:v>1.5374916772907963</c:v>
                </c:pt>
                <c:pt idx="1">
                  <c:v>1.5477870081733902</c:v>
                </c:pt>
                <c:pt idx="2">
                  <c:v>1.5603251645292788</c:v>
                </c:pt>
                <c:pt idx="3">
                  <c:v>1.5754303353055319</c:v>
                </c:pt>
                <c:pt idx="4">
                  <c:v>1.5891897589878596</c:v>
                </c:pt>
                <c:pt idx="5">
                  <c:v>1.602287936100693</c:v>
                </c:pt>
                <c:pt idx="6">
                  <c:v>1.6148761332650097</c:v>
                </c:pt>
                <c:pt idx="7">
                  <c:v>1.624209879347829</c:v>
                </c:pt>
                <c:pt idx="8">
                  <c:v>1.6308243563970108</c:v>
                </c:pt>
                <c:pt idx="9">
                  <c:v>1.6390878710837373</c:v>
                </c:pt>
                <c:pt idx="10">
                  <c:v>1.6491595475331953</c:v>
                </c:pt>
                <c:pt idx="11">
                  <c:v>1.6593932114138483</c:v>
                </c:pt>
                <c:pt idx="12">
                  <c:v>1.6790461312044189</c:v>
                </c:pt>
                <c:pt idx="13">
                  <c:v>1.6920974894417289</c:v>
                </c:pt>
              </c:numCache>
            </c:numRef>
          </c:yVal>
        </c:ser>
        <c:dLbls/>
        <c:axId val="126508416"/>
        <c:axId val="126563840"/>
      </c:scatterChart>
      <c:valAx>
        <c:axId val="126508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63840"/>
        <c:crosses val="autoZero"/>
        <c:crossBetween val="midCat"/>
      </c:valAx>
      <c:valAx>
        <c:axId val="1265638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0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6.2147772393835385E-2"/>
                  <c:y val="7.0341207349081363E-4"/>
                </c:manualLayout>
              </c:layout>
              <c:numFmt formatCode="General" sourceLinked="0"/>
            </c:trendlineLbl>
          </c:trendline>
          <c:xVal>
            <c:numRef>
              <c:f>lvtemporary_787495!$E$39:$E$78</c:f>
              <c:numCache>
                <c:formatCode>General</c:formatCode>
                <c:ptCount val="40"/>
                <c:pt idx="0">
                  <c:v>-0.14478986664155089</c:v>
                </c:pt>
                <c:pt idx="1">
                  <c:v>-0.13329334085120279</c:v>
                </c:pt>
                <c:pt idx="2">
                  <c:v>-0.12131164199914626</c:v>
                </c:pt>
                <c:pt idx="3">
                  <c:v>-0.10965723950759612</c:v>
                </c:pt>
                <c:pt idx="4">
                  <c:v>-9.9485400145254449E-2</c:v>
                </c:pt>
                <c:pt idx="5">
                  <c:v>-8.8490834989914224E-2</c:v>
                </c:pt>
                <c:pt idx="6">
                  <c:v>-7.7928811230519854E-2</c:v>
                </c:pt>
                <c:pt idx="7">
                  <c:v>-6.813548650796819E-2</c:v>
                </c:pt>
                <c:pt idx="8">
                  <c:v>-5.8354423885418116E-2</c:v>
                </c:pt>
                <c:pt idx="9">
                  <c:v>-4.8293439156957607E-2</c:v>
                </c:pt>
                <c:pt idx="10">
                  <c:v>-3.8659602022408014E-2</c:v>
                </c:pt>
                <c:pt idx="11">
                  <c:v>-2.8269679104044893E-2</c:v>
                </c:pt>
                <c:pt idx="12">
                  <c:v>-1.9742038226120334E-2</c:v>
                </c:pt>
                <c:pt idx="13">
                  <c:v>-1.165066085303143E-2</c:v>
                </c:pt>
                <c:pt idx="14">
                  <c:v>-2.4432517906435415E-3</c:v>
                </c:pt>
                <c:pt idx="15">
                  <c:v>6.2092405376574572E-3</c:v>
                </c:pt>
                <c:pt idx="16">
                  <c:v>1.4982308585481911E-2</c:v>
                </c:pt>
                <c:pt idx="17">
                  <c:v>2.2510850434030512E-2</c:v>
                </c:pt>
                <c:pt idx="18">
                  <c:v>3.0882953109666787E-2</c:v>
                </c:pt>
                <c:pt idx="19">
                  <c:v>3.8659894302495987E-2</c:v>
                </c:pt>
                <c:pt idx="20">
                  <c:v>4.6924174230034969E-2</c:v>
                </c:pt>
                <c:pt idx="21">
                  <c:v>5.4191576796431794E-2</c:v>
                </c:pt>
                <c:pt idx="22">
                  <c:v>6.2619583854341604E-2</c:v>
                </c:pt>
                <c:pt idx="23">
                  <c:v>6.9298012115529259E-2</c:v>
                </c:pt>
                <c:pt idx="24">
                  <c:v>7.6604038583610895E-2</c:v>
                </c:pt>
                <c:pt idx="25">
                  <c:v>8.3681747274301235E-2</c:v>
                </c:pt>
                <c:pt idx="26">
                  <c:v>9.1420728992051309E-2</c:v>
                </c:pt>
                <c:pt idx="27">
                  <c:v>9.8366796439331022E-2</c:v>
                </c:pt>
                <c:pt idx="28">
                  <c:v>0.10465779100879634</c:v>
                </c:pt>
                <c:pt idx="29">
                  <c:v>0.11136334432513054</c:v>
                </c:pt>
                <c:pt idx="30">
                  <c:v>0.11819856804503678</c:v>
                </c:pt>
                <c:pt idx="31">
                  <c:v>0.12476498406271237</c:v>
                </c:pt>
                <c:pt idx="32">
                  <c:v>0.13113727377860707</c:v>
                </c:pt>
                <c:pt idx="33">
                  <c:v>0.13697409575782932</c:v>
                </c:pt>
                <c:pt idx="34">
                  <c:v>0.14326468201122083</c:v>
                </c:pt>
                <c:pt idx="35">
                  <c:v>0.15069505114271398</c:v>
                </c:pt>
                <c:pt idx="36">
                  <c:v>0.15667027655412641</c:v>
                </c:pt>
                <c:pt idx="37">
                  <c:v>0.16160754690839674</c:v>
                </c:pt>
                <c:pt idx="38">
                  <c:v>0.16743549404203603</c:v>
                </c:pt>
                <c:pt idx="39">
                  <c:v>0.17359413875463281</c:v>
                </c:pt>
              </c:numCache>
            </c:numRef>
          </c:xVal>
          <c:yVal>
            <c:numRef>
              <c:f>lvtemporary_787495!$F$39:$F$78</c:f>
              <c:numCache>
                <c:formatCode>General</c:formatCode>
                <c:ptCount val="40"/>
                <c:pt idx="0">
                  <c:v>0.90918682901378756</c:v>
                </c:pt>
                <c:pt idx="1">
                  <c:v>0.94569502887801005</c:v>
                </c:pt>
                <c:pt idx="2">
                  <c:v>0.99024559135793855</c:v>
                </c:pt>
                <c:pt idx="3">
                  <c:v>1.0230053972499347</c:v>
                </c:pt>
                <c:pt idx="4">
                  <c:v>1.0542299098633972</c:v>
                </c:pt>
                <c:pt idx="5">
                  <c:v>1.0876394683126411</c:v>
                </c:pt>
                <c:pt idx="6">
                  <c:v>1.1224780146815114</c:v>
                </c:pt>
                <c:pt idx="7">
                  <c:v>1.1524718103360363</c:v>
                </c:pt>
                <c:pt idx="8">
                  <c:v>1.178861887156875</c:v>
                </c:pt>
                <c:pt idx="9">
                  <c:v>1.2061509815962597</c:v>
                </c:pt>
                <c:pt idx="10">
                  <c:v>1.2331484676931037</c:v>
                </c:pt>
                <c:pt idx="11">
                  <c:v>1.2558511787157745</c:v>
                </c:pt>
                <c:pt idx="12">
                  <c:v>1.2750347925613958</c:v>
                </c:pt>
                <c:pt idx="13">
                  <c:v>1.3005954838899636</c:v>
                </c:pt>
                <c:pt idx="14">
                  <c:v>1.3263768301738084</c:v>
                </c:pt>
                <c:pt idx="15">
                  <c:v>1.3458440431926193</c:v>
                </c:pt>
                <c:pt idx="16">
                  <c:v>1.3668523695122639</c:v>
                </c:pt>
                <c:pt idx="17">
                  <c:v>1.3828451962962611</c:v>
                </c:pt>
                <c:pt idx="18">
                  <c:v>1.4001752063353898</c:v>
                </c:pt>
                <c:pt idx="19">
                  <c:v>1.4203683798575242</c:v>
                </c:pt>
                <c:pt idx="20">
                  <c:v>1.4373065313242734</c:v>
                </c:pt>
                <c:pt idx="21">
                  <c:v>1.4559862390673193</c:v>
                </c:pt>
                <c:pt idx="22">
                  <c:v>1.4683177855649128</c:v>
                </c:pt>
                <c:pt idx="23">
                  <c:v>1.4850822880558454</c:v>
                </c:pt>
                <c:pt idx="24">
                  <c:v>1.4995083804061007</c:v>
                </c:pt>
                <c:pt idx="25">
                  <c:v>1.5172222980279073</c:v>
                </c:pt>
                <c:pt idx="26">
                  <c:v>1.5374916772907963</c:v>
                </c:pt>
                <c:pt idx="27">
                  <c:v>1.5477870081733902</c:v>
                </c:pt>
                <c:pt idx="28">
                  <c:v>1.5603251645292788</c:v>
                </c:pt>
                <c:pt idx="29">
                  <c:v>1.5754303353055319</c:v>
                </c:pt>
                <c:pt idx="30">
                  <c:v>1.5891897589878596</c:v>
                </c:pt>
                <c:pt idx="31">
                  <c:v>1.602287936100693</c:v>
                </c:pt>
                <c:pt idx="32">
                  <c:v>1.6148761332650097</c:v>
                </c:pt>
                <c:pt idx="33">
                  <c:v>1.624209879347829</c:v>
                </c:pt>
                <c:pt idx="34">
                  <c:v>1.6308243563970108</c:v>
                </c:pt>
                <c:pt idx="35">
                  <c:v>1.6390878710837373</c:v>
                </c:pt>
                <c:pt idx="36">
                  <c:v>1.6491595475331953</c:v>
                </c:pt>
                <c:pt idx="37">
                  <c:v>1.6593932114138483</c:v>
                </c:pt>
                <c:pt idx="38">
                  <c:v>1.6790461312044189</c:v>
                </c:pt>
                <c:pt idx="39">
                  <c:v>1.6920974894417289</c:v>
                </c:pt>
              </c:numCache>
            </c:numRef>
          </c:yVal>
        </c:ser>
        <c:dLbls/>
        <c:axId val="79563776"/>
        <c:axId val="79562240"/>
      </c:scatterChart>
      <c:valAx>
        <c:axId val="79563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 [bar]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562240"/>
        <c:crosses val="autoZero"/>
        <c:crossBetween val="midCat"/>
      </c:valAx>
      <c:valAx>
        <c:axId val="79562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flow [l/min]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563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'film thickness'!$I$9:$I$80</c:f>
              <c:numCache>
                <c:formatCode>General</c:formatCode>
                <c:ptCount val="72"/>
                <c:pt idx="0">
                  <c:v>3.9036542031573189</c:v>
                </c:pt>
                <c:pt idx="1">
                  <c:v>3.9995089697510795</c:v>
                </c:pt>
                <c:pt idx="2">
                  <c:v>4.0805182605271177</c:v>
                </c:pt>
                <c:pt idx="3">
                  <c:v>4.1457866701741546</c:v>
                </c:pt>
                <c:pt idx="4">
                  <c:v>4.2032505239432956</c:v>
                </c:pt>
                <c:pt idx="5">
                  <c:v>4.2542821504508312</c:v>
                </c:pt>
                <c:pt idx="6">
                  <c:v>4.299267531608602</c:v>
                </c:pt>
                <c:pt idx="7">
                  <c:v>4.3401663948860767</c:v>
                </c:pt>
                <c:pt idx="8">
                  <c:v>4.3792511141993193</c:v>
                </c:pt>
                <c:pt idx="9">
                  <c:v>4.413148824714316</c:v>
                </c:pt>
                <c:pt idx="10">
                  <c:v>4.4450746327749302</c:v>
                </c:pt>
                <c:pt idx="11">
                  <c:v>4.4751188911276669</c:v>
                </c:pt>
                <c:pt idx="12">
                  <c:v>4.5025773216586256</c:v>
                </c:pt>
                <c:pt idx="13">
                  <c:v>4.528788191774896</c:v>
                </c:pt>
                <c:pt idx="14">
                  <c:v>4.5547071610869061</c:v>
                </c:pt>
                <c:pt idx="15">
                  <c:v>4.5775951909773172</c:v>
                </c:pt>
                <c:pt idx="16">
                  <c:v>4.5995555909859807</c:v>
                </c:pt>
                <c:pt idx="17">
                  <c:v>4.6212386162222252</c:v>
                </c:pt>
                <c:pt idx="18">
                  <c:v>4.6408489906785668</c:v>
                </c:pt>
                <c:pt idx="19">
                  <c:v>4.6605714236961155</c:v>
                </c:pt>
                <c:pt idx="20">
                  <c:v>4.6790188494009755</c:v>
                </c:pt>
                <c:pt idx="21">
                  <c:v>4.6960854163098249</c:v>
                </c:pt>
                <c:pt idx="22">
                  <c:v>4.7149999674120426</c:v>
                </c:pt>
                <c:pt idx="23">
                  <c:v>4.7302976620971497</c:v>
                </c:pt>
                <c:pt idx="24">
                  <c:v>4.7454495603226183</c:v>
                </c:pt>
                <c:pt idx="25">
                  <c:v>4.7612811751183441</c:v>
                </c:pt>
                <c:pt idx="26">
                  <c:v>4.7757997052798498</c:v>
                </c:pt>
                <c:pt idx="27">
                  <c:v>4.7907494770997676</c:v>
                </c:pt>
                <c:pt idx="28">
                  <c:v>4.8039484916939355</c:v>
                </c:pt>
                <c:pt idx="29">
                  <c:v>4.8169634183731871</c:v>
                </c:pt>
                <c:pt idx="30">
                  <c:v>4.8304090119516001</c:v>
                </c:pt>
                <c:pt idx="31">
                  <c:v>4.8438927529226188</c:v>
                </c:pt>
                <c:pt idx="32">
                  <c:v>4.8555554967817418</c:v>
                </c:pt>
                <c:pt idx="33">
                  <c:v>4.8667538811108582</c:v>
                </c:pt>
                <c:pt idx="34">
                  <c:v>4.8780677319733625</c:v>
                </c:pt>
                <c:pt idx="35">
                  <c:v>4.8901246808164798</c:v>
                </c:pt>
                <c:pt idx="36">
                  <c:v>4.9005965066655994</c:v>
                </c:pt>
                <c:pt idx="37">
                  <c:v>4.9113174423240302</c:v>
                </c:pt>
                <c:pt idx="38">
                  <c:v>4.9219100665725355</c:v>
                </c:pt>
                <c:pt idx="39">
                  <c:v>4.9323063057851897</c:v>
                </c:pt>
                <c:pt idx="40">
                  <c:v>4.941839265799989</c:v>
                </c:pt>
                <c:pt idx="41">
                  <c:v>4.9516822913955512</c:v>
                </c:pt>
                <c:pt idx="42">
                  <c:v>4.9617626996020761</c:v>
                </c:pt>
                <c:pt idx="43">
                  <c:v>4.9706257766882942</c:v>
                </c:pt>
                <c:pt idx="44">
                  <c:v>4.9807621552328847</c:v>
                </c:pt>
                <c:pt idx="45">
                  <c:v>4.988991252585814</c:v>
                </c:pt>
                <c:pt idx="46">
                  <c:v>4.9975087036438346</c:v>
                </c:pt>
                <c:pt idx="47">
                  <c:v>5.0058237530290279</c:v>
                </c:pt>
                <c:pt idx="48">
                  <c:v>5.0147304950017535</c:v>
                </c:pt>
                <c:pt idx="49">
                  <c:v>5.0226757619537272</c:v>
                </c:pt>
                <c:pt idx="50">
                  <c:v>5.0306806639999015</c:v>
                </c:pt>
                <c:pt idx="51">
                  <c:v>5.0410372078670287</c:v>
                </c:pt>
                <c:pt idx="52">
                  <c:v>5.0464951643347087</c:v>
                </c:pt>
                <c:pt idx="53">
                  <c:v>5.0547279320821978</c:v>
                </c:pt>
                <c:pt idx="54">
                  <c:v>5.0622810699726442</c:v>
                </c:pt>
                <c:pt idx="55">
                  <c:v>5.0694460838803126</c:v>
                </c:pt>
                <c:pt idx="56">
                  <c:v>5.0788554029797677</c:v>
                </c:pt>
                <c:pt idx="57">
                  <c:v>5.0838249960533366</c:v>
                </c:pt>
                <c:pt idx="58">
                  <c:v>5.0913855420783678</c:v>
                </c:pt>
                <c:pt idx="59">
                  <c:v>5.0988167170489413</c:v>
                </c:pt>
                <c:pt idx="60">
                  <c:v>5.1045553912405133</c:v>
                </c:pt>
                <c:pt idx="61">
                  <c:v>5.1112625136590655</c:v>
                </c:pt>
                <c:pt idx="62">
                  <c:v>5.1177351793304968</c:v>
                </c:pt>
                <c:pt idx="63">
                  <c:v>5.1246346240191389</c:v>
                </c:pt>
                <c:pt idx="64">
                  <c:v>5.1307517767651429</c:v>
                </c:pt>
                <c:pt idx="65">
                  <c:v>5.1383658636789962</c:v>
                </c:pt>
                <c:pt idx="66">
                  <c:v>5.1433895689946558</c:v>
                </c:pt>
                <c:pt idx="67">
                  <c:v>5.1503265364987074</c:v>
                </c:pt>
                <c:pt idx="68">
                  <c:v>5.1556699817198108</c:v>
                </c:pt>
                <c:pt idx="69">
                  <c:v>5.1620264324211771</c:v>
                </c:pt>
                <c:pt idx="70">
                  <c:v>5.168438552186772</c:v>
                </c:pt>
                <c:pt idx="71">
                  <c:v>5.1735358950099064</c:v>
                </c:pt>
              </c:numCache>
            </c:numRef>
          </c:xVal>
          <c:yVal>
            <c:numRef>
              <c:f>'film thickness'!$J$9:$J$80</c:f>
              <c:numCache>
                <c:formatCode>General</c:formatCode>
                <c:ptCount val="72"/>
                <c:pt idx="0">
                  <c:v>-4.2677541462801578</c:v>
                </c:pt>
                <c:pt idx="1">
                  <c:v>-4.2764696891146183</c:v>
                </c:pt>
                <c:pt idx="2">
                  <c:v>-3.9217454819132214</c:v>
                </c:pt>
                <c:pt idx="3">
                  <c:v>-4.233684630426092</c:v>
                </c:pt>
                <c:pt idx="4">
                  <c:v>-4.3041117702555614</c:v>
                </c:pt>
                <c:pt idx="5">
                  <c:v>-4.2302067136391299</c:v>
                </c:pt>
                <c:pt idx="6">
                  <c:v>-3.9995764021634606</c:v>
                </c:pt>
                <c:pt idx="7">
                  <c:v>-3.5202171012415584</c:v>
                </c:pt>
                <c:pt idx="8">
                  <c:v>-3.1264875032409565</c:v>
                </c:pt>
                <c:pt idx="9">
                  <c:v>-2.8140637087797606</c:v>
                </c:pt>
                <c:pt idx="10">
                  <c:v>-2.5593742856564465</c:v>
                </c:pt>
                <c:pt idx="11">
                  <c:v>-2.3242927052970477</c:v>
                </c:pt>
                <c:pt idx="12">
                  <c:v>-1.2770281682595563</c:v>
                </c:pt>
                <c:pt idx="13">
                  <c:v>-1.2495929193873772</c:v>
                </c:pt>
                <c:pt idx="14">
                  <c:v>-1.2274018622215186</c:v>
                </c:pt>
                <c:pt idx="15">
                  <c:v>-1.2017981466212282</c:v>
                </c:pt>
                <c:pt idx="16">
                  <c:v>-1.187113528667517</c:v>
                </c:pt>
                <c:pt idx="17">
                  <c:v>-1.1788904340961823</c:v>
                </c:pt>
                <c:pt idx="18">
                  <c:v>-1.1748650377465961</c:v>
                </c:pt>
                <c:pt idx="19">
                  <c:v>-1.1701884470021642</c:v>
                </c:pt>
                <c:pt idx="20">
                  <c:v>-1.1672350964363638</c:v>
                </c:pt>
                <c:pt idx="21">
                  <c:v>-1.164346119595119</c:v>
                </c:pt>
                <c:pt idx="22">
                  <c:v>-1.1642918500661907</c:v>
                </c:pt>
                <c:pt idx="23">
                  <c:v>-1.1592412697628376</c:v>
                </c:pt>
                <c:pt idx="24">
                  <c:v>-1.1560773465070242</c:v>
                </c:pt>
                <c:pt idx="25">
                  <c:v>-1.1549304231797264</c:v>
                </c:pt>
                <c:pt idx="26">
                  <c:v>-1.153109285148892</c:v>
                </c:pt>
                <c:pt idx="27">
                  <c:v>-1.151160676486441</c:v>
                </c:pt>
                <c:pt idx="28">
                  <c:v>-1.1479792292681783</c:v>
                </c:pt>
                <c:pt idx="29">
                  <c:v>-1.1454726563224902</c:v>
                </c:pt>
                <c:pt idx="30">
                  <c:v>-1.1433564326270576</c:v>
                </c:pt>
                <c:pt idx="31">
                  <c:v>-1.142580304267061</c:v>
                </c:pt>
                <c:pt idx="32">
                  <c:v>-1.1399223902250046</c:v>
                </c:pt>
                <c:pt idx="33">
                  <c:v>-1.1368326316953759</c:v>
                </c:pt>
                <c:pt idx="34">
                  <c:v>-1.1329763587392174</c:v>
                </c:pt>
                <c:pt idx="35">
                  <c:v>-1.1311004882431421</c:v>
                </c:pt>
                <c:pt idx="36">
                  <c:v>-1.1279517013635929</c:v>
                </c:pt>
                <c:pt idx="37">
                  <c:v>-1.1264482559699043</c:v>
                </c:pt>
                <c:pt idx="38">
                  <c:v>-1.1238638040018807</c:v>
                </c:pt>
                <c:pt idx="39">
                  <c:v>-1.1236406164759813</c:v>
                </c:pt>
                <c:pt idx="40">
                  <c:v>-1.120895565793355</c:v>
                </c:pt>
                <c:pt idx="41">
                  <c:v>-1.1188651507843586</c:v>
                </c:pt>
                <c:pt idx="42">
                  <c:v>-1.1173881135642605</c:v>
                </c:pt>
                <c:pt idx="43">
                  <c:v>-1.1163482965537048</c:v>
                </c:pt>
                <c:pt idx="44">
                  <c:v>-1.114998204840294</c:v>
                </c:pt>
                <c:pt idx="45">
                  <c:v>-1.1112681503832726</c:v>
                </c:pt>
                <c:pt idx="46">
                  <c:v>-1.1081889688224045</c:v>
                </c:pt>
                <c:pt idx="47">
                  <c:v>-1.1055447629024893</c:v>
                </c:pt>
                <c:pt idx="48">
                  <c:v>-1.105082893382616</c:v>
                </c:pt>
                <c:pt idx="49">
                  <c:v>-1.1017196033296111</c:v>
                </c:pt>
                <c:pt idx="50">
                  <c:v>-1.0999995607357609</c:v>
                </c:pt>
                <c:pt idx="51">
                  <c:v>-1.1048758316645091</c:v>
                </c:pt>
                <c:pt idx="52">
                  <c:v>-1.0971184206337339</c:v>
                </c:pt>
                <c:pt idx="53">
                  <c:v>-1.0955772057962365</c:v>
                </c:pt>
                <c:pt idx="54">
                  <c:v>-1.0955213355405522</c:v>
                </c:pt>
                <c:pt idx="55">
                  <c:v>-1.0921101303310905</c:v>
                </c:pt>
                <c:pt idx="56">
                  <c:v>-1.0925366058077879</c:v>
                </c:pt>
                <c:pt idx="57">
                  <c:v>-1.0904870511121829</c:v>
                </c:pt>
                <c:pt idx="58">
                  <c:v>-1.0867242023922394</c:v>
                </c:pt>
                <c:pt idx="59">
                  <c:v>-1.087297432176686</c:v>
                </c:pt>
                <c:pt idx="60">
                  <c:v>-1.0836828582882194</c:v>
                </c:pt>
                <c:pt idx="61">
                  <c:v>-1.0820428712253485</c:v>
                </c:pt>
                <c:pt idx="62">
                  <c:v>-1.0790194545860974</c:v>
                </c:pt>
                <c:pt idx="63">
                  <c:v>-1.0782673916004497</c:v>
                </c:pt>
                <c:pt idx="64">
                  <c:v>-1.0753554204709233</c:v>
                </c:pt>
                <c:pt idx="65">
                  <c:v>-1.0759364978667016</c:v>
                </c:pt>
                <c:pt idx="66">
                  <c:v>-1.0730357785349927</c:v>
                </c:pt>
                <c:pt idx="67">
                  <c:v>-1.0718749563549468</c:v>
                </c:pt>
                <c:pt idx="68">
                  <c:v>-1.0699418112391299</c:v>
                </c:pt>
                <c:pt idx="69">
                  <c:v>-1.0687316691933582</c:v>
                </c:pt>
                <c:pt idx="70">
                  <c:v>-1.0686372266750281</c:v>
                </c:pt>
                <c:pt idx="71">
                  <c:v>-1.0659851038673771</c:v>
                </c:pt>
              </c:numCache>
            </c:numRef>
          </c:yVal>
        </c:ser>
        <c:ser>
          <c:idx val="1"/>
          <c:order val="1"/>
          <c:tx>
            <c:v>SO AR20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'film thickness'!$I$89:$I$160</c:f>
              <c:numCache>
                <c:formatCode>General</c:formatCode>
                <c:ptCount val="72"/>
                <c:pt idx="0">
                  <c:v>3.9034318593018811</c:v>
                </c:pt>
                <c:pt idx="1">
                  <c:v>4.0018634626925245</c:v>
                </c:pt>
                <c:pt idx="2">
                  <c:v>4.0791450533327493</c:v>
                </c:pt>
                <c:pt idx="3">
                  <c:v>4.1458177144918276</c:v>
                </c:pt>
                <c:pt idx="4">
                  <c:v>4.2037941395880676</c:v>
                </c:pt>
                <c:pt idx="5">
                  <c:v>4.254403046390677</c:v>
                </c:pt>
                <c:pt idx="6">
                  <c:v>4.2999864361344668</c:v>
                </c:pt>
                <c:pt idx="7">
                  <c:v>4.3413157945964729</c:v>
                </c:pt>
                <c:pt idx="8">
                  <c:v>4.3789789941700086</c:v>
                </c:pt>
                <c:pt idx="9">
                  <c:v>4.4132494567875025</c:v>
                </c:pt>
                <c:pt idx="10">
                  <c:v>4.4448096051729751</c:v>
                </c:pt>
                <c:pt idx="11">
                  <c:v>4.475598557756169</c:v>
                </c:pt>
                <c:pt idx="12">
                  <c:v>4.5033548084935298</c:v>
                </c:pt>
                <c:pt idx="13">
                  <c:v>4.5295458428617241</c:v>
                </c:pt>
                <c:pt idx="14">
                  <c:v>4.5544164686517528</c:v>
                </c:pt>
                <c:pt idx="15">
                  <c:v>4.5779396504511993</c:v>
                </c:pt>
                <c:pt idx="16">
                  <c:v>4.5997302782956524</c:v>
                </c:pt>
                <c:pt idx="17">
                  <c:v>4.6217162166473109</c:v>
                </c:pt>
                <c:pt idx="18">
                  <c:v>4.6418210108903564</c:v>
                </c:pt>
                <c:pt idx="19">
                  <c:v>4.6602296912278591</c:v>
                </c:pt>
                <c:pt idx="20">
                  <c:v>4.6788187304588904</c:v>
                </c:pt>
                <c:pt idx="21">
                  <c:v>4.6968192729041434</c:v>
                </c:pt>
                <c:pt idx="22">
                  <c:v>4.7144471207733503</c:v>
                </c:pt>
                <c:pt idx="23">
                  <c:v>4.7311373155806988</c:v>
                </c:pt>
                <c:pt idx="24">
                  <c:v>4.745948749437237</c:v>
                </c:pt>
                <c:pt idx="25">
                  <c:v>4.7617625045556542</c:v>
                </c:pt>
                <c:pt idx="26">
                  <c:v>4.7760325241459247</c:v>
                </c:pt>
                <c:pt idx="27">
                  <c:v>4.7896935012786557</c:v>
                </c:pt>
                <c:pt idx="28">
                  <c:v>4.8034024839756704</c:v>
                </c:pt>
                <c:pt idx="29">
                  <c:v>4.8175058730898055</c:v>
                </c:pt>
                <c:pt idx="30">
                  <c:v>4.8303961764834691</c:v>
                </c:pt>
                <c:pt idx="31">
                  <c:v>4.8423345988068514</c:v>
                </c:pt>
                <c:pt idx="32">
                  <c:v>4.8552101333584492</c:v>
                </c:pt>
                <c:pt idx="33">
                  <c:v>4.8667066591487975</c:v>
                </c:pt>
                <c:pt idx="34">
                  <c:v>4.8786883580008533</c:v>
                </c:pt>
                <c:pt idx="35">
                  <c:v>4.8903427604924037</c:v>
                </c:pt>
                <c:pt idx="36">
                  <c:v>4.9005145998547457</c:v>
                </c:pt>
                <c:pt idx="37">
                  <c:v>4.9115091650100862</c:v>
                </c:pt>
                <c:pt idx="38">
                  <c:v>4.9220711887694799</c:v>
                </c:pt>
                <c:pt idx="39">
                  <c:v>4.931864513492032</c:v>
                </c:pt>
                <c:pt idx="40">
                  <c:v>4.9416455761145821</c:v>
                </c:pt>
                <c:pt idx="41">
                  <c:v>4.9517065608430419</c:v>
                </c:pt>
                <c:pt idx="42">
                  <c:v>4.9613403979775921</c:v>
                </c:pt>
                <c:pt idx="43">
                  <c:v>4.9717303208959551</c:v>
                </c:pt>
                <c:pt idx="44">
                  <c:v>4.98025796177388</c:v>
                </c:pt>
                <c:pt idx="45">
                  <c:v>4.9883493391469687</c:v>
                </c:pt>
                <c:pt idx="46">
                  <c:v>4.9975567482093561</c:v>
                </c:pt>
                <c:pt idx="47">
                  <c:v>5.0062092405376575</c:v>
                </c:pt>
                <c:pt idx="48">
                  <c:v>5.0149823085854823</c:v>
                </c:pt>
                <c:pt idx="49">
                  <c:v>5.0225108504340303</c:v>
                </c:pt>
                <c:pt idx="50">
                  <c:v>5.0308829531096668</c:v>
                </c:pt>
                <c:pt idx="51">
                  <c:v>5.0386598943024961</c:v>
                </c:pt>
                <c:pt idx="52">
                  <c:v>5.0469241742300346</c:v>
                </c:pt>
                <c:pt idx="53">
                  <c:v>5.0541915767964323</c:v>
                </c:pt>
                <c:pt idx="54">
                  <c:v>5.0626195838543415</c:v>
                </c:pt>
                <c:pt idx="55">
                  <c:v>5.0692980121155289</c:v>
                </c:pt>
                <c:pt idx="56">
                  <c:v>5.0766040385836106</c:v>
                </c:pt>
                <c:pt idx="57">
                  <c:v>5.0836817472743014</c:v>
                </c:pt>
                <c:pt idx="58">
                  <c:v>5.091420728992051</c:v>
                </c:pt>
                <c:pt idx="59">
                  <c:v>5.0983667964393309</c:v>
                </c:pt>
                <c:pt idx="60">
                  <c:v>5.1046577910087967</c:v>
                </c:pt>
                <c:pt idx="61">
                  <c:v>5.111363344325131</c:v>
                </c:pt>
                <c:pt idx="62">
                  <c:v>5.1181985680450373</c:v>
                </c:pt>
                <c:pt idx="63">
                  <c:v>5.1247649840627121</c:v>
                </c:pt>
                <c:pt idx="64">
                  <c:v>5.1311372737786067</c:v>
                </c:pt>
                <c:pt idx="65">
                  <c:v>5.1369740957578296</c:v>
                </c:pt>
                <c:pt idx="66">
                  <c:v>5.1432646820112211</c:v>
                </c:pt>
                <c:pt idx="67">
                  <c:v>5.1506950511427139</c:v>
                </c:pt>
                <c:pt idx="68">
                  <c:v>5.1566702765541264</c:v>
                </c:pt>
                <c:pt idx="69">
                  <c:v>5.1616075469083968</c:v>
                </c:pt>
                <c:pt idx="70">
                  <c:v>5.1674354940420359</c:v>
                </c:pt>
                <c:pt idx="71">
                  <c:v>5.1735941387546331</c:v>
                </c:pt>
              </c:numCache>
            </c:numRef>
          </c:xVal>
          <c:yVal>
            <c:numRef>
              <c:f>'film thickness'!$J$89:$J$160</c:f>
              <c:numCache>
                <c:formatCode>General</c:formatCode>
                <c:ptCount val="72"/>
                <c:pt idx="0">
                  <c:v>-3.9787422867213524</c:v>
                </c:pt>
                <c:pt idx="1">
                  <c:v>-3.905240675919722</c:v>
                </c:pt>
                <c:pt idx="2">
                  <c:v>-3.9742507241315121</c:v>
                </c:pt>
                <c:pt idx="3">
                  <c:v>-4.0839583371659778</c:v>
                </c:pt>
                <c:pt idx="4">
                  <c:v>-4.0432180345368458</c:v>
                </c:pt>
                <c:pt idx="5">
                  <c:v>-4.1179085646769531</c:v>
                </c:pt>
                <c:pt idx="6">
                  <c:v>-4.1790022184099707</c:v>
                </c:pt>
                <c:pt idx="7">
                  <c:v>-4.2242972667296019</c:v>
                </c:pt>
                <c:pt idx="8">
                  <c:v>-4.2077198455599474</c:v>
                </c:pt>
                <c:pt idx="9">
                  <c:v>-4.1405388861350163</c:v>
                </c:pt>
                <c:pt idx="10">
                  <c:v>-3.9950704863426467</c:v>
                </c:pt>
                <c:pt idx="11">
                  <c:v>-3.7220641077047749</c:v>
                </c:pt>
                <c:pt idx="12">
                  <c:v>-3.5185101940294978</c:v>
                </c:pt>
                <c:pt idx="13">
                  <c:v>-3.320901436822461</c:v>
                </c:pt>
                <c:pt idx="14">
                  <c:v>-3.1603176407289997</c:v>
                </c:pt>
                <c:pt idx="15">
                  <c:v>-2.9873288420603483</c:v>
                </c:pt>
                <c:pt idx="16">
                  <c:v>-2.8483143421129862</c:v>
                </c:pt>
                <c:pt idx="17">
                  <c:v>-2.7306189549673192</c:v>
                </c:pt>
                <c:pt idx="18">
                  <c:v>-2.6149454472522753</c:v>
                </c:pt>
                <c:pt idx="19">
                  <c:v>-2.5205087404229207</c:v>
                </c:pt>
                <c:pt idx="20">
                  <c:v>-2.4296722820171222</c:v>
                </c:pt>
                <c:pt idx="21">
                  <c:v>-2.341420131068924</c:v>
                </c:pt>
                <c:pt idx="22">
                  <c:v>-2.2636689365732074</c:v>
                </c:pt>
                <c:pt idx="23">
                  <c:v>-2.2028956082689746</c:v>
                </c:pt>
                <c:pt idx="24">
                  <c:v>-2.130127324030572</c:v>
                </c:pt>
                <c:pt idx="25">
                  <c:v>-2.0690183639888562</c:v>
                </c:pt>
                <c:pt idx="26">
                  <c:v>-2.0156042757086414</c:v>
                </c:pt>
                <c:pt idx="27">
                  <c:v>-1.9603446246942349</c:v>
                </c:pt>
                <c:pt idx="28">
                  <c:v>-1.9212238076186152</c:v>
                </c:pt>
                <c:pt idx="29">
                  <c:v>-1.8796657201591427</c:v>
                </c:pt>
                <c:pt idx="30">
                  <c:v>-1.840170515560456</c:v>
                </c:pt>
                <c:pt idx="31">
                  <c:v>-1.8036307867387087</c:v>
                </c:pt>
                <c:pt idx="32">
                  <c:v>-1.7701185035148921</c:v>
                </c:pt>
                <c:pt idx="33">
                  <c:v>-1.7451068294410179</c:v>
                </c:pt>
                <c:pt idx="34">
                  <c:v>-1.7125379658131457</c:v>
                </c:pt>
                <c:pt idx="35">
                  <c:v>-1.6914325624126998</c:v>
                </c:pt>
                <c:pt idx="36">
                  <c:v>-1.6703798891615789</c:v>
                </c:pt>
                <c:pt idx="37">
                  <c:v>-1.6479648958676751</c:v>
                </c:pt>
                <c:pt idx="38">
                  <c:v>-1.6236883732581993</c:v>
                </c:pt>
                <c:pt idx="39">
                  <c:v>-1.6034879023262261</c:v>
                </c:pt>
                <c:pt idx="40">
                  <c:v>-1.5868788881279374</c:v>
                </c:pt>
                <c:pt idx="41">
                  <c:v>-1.5696507784170133</c:v>
                </c:pt>
                <c:pt idx="42">
                  <c:v>-1.5522871294547187</c:v>
                </c:pt>
                <c:pt idx="43">
                  <c:v>-1.5399743413504112</c:v>
                </c:pt>
                <c:pt idx="44">
                  <c:v>-1.5293183683827143</c:v>
                </c:pt>
                <c:pt idx="45">
                  <c:v>-1.5118490544272356</c:v>
                </c:pt>
                <c:pt idx="46">
                  <c:v>-1.4952751172057788</c:v>
                </c:pt>
                <c:pt idx="47">
                  <c:v>-1.4844603965152687</c:v>
                </c:pt>
                <c:pt idx="48">
                  <c:v>-1.4722251382434486</c:v>
                </c:pt>
                <c:pt idx="49">
                  <c:v>-1.463760853308</c:v>
                </c:pt>
                <c:pt idx="50">
                  <c:v>-1.4548029459445075</c:v>
                </c:pt>
                <c:pt idx="51">
                  <c:v>-1.4423867136152022</c:v>
                </c:pt>
                <c:pt idx="52">
                  <c:v>-1.4337128420759921</c:v>
                </c:pt>
                <c:pt idx="53">
                  <c:v>-1.4223005368993431</c:v>
                </c:pt>
                <c:pt idx="54">
                  <c:v>-1.4183969974596593</c:v>
                </c:pt>
                <c:pt idx="55">
                  <c:v>-1.4083109232299142</c:v>
                </c:pt>
                <c:pt idx="56">
                  <c:v>-1.4011908573477407</c:v>
                </c:pt>
                <c:pt idx="57">
                  <c:v>-1.3905546484166245</c:v>
                </c:pt>
                <c:pt idx="58">
                  <c:v>-1.3780242508714857</c:v>
                </c:pt>
                <c:pt idx="59">
                  <c:v>-1.3746749874361712</c:v>
                </c:pt>
                <c:pt idx="60">
                  <c:v>-1.3684278256497482</c:v>
                </c:pt>
                <c:pt idx="61">
                  <c:v>-1.3600282081898292</c:v>
                </c:pt>
                <c:pt idx="62">
                  <c:v>-1.353104008227408</c:v>
                </c:pt>
                <c:pt idx="63">
                  <c:v>-1.3465722471322499</c:v>
                </c:pt>
                <c:pt idx="64">
                  <c:v>-1.3403563396838278</c:v>
                </c:pt>
                <c:pt idx="65">
                  <c:v>-1.3368594155802309</c:v>
                </c:pt>
                <c:pt idx="66">
                  <c:v>-1.3365355247844406</c:v>
                </c:pt>
                <c:pt idx="67">
                  <c:v>-1.3357023792292071</c:v>
                </c:pt>
                <c:pt idx="68">
                  <c:v>-1.3316059281911619</c:v>
                </c:pt>
                <c:pt idx="69">
                  <c:v>-1.3263095346647789</c:v>
                </c:pt>
                <c:pt idx="70">
                  <c:v>-1.3124845620078476</c:v>
                </c:pt>
                <c:pt idx="71">
                  <c:v>-1.3055918484831344</c:v>
                </c:pt>
              </c:numCache>
            </c:numRef>
          </c:yVal>
        </c:ser>
        <c:dLbls/>
        <c:axId val="127695488"/>
        <c:axId val="127709952"/>
      </c:scatterChart>
      <c:valAx>
        <c:axId val="127695488"/>
        <c:scaling>
          <c:orientation val="minMax"/>
          <c:min val="3.7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09952"/>
        <c:crosses val="autoZero"/>
        <c:crossBetween val="midCat"/>
      </c:valAx>
      <c:valAx>
        <c:axId val="1277099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</a:t>
                </a:r>
                <a:r>
                  <a:rPr lang="el-GR">
                    <a:latin typeface="Calibri" panose="020F0502020204030204" pitchFamily="34" charset="0"/>
                  </a:rPr>
                  <a:t>κ</a:t>
                </a:r>
                <a:r>
                  <a:rPr lang="nl-NL">
                    <a:latin typeface="Calibri" panose="020F0502020204030204" pitchFamily="34" charset="0"/>
                  </a:rPr>
                  <a:t> [Dracy]</a:t>
                </a:r>
                <a:endParaRPr lang="nl-NL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695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088894625876684E-2"/>
                  <c:y val="-4.21367823027791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thickness'!$I$67:$I$80</c:f>
              <c:numCache>
                <c:formatCode>General</c:formatCode>
                <c:ptCount val="14"/>
                <c:pt idx="0">
                  <c:v>5.0913855420783678</c:v>
                </c:pt>
                <c:pt idx="1">
                  <c:v>5.0988167170489413</c:v>
                </c:pt>
                <c:pt idx="2">
                  <c:v>5.1045553912405133</c:v>
                </c:pt>
                <c:pt idx="3">
                  <c:v>5.1112625136590655</c:v>
                </c:pt>
                <c:pt idx="4">
                  <c:v>5.1177351793304968</c:v>
                </c:pt>
                <c:pt idx="5">
                  <c:v>5.1246346240191389</c:v>
                </c:pt>
                <c:pt idx="6">
                  <c:v>5.1307517767651429</c:v>
                </c:pt>
                <c:pt idx="7">
                  <c:v>5.1383658636789962</c:v>
                </c:pt>
                <c:pt idx="8">
                  <c:v>5.1433895689946558</c:v>
                </c:pt>
                <c:pt idx="9">
                  <c:v>5.1503265364987074</c:v>
                </c:pt>
                <c:pt idx="10">
                  <c:v>5.1556699817198108</c:v>
                </c:pt>
                <c:pt idx="11">
                  <c:v>5.1620264324211771</c:v>
                </c:pt>
                <c:pt idx="12">
                  <c:v>5.168438552186772</c:v>
                </c:pt>
                <c:pt idx="13">
                  <c:v>5.1735358950099064</c:v>
                </c:pt>
              </c:numCache>
            </c:numRef>
          </c:xVal>
          <c:yVal>
            <c:numRef>
              <c:f>'film thickness'!$J$67:$J$80</c:f>
              <c:numCache>
                <c:formatCode>General</c:formatCode>
                <c:ptCount val="14"/>
                <c:pt idx="0">
                  <c:v>-1.0867242023922394</c:v>
                </c:pt>
                <c:pt idx="1">
                  <c:v>-1.087297432176686</c:v>
                </c:pt>
                <c:pt idx="2">
                  <c:v>-1.0836828582882194</c:v>
                </c:pt>
                <c:pt idx="3">
                  <c:v>-1.0820428712253485</c:v>
                </c:pt>
                <c:pt idx="4">
                  <c:v>-1.0790194545860974</c:v>
                </c:pt>
                <c:pt idx="5">
                  <c:v>-1.0782673916004497</c:v>
                </c:pt>
                <c:pt idx="6">
                  <c:v>-1.0753554204709233</c:v>
                </c:pt>
                <c:pt idx="7">
                  <c:v>-1.0759364978667016</c:v>
                </c:pt>
                <c:pt idx="8">
                  <c:v>-1.0730357785349927</c:v>
                </c:pt>
                <c:pt idx="9">
                  <c:v>-1.0718749563549468</c:v>
                </c:pt>
                <c:pt idx="10">
                  <c:v>-1.0699418112391299</c:v>
                </c:pt>
                <c:pt idx="11">
                  <c:v>-1.0687316691933582</c:v>
                </c:pt>
                <c:pt idx="12">
                  <c:v>-1.0686372266750281</c:v>
                </c:pt>
                <c:pt idx="13">
                  <c:v>-1.0659851038673771</c:v>
                </c:pt>
              </c:numCache>
            </c:numRef>
          </c:yVal>
        </c:ser>
        <c:ser>
          <c:idx val="1"/>
          <c:order val="1"/>
          <c:tx>
            <c:v>SO AR20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6013295469213895E-2"/>
                  <c:y val="-3.48983811118454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thickness'!$I$147:$I$160</c:f>
              <c:numCache>
                <c:formatCode>General</c:formatCode>
                <c:ptCount val="14"/>
                <c:pt idx="0">
                  <c:v>5.091420728992051</c:v>
                </c:pt>
                <c:pt idx="1">
                  <c:v>5.0983667964393309</c:v>
                </c:pt>
                <c:pt idx="2">
                  <c:v>5.1046577910087967</c:v>
                </c:pt>
                <c:pt idx="3">
                  <c:v>5.111363344325131</c:v>
                </c:pt>
                <c:pt idx="4">
                  <c:v>5.1181985680450373</c:v>
                </c:pt>
                <c:pt idx="5">
                  <c:v>5.1247649840627121</c:v>
                </c:pt>
                <c:pt idx="6">
                  <c:v>5.1311372737786067</c:v>
                </c:pt>
                <c:pt idx="7">
                  <c:v>5.1369740957578296</c:v>
                </c:pt>
                <c:pt idx="8">
                  <c:v>5.1432646820112211</c:v>
                </c:pt>
                <c:pt idx="9">
                  <c:v>5.1506950511427139</c:v>
                </c:pt>
                <c:pt idx="10">
                  <c:v>5.1566702765541264</c:v>
                </c:pt>
                <c:pt idx="11">
                  <c:v>5.1616075469083968</c:v>
                </c:pt>
                <c:pt idx="12">
                  <c:v>5.1674354940420359</c:v>
                </c:pt>
                <c:pt idx="13">
                  <c:v>5.1735941387546331</c:v>
                </c:pt>
              </c:numCache>
            </c:numRef>
          </c:xVal>
          <c:yVal>
            <c:numRef>
              <c:f>'film thickness'!$J$147:$J$160</c:f>
              <c:numCache>
                <c:formatCode>General</c:formatCode>
                <c:ptCount val="14"/>
                <c:pt idx="0">
                  <c:v>-1.3780242508714857</c:v>
                </c:pt>
                <c:pt idx="1">
                  <c:v>-1.3746749874361712</c:v>
                </c:pt>
                <c:pt idx="2">
                  <c:v>-1.3684278256497482</c:v>
                </c:pt>
                <c:pt idx="3">
                  <c:v>-1.3600282081898292</c:v>
                </c:pt>
                <c:pt idx="4">
                  <c:v>-1.353104008227408</c:v>
                </c:pt>
                <c:pt idx="5">
                  <c:v>-1.3465722471322499</c:v>
                </c:pt>
                <c:pt idx="6">
                  <c:v>-1.3403563396838278</c:v>
                </c:pt>
                <c:pt idx="7">
                  <c:v>-1.3368594155802309</c:v>
                </c:pt>
                <c:pt idx="8">
                  <c:v>-1.3365355247844406</c:v>
                </c:pt>
                <c:pt idx="9">
                  <c:v>-1.3357023792292071</c:v>
                </c:pt>
                <c:pt idx="10">
                  <c:v>-1.3316059281911619</c:v>
                </c:pt>
                <c:pt idx="11">
                  <c:v>-1.3263095346647789</c:v>
                </c:pt>
                <c:pt idx="12">
                  <c:v>-1.3124845620078476</c:v>
                </c:pt>
                <c:pt idx="13">
                  <c:v>-1.3055918484831344</c:v>
                </c:pt>
              </c:numCache>
            </c:numRef>
          </c:yVal>
        </c:ser>
        <c:dLbls/>
        <c:axId val="127757696"/>
        <c:axId val="127772160"/>
      </c:scatterChart>
      <c:valAx>
        <c:axId val="1277576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72160"/>
        <c:crosses val="autoZero"/>
        <c:crossBetween val="midCat"/>
      </c:valAx>
      <c:valAx>
        <c:axId val="1277721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</a:t>
                </a:r>
                <a:r>
                  <a:rPr lang="el-GR">
                    <a:latin typeface="Calibri" panose="020F0502020204030204" pitchFamily="34" charset="0"/>
                  </a:rPr>
                  <a:t>κ</a:t>
                </a:r>
                <a:r>
                  <a:rPr lang="nl-NL">
                    <a:latin typeface="Calibri" panose="020F0502020204030204" pitchFamily="34" charset="0"/>
                  </a:rPr>
                  <a:t> [Darcy]</a:t>
                </a:r>
                <a:endParaRPr lang="nl-NL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5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Experimental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'[1]film thickness'!$D$166:$D$179</c:f>
              <c:numCache>
                <c:formatCode>General</c:formatCode>
                <c:ptCount val="14"/>
                <c:pt idx="0">
                  <c:v>1.2349000000000001</c:v>
                </c:pt>
                <c:pt idx="1">
                  <c:v>1.2534999999999998</c:v>
                </c:pt>
                <c:pt idx="2">
                  <c:v>1.2725</c:v>
                </c:pt>
                <c:pt idx="3">
                  <c:v>1.2921</c:v>
                </c:pt>
                <c:pt idx="4">
                  <c:v>1.3115000000000001</c:v>
                </c:pt>
                <c:pt idx="5">
                  <c:v>1.3322000000000003</c:v>
                </c:pt>
                <c:pt idx="6">
                  <c:v>1.3517999999999999</c:v>
                </c:pt>
                <c:pt idx="7">
                  <c:v>1.3746</c:v>
                </c:pt>
                <c:pt idx="8">
                  <c:v>1.3929</c:v>
                </c:pt>
                <c:pt idx="9">
                  <c:v>1.4107000000000003</c:v>
                </c:pt>
                <c:pt idx="10">
                  <c:v>1.4302999999999999</c:v>
                </c:pt>
                <c:pt idx="11">
                  <c:v>1.4501999999999997</c:v>
                </c:pt>
                <c:pt idx="12">
                  <c:v>1.4733000000000001</c:v>
                </c:pt>
                <c:pt idx="13">
                  <c:v>1.4925999999999999</c:v>
                </c:pt>
              </c:numCache>
            </c:numRef>
          </c:xVal>
          <c:yVal>
            <c:numRef>
              <c:f>'[1]film thickness'!$K$166:$K$179</c:f>
              <c:numCache>
                <c:formatCode>General</c:formatCode>
                <c:ptCount val="14"/>
                <c:pt idx="0">
                  <c:v>0.25977543689677307</c:v>
                </c:pt>
                <c:pt idx="1">
                  <c:v>0.25449658637727679</c:v>
                </c:pt>
                <c:pt idx="2">
                  <c:v>0.24958365434766816</c:v>
                </c:pt>
                <c:pt idx="3">
                  <c:v>0.24112475574571413</c:v>
                </c:pt>
                <c:pt idx="4">
                  <c:v>0.23795172249925267</c:v>
                </c:pt>
                <c:pt idx="5">
                  <c:v>0.23399409380434733</c:v>
                </c:pt>
                <c:pt idx="6">
                  <c:v>0.23187951994219147</c:v>
                </c:pt>
                <c:pt idx="7">
                  <c:v>0.22928242168206081</c:v>
                </c:pt>
                <c:pt idx="8">
                  <c:v>0.22661087557512016</c:v>
                </c:pt>
                <c:pt idx="9">
                  <c:v>0.22218518370910423</c:v>
                </c:pt>
                <c:pt idx="10">
                  <c:v>0.21876925369635691</c:v>
                </c:pt>
                <c:pt idx="11">
                  <c:v>0.21664027439281808</c:v>
                </c:pt>
                <c:pt idx="12">
                  <c:v>0.21364564181848067</c:v>
                </c:pt>
                <c:pt idx="13">
                  <c:v>0.21149854952904568</c:v>
                </c:pt>
              </c:numCache>
            </c:numRef>
          </c:yVal>
        </c:ser>
        <c:dLbls/>
        <c:axId val="127842944"/>
        <c:axId val="127857408"/>
      </c:scatterChart>
      <c:scatterChart>
        <c:scatterStyle val="smoothMarker"/>
        <c:ser>
          <c:idx val="1"/>
          <c:order val="1"/>
          <c:tx>
            <c:v>Modified Chisholm model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'[1]film thickness'!$D$166:$D$179</c:f>
              <c:numCache>
                <c:formatCode>General</c:formatCode>
                <c:ptCount val="14"/>
                <c:pt idx="0">
                  <c:v>1.2349000000000001</c:v>
                </c:pt>
                <c:pt idx="1">
                  <c:v>1.2534999999999998</c:v>
                </c:pt>
                <c:pt idx="2">
                  <c:v>1.2725</c:v>
                </c:pt>
                <c:pt idx="3">
                  <c:v>1.2921</c:v>
                </c:pt>
                <c:pt idx="4">
                  <c:v>1.3115000000000001</c:v>
                </c:pt>
                <c:pt idx="5">
                  <c:v>1.3322000000000003</c:v>
                </c:pt>
                <c:pt idx="6">
                  <c:v>1.3517999999999999</c:v>
                </c:pt>
                <c:pt idx="7">
                  <c:v>1.3746</c:v>
                </c:pt>
                <c:pt idx="8">
                  <c:v>1.3929</c:v>
                </c:pt>
                <c:pt idx="9">
                  <c:v>1.4107000000000003</c:v>
                </c:pt>
                <c:pt idx="10">
                  <c:v>1.4302999999999999</c:v>
                </c:pt>
                <c:pt idx="11">
                  <c:v>1.4501999999999997</c:v>
                </c:pt>
                <c:pt idx="12">
                  <c:v>1.4733000000000001</c:v>
                </c:pt>
                <c:pt idx="13">
                  <c:v>1.4925999999999999</c:v>
                </c:pt>
              </c:numCache>
            </c:numRef>
          </c:xVal>
          <c:yVal>
            <c:numRef>
              <c:f>'[1]film thickness'!$BH$166:$BH$179</c:f>
              <c:numCache>
                <c:formatCode>General</c:formatCode>
                <c:ptCount val="14"/>
                <c:pt idx="0">
                  <c:v>0.24407011538605577</c:v>
                </c:pt>
                <c:pt idx="1">
                  <c:v>0.24233019391922136</c:v>
                </c:pt>
                <c:pt idx="2">
                  <c:v>0.24020242336109068</c:v>
                </c:pt>
                <c:pt idx="3">
                  <c:v>0.2364460696960988</c:v>
                </c:pt>
                <c:pt idx="4">
                  <c:v>0.23480834208232515</c:v>
                </c:pt>
                <c:pt idx="5">
                  <c:v>0.23308516321296749</c:v>
                </c:pt>
                <c:pt idx="6">
                  <c:v>0.23194926247434725</c:v>
                </c:pt>
                <c:pt idx="7">
                  <c:v>0.23106214076872647</c:v>
                </c:pt>
                <c:pt idx="8">
                  <c:v>0.22961477523446555</c:v>
                </c:pt>
                <c:pt idx="9">
                  <c:v>0.22704313097782125</c:v>
                </c:pt>
                <c:pt idx="10">
                  <c:v>0.22522473552636643</c:v>
                </c:pt>
                <c:pt idx="11">
                  <c:v>0.2240939685013669</c:v>
                </c:pt>
                <c:pt idx="12">
                  <c:v>0.22277647335513984</c:v>
                </c:pt>
                <c:pt idx="13">
                  <c:v>0.22147807820729823</c:v>
                </c:pt>
              </c:numCache>
            </c:numRef>
          </c:yVal>
          <c:smooth val="1"/>
        </c:ser>
        <c:ser>
          <c:idx val="2"/>
          <c:order val="2"/>
          <c:tx>
            <c:v>Modified Tutner-Wallis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'[1]film thickness'!$D$201:$D$214</c:f>
              <c:numCache>
                <c:formatCode>General</c:formatCode>
                <c:ptCount val="14"/>
                <c:pt idx="0">
                  <c:v>1.2349000000000001</c:v>
                </c:pt>
                <c:pt idx="1">
                  <c:v>1.2534999999999998</c:v>
                </c:pt>
                <c:pt idx="2">
                  <c:v>1.2725</c:v>
                </c:pt>
                <c:pt idx="3">
                  <c:v>1.2921</c:v>
                </c:pt>
                <c:pt idx="4">
                  <c:v>1.3115000000000001</c:v>
                </c:pt>
                <c:pt idx="5">
                  <c:v>1.3322000000000003</c:v>
                </c:pt>
                <c:pt idx="6">
                  <c:v>1.3517999999999999</c:v>
                </c:pt>
                <c:pt idx="7">
                  <c:v>1.3746</c:v>
                </c:pt>
                <c:pt idx="8">
                  <c:v>1.3929</c:v>
                </c:pt>
                <c:pt idx="9">
                  <c:v>1.4107000000000003</c:v>
                </c:pt>
                <c:pt idx="10">
                  <c:v>1.4302999999999999</c:v>
                </c:pt>
                <c:pt idx="11">
                  <c:v>1.4501999999999997</c:v>
                </c:pt>
                <c:pt idx="12">
                  <c:v>1.4733000000000001</c:v>
                </c:pt>
                <c:pt idx="13">
                  <c:v>1.4925999999999999</c:v>
                </c:pt>
              </c:numCache>
            </c:numRef>
          </c:xVal>
          <c:yVal>
            <c:numRef>
              <c:f>'[1]film thickness'!$BK$201:$BK$214</c:f>
              <c:numCache>
                <c:formatCode>General</c:formatCode>
                <c:ptCount val="14"/>
                <c:pt idx="0">
                  <c:v>0.17591671135219814</c:v>
                </c:pt>
                <c:pt idx="1">
                  <c:v>0.17472174965588858</c:v>
                </c:pt>
                <c:pt idx="2">
                  <c:v>0.17326962261615234</c:v>
                </c:pt>
                <c:pt idx="3">
                  <c:v>0.17071882702575009</c:v>
                </c:pt>
                <c:pt idx="4">
                  <c:v>0.16961322771606177</c:v>
                </c:pt>
                <c:pt idx="5">
                  <c:v>0.16845062340822131</c:v>
                </c:pt>
                <c:pt idx="6">
                  <c:v>0.16768773478275928</c:v>
                </c:pt>
                <c:pt idx="7">
                  <c:v>0.16708910563933724</c:v>
                </c:pt>
                <c:pt idx="8">
                  <c:v>0.16612016870705534</c:v>
                </c:pt>
                <c:pt idx="9">
                  <c:v>0.16440485731766982</c:v>
                </c:pt>
                <c:pt idx="10">
                  <c:v>0.16319443895983707</c:v>
                </c:pt>
                <c:pt idx="11">
                  <c:v>0.16244317146977838</c:v>
                </c:pt>
                <c:pt idx="12">
                  <c:v>0.1615669391955013</c:v>
                </c:pt>
                <c:pt idx="13">
                  <c:v>0.16070834089778815</c:v>
                </c:pt>
              </c:numCache>
            </c:numRef>
          </c:yVal>
          <c:smooth val="1"/>
        </c:ser>
        <c:ser>
          <c:idx val="3"/>
          <c:order val="3"/>
          <c:tx>
            <c:v>Fourar and lenomard model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'[1]film thickness'!$D$236:$D$249</c:f>
              <c:numCache>
                <c:formatCode>General</c:formatCode>
                <c:ptCount val="14"/>
                <c:pt idx="0">
                  <c:v>1.2349000000000001</c:v>
                </c:pt>
                <c:pt idx="1">
                  <c:v>1.2534999999999998</c:v>
                </c:pt>
                <c:pt idx="2">
                  <c:v>1.2725</c:v>
                </c:pt>
                <c:pt idx="3">
                  <c:v>1.2921</c:v>
                </c:pt>
                <c:pt idx="4">
                  <c:v>1.3115000000000001</c:v>
                </c:pt>
                <c:pt idx="5">
                  <c:v>1.3322000000000003</c:v>
                </c:pt>
                <c:pt idx="6">
                  <c:v>1.3517999999999999</c:v>
                </c:pt>
                <c:pt idx="7">
                  <c:v>1.3746</c:v>
                </c:pt>
                <c:pt idx="8">
                  <c:v>1.3929</c:v>
                </c:pt>
                <c:pt idx="9">
                  <c:v>1.4107000000000003</c:v>
                </c:pt>
                <c:pt idx="10">
                  <c:v>1.4302999999999999</c:v>
                </c:pt>
                <c:pt idx="11">
                  <c:v>1.4501999999999997</c:v>
                </c:pt>
                <c:pt idx="12">
                  <c:v>1.4733000000000001</c:v>
                </c:pt>
                <c:pt idx="13">
                  <c:v>1.4925999999999999</c:v>
                </c:pt>
              </c:numCache>
            </c:numRef>
          </c:xVal>
          <c:yVal>
            <c:numRef>
              <c:f>'[1]film thickness'!$AW$236:$AW$249</c:f>
              <c:numCache>
                <c:formatCode>General</c:formatCode>
                <c:ptCount val="14"/>
                <c:pt idx="0">
                  <c:v>0.17982563390690187</c:v>
                </c:pt>
                <c:pt idx="1">
                  <c:v>0.18052971881261268</c:v>
                </c:pt>
                <c:pt idx="2">
                  <c:v>0.18016216556035419</c:v>
                </c:pt>
                <c:pt idx="3">
                  <c:v>0.17967097521803502</c:v>
                </c:pt>
                <c:pt idx="4">
                  <c:v>0.17917592986801592</c:v>
                </c:pt>
                <c:pt idx="5">
                  <c:v>0.17897971665133225</c:v>
                </c:pt>
                <c:pt idx="6">
                  <c:v>0.17853836071941689</c:v>
                </c:pt>
                <c:pt idx="7">
                  <c:v>0.17876984358991341</c:v>
                </c:pt>
                <c:pt idx="8">
                  <c:v>0.17809908464638588</c:v>
                </c:pt>
                <c:pt idx="9">
                  <c:v>0.17729621013808411</c:v>
                </c:pt>
                <c:pt idx="10">
                  <c:v>0.17652420740354968</c:v>
                </c:pt>
                <c:pt idx="11">
                  <c:v>0.17619775748674596</c:v>
                </c:pt>
                <c:pt idx="12">
                  <c:v>0.17588351460959786</c:v>
                </c:pt>
                <c:pt idx="13">
                  <c:v>0.17516510496402454</c:v>
                </c:pt>
              </c:numCache>
            </c:numRef>
          </c:yVal>
          <c:smooth val="1"/>
        </c:ser>
        <c:ser>
          <c:idx val="4"/>
          <c:order val="4"/>
          <c:tx>
            <c:v>Model based on gas properties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'[1]film thickness'!$D$271:$D$284</c:f>
              <c:numCache>
                <c:formatCode>General</c:formatCode>
                <c:ptCount val="14"/>
                <c:pt idx="0">
                  <c:v>1.2349000000000001</c:v>
                </c:pt>
                <c:pt idx="1">
                  <c:v>1.2534999999999998</c:v>
                </c:pt>
                <c:pt idx="2">
                  <c:v>1.2725</c:v>
                </c:pt>
                <c:pt idx="3">
                  <c:v>1.2921</c:v>
                </c:pt>
                <c:pt idx="4">
                  <c:v>1.3115000000000001</c:v>
                </c:pt>
                <c:pt idx="5">
                  <c:v>1.3322000000000003</c:v>
                </c:pt>
                <c:pt idx="6">
                  <c:v>1.3517999999999999</c:v>
                </c:pt>
                <c:pt idx="7">
                  <c:v>1.3746</c:v>
                </c:pt>
                <c:pt idx="8">
                  <c:v>1.3929</c:v>
                </c:pt>
                <c:pt idx="9">
                  <c:v>1.4107000000000003</c:v>
                </c:pt>
                <c:pt idx="10">
                  <c:v>1.4302999999999999</c:v>
                </c:pt>
                <c:pt idx="11">
                  <c:v>1.4501999999999997</c:v>
                </c:pt>
                <c:pt idx="12">
                  <c:v>1.4733000000000001</c:v>
                </c:pt>
                <c:pt idx="13">
                  <c:v>1.4925999999999999</c:v>
                </c:pt>
              </c:numCache>
            </c:numRef>
          </c:xVal>
          <c:yVal>
            <c:numRef>
              <c:f>'[1]film thickness'!$R$271:$R$284</c:f>
              <c:numCache>
                <c:formatCode>General</c:formatCode>
                <c:ptCount val="14"/>
                <c:pt idx="0">
                  <c:v>0.3139181820977317</c:v>
                </c:pt>
                <c:pt idx="1">
                  <c:v>0.30986998548954592</c:v>
                </c:pt>
                <c:pt idx="2">
                  <c:v>0.30520561107263466</c:v>
                </c:pt>
                <c:pt idx="3">
                  <c:v>0.2977313921313981</c:v>
                </c:pt>
                <c:pt idx="4">
                  <c:v>0.29460334022743084</c:v>
                </c:pt>
                <c:pt idx="5">
                  <c:v>0.29169705184199846</c:v>
                </c:pt>
                <c:pt idx="6">
                  <c:v>0.28968490415856385</c:v>
                </c:pt>
                <c:pt idx="7">
                  <c:v>0.28858471672560948</c:v>
                </c:pt>
                <c:pt idx="8">
                  <c:v>0.28618773780809348</c:v>
                </c:pt>
                <c:pt idx="9">
                  <c:v>0.28197460391751028</c:v>
                </c:pt>
                <c:pt idx="10">
                  <c:v>0.27932110371448238</c:v>
                </c:pt>
                <c:pt idx="11">
                  <c:v>0.27775069426892784</c:v>
                </c:pt>
                <c:pt idx="12">
                  <c:v>0.27634677207184521</c:v>
                </c:pt>
                <c:pt idx="13">
                  <c:v>0.27450008133327297</c:v>
                </c:pt>
              </c:numCache>
            </c:numRef>
          </c:yVal>
          <c:smooth val="1"/>
        </c:ser>
        <c:dLbls/>
        <c:axId val="127842944"/>
        <c:axId val="127857408"/>
      </c:scatterChart>
      <c:valAx>
        <c:axId val="127842944"/>
        <c:scaling>
          <c:orientation val="minMax"/>
          <c:min val="1.2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 [bar]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57408"/>
        <c:crosses val="autoZero"/>
        <c:crossBetween val="midCat"/>
      </c:valAx>
      <c:valAx>
        <c:axId val="1278574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Liquid film thickness [µm]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42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1209674</xdr:colOff>
      <xdr:row>44</xdr:row>
      <xdr:rowOff>33337</xdr:rowOff>
    </xdr:from>
    <xdr:to>
      <xdr:col>11</xdr:col>
      <xdr:colOff>1600199</xdr:colOff>
      <xdr:row>77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1200150</xdr:colOff>
      <xdr:row>80</xdr:row>
      <xdr:rowOff>33336</xdr:rowOff>
    </xdr:from>
    <xdr:to>
      <xdr:col>11</xdr:col>
      <xdr:colOff>190500</xdr:colOff>
      <xdr:row>110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990600</xdr:colOff>
      <xdr:row>80</xdr:row>
      <xdr:rowOff>76200</xdr:rowOff>
    </xdr:from>
    <xdr:to>
      <xdr:col>18</xdr:col>
      <xdr:colOff>1552575</xdr:colOff>
      <xdr:row>114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1514474</xdr:colOff>
      <xdr:row>1</xdr:row>
      <xdr:rowOff>138112</xdr:rowOff>
    </xdr:from>
    <xdr:to>
      <xdr:col>20</xdr:col>
      <xdr:colOff>581025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1600200</xdr:colOff>
      <xdr:row>40</xdr:row>
      <xdr:rowOff>14286</xdr:rowOff>
    </xdr:from>
    <xdr:to>
      <xdr:col>19</xdr:col>
      <xdr:colOff>2590800</xdr:colOff>
      <xdr:row>69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57150</xdr:colOff>
      <xdr:row>198</xdr:row>
      <xdr:rowOff>14286</xdr:rowOff>
    </xdr:from>
    <xdr:to>
      <xdr:col>90</xdr:col>
      <xdr:colOff>323850</xdr:colOff>
      <xdr:row>230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uble%20checking%20some%20experiments\Silicone%20oil-AR-20\0.5-S1-W+NMP-SO-AR20-al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vtemporary_24393"/>
      <sheetName val="film thickness"/>
    </sheetNames>
    <sheetDataSet>
      <sheetData sheetId="0" refreshError="1"/>
      <sheetData sheetId="1">
        <row r="166">
          <cell r="D166">
            <v>1.2349000000000001</v>
          </cell>
          <cell r="K166">
            <v>0.25977543689677307</v>
          </cell>
          <cell r="BH166">
            <v>0.24407011538605577</v>
          </cell>
        </row>
        <row r="167">
          <cell r="D167">
            <v>1.2534999999999998</v>
          </cell>
          <cell r="K167">
            <v>0.25449658637727679</v>
          </cell>
          <cell r="BH167">
            <v>0.24233019391922136</v>
          </cell>
        </row>
        <row r="168">
          <cell r="D168">
            <v>1.2725</v>
          </cell>
          <cell r="K168">
            <v>0.24958365434766816</v>
          </cell>
          <cell r="BH168">
            <v>0.24020242336109068</v>
          </cell>
        </row>
        <row r="169">
          <cell r="D169">
            <v>1.2921</v>
          </cell>
          <cell r="K169">
            <v>0.24112475574571413</v>
          </cell>
          <cell r="BH169">
            <v>0.2364460696960988</v>
          </cell>
        </row>
        <row r="170">
          <cell r="D170">
            <v>1.3115000000000001</v>
          </cell>
          <cell r="K170">
            <v>0.23795172249925267</v>
          </cell>
          <cell r="BH170">
            <v>0.23480834208232515</v>
          </cell>
        </row>
        <row r="171">
          <cell r="D171">
            <v>1.3322000000000003</v>
          </cell>
          <cell r="K171">
            <v>0.23399409380434733</v>
          </cell>
          <cell r="BH171">
            <v>0.23308516321296749</v>
          </cell>
        </row>
        <row r="172">
          <cell r="D172">
            <v>1.3517999999999999</v>
          </cell>
          <cell r="K172">
            <v>0.23187951994219147</v>
          </cell>
          <cell r="BH172">
            <v>0.23194926247434725</v>
          </cell>
        </row>
        <row r="173">
          <cell r="D173">
            <v>1.3746</v>
          </cell>
          <cell r="K173">
            <v>0.22928242168206081</v>
          </cell>
          <cell r="BH173">
            <v>0.23106214076872647</v>
          </cell>
        </row>
        <row r="174">
          <cell r="D174">
            <v>1.3929</v>
          </cell>
          <cell r="K174">
            <v>0.22661087557512016</v>
          </cell>
          <cell r="BH174">
            <v>0.22961477523446555</v>
          </cell>
        </row>
        <row r="175">
          <cell r="D175">
            <v>1.4107000000000003</v>
          </cell>
          <cell r="K175">
            <v>0.22218518370910423</v>
          </cell>
          <cell r="BH175">
            <v>0.22704313097782125</v>
          </cell>
        </row>
        <row r="176">
          <cell r="D176">
            <v>1.4302999999999999</v>
          </cell>
          <cell r="K176">
            <v>0.21876925369635691</v>
          </cell>
          <cell r="BH176">
            <v>0.22522473552636643</v>
          </cell>
        </row>
        <row r="177">
          <cell r="D177">
            <v>1.4501999999999997</v>
          </cell>
          <cell r="K177">
            <v>0.21664027439281808</v>
          </cell>
          <cell r="BH177">
            <v>0.2240939685013669</v>
          </cell>
        </row>
        <row r="178">
          <cell r="D178">
            <v>1.4733000000000001</v>
          </cell>
          <cell r="K178">
            <v>0.21364564181848067</v>
          </cell>
          <cell r="BH178">
            <v>0.22277647335513984</v>
          </cell>
        </row>
        <row r="179">
          <cell r="D179">
            <v>1.4925999999999999</v>
          </cell>
          <cell r="K179">
            <v>0.21149854952904568</v>
          </cell>
          <cell r="BH179">
            <v>0.22147807820729823</v>
          </cell>
        </row>
        <row r="201">
          <cell r="D201">
            <v>1.2349000000000001</v>
          </cell>
          <cell r="BK201">
            <v>0.17591671135219814</v>
          </cell>
        </row>
        <row r="202">
          <cell r="D202">
            <v>1.2534999999999998</v>
          </cell>
          <cell r="BK202">
            <v>0.17472174965588858</v>
          </cell>
        </row>
        <row r="203">
          <cell r="D203">
            <v>1.2725</v>
          </cell>
          <cell r="BK203">
            <v>0.17326962261615234</v>
          </cell>
        </row>
        <row r="204">
          <cell r="D204">
            <v>1.2921</v>
          </cell>
          <cell r="BK204">
            <v>0.17071882702575009</v>
          </cell>
        </row>
        <row r="205">
          <cell r="D205">
            <v>1.3115000000000001</v>
          </cell>
          <cell r="BK205">
            <v>0.16961322771606177</v>
          </cell>
        </row>
        <row r="206">
          <cell r="D206">
            <v>1.3322000000000003</v>
          </cell>
          <cell r="BK206">
            <v>0.16845062340822131</v>
          </cell>
        </row>
        <row r="207">
          <cell r="D207">
            <v>1.3517999999999999</v>
          </cell>
          <cell r="BK207">
            <v>0.16768773478275928</v>
          </cell>
        </row>
        <row r="208">
          <cell r="D208">
            <v>1.3746</v>
          </cell>
          <cell r="BK208">
            <v>0.16708910563933724</v>
          </cell>
        </row>
        <row r="209">
          <cell r="D209">
            <v>1.3929</v>
          </cell>
          <cell r="BK209">
            <v>0.16612016870705534</v>
          </cell>
        </row>
        <row r="210">
          <cell r="D210">
            <v>1.4107000000000003</v>
          </cell>
          <cell r="BK210">
            <v>0.16440485731766982</v>
          </cell>
        </row>
        <row r="211">
          <cell r="D211">
            <v>1.4302999999999999</v>
          </cell>
          <cell r="BK211">
            <v>0.16319443895983707</v>
          </cell>
        </row>
        <row r="212">
          <cell r="D212">
            <v>1.4501999999999997</v>
          </cell>
          <cell r="BK212">
            <v>0.16244317146977838</v>
          </cell>
        </row>
        <row r="213">
          <cell r="D213">
            <v>1.4733000000000001</v>
          </cell>
          <cell r="BK213">
            <v>0.1615669391955013</v>
          </cell>
        </row>
        <row r="214">
          <cell r="D214">
            <v>1.4925999999999999</v>
          </cell>
          <cell r="BK214">
            <v>0.16070834089778815</v>
          </cell>
        </row>
        <row r="236">
          <cell r="D236">
            <v>1.2349000000000001</v>
          </cell>
          <cell r="AW236">
            <v>0.17982563390690187</v>
          </cell>
        </row>
        <row r="237">
          <cell r="D237">
            <v>1.2534999999999998</v>
          </cell>
          <cell r="AW237">
            <v>0.18052971881261268</v>
          </cell>
        </row>
        <row r="238">
          <cell r="D238">
            <v>1.2725</v>
          </cell>
          <cell r="AW238">
            <v>0.18016216556035419</v>
          </cell>
        </row>
        <row r="239">
          <cell r="D239">
            <v>1.2921</v>
          </cell>
          <cell r="AW239">
            <v>0.17967097521803502</v>
          </cell>
        </row>
        <row r="240">
          <cell r="D240">
            <v>1.3115000000000001</v>
          </cell>
          <cell r="AW240">
            <v>0.17917592986801592</v>
          </cell>
        </row>
        <row r="241">
          <cell r="D241">
            <v>1.3322000000000003</v>
          </cell>
          <cell r="AW241">
            <v>0.17897971665133225</v>
          </cell>
        </row>
        <row r="242">
          <cell r="D242">
            <v>1.3517999999999999</v>
          </cell>
          <cell r="AW242">
            <v>0.17853836071941689</v>
          </cell>
        </row>
        <row r="243">
          <cell r="D243">
            <v>1.3746</v>
          </cell>
          <cell r="AW243">
            <v>0.17876984358991341</v>
          </cell>
        </row>
        <row r="244">
          <cell r="D244">
            <v>1.3929</v>
          </cell>
          <cell r="AW244">
            <v>0.17809908464638588</v>
          </cell>
        </row>
        <row r="245">
          <cell r="D245">
            <v>1.4107000000000003</v>
          </cell>
          <cell r="AW245">
            <v>0.17729621013808411</v>
          </cell>
        </row>
        <row r="246">
          <cell r="D246">
            <v>1.4302999999999999</v>
          </cell>
          <cell r="AW246">
            <v>0.17652420740354968</v>
          </cell>
        </row>
        <row r="247">
          <cell r="D247">
            <v>1.4501999999999997</v>
          </cell>
          <cell r="AW247">
            <v>0.17619775748674596</v>
          </cell>
        </row>
        <row r="248">
          <cell r="D248">
            <v>1.4733000000000001</v>
          </cell>
          <cell r="AW248">
            <v>0.17588351460959786</v>
          </cell>
        </row>
        <row r="249">
          <cell r="D249">
            <v>1.4925999999999999</v>
          </cell>
          <cell r="AW249">
            <v>0.17516510496402454</v>
          </cell>
        </row>
        <row r="271">
          <cell r="D271">
            <v>1.2349000000000001</v>
          </cell>
          <cell r="R271">
            <v>0.3139181820977317</v>
          </cell>
        </row>
        <row r="272">
          <cell r="D272">
            <v>1.2534999999999998</v>
          </cell>
          <cell r="R272">
            <v>0.30986998548954592</v>
          </cell>
        </row>
        <row r="273">
          <cell r="D273">
            <v>1.2725</v>
          </cell>
          <cell r="R273">
            <v>0.30520561107263466</v>
          </cell>
        </row>
        <row r="274">
          <cell r="D274">
            <v>1.2921</v>
          </cell>
          <cell r="R274">
            <v>0.2977313921313981</v>
          </cell>
        </row>
        <row r="275">
          <cell r="D275">
            <v>1.3115000000000001</v>
          </cell>
          <cell r="R275">
            <v>0.29460334022743084</v>
          </cell>
        </row>
        <row r="276">
          <cell r="D276">
            <v>1.3322000000000003</v>
          </cell>
          <cell r="R276">
            <v>0.29169705184199846</v>
          </cell>
        </row>
        <row r="277">
          <cell r="D277">
            <v>1.3517999999999999</v>
          </cell>
          <cell r="R277">
            <v>0.28968490415856385</v>
          </cell>
        </row>
        <row r="278">
          <cell r="D278">
            <v>1.3746</v>
          </cell>
          <cell r="R278">
            <v>0.28858471672560948</v>
          </cell>
        </row>
        <row r="279">
          <cell r="D279">
            <v>1.3929</v>
          </cell>
          <cell r="R279">
            <v>0.28618773780809348</v>
          </cell>
        </row>
        <row r="280">
          <cell r="D280">
            <v>1.4107000000000003</v>
          </cell>
          <cell r="R280">
            <v>0.28197460391751028</v>
          </cell>
        </row>
        <row r="281">
          <cell r="D281">
            <v>1.4302999999999999</v>
          </cell>
          <cell r="R281">
            <v>0.27932110371448238</v>
          </cell>
        </row>
        <row r="282">
          <cell r="D282">
            <v>1.4501999999999997</v>
          </cell>
          <cell r="R282">
            <v>0.27775069426892784</v>
          </cell>
        </row>
        <row r="283">
          <cell r="D283">
            <v>1.4733000000000001</v>
          </cell>
          <cell r="R283">
            <v>0.27634677207184521</v>
          </cell>
        </row>
        <row r="284">
          <cell r="D284">
            <v>1.4925999999999999</v>
          </cell>
          <cell r="R284">
            <v>0.27450008133327297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8"/>
  <sheetViews>
    <sheetView tabSelected="1" topLeftCell="L77" workbookViewId="0">
      <selection activeCell="E39" sqref="E39:F78"/>
    </sheetView>
  </sheetViews>
  <sheetFormatPr defaultRowHeight="15"/>
  <cols>
    <col min="1" max="1" width="37.42578125" bestFit="1" customWidth="1"/>
    <col min="2" max="2" width="36" bestFit="1" customWidth="1"/>
    <col min="3" max="3" width="37" bestFit="1" customWidth="1"/>
    <col min="4" max="4" width="35.5703125" bestFit="1" customWidth="1"/>
    <col min="5" max="5" width="38.140625" bestFit="1" customWidth="1"/>
    <col min="6" max="6" width="36.5703125" bestFit="1" customWidth="1"/>
    <col min="7" max="7" width="51.28515625" bestFit="1" customWidth="1"/>
    <col min="8" max="8" width="49.7109375" bestFit="1" customWidth="1"/>
    <col min="9" max="9" width="50.85546875" bestFit="1" customWidth="1"/>
    <col min="10" max="10" width="49.28515625" bestFit="1" customWidth="1"/>
    <col min="11" max="11" width="51.85546875" bestFit="1" customWidth="1"/>
    <col min="12" max="12" width="50.42578125" bestFit="1" customWidth="1"/>
    <col min="13" max="13" width="20.5703125" bestFit="1" customWidth="1"/>
    <col min="14" max="14" width="19.140625" bestFit="1" customWidth="1"/>
    <col min="15" max="15" width="20.140625" bestFit="1" customWidth="1"/>
    <col min="16" max="16" width="18.7109375" bestFit="1" customWidth="1"/>
    <col min="17" max="17" width="21.140625" bestFit="1" customWidth="1"/>
    <col min="18" max="18" width="19.7109375" bestFit="1" customWidth="1"/>
    <col min="19" max="19" width="39.7109375" bestFit="1" customWidth="1"/>
    <col min="20" max="20" width="38.28515625" bestFit="1" customWidth="1"/>
    <col min="21" max="21" width="39.28515625" bestFit="1" customWidth="1"/>
    <col min="22" max="22" width="37.7109375" bestFit="1" customWidth="1"/>
    <col min="23" max="23" width="40.28515625" bestFit="1" customWidth="1"/>
    <col min="24" max="24" width="38.85546875" bestFit="1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24">
      <c r="G3">
        <v>5.4162000000000004E-3</v>
      </c>
      <c r="H3">
        <v>3.3646000000000001E-3</v>
      </c>
      <c r="I3">
        <v>5.1698999999999998E-3</v>
      </c>
      <c r="J3">
        <v>3.1724000000000002E-2</v>
      </c>
      <c r="K3">
        <v>5.1698999999999998E-3</v>
      </c>
      <c r="L3">
        <v>1.5862000000000001E-2</v>
      </c>
    </row>
    <row r="4" spans="1:24">
      <c r="G4">
        <v>2.0257000000000001E-2</v>
      </c>
      <c r="H4">
        <v>2.5634999999999998E-3</v>
      </c>
      <c r="I4">
        <v>3.0086000000000002E-2</v>
      </c>
      <c r="J4">
        <v>0.15922</v>
      </c>
      <c r="K4">
        <v>3.0086000000000002E-2</v>
      </c>
      <c r="L4">
        <v>7.9608999999999999E-2</v>
      </c>
    </row>
    <row r="5" spans="1:24">
      <c r="G5">
        <v>4.0250000000000001E-2</v>
      </c>
      <c r="H5">
        <v>5.2873E-3</v>
      </c>
      <c r="I5">
        <v>6.6835000000000006E-2</v>
      </c>
      <c r="J5">
        <v>0.26677000000000001</v>
      </c>
      <c r="K5">
        <v>6.6835000000000006E-2</v>
      </c>
      <c r="L5">
        <v>0.13338</v>
      </c>
    </row>
    <row r="6" spans="1:24">
      <c r="G6">
        <v>6.0164000000000002E-2</v>
      </c>
      <c r="H6">
        <v>3.6851000000000002E-3</v>
      </c>
      <c r="I6">
        <v>0.1055</v>
      </c>
      <c r="J6">
        <v>0.27566000000000002</v>
      </c>
      <c r="K6">
        <v>0.1055</v>
      </c>
      <c r="L6">
        <v>0.13783000000000001</v>
      </c>
    </row>
    <row r="7" spans="1:24">
      <c r="G7">
        <v>8.0062999999999995E-2</v>
      </c>
      <c r="H7">
        <v>5.6077000000000002E-3</v>
      </c>
      <c r="I7">
        <v>0.14216999999999999</v>
      </c>
      <c r="J7">
        <v>0.26372000000000001</v>
      </c>
      <c r="K7">
        <v>0.14216999999999999</v>
      </c>
      <c r="L7">
        <v>0.13186</v>
      </c>
    </row>
    <row r="8" spans="1:24">
      <c r="G8">
        <v>0.10043000000000001</v>
      </c>
      <c r="H8">
        <v>8.3313999999999992E-3</v>
      </c>
      <c r="I8">
        <v>0.17923</v>
      </c>
      <c r="J8">
        <v>0.24345</v>
      </c>
      <c r="K8">
        <v>0.17923</v>
      </c>
      <c r="L8">
        <v>0.12173</v>
      </c>
    </row>
    <row r="9" spans="1:24">
      <c r="G9">
        <v>0.11999</v>
      </c>
      <c r="H9">
        <v>8.4916000000000002E-3</v>
      </c>
      <c r="I9">
        <v>0.21770999999999999</v>
      </c>
      <c r="J9">
        <v>0.22619</v>
      </c>
      <c r="K9">
        <v>0.21770999999999999</v>
      </c>
      <c r="L9">
        <v>0.11310000000000001</v>
      </c>
    </row>
    <row r="10" spans="1:24">
      <c r="G10">
        <v>0.1399</v>
      </c>
      <c r="H10">
        <v>7.6905000000000003E-3</v>
      </c>
      <c r="I10">
        <v>0.25431999999999999</v>
      </c>
      <c r="J10">
        <v>0.18762000000000001</v>
      </c>
      <c r="K10">
        <v>0.25431999999999999</v>
      </c>
      <c r="L10">
        <v>9.3809000000000003E-2</v>
      </c>
    </row>
    <row r="11" spans="1:24">
      <c r="G11">
        <v>0.15987999999999999</v>
      </c>
      <c r="H11">
        <v>9.6532000000000007E-3</v>
      </c>
      <c r="I11">
        <v>0.29063</v>
      </c>
      <c r="J11">
        <v>0.20716000000000001</v>
      </c>
      <c r="K11">
        <v>0.29063</v>
      </c>
      <c r="L11">
        <v>0.10358000000000001</v>
      </c>
    </row>
    <row r="12" spans="1:24">
      <c r="G12">
        <v>0.17963999999999999</v>
      </c>
      <c r="H12">
        <v>9.1325E-3</v>
      </c>
      <c r="I12">
        <v>0.32858999999999999</v>
      </c>
      <c r="J12">
        <v>0.28045999999999999</v>
      </c>
      <c r="K12">
        <v>0.32858999999999999</v>
      </c>
      <c r="L12">
        <v>0.14022999999999999</v>
      </c>
    </row>
    <row r="13" spans="1:24">
      <c r="G13">
        <v>0.19952</v>
      </c>
      <c r="H13">
        <v>8.8120999999999998E-3</v>
      </c>
      <c r="I13">
        <v>0.36496000000000001</v>
      </c>
      <c r="J13">
        <v>0.41604999999999998</v>
      </c>
      <c r="K13">
        <v>0.36496000000000001</v>
      </c>
      <c r="L13">
        <v>0.20802999999999999</v>
      </c>
    </row>
    <row r="14" spans="1:24">
      <c r="G14">
        <v>0.21944</v>
      </c>
      <c r="H14">
        <v>8.7320000000000002E-3</v>
      </c>
      <c r="I14">
        <v>0.40275</v>
      </c>
      <c r="J14">
        <v>0.65458000000000005</v>
      </c>
      <c r="K14">
        <v>0.40275</v>
      </c>
      <c r="L14">
        <v>0.32729000000000003</v>
      </c>
    </row>
    <row r="15" spans="1:24">
      <c r="G15">
        <v>0.23932</v>
      </c>
      <c r="H15">
        <v>9.8936000000000007E-3</v>
      </c>
      <c r="I15">
        <v>0.44073000000000001</v>
      </c>
      <c r="J15">
        <v>0.99992999999999999</v>
      </c>
      <c r="K15">
        <v>0.44073000000000001</v>
      </c>
      <c r="L15">
        <v>0.49997000000000003</v>
      </c>
    </row>
    <row r="16" spans="1:24">
      <c r="G16">
        <v>0.25896999999999998</v>
      </c>
      <c r="H16">
        <v>1.2496999999999999E-2</v>
      </c>
      <c r="I16">
        <v>0.47649999999999998</v>
      </c>
      <c r="J16">
        <v>1.454</v>
      </c>
      <c r="K16">
        <v>0.47649999999999998</v>
      </c>
      <c r="L16">
        <v>0.72699999999999998</v>
      </c>
    </row>
    <row r="17" spans="7:12">
      <c r="G17">
        <v>0.27849000000000002</v>
      </c>
      <c r="H17">
        <v>1.8786000000000001E-2</v>
      </c>
      <c r="I17">
        <v>0.51363000000000003</v>
      </c>
      <c r="J17">
        <v>2.0676999999999999</v>
      </c>
      <c r="K17">
        <v>0.51363000000000003</v>
      </c>
      <c r="L17">
        <v>1.0339</v>
      </c>
    </row>
    <row r="18" spans="7:12">
      <c r="G18">
        <v>0.29894999999999999</v>
      </c>
      <c r="H18">
        <v>3.7811999999999998E-2</v>
      </c>
      <c r="I18">
        <v>0.55212000000000006</v>
      </c>
      <c r="J18">
        <v>2.9014000000000002</v>
      </c>
      <c r="K18">
        <v>0.55212000000000006</v>
      </c>
      <c r="L18">
        <v>1.4507000000000001</v>
      </c>
    </row>
    <row r="19" spans="7:12">
      <c r="G19">
        <v>0.31868000000000002</v>
      </c>
      <c r="H19">
        <v>6.4408000000000007E-2</v>
      </c>
      <c r="I19">
        <v>0.58889999999999998</v>
      </c>
      <c r="J19">
        <v>3.8271999999999999</v>
      </c>
      <c r="K19">
        <v>0.58889999999999998</v>
      </c>
      <c r="L19">
        <v>1.9136</v>
      </c>
    </row>
    <row r="20" spans="7:12">
      <c r="G20">
        <v>0.33849000000000001</v>
      </c>
      <c r="H20">
        <v>0.10783</v>
      </c>
      <c r="I20">
        <v>0.62568999999999997</v>
      </c>
      <c r="J20">
        <v>4.9580000000000002</v>
      </c>
      <c r="K20">
        <v>0.62568999999999997</v>
      </c>
      <c r="L20">
        <v>2.4790000000000001</v>
      </c>
    </row>
    <row r="21" spans="7:12">
      <c r="G21">
        <v>0.35843999999999998</v>
      </c>
      <c r="H21">
        <v>0.16527</v>
      </c>
      <c r="I21">
        <v>0.66339999999999999</v>
      </c>
      <c r="J21">
        <v>6.0208000000000004</v>
      </c>
      <c r="K21">
        <v>0.66339999999999999</v>
      </c>
      <c r="L21">
        <v>3.0104000000000002</v>
      </c>
    </row>
    <row r="22" spans="7:12">
      <c r="G22">
        <v>0.37839</v>
      </c>
      <c r="H22">
        <v>0.25984000000000002</v>
      </c>
      <c r="I22">
        <v>0.70108000000000004</v>
      </c>
      <c r="J22">
        <v>7.4603000000000002</v>
      </c>
      <c r="K22">
        <v>0.70108000000000004</v>
      </c>
      <c r="L22">
        <v>3.7301000000000002</v>
      </c>
    </row>
    <row r="23" spans="7:12">
      <c r="G23">
        <v>0.39785999999999999</v>
      </c>
      <c r="H23">
        <v>0.37628</v>
      </c>
      <c r="I23">
        <v>0.73719999999999997</v>
      </c>
      <c r="J23">
        <v>8.9199000000000002</v>
      </c>
      <c r="K23">
        <v>0.73719999999999997</v>
      </c>
      <c r="L23">
        <v>4.46</v>
      </c>
    </row>
    <row r="24" spans="7:12">
      <c r="G24">
        <v>0.41852</v>
      </c>
      <c r="H24">
        <v>0.51902999999999999</v>
      </c>
      <c r="I24">
        <v>0.77578000000000003</v>
      </c>
      <c r="J24">
        <v>10.516999999999999</v>
      </c>
      <c r="K24">
        <v>0.77578000000000003</v>
      </c>
      <c r="L24">
        <v>5.2583000000000002</v>
      </c>
    </row>
    <row r="25" spans="7:12">
      <c r="G25">
        <v>0.43835000000000002</v>
      </c>
      <c r="H25">
        <v>0.70952999999999999</v>
      </c>
      <c r="I25">
        <v>0.81147000000000002</v>
      </c>
      <c r="J25">
        <v>11.975</v>
      </c>
      <c r="K25">
        <v>0.81147000000000002</v>
      </c>
      <c r="L25">
        <v>5.9877000000000002</v>
      </c>
    </row>
    <row r="26" spans="7:12">
      <c r="G26">
        <v>0.45733000000000001</v>
      </c>
      <c r="H26">
        <v>0.92005999999999999</v>
      </c>
      <c r="I26">
        <v>0.84936999999999996</v>
      </c>
      <c r="J26">
        <v>13.795</v>
      </c>
      <c r="K26">
        <v>0.84936999999999996</v>
      </c>
      <c r="L26">
        <v>6.8973000000000004</v>
      </c>
    </row>
    <row r="27" spans="7:12">
      <c r="G27">
        <v>0.47732999999999998</v>
      </c>
      <c r="H27">
        <v>1.1837</v>
      </c>
      <c r="I27">
        <v>0.88729000000000002</v>
      </c>
      <c r="J27">
        <v>15.603</v>
      </c>
      <c r="K27">
        <v>0.88729000000000002</v>
      </c>
      <c r="L27">
        <v>7.8013000000000003</v>
      </c>
    </row>
    <row r="28" spans="7:12">
      <c r="G28">
        <v>0.49752999999999997</v>
      </c>
      <c r="H28">
        <v>1.5118</v>
      </c>
      <c r="I28">
        <v>0.92357999999999996</v>
      </c>
      <c r="J28">
        <v>17.564</v>
      </c>
      <c r="K28">
        <v>0.92357999999999996</v>
      </c>
      <c r="L28">
        <v>8.7819000000000003</v>
      </c>
    </row>
    <row r="29" spans="7:12">
      <c r="G29">
        <v>0.51814000000000004</v>
      </c>
      <c r="H29">
        <v>1.8831</v>
      </c>
      <c r="I29">
        <v>0.96018999999999999</v>
      </c>
      <c r="J29">
        <v>19.145</v>
      </c>
      <c r="K29">
        <v>0.96018999999999999</v>
      </c>
      <c r="L29">
        <v>9.5725999999999996</v>
      </c>
    </row>
    <row r="30" spans="7:12">
      <c r="G30">
        <v>0.53844000000000003</v>
      </c>
      <c r="H30">
        <v>2.2507999999999999</v>
      </c>
      <c r="I30">
        <v>0.99848000000000003</v>
      </c>
      <c r="J30">
        <v>21.184999999999999</v>
      </c>
      <c r="K30">
        <v>0.99848000000000003</v>
      </c>
      <c r="L30">
        <v>10.592000000000001</v>
      </c>
    </row>
    <row r="31" spans="7:12">
      <c r="G31">
        <v>0.55711999999999995</v>
      </c>
      <c r="H31">
        <v>2.7536999999999998</v>
      </c>
      <c r="I31">
        <v>1.0347999999999999</v>
      </c>
      <c r="J31">
        <v>23.026</v>
      </c>
      <c r="K31">
        <v>1.0347999999999999</v>
      </c>
      <c r="L31">
        <v>11.513</v>
      </c>
    </row>
    <row r="32" spans="7:12">
      <c r="G32">
        <v>0.57777999999999996</v>
      </c>
      <c r="H32">
        <v>3.2873000000000001</v>
      </c>
      <c r="I32">
        <v>1.0736000000000001</v>
      </c>
      <c r="J32">
        <v>25.010999999999999</v>
      </c>
      <c r="K32">
        <v>1.0736000000000001</v>
      </c>
      <c r="L32">
        <v>12.505000000000001</v>
      </c>
    </row>
    <row r="33" spans="5:12">
      <c r="G33">
        <v>0.59708000000000006</v>
      </c>
      <c r="H33">
        <v>3.8416999999999999</v>
      </c>
      <c r="I33">
        <v>1.1088</v>
      </c>
      <c r="J33">
        <v>26.893000000000001</v>
      </c>
      <c r="K33">
        <v>1.1088</v>
      </c>
      <c r="L33">
        <v>13.446999999999999</v>
      </c>
    </row>
    <row r="34" spans="5:12">
      <c r="G34">
        <v>0.61616000000000004</v>
      </c>
      <c r="H34">
        <v>4.5023999999999997</v>
      </c>
      <c r="I34">
        <v>1.1469</v>
      </c>
      <c r="J34">
        <v>29.062999999999999</v>
      </c>
      <c r="K34">
        <v>1.1469</v>
      </c>
      <c r="L34">
        <v>14.531000000000001</v>
      </c>
    </row>
    <row r="35" spans="5:12">
      <c r="G35">
        <v>0.63592000000000004</v>
      </c>
      <c r="H35">
        <v>5.0848000000000004</v>
      </c>
      <c r="I35">
        <v>1.1841999999999999</v>
      </c>
      <c r="J35">
        <v>30.728000000000002</v>
      </c>
      <c r="K35">
        <v>1.1841999999999999</v>
      </c>
      <c r="L35">
        <v>15.364000000000001</v>
      </c>
    </row>
    <row r="36" spans="5:12">
      <c r="G36">
        <v>0.65690999999999999</v>
      </c>
      <c r="H36">
        <v>5.7801</v>
      </c>
      <c r="I36">
        <v>1.2217</v>
      </c>
      <c r="J36">
        <v>32.878999999999998</v>
      </c>
      <c r="K36">
        <v>1.2217</v>
      </c>
      <c r="L36">
        <v>16.440000000000001</v>
      </c>
    </row>
    <row r="37" spans="5:12">
      <c r="G37">
        <v>0.67669999999999997</v>
      </c>
      <c r="H37">
        <v>6.5210999999999997</v>
      </c>
      <c r="I37">
        <v>1.2585</v>
      </c>
      <c r="J37">
        <v>35.106999999999999</v>
      </c>
      <c r="K37">
        <v>1.2585</v>
      </c>
      <c r="L37">
        <v>17.553999999999998</v>
      </c>
    </row>
    <row r="38" spans="5:12">
      <c r="E38" t="s">
        <v>24</v>
      </c>
      <c r="F38" t="s">
        <v>25</v>
      </c>
      <c r="G38">
        <v>0.69555999999999996</v>
      </c>
      <c r="H38">
        <v>7.2911999999999999</v>
      </c>
      <c r="I38">
        <v>1.2950999999999999</v>
      </c>
      <c r="J38">
        <v>37.618000000000002</v>
      </c>
      <c r="K38">
        <v>1.2950999999999999</v>
      </c>
      <c r="L38">
        <v>18.809000000000001</v>
      </c>
    </row>
    <row r="39" spans="5:12">
      <c r="E39">
        <f>LOG(G39)</f>
        <v>-0.14478986664155089</v>
      </c>
      <c r="F39">
        <f>LOG(H39)</f>
        <v>0.90918682901378756</v>
      </c>
      <c r="G39">
        <v>0.71648999999999996</v>
      </c>
      <c r="H39">
        <v>8.1130999999999993</v>
      </c>
      <c r="I39">
        <v>1.333</v>
      </c>
      <c r="J39">
        <v>39.762999999999998</v>
      </c>
      <c r="K39">
        <v>1.333</v>
      </c>
      <c r="L39">
        <v>19.882000000000001</v>
      </c>
    </row>
    <row r="40" spans="5:12">
      <c r="E40">
        <f t="shared" ref="E40:E78" si="0">LOG(G40)</f>
        <v>-0.13329334085120279</v>
      </c>
      <c r="F40">
        <f t="shared" ref="F40:F78" si="1">LOG(H40)</f>
        <v>0.94569502887801005</v>
      </c>
      <c r="G40">
        <v>0.73570999999999998</v>
      </c>
      <c r="H40">
        <v>8.8246000000000002</v>
      </c>
      <c r="I40">
        <v>1.3714999999999999</v>
      </c>
      <c r="J40">
        <v>41.963999999999999</v>
      </c>
      <c r="K40">
        <v>1.3714999999999999</v>
      </c>
      <c r="L40">
        <v>20.981999999999999</v>
      </c>
    </row>
    <row r="41" spans="5:12">
      <c r="E41">
        <f t="shared" si="0"/>
        <v>-0.12131164199914626</v>
      </c>
      <c r="F41">
        <f t="shared" si="1"/>
        <v>0.99024559135793855</v>
      </c>
      <c r="G41">
        <v>0.75629000000000002</v>
      </c>
      <c r="H41">
        <v>9.7779000000000007</v>
      </c>
      <c r="I41">
        <v>1.4147000000000001</v>
      </c>
      <c r="J41">
        <v>43.466999999999999</v>
      </c>
      <c r="K41">
        <v>1.4147000000000001</v>
      </c>
      <c r="L41">
        <v>21.734000000000002</v>
      </c>
    </row>
    <row r="42" spans="5:12">
      <c r="E42">
        <f t="shared" si="0"/>
        <v>-0.10965723950759612</v>
      </c>
      <c r="F42">
        <f t="shared" si="1"/>
        <v>1.0230053972499347</v>
      </c>
      <c r="G42">
        <v>0.77685999999999999</v>
      </c>
      <c r="H42">
        <v>10.544</v>
      </c>
      <c r="I42">
        <v>1.4490000000000001</v>
      </c>
      <c r="J42">
        <v>45.462000000000003</v>
      </c>
      <c r="K42">
        <v>1.4490000000000001</v>
      </c>
      <c r="L42">
        <v>22.731000000000002</v>
      </c>
    </row>
    <row r="43" spans="5:12">
      <c r="E43">
        <f t="shared" si="0"/>
        <v>-9.9485400145254449E-2</v>
      </c>
      <c r="F43">
        <f t="shared" si="1"/>
        <v>1.0542299098633972</v>
      </c>
      <c r="G43">
        <v>0.79527000000000003</v>
      </c>
      <c r="H43">
        <v>11.33</v>
      </c>
      <c r="I43">
        <v>1.4842</v>
      </c>
      <c r="J43">
        <v>47.51</v>
      </c>
      <c r="K43">
        <v>1.4842</v>
      </c>
      <c r="L43">
        <v>23.754999999999999</v>
      </c>
    </row>
    <row r="44" spans="5:12">
      <c r="E44">
        <f t="shared" si="0"/>
        <v>-8.8490834989914224E-2</v>
      </c>
      <c r="F44">
        <f t="shared" si="1"/>
        <v>1.0876394683126411</v>
      </c>
      <c r="G44">
        <v>0.81566000000000005</v>
      </c>
      <c r="H44">
        <v>12.236000000000001</v>
      </c>
    </row>
    <row r="45" spans="5:12">
      <c r="E45">
        <f t="shared" si="0"/>
        <v>-7.7928811230519854E-2</v>
      </c>
      <c r="F45">
        <f t="shared" si="1"/>
        <v>1.1224780146815114</v>
      </c>
      <c r="G45">
        <v>0.83574000000000004</v>
      </c>
      <c r="H45">
        <v>13.257999999999999</v>
      </c>
    </row>
    <row r="46" spans="5:12">
      <c r="E46">
        <f t="shared" si="0"/>
        <v>-6.813548650796819E-2</v>
      </c>
      <c r="F46">
        <f t="shared" si="1"/>
        <v>1.1524718103360363</v>
      </c>
      <c r="G46">
        <v>0.8548</v>
      </c>
      <c r="H46">
        <v>14.206</v>
      </c>
    </row>
    <row r="47" spans="5:12">
      <c r="E47">
        <f t="shared" si="0"/>
        <v>-5.8354423885418116E-2</v>
      </c>
      <c r="F47">
        <f t="shared" si="1"/>
        <v>1.178861887156875</v>
      </c>
      <c r="G47">
        <v>0.87426999999999999</v>
      </c>
      <c r="H47">
        <v>15.096</v>
      </c>
    </row>
    <row r="48" spans="5:12">
      <c r="E48">
        <f t="shared" si="0"/>
        <v>-4.8293439156957607E-2</v>
      </c>
      <c r="F48">
        <f t="shared" si="1"/>
        <v>1.2061509815962597</v>
      </c>
      <c r="G48">
        <v>0.89476</v>
      </c>
      <c r="H48">
        <v>16.074999999999999</v>
      </c>
    </row>
    <row r="49" spans="5:8">
      <c r="E49">
        <f t="shared" si="0"/>
        <v>-3.8659602022408014E-2</v>
      </c>
      <c r="F49">
        <f t="shared" si="1"/>
        <v>1.2331484676931037</v>
      </c>
      <c r="G49">
        <v>0.91483000000000003</v>
      </c>
      <c r="H49">
        <v>17.106000000000002</v>
      </c>
    </row>
    <row r="50" spans="5:8">
      <c r="E50">
        <f t="shared" si="0"/>
        <v>-2.8269679104044893E-2</v>
      </c>
      <c r="F50">
        <f t="shared" si="1"/>
        <v>1.2558511787157745</v>
      </c>
      <c r="G50">
        <v>0.93698000000000004</v>
      </c>
      <c r="H50">
        <v>18.024000000000001</v>
      </c>
    </row>
    <row r="51" spans="5:8">
      <c r="E51">
        <f t="shared" si="0"/>
        <v>-1.9742038226120334E-2</v>
      </c>
      <c r="F51">
        <f t="shared" si="1"/>
        <v>1.2750347925613958</v>
      </c>
      <c r="G51">
        <v>0.95555999999999996</v>
      </c>
      <c r="H51">
        <v>18.838000000000001</v>
      </c>
    </row>
    <row r="52" spans="5:8">
      <c r="E52">
        <f t="shared" si="0"/>
        <v>-1.165066085303143E-2</v>
      </c>
      <c r="F52">
        <f t="shared" si="1"/>
        <v>1.3005954838899636</v>
      </c>
      <c r="G52">
        <v>0.97353000000000001</v>
      </c>
      <c r="H52">
        <v>19.98</v>
      </c>
    </row>
    <row r="53" spans="5:8">
      <c r="E53">
        <f t="shared" si="0"/>
        <v>-2.4432517906435415E-3</v>
      </c>
      <c r="F53">
        <f t="shared" si="1"/>
        <v>1.3263768301738084</v>
      </c>
      <c r="G53">
        <v>0.99439</v>
      </c>
      <c r="H53">
        <v>21.202000000000002</v>
      </c>
    </row>
    <row r="54" spans="5:8">
      <c r="E54">
        <f t="shared" si="0"/>
        <v>6.2092405376574572E-3</v>
      </c>
      <c r="F54">
        <f t="shared" si="1"/>
        <v>1.3458440431926193</v>
      </c>
      <c r="G54">
        <v>1.0144</v>
      </c>
      <c r="H54">
        <v>22.173999999999999</v>
      </c>
    </row>
    <row r="55" spans="5:8">
      <c r="E55">
        <f t="shared" si="0"/>
        <v>1.4982308585481911E-2</v>
      </c>
      <c r="F55">
        <f t="shared" si="1"/>
        <v>1.3668523695122639</v>
      </c>
      <c r="G55">
        <v>1.0350999999999999</v>
      </c>
      <c r="H55">
        <v>23.273</v>
      </c>
    </row>
    <row r="56" spans="5:8">
      <c r="E56">
        <f t="shared" si="0"/>
        <v>2.2510850434030512E-2</v>
      </c>
      <c r="F56">
        <f t="shared" si="1"/>
        <v>1.3828451962962611</v>
      </c>
      <c r="G56">
        <v>1.0531999999999999</v>
      </c>
      <c r="H56">
        <v>24.146000000000001</v>
      </c>
    </row>
    <row r="57" spans="5:8">
      <c r="E57">
        <f t="shared" si="0"/>
        <v>3.0882953109666787E-2</v>
      </c>
      <c r="F57">
        <f t="shared" si="1"/>
        <v>1.4001752063353898</v>
      </c>
      <c r="G57">
        <v>1.0737000000000001</v>
      </c>
      <c r="H57">
        <v>25.129000000000001</v>
      </c>
    </row>
    <row r="58" spans="5:8">
      <c r="E58">
        <f t="shared" si="0"/>
        <v>3.8659894302495987E-2</v>
      </c>
      <c r="F58">
        <f t="shared" si="1"/>
        <v>1.4203683798575242</v>
      </c>
      <c r="G58">
        <v>1.0931</v>
      </c>
      <c r="H58">
        <v>26.324999999999999</v>
      </c>
    </row>
    <row r="59" spans="5:8">
      <c r="E59">
        <f t="shared" si="0"/>
        <v>4.6924174230034969E-2</v>
      </c>
      <c r="F59">
        <f t="shared" si="1"/>
        <v>1.4373065313242734</v>
      </c>
      <c r="G59">
        <v>1.1141000000000001</v>
      </c>
      <c r="H59">
        <v>27.372</v>
      </c>
    </row>
    <row r="60" spans="5:8">
      <c r="E60">
        <f t="shared" si="0"/>
        <v>5.4191576796431794E-2</v>
      </c>
      <c r="F60">
        <f t="shared" si="1"/>
        <v>1.4559862390673193</v>
      </c>
      <c r="G60">
        <v>1.1329</v>
      </c>
      <c r="H60">
        <v>28.574999999999999</v>
      </c>
    </row>
    <row r="61" spans="5:8">
      <c r="E61">
        <f t="shared" si="0"/>
        <v>6.2619583854341604E-2</v>
      </c>
      <c r="F61">
        <f t="shared" si="1"/>
        <v>1.4683177855649128</v>
      </c>
      <c r="G61">
        <v>1.1551</v>
      </c>
      <c r="H61">
        <v>29.398</v>
      </c>
    </row>
    <row r="62" spans="5:8">
      <c r="E62">
        <f t="shared" si="0"/>
        <v>6.9298012115529259E-2</v>
      </c>
      <c r="F62">
        <f t="shared" si="1"/>
        <v>1.4850822880558454</v>
      </c>
      <c r="G62">
        <v>1.173</v>
      </c>
      <c r="H62">
        <v>30.555</v>
      </c>
    </row>
    <row r="63" spans="5:8">
      <c r="E63">
        <f t="shared" si="0"/>
        <v>7.6604038583610895E-2</v>
      </c>
      <c r="F63">
        <f t="shared" si="1"/>
        <v>1.4995083804061007</v>
      </c>
      <c r="G63">
        <v>1.1929000000000001</v>
      </c>
      <c r="H63">
        <v>31.587</v>
      </c>
    </row>
    <row r="64" spans="5:8">
      <c r="E64">
        <f t="shared" si="0"/>
        <v>8.3681747274301235E-2</v>
      </c>
      <c r="F64">
        <f t="shared" si="1"/>
        <v>1.5172222980279073</v>
      </c>
      <c r="G64">
        <v>1.2124999999999999</v>
      </c>
      <c r="H64">
        <v>32.902000000000001</v>
      </c>
    </row>
    <row r="65" spans="5:8">
      <c r="E65" s="1">
        <f t="shared" si="0"/>
        <v>9.1420728992051309E-2</v>
      </c>
      <c r="F65" s="1">
        <f t="shared" si="1"/>
        <v>1.5374916772907963</v>
      </c>
      <c r="G65" s="1">
        <v>1.2343</v>
      </c>
      <c r="H65" s="1">
        <v>34.473999999999997</v>
      </c>
    </row>
    <row r="66" spans="5:8">
      <c r="E66">
        <f t="shared" si="0"/>
        <v>9.8366796439331022E-2</v>
      </c>
      <c r="F66">
        <f t="shared" si="1"/>
        <v>1.5477870081733902</v>
      </c>
      <c r="G66">
        <v>1.2542</v>
      </c>
      <c r="H66">
        <v>35.301000000000002</v>
      </c>
    </row>
    <row r="67" spans="5:8">
      <c r="E67">
        <f t="shared" si="0"/>
        <v>0.10465779100879634</v>
      </c>
      <c r="F67">
        <f t="shared" si="1"/>
        <v>1.5603251645292788</v>
      </c>
      <c r="G67">
        <v>1.2725</v>
      </c>
      <c r="H67">
        <v>36.335000000000001</v>
      </c>
    </row>
    <row r="68" spans="5:8">
      <c r="E68">
        <f t="shared" si="0"/>
        <v>0.11136334432513054</v>
      </c>
      <c r="F68">
        <f t="shared" si="1"/>
        <v>1.5754303353055319</v>
      </c>
      <c r="G68">
        <v>1.2923</v>
      </c>
      <c r="H68">
        <v>37.621000000000002</v>
      </c>
    </row>
    <row r="69" spans="5:8">
      <c r="E69">
        <f t="shared" si="0"/>
        <v>0.11819856804503678</v>
      </c>
      <c r="F69">
        <f t="shared" si="1"/>
        <v>1.5891897589878596</v>
      </c>
      <c r="G69">
        <v>1.3128</v>
      </c>
      <c r="H69">
        <v>38.832000000000001</v>
      </c>
    </row>
    <row r="70" spans="5:8">
      <c r="E70">
        <f t="shared" si="0"/>
        <v>0.12476498406271237</v>
      </c>
      <c r="F70">
        <f t="shared" si="1"/>
        <v>1.602287936100693</v>
      </c>
      <c r="G70">
        <v>1.3328</v>
      </c>
      <c r="H70">
        <v>40.021000000000001</v>
      </c>
    </row>
    <row r="71" spans="5:8">
      <c r="E71">
        <f t="shared" si="0"/>
        <v>0.13113727377860707</v>
      </c>
      <c r="F71">
        <f t="shared" si="1"/>
        <v>1.6148761332650097</v>
      </c>
      <c r="G71">
        <v>1.3525</v>
      </c>
      <c r="H71">
        <v>41.198</v>
      </c>
    </row>
    <row r="72" spans="5:8">
      <c r="E72">
        <f t="shared" si="0"/>
        <v>0.13697409575782932</v>
      </c>
      <c r="F72">
        <f t="shared" si="1"/>
        <v>1.624209879347829</v>
      </c>
      <c r="G72">
        <v>1.3708</v>
      </c>
      <c r="H72">
        <v>42.093000000000004</v>
      </c>
    </row>
    <row r="73" spans="5:8">
      <c r="E73">
        <f t="shared" si="0"/>
        <v>0.14326468201122083</v>
      </c>
      <c r="F73">
        <f t="shared" si="1"/>
        <v>1.6308243563970108</v>
      </c>
      <c r="G73">
        <v>1.3908</v>
      </c>
      <c r="H73">
        <v>42.738999999999997</v>
      </c>
    </row>
    <row r="74" spans="5:8">
      <c r="E74">
        <f t="shared" si="0"/>
        <v>0.15069505114271398</v>
      </c>
      <c r="F74">
        <f t="shared" si="1"/>
        <v>1.6390878710837373</v>
      </c>
      <c r="G74">
        <v>1.4148000000000001</v>
      </c>
      <c r="H74">
        <v>43.56</v>
      </c>
    </row>
    <row r="75" spans="5:8">
      <c r="E75">
        <f t="shared" si="0"/>
        <v>0.15667027655412641</v>
      </c>
      <c r="F75">
        <f t="shared" si="1"/>
        <v>1.6491595475331953</v>
      </c>
      <c r="G75">
        <v>1.4343999999999999</v>
      </c>
      <c r="H75">
        <v>44.582000000000001</v>
      </c>
    </row>
    <row r="76" spans="5:8">
      <c r="E76">
        <f t="shared" si="0"/>
        <v>0.16160754690839674</v>
      </c>
      <c r="F76">
        <f t="shared" si="1"/>
        <v>1.6593932114138483</v>
      </c>
      <c r="G76">
        <v>1.4508000000000001</v>
      </c>
      <c r="H76">
        <v>45.645000000000003</v>
      </c>
    </row>
    <row r="77" spans="5:8">
      <c r="E77">
        <f t="shared" si="0"/>
        <v>0.16743549404203603</v>
      </c>
      <c r="F77">
        <f t="shared" si="1"/>
        <v>1.6790461312044189</v>
      </c>
      <c r="G77">
        <v>1.4703999999999999</v>
      </c>
      <c r="H77">
        <v>47.758000000000003</v>
      </c>
    </row>
    <row r="78" spans="5:8">
      <c r="E78">
        <f t="shared" si="0"/>
        <v>0.17359413875463281</v>
      </c>
      <c r="F78">
        <f t="shared" si="1"/>
        <v>1.6920974894417289</v>
      </c>
      <c r="G78">
        <v>1.4914000000000001</v>
      </c>
      <c r="H78">
        <v>49.215000000000003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C337"/>
  <sheetViews>
    <sheetView topLeftCell="O6" workbookViewId="0"/>
  </sheetViews>
  <sheetFormatPr defaultRowHeight="15"/>
  <cols>
    <col min="1" max="1" width="44.7109375" bestFit="1" customWidth="1"/>
    <col min="2" max="2" width="43.28515625" bestFit="1" customWidth="1"/>
    <col min="3" max="4" width="23.5703125" customWidth="1"/>
    <col min="5" max="5" width="23.85546875" customWidth="1"/>
    <col min="6" max="6" width="17.7109375" customWidth="1"/>
    <col min="7" max="7" width="20.7109375" customWidth="1"/>
    <col min="8" max="8" width="25.85546875" customWidth="1"/>
    <col min="9" max="9" width="14.140625" customWidth="1"/>
    <col min="10" max="10" width="25.85546875" customWidth="1"/>
    <col min="11" max="11" width="20.28515625" customWidth="1"/>
    <col min="12" max="12" width="16.28515625" customWidth="1"/>
    <col min="15" max="15" width="24.85546875" customWidth="1"/>
    <col min="16" max="16" width="46.5703125" customWidth="1"/>
    <col min="17" max="17" width="20.85546875" customWidth="1"/>
    <col min="18" max="18" width="16.5703125" customWidth="1"/>
    <col min="19" max="19" width="26.28515625" customWidth="1"/>
    <col min="20" max="20" width="46.5703125" customWidth="1"/>
    <col min="21" max="21" width="25" customWidth="1"/>
    <col min="22" max="22" width="22" customWidth="1"/>
    <col min="23" max="23" width="26.28515625" customWidth="1"/>
    <col min="24" max="24" width="19.5703125" customWidth="1"/>
    <col min="25" max="25" width="12.28515625" customWidth="1"/>
    <col min="26" max="26" width="8" customWidth="1"/>
    <col min="27" max="27" width="24.28515625" customWidth="1"/>
    <col min="28" max="28" width="9.140625" customWidth="1"/>
    <col min="29" max="29" width="10.85546875" customWidth="1"/>
    <col min="30" max="30" width="24.42578125" customWidth="1"/>
    <col min="31" max="31" width="27" customWidth="1"/>
    <col min="32" max="32" width="28.28515625" customWidth="1"/>
    <col min="33" max="33" width="13.140625" customWidth="1"/>
    <col min="34" max="34" width="12" customWidth="1"/>
    <col min="37" max="37" width="33.140625" customWidth="1"/>
    <col min="38" max="38" width="35" customWidth="1"/>
    <col min="39" max="39" width="15.140625" customWidth="1"/>
    <col min="40" max="40" width="20.7109375" customWidth="1"/>
    <col min="41" max="41" width="20.42578125" customWidth="1"/>
    <col min="42" max="42" width="33.140625" customWidth="1"/>
    <col min="43" max="43" width="35" customWidth="1"/>
    <col min="44" max="44" width="15.140625" customWidth="1"/>
    <col min="45" max="45" width="28.42578125" customWidth="1"/>
    <col min="46" max="46" width="15.5703125" customWidth="1"/>
    <col min="47" max="47" width="30.85546875" customWidth="1"/>
    <col min="48" max="48" width="27.85546875" customWidth="1"/>
    <col min="49" max="49" width="32.5703125" customWidth="1"/>
    <col min="50" max="50" width="28.85546875" customWidth="1"/>
    <col min="51" max="51" width="30.7109375" customWidth="1"/>
    <col min="52" max="52" width="30.42578125" customWidth="1"/>
    <col min="53" max="53" width="29" customWidth="1"/>
    <col min="54" max="54" width="26.28515625" customWidth="1"/>
    <col min="55" max="55" width="18.85546875" customWidth="1"/>
    <col min="56" max="56" width="16.140625" customWidth="1"/>
    <col min="58" max="58" width="12.7109375" customWidth="1"/>
    <col min="59" max="59" width="19.28515625" customWidth="1"/>
    <col min="60" max="60" width="17.42578125" customWidth="1"/>
    <col min="61" max="61" width="34.28515625" customWidth="1"/>
    <col min="62" max="62" width="30.28515625" customWidth="1"/>
    <col min="63" max="63" width="17.85546875" customWidth="1"/>
    <col min="64" max="64" width="33.85546875" customWidth="1"/>
    <col min="65" max="65" width="31.7109375" customWidth="1"/>
    <col min="66" max="66" width="33.140625" customWidth="1"/>
    <col min="67" max="67" width="35" customWidth="1"/>
    <col min="68" max="68" width="15.140625" customWidth="1"/>
    <col min="69" max="69" width="20.7109375" customWidth="1"/>
    <col min="70" max="70" width="33.140625" customWidth="1"/>
    <col min="71" max="71" width="35" customWidth="1"/>
    <col min="72" max="72" width="15.140625" customWidth="1"/>
    <col min="73" max="73" width="20.7109375" customWidth="1"/>
    <col min="74" max="74" width="20.42578125" customWidth="1"/>
    <col min="75" max="75" width="33.140625" customWidth="1"/>
    <col min="76" max="76" width="35" customWidth="1"/>
    <col min="77" max="77" width="15.140625" customWidth="1"/>
  </cols>
  <sheetData>
    <row r="1" spans="1:14">
      <c r="A1" s="2" t="s">
        <v>26</v>
      </c>
    </row>
    <row r="2" spans="1:14">
      <c r="A2" s="1" t="s">
        <v>27</v>
      </c>
    </row>
    <row r="3" spans="1:14">
      <c r="A3" t="s">
        <v>28</v>
      </c>
      <c r="B3" t="s">
        <v>29</v>
      </c>
      <c r="C3" t="s">
        <v>30</v>
      </c>
      <c r="D3" t="s">
        <v>31</v>
      </c>
      <c r="E3" s="3" t="s">
        <v>32</v>
      </c>
      <c r="F3" s="3" t="s">
        <v>33</v>
      </c>
      <c r="G3" s="4" t="s">
        <v>34</v>
      </c>
      <c r="H3" s="5" t="s">
        <v>35</v>
      </c>
      <c r="I3" s="5" t="s">
        <v>36</v>
      </c>
      <c r="J3" s="5" t="s">
        <v>37</v>
      </c>
      <c r="K3" s="5" t="s">
        <v>38</v>
      </c>
      <c r="L3" s="5" t="s">
        <v>39</v>
      </c>
      <c r="M3" s="5" t="s">
        <v>40</v>
      </c>
      <c r="N3" s="5" t="s">
        <v>39</v>
      </c>
    </row>
    <row r="4" spans="1:14">
      <c r="A4">
        <v>0</v>
      </c>
      <c r="B4">
        <v>0</v>
      </c>
      <c r="C4">
        <f t="shared" ref="C4:C67" si="0">B4/(1000*60)</f>
        <v>0</v>
      </c>
      <c r="D4">
        <f t="shared" ref="D4:D67" si="1">A4+1</f>
        <v>1</v>
      </c>
      <c r="E4">
        <f t="shared" ref="E4:E67" si="2">D4-1</f>
        <v>0</v>
      </c>
      <c r="F4">
        <f t="shared" ref="F4:F67" si="3">E4*100000</f>
        <v>0</v>
      </c>
      <c r="G4" s="4" t="e">
        <f>(0.00001781*0.000134*C4)/(0.0002688*F4)</f>
        <v>#DIV/0!</v>
      </c>
      <c r="H4" s="4" t="e">
        <f>G4/(0.0000000000009869233)</f>
        <v>#DIV/0!</v>
      </c>
      <c r="I4" s="4" t="e">
        <f>LOG(F4)</f>
        <v>#NUM!</v>
      </c>
      <c r="J4" t="e">
        <f>LOG(H4)</f>
        <v>#DIV/0!</v>
      </c>
      <c r="K4" t="e">
        <f>LOG(A4)</f>
        <v>#NUM!</v>
      </c>
      <c r="L4" t="e">
        <f>LOG(B4)</f>
        <v>#NUM!</v>
      </c>
      <c r="M4" t="e">
        <f>LOG(F4)</f>
        <v>#NUM!</v>
      </c>
      <c r="N4" t="e">
        <f>LOG(B4)</f>
        <v>#NUM!</v>
      </c>
    </row>
    <row r="5" spans="1:14">
      <c r="A5">
        <v>5.2881999999999998E-3</v>
      </c>
      <c r="B5">
        <v>2.1229E-3</v>
      </c>
      <c r="C5">
        <f t="shared" si="0"/>
        <v>3.5381666666666669E-8</v>
      </c>
      <c r="D5">
        <f t="shared" si="1"/>
        <v>1.0052882000000001</v>
      </c>
      <c r="E5">
        <f t="shared" si="2"/>
        <v>5.2882000000000762E-3</v>
      </c>
      <c r="F5">
        <f t="shared" si="3"/>
        <v>528.82000000000767</v>
      </c>
      <c r="G5" s="4">
        <f t="shared" ref="G5:G27" si="4">(0.00001781*0.000134*C5)/(0.0002688*F5)</f>
        <v>5.9403203773952612E-16</v>
      </c>
      <c r="H5" s="4">
        <f t="shared" ref="H5:H27" si="5">G5/(0.0000000000009869233)</f>
        <v>6.0190294194039805E-4</v>
      </c>
      <c r="I5" s="4">
        <f t="shared" ref="I5:I27" si="6">LOG(F5)</f>
        <v>2.723307871828168</v>
      </c>
      <c r="J5">
        <f t="shared" ref="J5:J27" si="7">LOG(H5)</f>
        <v>-3.2204735339548938</v>
      </c>
      <c r="K5">
        <f t="shared" ref="K5:L68" si="8">LOG(A5)</f>
        <v>-2.2766921281718382</v>
      </c>
      <c r="L5">
        <f t="shared" si="8"/>
        <v>-2.673070462956495</v>
      </c>
      <c r="M5">
        <f t="shared" ref="M5:M68" si="9">LOG(F5)</f>
        <v>2.723307871828168</v>
      </c>
      <c r="N5">
        <f t="shared" ref="N5:N68" si="10">LOG(B5)</f>
        <v>-2.673070462956495</v>
      </c>
    </row>
    <row r="6" spans="1:14">
      <c r="A6">
        <v>2.0247000000000001E-2</v>
      </c>
      <c r="B6">
        <v>1.1215000000000001E-3</v>
      </c>
      <c r="C6">
        <f t="shared" si="0"/>
        <v>1.8691666666666667E-8</v>
      </c>
      <c r="D6">
        <f t="shared" si="1"/>
        <v>1.0202469999999999</v>
      </c>
      <c r="E6">
        <f t="shared" si="2"/>
        <v>2.0246999999999904E-2</v>
      </c>
      <c r="F6">
        <f t="shared" si="3"/>
        <v>2024.6999999999905</v>
      </c>
      <c r="G6" s="4">
        <f t="shared" si="4"/>
        <v>8.1964689519454987E-17</v>
      </c>
      <c r="H6" s="4">
        <f t="shared" si="5"/>
        <v>8.3050718854702272E-5</v>
      </c>
      <c r="I6" s="4">
        <f t="shared" si="6"/>
        <v>3.3063606828610492</v>
      </c>
      <c r="J6">
        <f t="shared" si="7"/>
        <v>-4.0806566041122929</v>
      </c>
      <c r="K6">
        <f t="shared" si="8"/>
        <v>-1.6936393171389486</v>
      </c>
      <c r="L6">
        <f t="shared" si="8"/>
        <v>-2.9502007220810134</v>
      </c>
      <c r="M6">
        <f t="shared" si="9"/>
        <v>3.3063606828610492</v>
      </c>
      <c r="N6">
        <f t="shared" si="10"/>
        <v>-2.9502007220810134</v>
      </c>
    </row>
    <row r="7" spans="1:14">
      <c r="A7">
        <v>4.0279000000000002E-2</v>
      </c>
      <c r="B7">
        <v>2.7236999999999999E-3</v>
      </c>
      <c r="C7">
        <f t="shared" si="0"/>
        <v>4.5394999999999997E-8</v>
      </c>
      <c r="D7">
        <f t="shared" si="1"/>
        <v>1.040279</v>
      </c>
      <c r="E7">
        <f t="shared" si="2"/>
        <v>4.0278999999999954E-2</v>
      </c>
      <c r="F7">
        <f t="shared" si="3"/>
        <v>4027.8999999999955</v>
      </c>
      <c r="G7" s="4">
        <f t="shared" si="4"/>
        <v>1.0006191126786511E-16</v>
      </c>
      <c r="H7" s="4">
        <f t="shared" si="5"/>
        <v>1.0138772817286318E-4</v>
      </c>
      <c r="I7" s="4">
        <f t="shared" si="6"/>
        <v>3.6050786798589152</v>
      </c>
      <c r="J7">
        <f t="shared" si="7"/>
        <v>-3.9940146082111463</v>
      </c>
      <c r="K7">
        <f t="shared" si="8"/>
        <v>-1.3949213201410844</v>
      </c>
      <c r="L7">
        <f t="shared" si="8"/>
        <v>-2.5648407291820008</v>
      </c>
      <c r="M7">
        <f t="shared" si="9"/>
        <v>3.6050786798589152</v>
      </c>
      <c r="N7">
        <f t="shared" si="10"/>
        <v>-2.5648407291820008</v>
      </c>
    </row>
    <row r="8" spans="1:14">
      <c r="A8">
        <v>6.0200999999999998E-2</v>
      </c>
      <c r="B8">
        <v>2.8839999999999998E-3</v>
      </c>
      <c r="C8">
        <f t="shared" si="0"/>
        <v>4.8066666666666667E-8</v>
      </c>
      <c r="D8">
        <f t="shared" si="1"/>
        <v>1.0602009999999999</v>
      </c>
      <c r="E8">
        <f t="shared" si="2"/>
        <v>6.0200999999999949E-2</v>
      </c>
      <c r="F8">
        <f t="shared" si="3"/>
        <v>6020.0999999999949</v>
      </c>
      <c r="G8" s="4">
        <f t="shared" si="4"/>
        <v>7.0889147513238131E-17</v>
      </c>
      <c r="H8" s="4">
        <f t="shared" si="5"/>
        <v>7.1828426295374859E-5</v>
      </c>
      <c r="I8" s="4">
        <f t="shared" si="6"/>
        <v>3.779603705391958</v>
      </c>
      <c r="J8">
        <f t="shared" si="7"/>
        <v>-4.1437036485147969</v>
      </c>
      <c r="K8">
        <f t="shared" si="8"/>
        <v>-1.2203962946080418</v>
      </c>
      <c r="L8">
        <f t="shared" si="8"/>
        <v>-2.5400047439526086</v>
      </c>
      <c r="M8">
        <f t="shared" si="9"/>
        <v>3.779603705391958</v>
      </c>
      <c r="N8">
        <f t="shared" si="10"/>
        <v>-2.5400047439526086</v>
      </c>
    </row>
    <row r="9" spans="1:14">
      <c r="A9">
        <v>8.0103999999999995E-2</v>
      </c>
      <c r="B9">
        <v>2.8839999999999998E-3</v>
      </c>
      <c r="C9">
        <f t="shared" si="0"/>
        <v>4.8066666666666667E-8</v>
      </c>
      <c r="D9">
        <f t="shared" si="1"/>
        <v>1.080104</v>
      </c>
      <c r="E9">
        <f t="shared" si="2"/>
        <v>8.0103999999999953E-2</v>
      </c>
      <c r="F9">
        <f t="shared" si="3"/>
        <v>8010.3999999999951</v>
      </c>
      <c r="G9" s="4">
        <f t="shared" si="4"/>
        <v>5.3275711193504046E-17</v>
      </c>
      <c r="H9" s="4">
        <f t="shared" si="5"/>
        <v>5.3981612546288083E-5</v>
      </c>
      <c r="I9" s="4">
        <f t="shared" si="6"/>
        <v>3.9036542031573189</v>
      </c>
      <c r="J9">
        <f t="shared" si="7"/>
        <v>-4.2677541462801578</v>
      </c>
      <c r="K9">
        <f t="shared" si="8"/>
        <v>-1.0963457968426809</v>
      </c>
      <c r="L9">
        <f t="shared" si="8"/>
        <v>-2.5400047439526086</v>
      </c>
      <c r="M9">
        <f t="shared" si="9"/>
        <v>3.9036542031573189</v>
      </c>
      <c r="N9">
        <f t="shared" si="10"/>
        <v>-2.5400047439526086</v>
      </c>
    </row>
    <row r="10" spans="1:14">
      <c r="A10">
        <v>9.9887000000000004E-2</v>
      </c>
      <c r="B10">
        <v>3.5247999999999998E-3</v>
      </c>
      <c r="C10">
        <f t="shared" si="0"/>
        <v>5.8746666666666661E-8</v>
      </c>
      <c r="D10">
        <f t="shared" si="1"/>
        <v>1.0998870000000001</v>
      </c>
      <c r="E10">
        <f t="shared" si="2"/>
        <v>9.9887000000000059E-2</v>
      </c>
      <c r="F10">
        <f t="shared" si="3"/>
        <v>9988.7000000000062</v>
      </c>
      <c r="G10" s="4">
        <f t="shared" si="4"/>
        <v>5.2217215969918994E-17</v>
      </c>
      <c r="H10" s="4">
        <f t="shared" si="5"/>
        <v>5.2909092297161278E-5</v>
      </c>
      <c r="I10" s="4">
        <f t="shared" si="6"/>
        <v>3.9995089697510795</v>
      </c>
      <c r="J10">
        <f t="shared" si="7"/>
        <v>-4.2764696891146183</v>
      </c>
      <c r="K10">
        <f t="shared" si="8"/>
        <v>-1.0004910302489205</v>
      </c>
      <c r="L10">
        <f t="shared" si="8"/>
        <v>-2.4528655201933076</v>
      </c>
      <c r="M10">
        <f t="shared" si="9"/>
        <v>3.9995089697510795</v>
      </c>
      <c r="N10">
        <f t="shared" si="10"/>
        <v>-2.4528655201933076</v>
      </c>
    </row>
    <row r="11" spans="1:14">
      <c r="A11">
        <v>0.12037</v>
      </c>
      <c r="B11">
        <v>9.6132000000000006E-3</v>
      </c>
      <c r="C11">
        <f t="shared" si="0"/>
        <v>1.6022000000000001E-7</v>
      </c>
      <c r="D11">
        <f t="shared" si="1"/>
        <v>1.1203700000000001</v>
      </c>
      <c r="E11">
        <f t="shared" si="2"/>
        <v>0.12037000000000009</v>
      </c>
      <c r="F11">
        <f t="shared" si="3"/>
        <v>12037.000000000009</v>
      </c>
      <c r="G11" s="4">
        <f t="shared" si="4"/>
        <v>1.1817834951854792E-16</v>
      </c>
      <c r="H11" s="4">
        <f t="shared" si="5"/>
        <v>1.1974420861129523E-4</v>
      </c>
      <c r="I11" s="4">
        <f t="shared" si="6"/>
        <v>4.0805182605271177</v>
      </c>
      <c r="J11">
        <f t="shared" si="7"/>
        <v>-3.9217454819132214</v>
      </c>
      <c r="K11">
        <f t="shared" si="8"/>
        <v>-0.91948173947288225</v>
      </c>
      <c r="L11">
        <f t="shared" si="8"/>
        <v>-2.0171320222158728</v>
      </c>
      <c r="M11">
        <f t="shared" si="9"/>
        <v>4.0805182605271177</v>
      </c>
      <c r="N11">
        <f t="shared" si="10"/>
        <v>-2.0171320222158728</v>
      </c>
    </row>
    <row r="12" spans="1:14">
      <c r="A12">
        <v>0.13988999999999999</v>
      </c>
      <c r="B12">
        <v>5.4475000000000001E-3</v>
      </c>
      <c r="C12">
        <f t="shared" si="0"/>
        <v>9.0791666666666667E-8</v>
      </c>
      <c r="D12">
        <f t="shared" si="1"/>
        <v>1.1398900000000001</v>
      </c>
      <c r="E12">
        <f t="shared" si="2"/>
        <v>0.13989000000000007</v>
      </c>
      <c r="F12">
        <f t="shared" si="3"/>
        <v>13989.000000000007</v>
      </c>
      <c r="G12" s="4">
        <f t="shared" si="4"/>
        <v>5.762338568065667E-17</v>
      </c>
      <c r="H12" s="4">
        <f t="shared" si="5"/>
        <v>5.8386893571827378E-5</v>
      </c>
      <c r="I12" s="4">
        <f t="shared" si="6"/>
        <v>4.1457866701741546</v>
      </c>
      <c r="J12">
        <f t="shared" si="7"/>
        <v>-4.233684630426092</v>
      </c>
      <c r="K12">
        <f t="shared" si="8"/>
        <v>-0.85421332982584552</v>
      </c>
      <c r="L12">
        <f t="shared" si="8"/>
        <v>-2.2638027610817066</v>
      </c>
      <c r="M12">
        <f t="shared" si="9"/>
        <v>4.1457866701741546</v>
      </c>
      <c r="N12">
        <f t="shared" si="10"/>
        <v>-2.2638027610817066</v>
      </c>
    </row>
    <row r="13" spans="1:14">
      <c r="A13">
        <v>0.15967999999999999</v>
      </c>
      <c r="B13">
        <v>5.2873E-3</v>
      </c>
      <c r="C13">
        <f t="shared" si="0"/>
        <v>8.8121666666666671E-8</v>
      </c>
      <c r="D13">
        <f t="shared" si="1"/>
        <v>1.15968</v>
      </c>
      <c r="E13">
        <f t="shared" si="2"/>
        <v>0.15968000000000004</v>
      </c>
      <c r="F13">
        <f t="shared" si="3"/>
        <v>15968.000000000004</v>
      </c>
      <c r="G13" s="4">
        <f t="shared" si="4"/>
        <v>4.8997241685441826E-17</v>
      </c>
      <c r="H13" s="4">
        <f t="shared" si="5"/>
        <v>4.9646453463447285E-5</v>
      </c>
      <c r="I13" s="4">
        <f t="shared" si="6"/>
        <v>4.2032505239432956</v>
      </c>
      <c r="J13">
        <f t="shared" si="7"/>
        <v>-4.3041117702555614</v>
      </c>
      <c r="K13">
        <f t="shared" si="8"/>
        <v>-0.7967494760567041</v>
      </c>
      <c r="L13">
        <f t="shared" si="8"/>
        <v>-2.2767660471420346</v>
      </c>
      <c r="M13">
        <f t="shared" si="9"/>
        <v>4.2032505239432956</v>
      </c>
      <c r="N13">
        <f t="shared" si="10"/>
        <v>-2.2767660471420346</v>
      </c>
    </row>
    <row r="14" spans="1:14">
      <c r="A14">
        <v>0.17959</v>
      </c>
      <c r="B14">
        <v>7.0496999999999999E-3</v>
      </c>
      <c r="C14">
        <f t="shared" si="0"/>
        <v>1.1749499999999999E-7</v>
      </c>
      <c r="D14">
        <f t="shared" si="1"/>
        <v>1.1795899999999999</v>
      </c>
      <c r="E14">
        <f t="shared" si="2"/>
        <v>0.17958999999999992</v>
      </c>
      <c r="F14">
        <f t="shared" si="3"/>
        <v>17958.999999999993</v>
      </c>
      <c r="G14" s="4">
        <f t="shared" si="4"/>
        <v>5.8086697912606524E-17</v>
      </c>
      <c r="H14" s="4">
        <f t="shared" si="5"/>
        <v>5.8856344675018331E-5</v>
      </c>
      <c r="I14" s="4">
        <f t="shared" si="6"/>
        <v>4.2542821504508312</v>
      </c>
      <c r="J14">
        <f t="shared" si="7"/>
        <v>-4.2302067136391299</v>
      </c>
      <c r="K14">
        <f t="shared" si="8"/>
        <v>-0.74571784954916853</v>
      </c>
      <c r="L14">
        <f t="shared" si="8"/>
        <v>-2.1518293640180683</v>
      </c>
      <c r="M14">
        <f t="shared" si="9"/>
        <v>4.2542821504508312</v>
      </c>
      <c r="N14">
        <f t="shared" si="10"/>
        <v>-2.1518293640180683</v>
      </c>
    </row>
    <row r="15" spans="1:14">
      <c r="A15">
        <v>0.19919000000000001</v>
      </c>
      <c r="B15">
        <v>1.3298000000000001E-2</v>
      </c>
      <c r="C15">
        <f t="shared" si="0"/>
        <v>2.2163333333333335E-7</v>
      </c>
      <c r="D15">
        <f t="shared" si="1"/>
        <v>1.19919</v>
      </c>
      <c r="E15">
        <f t="shared" si="2"/>
        <v>0.19918999999999998</v>
      </c>
      <c r="F15">
        <f t="shared" si="3"/>
        <v>19918.999999999996</v>
      </c>
      <c r="G15" s="4">
        <f t="shared" si="4"/>
        <v>9.8788638504793666E-17</v>
      </c>
      <c r="H15" s="4">
        <f t="shared" si="5"/>
        <v>1.0009758458919113E-4</v>
      </c>
      <c r="I15" s="4">
        <f t="shared" si="6"/>
        <v>4.299267531608602</v>
      </c>
      <c r="J15">
        <f t="shared" si="7"/>
        <v>-3.9995764021634606</v>
      </c>
      <c r="K15">
        <f t="shared" si="8"/>
        <v>-0.70073246839139802</v>
      </c>
      <c r="L15">
        <f t="shared" si="8"/>
        <v>-1.876213671384628</v>
      </c>
      <c r="M15">
        <f t="shared" si="9"/>
        <v>4.299267531608602</v>
      </c>
      <c r="N15">
        <f t="shared" si="10"/>
        <v>-1.876213671384628</v>
      </c>
    </row>
    <row r="16" spans="1:14">
      <c r="A16">
        <v>0.21886</v>
      </c>
      <c r="B16">
        <v>4.4060000000000002E-2</v>
      </c>
      <c r="C16">
        <f t="shared" si="0"/>
        <v>7.3433333333333341E-7</v>
      </c>
      <c r="D16">
        <f t="shared" si="1"/>
        <v>1.2188600000000001</v>
      </c>
      <c r="E16">
        <f t="shared" si="2"/>
        <v>0.21886000000000005</v>
      </c>
      <c r="F16">
        <f t="shared" si="3"/>
        <v>21886.000000000004</v>
      </c>
      <c r="G16" s="4">
        <f t="shared" si="4"/>
        <v>2.978971175401685E-16</v>
      </c>
      <c r="H16" s="4">
        <f t="shared" si="5"/>
        <v>3.0184424416787858E-4</v>
      </c>
      <c r="I16" s="4">
        <f t="shared" si="6"/>
        <v>4.3401663948860767</v>
      </c>
      <c r="J16">
        <f t="shared" si="7"/>
        <v>-3.5202171012415584</v>
      </c>
      <c r="K16">
        <f t="shared" si="8"/>
        <v>-0.65983360511392353</v>
      </c>
      <c r="L16">
        <f t="shared" si="8"/>
        <v>-1.3559555071852512</v>
      </c>
      <c r="M16">
        <f t="shared" si="9"/>
        <v>4.3401663948860767</v>
      </c>
      <c r="N16">
        <f t="shared" si="10"/>
        <v>-1.3559555071852512</v>
      </c>
    </row>
    <row r="17" spans="1:14">
      <c r="A17">
        <v>0.23946999999999999</v>
      </c>
      <c r="B17">
        <v>0.11935999999999999</v>
      </c>
      <c r="C17">
        <f t="shared" si="0"/>
        <v>1.9893333333333331E-6</v>
      </c>
      <c r="D17">
        <f t="shared" si="1"/>
        <v>1.2394700000000001</v>
      </c>
      <c r="E17">
        <f t="shared" si="2"/>
        <v>0.23947000000000007</v>
      </c>
      <c r="F17">
        <f t="shared" si="3"/>
        <v>23947.000000000007</v>
      </c>
      <c r="G17" s="4">
        <f t="shared" si="4"/>
        <v>7.3755752617718612E-16</v>
      </c>
      <c r="H17" s="4">
        <f t="shared" si="5"/>
        <v>7.4733013819532491E-4</v>
      </c>
      <c r="I17" s="4">
        <f t="shared" si="6"/>
        <v>4.3792511141993193</v>
      </c>
      <c r="J17">
        <f t="shared" si="7"/>
        <v>-3.1264875032409565</v>
      </c>
      <c r="K17">
        <f t="shared" si="8"/>
        <v>-0.62074888580068066</v>
      </c>
      <c r="L17">
        <f t="shared" si="8"/>
        <v>-0.92314118987140648</v>
      </c>
      <c r="M17">
        <f t="shared" si="9"/>
        <v>4.3792511141993193</v>
      </c>
      <c r="N17">
        <f t="shared" si="10"/>
        <v>-0.92314118987140648</v>
      </c>
    </row>
    <row r="18" spans="1:14">
      <c r="A18">
        <v>0.25890999999999997</v>
      </c>
      <c r="B18">
        <v>0.26495999999999997</v>
      </c>
      <c r="C18">
        <f t="shared" si="0"/>
        <v>4.4159999999999997E-6</v>
      </c>
      <c r="D18">
        <f t="shared" si="1"/>
        <v>1.25891</v>
      </c>
      <c r="E18">
        <f t="shared" si="2"/>
        <v>0.25890999999999997</v>
      </c>
      <c r="F18">
        <f t="shared" si="3"/>
        <v>25890.999999999996</v>
      </c>
      <c r="G18" s="4">
        <f t="shared" si="4"/>
        <v>1.514327096564168E-15</v>
      </c>
      <c r="H18" s="4">
        <f t="shared" si="5"/>
        <v>1.534391878846277E-3</v>
      </c>
      <c r="I18" s="4">
        <f t="shared" si="6"/>
        <v>4.413148824714316</v>
      </c>
      <c r="J18">
        <f t="shared" si="7"/>
        <v>-2.8140637087797606</v>
      </c>
      <c r="K18">
        <f t="shared" si="8"/>
        <v>-0.58685117528568354</v>
      </c>
      <c r="L18">
        <f t="shared" si="8"/>
        <v>-0.57681968489521396</v>
      </c>
      <c r="M18">
        <f t="shared" si="9"/>
        <v>4.413148824714316</v>
      </c>
      <c r="N18">
        <f t="shared" si="10"/>
        <v>-0.57681968489521396</v>
      </c>
    </row>
    <row r="19" spans="1:14">
      <c r="A19">
        <v>0.27866000000000002</v>
      </c>
      <c r="B19">
        <v>0.51261999999999996</v>
      </c>
      <c r="C19">
        <f t="shared" si="0"/>
        <v>8.5436666666666658E-6</v>
      </c>
      <c r="D19">
        <f t="shared" si="1"/>
        <v>1.2786599999999999</v>
      </c>
      <c r="E19">
        <f t="shared" si="2"/>
        <v>0.27865999999999991</v>
      </c>
      <c r="F19">
        <f t="shared" si="3"/>
        <v>27865.999999999989</v>
      </c>
      <c r="G19" s="4">
        <f t="shared" si="4"/>
        <v>2.7221315966561642E-15</v>
      </c>
      <c r="H19" s="4">
        <f t="shared" si="5"/>
        <v>2.7581997472915717E-3</v>
      </c>
      <c r="I19" s="4">
        <f t="shared" si="6"/>
        <v>4.4450746327749302</v>
      </c>
      <c r="J19">
        <f t="shared" si="7"/>
        <v>-2.5593742856564465</v>
      </c>
      <c r="K19">
        <f t="shared" si="8"/>
        <v>-0.55492536722506935</v>
      </c>
      <c r="L19">
        <f t="shared" si="8"/>
        <v>-0.29020445371128561</v>
      </c>
      <c r="M19">
        <f t="shared" si="9"/>
        <v>4.4450746327749302</v>
      </c>
      <c r="N19">
        <f t="shared" si="10"/>
        <v>-0.29020445371128561</v>
      </c>
    </row>
    <row r="20" spans="1:14">
      <c r="A20">
        <v>0.29862</v>
      </c>
      <c r="B20">
        <v>0.94389000000000001</v>
      </c>
      <c r="C20">
        <f t="shared" si="0"/>
        <v>1.57315E-5</v>
      </c>
      <c r="D20">
        <f t="shared" si="1"/>
        <v>1.2986200000000001</v>
      </c>
      <c r="E20">
        <f t="shared" si="2"/>
        <v>0.29862000000000011</v>
      </c>
      <c r="F20">
        <f t="shared" si="3"/>
        <v>29862.000000000011</v>
      </c>
      <c r="G20" s="4">
        <f t="shared" si="4"/>
        <v>4.6772512199470728E-15</v>
      </c>
      <c r="H20" s="4">
        <f t="shared" si="5"/>
        <v>4.7392246387810205E-3</v>
      </c>
      <c r="I20" s="4">
        <f t="shared" si="6"/>
        <v>4.4751188911276669</v>
      </c>
      <c r="J20">
        <f t="shared" si="7"/>
        <v>-2.3242927052970477</v>
      </c>
      <c r="K20">
        <f t="shared" si="8"/>
        <v>-0.52488110887233319</v>
      </c>
      <c r="L20">
        <f t="shared" si="8"/>
        <v>-2.5078614999150057E-2</v>
      </c>
      <c r="M20">
        <f t="shared" si="9"/>
        <v>4.4751188911276669</v>
      </c>
      <c r="N20">
        <f t="shared" si="10"/>
        <v>-2.5078614999150057E-2</v>
      </c>
    </row>
    <row r="21" spans="1:14">
      <c r="A21">
        <v>0.31811</v>
      </c>
      <c r="B21">
        <v>11.211</v>
      </c>
      <c r="C21">
        <f t="shared" si="0"/>
        <v>1.8685000000000002E-4</v>
      </c>
      <c r="D21">
        <f t="shared" si="1"/>
        <v>1.3181099999999999</v>
      </c>
      <c r="E21">
        <f t="shared" si="2"/>
        <v>0.31810999999999989</v>
      </c>
      <c r="F21">
        <f t="shared" si="3"/>
        <v>31810.999999999989</v>
      </c>
      <c r="G21" s="4">
        <f t="shared" si="4"/>
        <v>5.2150110618930885E-14</v>
      </c>
      <c r="H21" s="4">
        <f t="shared" si="5"/>
        <v>5.2841097802565691E-2</v>
      </c>
      <c r="I21" s="4">
        <f t="shared" si="6"/>
        <v>4.5025773216586256</v>
      </c>
      <c r="J21">
        <f t="shared" si="7"/>
        <v>-1.2770281682595563</v>
      </c>
      <c r="K21">
        <f t="shared" si="8"/>
        <v>-0.49742267834137405</v>
      </c>
      <c r="L21">
        <f t="shared" si="8"/>
        <v>1.0496443525693</v>
      </c>
      <c r="M21">
        <f t="shared" si="9"/>
        <v>4.5025773216586256</v>
      </c>
      <c r="N21">
        <f t="shared" si="10"/>
        <v>1.0496443525693</v>
      </c>
    </row>
    <row r="22" spans="1:14">
      <c r="A22">
        <v>0.33789999999999998</v>
      </c>
      <c r="B22">
        <v>12.685</v>
      </c>
      <c r="C22">
        <f t="shared" si="0"/>
        <v>2.1141666666666666E-4</v>
      </c>
      <c r="D22">
        <f t="shared" si="1"/>
        <v>1.3378999999999999</v>
      </c>
      <c r="E22">
        <f t="shared" si="2"/>
        <v>0.33789999999999987</v>
      </c>
      <c r="F22">
        <f t="shared" si="3"/>
        <v>33789.999999999985</v>
      </c>
      <c r="G22" s="4">
        <f t="shared" si="4"/>
        <v>5.5550821124111617E-14</v>
      </c>
      <c r="H22" s="4">
        <f t="shared" si="5"/>
        <v>5.6286867605731483E-2</v>
      </c>
      <c r="I22" s="4">
        <f t="shared" si="6"/>
        <v>4.528788191774896</v>
      </c>
      <c r="J22">
        <f t="shared" si="7"/>
        <v>-1.2495929193873772</v>
      </c>
      <c r="K22">
        <f t="shared" si="8"/>
        <v>-0.47121180822510372</v>
      </c>
      <c r="L22">
        <f t="shared" si="8"/>
        <v>1.1032904715577496</v>
      </c>
      <c r="M22">
        <f t="shared" si="9"/>
        <v>4.528788191774896</v>
      </c>
      <c r="N22">
        <f t="shared" si="10"/>
        <v>1.1032904715577496</v>
      </c>
    </row>
    <row r="23" spans="1:14">
      <c r="A23">
        <v>0.35868</v>
      </c>
      <c r="B23">
        <v>14.170999999999999</v>
      </c>
      <c r="C23">
        <f t="shared" si="0"/>
        <v>2.3618333333333332E-4</v>
      </c>
      <c r="D23">
        <f t="shared" si="1"/>
        <v>1.3586800000000001</v>
      </c>
      <c r="E23">
        <f t="shared" si="2"/>
        <v>0.35868000000000011</v>
      </c>
      <c r="F23">
        <f t="shared" si="3"/>
        <v>35868.000000000015</v>
      </c>
      <c r="G23" s="4">
        <f t="shared" si="4"/>
        <v>5.8463059609496272E-14</v>
      </c>
      <c r="H23" s="4">
        <f t="shared" si="5"/>
        <v>5.9237693151530893E-2</v>
      </c>
      <c r="I23" s="4">
        <f t="shared" si="6"/>
        <v>4.5547071610869061</v>
      </c>
      <c r="J23">
        <f t="shared" si="7"/>
        <v>-1.2274018622215186</v>
      </c>
      <c r="K23">
        <f t="shared" si="8"/>
        <v>-0.44529283891309446</v>
      </c>
      <c r="L23">
        <f t="shared" si="8"/>
        <v>1.1514004980356176</v>
      </c>
      <c r="M23">
        <f t="shared" si="9"/>
        <v>4.5547071610869061</v>
      </c>
      <c r="N23">
        <f t="shared" si="10"/>
        <v>1.1514004980356176</v>
      </c>
    </row>
    <row r="24" spans="1:14">
      <c r="A24">
        <v>0.37808999999999998</v>
      </c>
      <c r="B24">
        <v>15.845000000000001</v>
      </c>
      <c r="C24">
        <f t="shared" si="0"/>
        <v>2.6408333333333335E-4</v>
      </c>
      <c r="D24">
        <f t="shared" si="1"/>
        <v>1.37809</v>
      </c>
      <c r="E24">
        <f t="shared" si="2"/>
        <v>0.37809000000000004</v>
      </c>
      <c r="F24">
        <f t="shared" si="3"/>
        <v>37809.000000000007</v>
      </c>
      <c r="G24" s="4">
        <f t="shared" si="4"/>
        <v>6.201335896314895E-14</v>
      </c>
      <c r="H24" s="4">
        <f t="shared" si="5"/>
        <v>6.2835033850299149E-2</v>
      </c>
      <c r="I24" s="4">
        <f t="shared" si="6"/>
        <v>4.5775951909773172</v>
      </c>
      <c r="J24">
        <f t="shared" si="7"/>
        <v>-1.2017981466212282</v>
      </c>
      <c r="K24">
        <f t="shared" si="8"/>
        <v>-0.42240480902268318</v>
      </c>
      <c r="L24">
        <f t="shared" si="8"/>
        <v>1.1998922435263193</v>
      </c>
      <c r="M24">
        <f t="shared" si="9"/>
        <v>4.5775951909773172</v>
      </c>
      <c r="N24">
        <f t="shared" si="10"/>
        <v>1.1998922435263193</v>
      </c>
    </row>
    <row r="25" spans="1:14">
      <c r="A25">
        <v>0.3977</v>
      </c>
      <c r="B25">
        <v>17.239999999999998</v>
      </c>
      <c r="C25">
        <f t="shared" si="0"/>
        <v>2.8733333333333329E-4</v>
      </c>
      <c r="D25">
        <f t="shared" si="1"/>
        <v>1.3976999999999999</v>
      </c>
      <c r="E25">
        <f t="shared" si="2"/>
        <v>0.39769999999999994</v>
      </c>
      <c r="F25">
        <f t="shared" si="3"/>
        <v>39769.999999999993</v>
      </c>
      <c r="G25" s="4">
        <f t="shared" si="4"/>
        <v>6.4146043370411628E-14</v>
      </c>
      <c r="H25" s="4">
        <f t="shared" si="5"/>
        <v>6.4995976253080276E-2</v>
      </c>
      <c r="I25" s="4">
        <f t="shared" si="6"/>
        <v>4.5995555909859807</v>
      </c>
      <c r="J25">
        <f t="shared" si="7"/>
        <v>-1.187113528667517</v>
      </c>
      <c r="K25">
        <f t="shared" si="8"/>
        <v>-0.40044440901401968</v>
      </c>
      <c r="L25">
        <f t="shared" si="8"/>
        <v>1.236537261488694</v>
      </c>
      <c r="M25">
        <f t="shared" si="9"/>
        <v>4.5995555909859807</v>
      </c>
      <c r="N25">
        <f t="shared" si="10"/>
        <v>1.236537261488694</v>
      </c>
    </row>
    <row r="26" spans="1:14">
      <c r="A26">
        <v>0.41805999999999999</v>
      </c>
      <c r="B26">
        <v>18.469000000000001</v>
      </c>
      <c r="C26">
        <f t="shared" si="0"/>
        <v>3.0781666666666668E-4</v>
      </c>
      <c r="D26">
        <f t="shared" si="1"/>
        <v>1.4180600000000001</v>
      </c>
      <c r="E26">
        <f t="shared" si="2"/>
        <v>0.4180600000000001</v>
      </c>
      <c r="F26">
        <f t="shared" si="3"/>
        <v>41806.000000000007</v>
      </c>
      <c r="G26" s="4">
        <f t="shared" si="4"/>
        <v>6.5372180043031342E-14</v>
      </c>
      <c r="H26" s="4">
        <f t="shared" si="5"/>
        <v>6.623835919471284E-2</v>
      </c>
      <c r="I26" s="4">
        <f t="shared" si="6"/>
        <v>4.6212386162222252</v>
      </c>
      <c r="J26">
        <f t="shared" si="7"/>
        <v>-1.1788904340961823</v>
      </c>
      <c r="K26">
        <f t="shared" si="8"/>
        <v>-0.37876138377777457</v>
      </c>
      <c r="L26">
        <f t="shared" si="8"/>
        <v>1.2664433812962739</v>
      </c>
      <c r="M26">
        <f t="shared" si="9"/>
        <v>4.6212386162222252</v>
      </c>
      <c r="N26">
        <f t="shared" si="10"/>
        <v>1.2664433812962739</v>
      </c>
    </row>
    <row r="27" spans="1:14">
      <c r="A27">
        <v>0.43736999999999998</v>
      </c>
      <c r="B27">
        <v>19.501999999999999</v>
      </c>
      <c r="C27">
        <f t="shared" si="0"/>
        <v>3.2503333333333334E-4</v>
      </c>
      <c r="D27">
        <f t="shared" si="1"/>
        <v>1.43737</v>
      </c>
      <c r="E27">
        <f t="shared" si="2"/>
        <v>0.43737000000000004</v>
      </c>
      <c r="F27">
        <f t="shared" si="3"/>
        <v>43737.000000000007</v>
      </c>
      <c r="G27" s="4">
        <f t="shared" si="4"/>
        <v>6.5980919647869984E-14</v>
      </c>
      <c r="H27" s="4">
        <f t="shared" si="5"/>
        <v>6.6855164578513829E-2</v>
      </c>
      <c r="I27" s="4">
        <f t="shared" si="6"/>
        <v>4.6408489906785668</v>
      </c>
      <c r="J27">
        <f t="shared" si="7"/>
        <v>-1.1748650377465961</v>
      </c>
      <c r="K27">
        <f t="shared" si="8"/>
        <v>-0.35915100932143285</v>
      </c>
      <c r="L27">
        <f t="shared" si="8"/>
        <v>1.2900791521022015</v>
      </c>
      <c r="M27">
        <f t="shared" si="9"/>
        <v>4.6408489906785668</v>
      </c>
      <c r="N27">
        <f t="shared" si="10"/>
        <v>1.2900791521022015</v>
      </c>
    </row>
    <row r="28" spans="1:14">
      <c r="A28" s="1">
        <v>0.45768999999999999</v>
      </c>
      <c r="B28" s="1">
        <v>20.629000000000001</v>
      </c>
      <c r="C28" s="1">
        <f t="shared" si="0"/>
        <v>3.4381666666666668E-4</v>
      </c>
      <c r="D28" s="1">
        <f t="shared" si="1"/>
        <v>1.4576899999999999</v>
      </c>
      <c r="E28" s="1">
        <f t="shared" si="2"/>
        <v>0.45768999999999993</v>
      </c>
      <c r="F28" s="1">
        <f t="shared" si="3"/>
        <v>45768.999999999993</v>
      </c>
      <c r="G28" s="1">
        <f>(0.00001781*0.000134*C28)/(0.0002688*F28)</f>
        <v>6.6695257745113782E-14</v>
      </c>
      <c r="H28" s="1">
        <f>G28/(0.0000000000009869233)</f>
        <v>6.7578967631135856E-2</v>
      </c>
      <c r="I28" s="1">
        <f>LOG(F28)</f>
        <v>4.6605714236961155</v>
      </c>
      <c r="J28" s="1">
        <f>LOG(H28)</f>
        <v>-1.1701884470021642</v>
      </c>
      <c r="K28" s="1">
        <f t="shared" si="8"/>
        <v>-0.33942857630388434</v>
      </c>
      <c r="L28" s="1">
        <f t="shared" si="8"/>
        <v>1.3144781758641819</v>
      </c>
      <c r="M28">
        <f t="shared" si="9"/>
        <v>4.6605714236961155</v>
      </c>
      <c r="N28">
        <f t="shared" si="10"/>
        <v>1.3144781758641819</v>
      </c>
    </row>
    <row r="29" spans="1:14">
      <c r="A29">
        <v>0.47754999999999997</v>
      </c>
      <c r="B29">
        <v>21.670999999999999</v>
      </c>
      <c r="C29">
        <f t="shared" si="0"/>
        <v>3.6118333333333332E-4</v>
      </c>
      <c r="D29">
        <f t="shared" si="1"/>
        <v>1.4775499999999999</v>
      </c>
      <c r="E29">
        <f t="shared" si="2"/>
        <v>0.47754999999999992</v>
      </c>
      <c r="F29">
        <f t="shared" si="3"/>
        <v>47754.999999999993</v>
      </c>
      <c r="G29" s="4">
        <f t="shared" ref="G29:G80" si="11">(0.00001781*0.000134*C29)/(0.0002688*F29)</f>
        <v>6.7150353890683792E-14</v>
      </c>
      <c r="H29" s="4">
        <f t="shared" ref="H29:H80" si="12">G29/(0.0000000000009869233)</f>
        <v>6.8040093785083189E-2</v>
      </c>
      <c r="I29" s="4">
        <f t="shared" ref="I29:I80" si="13">LOG(F29)</f>
        <v>4.6790188494009755</v>
      </c>
      <c r="J29">
        <f t="shared" ref="J29:J80" si="14">LOG(H29)</f>
        <v>-1.1672350964363638</v>
      </c>
      <c r="K29">
        <f t="shared" si="8"/>
        <v>-0.32098115059902449</v>
      </c>
      <c r="L29">
        <f t="shared" si="8"/>
        <v>1.335878952134842</v>
      </c>
      <c r="M29">
        <f t="shared" si="9"/>
        <v>4.6790188494009755</v>
      </c>
      <c r="N29">
        <f t="shared" si="10"/>
        <v>1.335878952134842</v>
      </c>
    </row>
    <row r="30" spans="1:14">
      <c r="A30">
        <v>0.49669000000000002</v>
      </c>
      <c r="B30">
        <v>22.69</v>
      </c>
      <c r="C30">
        <f t="shared" si="0"/>
        <v>3.7816666666666668E-4</v>
      </c>
      <c r="D30">
        <f t="shared" si="1"/>
        <v>1.4966900000000001</v>
      </c>
      <c r="E30">
        <f t="shared" si="2"/>
        <v>0.49669000000000008</v>
      </c>
      <c r="F30">
        <f t="shared" si="3"/>
        <v>49669.000000000007</v>
      </c>
      <c r="G30" s="4">
        <f t="shared" si="11"/>
        <v>6.7598534790391771E-14</v>
      </c>
      <c r="H30" s="4">
        <f t="shared" si="12"/>
        <v>6.8494213066397122E-2</v>
      </c>
      <c r="I30" s="4">
        <f t="shared" si="13"/>
        <v>4.6960854163098249</v>
      </c>
      <c r="J30">
        <f t="shared" si="14"/>
        <v>-1.164346119595119</v>
      </c>
      <c r="K30">
        <f t="shared" si="8"/>
        <v>-0.30391458369017549</v>
      </c>
      <c r="L30">
        <f t="shared" si="8"/>
        <v>1.355834495884936</v>
      </c>
      <c r="M30">
        <f t="shared" si="9"/>
        <v>4.6960854163098249</v>
      </c>
      <c r="N30">
        <f t="shared" si="10"/>
        <v>1.355834495884936</v>
      </c>
    </row>
    <row r="31" spans="1:14">
      <c r="A31">
        <v>0.51880000000000004</v>
      </c>
      <c r="B31">
        <v>23.702999999999999</v>
      </c>
      <c r="C31">
        <f t="shared" si="0"/>
        <v>3.9504999999999998E-4</v>
      </c>
      <c r="D31">
        <f t="shared" si="1"/>
        <v>1.5188000000000001</v>
      </c>
      <c r="E31">
        <f t="shared" si="2"/>
        <v>0.51880000000000015</v>
      </c>
      <c r="F31">
        <f t="shared" si="3"/>
        <v>51880.000000000015</v>
      </c>
      <c r="G31" s="4">
        <f t="shared" si="11"/>
        <v>6.7606982445180262E-14</v>
      </c>
      <c r="H31" s="4">
        <f t="shared" si="12"/>
        <v>6.8502772652322894E-2</v>
      </c>
      <c r="I31" s="4">
        <f t="shared" si="13"/>
        <v>4.7149999674120426</v>
      </c>
      <c r="J31">
        <f t="shared" si="14"/>
        <v>-1.1642918500661907</v>
      </c>
      <c r="K31">
        <f t="shared" si="8"/>
        <v>-0.28500003258795747</v>
      </c>
      <c r="L31">
        <f t="shared" si="8"/>
        <v>1.3748033165160825</v>
      </c>
      <c r="M31">
        <f t="shared" si="9"/>
        <v>4.7149999674120426</v>
      </c>
      <c r="N31">
        <f t="shared" si="10"/>
        <v>1.3748033165160825</v>
      </c>
    </row>
    <row r="32" spans="1:14">
      <c r="A32">
        <v>0.53739999999999999</v>
      </c>
      <c r="B32">
        <v>24.84</v>
      </c>
      <c r="C32">
        <f t="shared" si="0"/>
        <v>4.1399999999999998E-4</v>
      </c>
      <c r="D32">
        <f t="shared" si="1"/>
        <v>1.5373999999999999</v>
      </c>
      <c r="E32">
        <f t="shared" si="2"/>
        <v>0.53739999999999988</v>
      </c>
      <c r="F32">
        <f t="shared" si="3"/>
        <v>53739.999999999985</v>
      </c>
      <c r="G32" s="4">
        <f t="shared" si="11"/>
        <v>6.8397799922909277E-14</v>
      </c>
      <c r="H32" s="4">
        <f t="shared" si="12"/>
        <v>6.930406843460811E-2</v>
      </c>
      <c r="I32" s="4">
        <f t="shared" si="13"/>
        <v>4.7302976620971497</v>
      </c>
      <c r="J32">
        <f t="shared" si="14"/>
        <v>-1.1592412697628376</v>
      </c>
      <c r="K32">
        <f t="shared" si="8"/>
        <v>-0.26970233790285036</v>
      </c>
      <c r="L32">
        <f t="shared" si="8"/>
        <v>1.3951515915045425</v>
      </c>
      <c r="M32">
        <f t="shared" si="9"/>
        <v>4.7302976620971497</v>
      </c>
      <c r="N32">
        <f t="shared" si="10"/>
        <v>1.3951515915045425</v>
      </c>
    </row>
    <row r="33" spans="1:14">
      <c r="A33">
        <v>0.55647999999999997</v>
      </c>
      <c r="B33">
        <v>25.91</v>
      </c>
      <c r="C33">
        <f t="shared" si="0"/>
        <v>4.3183333333333333E-4</v>
      </c>
      <c r="D33">
        <f t="shared" si="1"/>
        <v>1.5564800000000001</v>
      </c>
      <c r="E33">
        <f t="shared" si="2"/>
        <v>0.55648000000000009</v>
      </c>
      <c r="F33">
        <f t="shared" si="3"/>
        <v>55648.000000000007</v>
      </c>
      <c r="G33" s="4">
        <f t="shared" si="11"/>
        <v>6.8897911241765135E-14</v>
      </c>
      <c r="H33" s="4">
        <f t="shared" si="12"/>
        <v>6.981080621134908E-2</v>
      </c>
      <c r="I33" s="4">
        <f t="shared" si="13"/>
        <v>4.7454495603226183</v>
      </c>
      <c r="J33">
        <f t="shared" si="14"/>
        <v>-1.1560773465070242</v>
      </c>
      <c r="K33">
        <f t="shared" si="8"/>
        <v>-0.25455043967738156</v>
      </c>
      <c r="L33">
        <f t="shared" si="8"/>
        <v>1.4134674129858249</v>
      </c>
      <c r="M33">
        <f t="shared" si="9"/>
        <v>4.7454495603226183</v>
      </c>
      <c r="N33">
        <f t="shared" si="10"/>
        <v>1.4134674129858249</v>
      </c>
    </row>
    <row r="34" spans="1:14">
      <c r="A34">
        <v>0.57713999999999999</v>
      </c>
      <c r="B34">
        <v>26.943000000000001</v>
      </c>
      <c r="C34">
        <f t="shared" si="0"/>
        <v>4.4905000000000005E-4</v>
      </c>
      <c r="D34">
        <f t="shared" si="1"/>
        <v>1.57714</v>
      </c>
      <c r="E34">
        <f t="shared" si="2"/>
        <v>0.57713999999999999</v>
      </c>
      <c r="F34">
        <f t="shared" si="3"/>
        <v>57714</v>
      </c>
      <c r="G34" s="4">
        <f t="shared" si="11"/>
        <v>6.9080103415837898E-14</v>
      </c>
      <c r="H34" s="4">
        <f t="shared" si="12"/>
        <v>6.999541242550246E-2</v>
      </c>
      <c r="I34" s="4">
        <f t="shared" si="13"/>
        <v>4.7612811751183441</v>
      </c>
      <c r="J34">
        <f t="shared" si="14"/>
        <v>-1.1549304231797264</v>
      </c>
      <c r="K34">
        <f t="shared" si="8"/>
        <v>-0.2387188248816563</v>
      </c>
      <c r="L34">
        <f t="shared" si="8"/>
        <v>1.4304459511088479</v>
      </c>
      <c r="M34">
        <f t="shared" si="9"/>
        <v>4.7612811751183441</v>
      </c>
      <c r="N34">
        <f t="shared" si="10"/>
        <v>1.4304459511088479</v>
      </c>
    </row>
    <row r="35" spans="1:14">
      <c r="A35">
        <v>0.59675999999999996</v>
      </c>
      <c r="B35">
        <v>27.975999999999999</v>
      </c>
      <c r="C35">
        <f t="shared" si="0"/>
        <v>4.6626666666666665E-4</v>
      </c>
      <c r="D35">
        <f t="shared" si="1"/>
        <v>1.59676</v>
      </c>
      <c r="E35">
        <f t="shared" si="2"/>
        <v>0.59675999999999996</v>
      </c>
      <c r="F35">
        <f t="shared" si="3"/>
        <v>59675.999999999993</v>
      </c>
      <c r="G35" s="4">
        <f t="shared" si="11"/>
        <v>6.9370386961284068E-14</v>
      </c>
      <c r="H35" s="4">
        <f t="shared" si="12"/>
        <v>7.0289542218006262E-2</v>
      </c>
      <c r="I35" s="4">
        <f t="shared" si="13"/>
        <v>4.7757997052798498</v>
      </c>
      <c r="J35">
        <f t="shared" si="14"/>
        <v>-1.153109285148892</v>
      </c>
      <c r="K35">
        <f t="shared" si="8"/>
        <v>-0.22420029472015027</v>
      </c>
      <c r="L35">
        <f t="shared" si="8"/>
        <v>1.4467856193011883</v>
      </c>
      <c r="M35">
        <f t="shared" si="9"/>
        <v>4.7757997052798498</v>
      </c>
      <c r="N35">
        <f t="shared" si="10"/>
        <v>1.4467856193011883</v>
      </c>
    </row>
    <row r="36" spans="1:14">
      <c r="A36">
        <v>0.61765999999999999</v>
      </c>
      <c r="B36">
        <v>29.085999999999999</v>
      </c>
      <c r="C36">
        <f t="shared" si="0"/>
        <v>4.8476666666666667E-4</v>
      </c>
      <c r="D36">
        <f t="shared" si="1"/>
        <v>1.6176599999999999</v>
      </c>
      <c r="E36">
        <f t="shared" si="2"/>
        <v>0.61765999999999988</v>
      </c>
      <c r="F36">
        <f t="shared" si="3"/>
        <v>61765.999999999985</v>
      </c>
      <c r="G36" s="4">
        <f t="shared" si="11"/>
        <v>6.968233991584473E-14</v>
      </c>
      <c r="H36" s="4">
        <f t="shared" si="12"/>
        <v>7.0605628538554843E-2</v>
      </c>
      <c r="I36" s="4">
        <f t="shared" si="13"/>
        <v>4.7907494770997676</v>
      </c>
      <c r="J36">
        <f t="shared" si="14"/>
        <v>-1.151160676486441</v>
      </c>
      <c r="K36">
        <f t="shared" si="8"/>
        <v>-0.2092505229002323</v>
      </c>
      <c r="L36">
        <f t="shared" si="8"/>
        <v>1.4636839997835571</v>
      </c>
      <c r="M36">
        <f t="shared" si="9"/>
        <v>4.7907494770997676</v>
      </c>
      <c r="N36">
        <f t="shared" si="10"/>
        <v>1.4636839997835571</v>
      </c>
    </row>
    <row r="37" spans="1:14">
      <c r="A37">
        <v>0.63671999999999995</v>
      </c>
      <c r="B37">
        <v>30.204000000000001</v>
      </c>
      <c r="C37">
        <f t="shared" si="0"/>
        <v>5.0339999999999998E-4</v>
      </c>
      <c r="D37">
        <f t="shared" si="1"/>
        <v>1.63672</v>
      </c>
      <c r="E37">
        <f t="shared" si="2"/>
        <v>0.63671999999999995</v>
      </c>
      <c r="F37">
        <f t="shared" si="3"/>
        <v>63671.999999999993</v>
      </c>
      <c r="G37" s="4">
        <f t="shared" si="11"/>
        <v>7.0194675866718737E-14</v>
      </c>
      <c r="H37" s="4">
        <f t="shared" si="12"/>
        <v>7.112475292327046E-2</v>
      </c>
      <c r="I37" s="4">
        <f t="shared" si="13"/>
        <v>4.8039484916939355</v>
      </c>
      <c r="J37">
        <f t="shared" si="14"/>
        <v>-1.1479792292681783</v>
      </c>
      <c r="K37">
        <f t="shared" si="8"/>
        <v>-0.19605150830606483</v>
      </c>
      <c r="L37">
        <f t="shared" si="8"/>
        <v>1.4800644615959875</v>
      </c>
      <c r="M37">
        <f t="shared" si="9"/>
        <v>4.8039484916939355</v>
      </c>
      <c r="N37">
        <f t="shared" si="10"/>
        <v>1.4800644615959875</v>
      </c>
    </row>
    <row r="38" spans="1:14">
      <c r="A38">
        <v>0.65608999999999995</v>
      </c>
      <c r="B38">
        <v>31.303000000000001</v>
      </c>
      <c r="C38">
        <f t="shared" si="0"/>
        <v>5.2171666666666673E-4</v>
      </c>
      <c r="D38">
        <f t="shared" si="1"/>
        <v>1.6560899999999998</v>
      </c>
      <c r="E38">
        <f t="shared" si="2"/>
        <v>0.65608999999999984</v>
      </c>
      <c r="F38">
        <f t="shared" si="3"/>
        <v>65608.999999999985</v>
      </c>
      <c r="G38" s="4">
        <f t="shared" si="11"/>
        <v>7.0600982674203655E-14</v>
      </c>
      <c r="H38" s="4">
        <f t="shared" si="12"/>
        <v>7.1536443282070303E-2</v>
      </c>
      <c r="I38" s="4">
        <f t="shared" si="13"/>
        <v>4.8169634183731871</v>
      </c>
      <c r="J38">
        <f t="shared" si="14"/>
        <v>-1.1454726563224902</v>
      </c>
      <c r="K38">
        <f t="shared" si="8"/>
        <v>-0.18303658162681277</v>
      </c>
      <c r="L38">
        <f t="shared" si="8"/>
        <v>1.4955859612209277</v>
      </c>
      <c r="M38">
        <f t="shared" si="9"/>
        <v>4.8169634183731871</v>
      </c>
      <c r="N38">
        <f t="shared" si="10"/>
        <v>1.4955859612209277</v>
      </c>
    </row>
    <row r="39" spans="1:14">
      <c r="A39">
        <v>0.67671999999999999</v>
      </c>
      <c r="B39">
        <v>32.445</v>
      </c>
      <c r="C39">
        <f t="shared" si="0"/>
        <v>5.4075E-4</v>
      </c>
      <c r="D39">
        <f t="shared" si="1"/>
        <v>1.67672</v>
      </c>
      <c r="E39">
        <f t="shared" si="2"/>
        <v>0.67671999999999999</v>
      </c>
      <c r="F39">
        <f t="shared" si="3"/>
        <v>67672</v>
      </c>
      <c r="G39" s="4">
        <f t="shared" si="11"/>
        <v>7.0945845632240815E-14</v>
      </c>
      <c r="H39" s="4">
        <f t="shared" si="12"/>
        <v>7.1885875662516849E-2</v>
      </c>
      <c r="I39" s="4">
        <f t="shared" si="13"/>
        <v>4.8304090119516001</v>
      </c>
      <c r="J39">
        <f t="shared" si="14"/>
        <v>-1.1433564326270576</v>
      </c>
      <c r="K39">
        <f t="shared" si="8"/>
        <v>-0.16959098804840034</v>
      </c>
      <c r="L39">
        <f t="shared" si="8"/>
        <v>1.5111477784947727</v>
      </c>
      <c r="M39">
        <f t="shared" si="9"/>
        <v>4.8304090119516001</v>
      </c>
      <c r="N39">
        <f t="shared" si="10"/>
        <v>1.5111477784947727</v>
      </c>
    </row>
    <row r="40" spans="1:14">
      <c r="A40">
        <v>0.69806000000000001</v>
      </c>
      <c r="B40">
        <v>33.527999999999999</v>
      </c>
      <c r="C40">
        <f t="shared" si="0"/>
        <v>5.5880000000000003E-4</v>
      </c>
      <c r="D40">
        <f t="shared" si="1"/>
        <v>1.6980599999999999</v>
      </c>
      <c r="E40">
        <f t="shared" si="2"/>
        <v>0.6980599999999999</v>
      </c>
      <c r="F40">
        <f t="shared" si="3"/>
        <v>69805.999999999985</v>
      </c>
      <c r="G40" s="4">
        <f t="shared" si="11"/>
        <v>7.1072746424444368E-14</v>
      </c>
      <c r="H40" s="4">
        <f t="shared" si="12"/>
        <v>7.2014457885880651E-2</v>
      </c>
      <c r="I40" s="4">
        <f t="shared" si="13"/>
        <v>4.8438927529226188</v>
      </c>
      <c r="J40">
        <f t="shared" si="14"/>
        <v>-1.142580304267061</v>
      </c>
      <c r="K40">
        <f t="shared" si="8"/>
        <v>-0.15610724707738152</v>
      </c>
      <c r="L40">
        <f t="shared" si="8"/>
        <v>1.5254076478257879</v>
      </c>
      <c r="M40">
        <f t="shared" si="9"/>
        <v>4.8438927529226188</v>
      </c>
      <c r="N40">
        <f t="shared" si="10"/>
        <v>1.5254076478257879</v>
      </c>
    </row>
    <row r="41" spans="1:14">
      <c r="A41">
        <v>0.71706000000000003</v>
      </c>
      <c r="B41">
        <v>34.652000000000001</v>
      </c>
      <c r="C41" s="4">
        <f t="shared" si="0"/>
        <v>5.7753333333333335E-4</v>
      </c>
      <c r="D41" s="4">
        <f t="shared" si="1"/>
        <v>1.71706</v>
      </c>
      <c r="E41" s="4">
        <f t="shared" si="2"/>
        <v>0.71706000000000003</v>
      </c>
      <c r="F41" s="4">
        <f t="shared" si="3"/>
        <v>71706</v>
      </c>
      <c r="G41" s="4">
        <f t="shared" si="11"/>
        <v>7.1509050583644254E-14</v>
      </c>
      <c r="H41" s="4">
        <f t="shared" si="12"/>
        <v>7.2456543060280612E-2</v>
      </c>
      <c r="I41" s="4">
        <f t="shared" si="13"/>
        <v>4.8555554967817418</v>
      </c>
      <c r="J41" s="4">
        <f t="shared" si="14"/>
        <v>-1.1399223902250046</v>
      </c>
      <c r="K41">
        <f t="shared" si="8"/>
        <v>-0.14444450321825847</v>
      </c>
      <c r="L41">
        <f t="shared" si="8"/>
        <v>1.5397283057269675</v>
      </c>
      <c r="M41">
        <f t="shared" si="9"/>
        <v>4.8555554967817418</v>
      </c>
      <c r="N41">
        <f t="shared" si="10"/>
        <v>1.5397283057269675</v>
      </c>
    </row>
    <row r="42" spans="1:14">
      <c r="A42">
        <v>0.73579000000000006</v>
      </c>
      <c r="B42">
        <v>35.811</v>
      </c>
      <c r="C42">
        <f t="shared" si="0"/>
        <v>5.9685000000000001E-4</v>
      </c>
      <c r="D42">
        <f t="shared" si="1"/>
        <v>1.7357900000000002</v>
      </c>
      <c r="E42">
        <f t="shared" si="2"/>
        <v>0.73579000000000017</v>
      </c>
      <c r="F42">
        <f t="shared" si="3"/>
        <v>73579.000000000015</v>
      </c>
      <c r="G42" s="4">
        <f t="shared" si="11"/>
        <v>7.2019610876210804E-14</v>
      </c>
      <c r="H42" s="4">
        <f t="shared" si="12"/>
        <v>7.2973868259276889E-2</v>
      </c>
      <c r="I42" s="4">
        <f t="shared" si="13"/>
        <v>4.8667538811108582</v>
      </c>
      <c r="J42">
        <f t="shared" si="14"/>
        <v>-1.1368326316953759</v>
      </c>
      <c r="K42">
        <f t="shared" si="8"/>
        <v>-0.13324611888914159</v>
      </c>
      <c r="L42">
        <f t="shared" si="8"/>
        <v>1.5540164485857131</v>
      </c>
      <c r="M42">
        <f t="shared" si="9"/>
        <v>4.8667538811108582</v>
      </c>
      <c r="N42">
        <f t="shared" si="10"/>
        <v>1.5540164485857131</v>
      </c>
    </row>
    <row r="43" spans="1:14">
      <c r="A43">
        <v>0.75521000000000005</v>
      </c>
      <c r="B43">
        <v>37.084000000000003</v>
      </c>
      <c r="C43">
        <f t="shared" si="0"/>
        <v>6.1806666666666676E-4</v>
      </c>
      <c r="D43">
        <f t="shared" si="1"/>
        <v>1.7552099999999999</v>
      </c>
      <c r="E43">
        <f t="shared" si="2"/>
        <v>0.75520999999999994</v>
      </c>
      <c r="F43">
        <f t="shared" si="3"/>
        <v>75521</v>
      </c>
      <c r="G43" s="4">
        <f t="shared" si="11"/>
        <v>7.2661949133563844E-14</v>
      </c>
      <c r="H43" s="4">
        <f t="shared" si="12"/>
        <v>7.3624717476589968E-2</v>
      </c>
      <c r="I43" s="1">
        <f t="shared" si="13"/>
        <v>4.8780677319733625</v>
      </c>
      <c r="J43" s="1">
        <f t="shared" si="14"/>
        <v>-1.1329763587392174</v>
      </c>
      <c r="K43">
        <f t="shared" si="8"/>
        <v>-0.12193226802663773</v>
      </c>
      <c r="L43">
        <f t="shared" si="8"/>
        <v>1.5691865724043752</v>
      </c>
      <c r="M43">
        <f t="shared" si="9"/>
        <v>4.8780677319733625</v>
      </c>
      <c r="N43">
        <f t="shared" si="10"/>
        <v>1.5691865724043752</v>
      </c>
    </row>
    <row r="44" spans="1:14">
      <c r="A44">
        <v>0.77646999999999999</v>
      </c>
      <c r="B44">
        <v>38.292999999999999</v>
      </c>
      <c r="C44">
        <f t="shared" si="0"/>
        <v>6.3821666666666668E-4</v>
      </c>
      <c r="D44">
        <f t="shared" si="1"/>
        <v>1.77647</v>
      </c>
      <c r="E44">
        <f t="shared" si="2"/>
        <v>0.77646999999999999</v>
      </c>
      <c r="F44">
        <f t="shared" si="3"/>
        <v>77647</v>
      </c>
      <c r="G44" s="4">
        <f t="shared" si="11"/>
        <v>7.2976480424815341E-14</v>
      </c>
      <c r="H44" s="4">
        <f t="shared" si="12"/>
        <v>7.3943416296702424E-2</v>
      </c>
      <c r="I44" s="4">
        <f t="shared" si="13"/>
        <v>4.8901246808164798</v>
      </c>
      <c r="J44">
        <f t="shared" si="14"/>
        <v>-1.1311004882431421</v>
      </c>
      <c r="K44">
        <f t="shared" si="8"/>
        <v>-0.10987531918351982</v>
      </c>
      <c r="L44">
        <f t="shared" si="8"/>
        <v>1.5831193917435686</v>
      </c>
      <c r="M44">
        <f t="shared" si="9"/>
        <v>4.8901246808164798</v>
      </c>
      <c r="N44">
        <f t="shared" si="10"/>
        <v>1.5831193917435686</v>
      </c>
    </row>
    <row r="45" spans="1:14">
      <c r="A45">
        <v>0.79542000000000002</v>
      </c>
      <c r="B45">
        <v>39.512999999999998</v>
      </c>
      <c r="C45">
        <f t="shared" si="0"/>
        <v>6.5854999999999993E-4</v>
      </c>
      <c r="D45">
        <f t="shared" si="1"/>
        <v>1.79542</v>
      </c>
      <c r="E45">
        <f t="shared" si="2"/>
        <v>0.79542000000000002</v>
      </c>
      <c r="F45">
        <f t="shared" si="3"/>
        <v>79542</v>
      </c>
      <c r="G45" s="4">
        <f t="shared" si="11"/>
        <v>7.3507508172157635E-14</v>
      </c>
      <c r="H45" s="4">
        <f t="shared" si="12"/>
        <v>7.4481480143550799E-2</v>
      </c>
      <c r="I45" s="4">
        <f t="shared" si="13"/>
        <v>4.9005965066655994</v>
      </c>
      <c r="J45">
        <f t="shared" si="14"/>
        <v>-1.1279517013635929</v>
      </c>
      <c r="K45">
        <f t="shared" si="8"/>
        <v>-9.9403493334400572E-2</v>
      </c>
      <c r="L45">
        <f t="shared" si="8"/>
        <v>1.5967400044722371</v>
      </c>
      <c r="M45">
        <f t="shared" si="9"/>
        <v>4.9005965066655994</v>
      </c>
      <c r="N45">
        <f t="shared" si="10"/>
        <v>1.5967400044722371</v>
      </c>
    </row>
    <row r="46" spans="1:14">
      <c r="A46">
        <v>0.81530000000000002</v>
      </c>
      <c r="B46">
        <v>40.640999999999998</v>
      </c>
      <c r="C46">
        <f t="shared" si="0"/>
        <v>6.7734999999999996E-4</v>
      </c>
      <c r="D46">
        <f t="shared" si="1"/>
        <v>1.8153000000000001</v>
      </c>
      <c r="E46">
        <f t="shared" si="2"/>
        <v>0.81530000000000014</v>
      </c>
      <c r="F46">
        <f t="shared" si="3"/>
        <v>81530.000000000015</v>
      </c>
      <c r="G46" s="4">
        <f t="shared" si="11"/>
        <v>7.3762418239634258E-14</v>
      </c>
      <c r="H46" s="4">
        <f t="shared" si="12"/>
        <v>7.4739767760710743E-2</v>
      </c>
      <c r="I46" s="4">
        <f t="shared" si="13"/>
        <v>4.9113174423240302</v>
      </c>
      <c r="J46">
        <f t="shared" si="14"/>
        <v>-1.1264482559699043</v>
      </c>
      <c r="K46">
        <f t="shared" si="8"/>
        <v>-8.8682557675969442E-2</v>
      </c>
      <c r="L46">
        <f t="shared" si="8"/>
        <v>1.6089643855243569</v>
      </c>
      <c r="M46">
        <f t="shared" si="9"/>
        <v>4.9113174423240302</v>
      </c>
      <c r="N46">
        <f t="shared" si="10"/>
        <v>1.6089643855243569</v>
      </c>
    </row>
    <row r="47" spans="1:14">
      <c r="A47">
        <v>0.83543000000000001</v>
      </c>
      <c r="B47">
        <v>41.893000000000001</v>
      </c>
      <c r="C47">
        <f t="shared" si="0"/>
        <v>6.9821666666666663E-4</v>
      </c>
      <c r="D47">
        <f t="shared" si="1"/>
        <v>1.8354300000000001</v>
      </c>
      <c r="E47">
        <f t="shared" si="2"/>
        <v>0.83543000000000012</v>
      </c>
      <c r="F47">
        <f t="shared" si="3"/>
        <v>83543.000000000015</v>
      </c>
      <c r="G47" s="4">
        <f t="shared" si="11"/>
        <v>7.4202681217746618E-14</v>
      </c>
      <c r="H47" s="4">
        <f t="shared" si="12"/>
        <v>7.5185864208238487E-2</v>
      </c>
      <c r="I47" s="4">
        <f t="shared" si="13"/>
        <v>4.9219100665725355</v>
      </c>
      <c r="J47">
        <f t="shared" si="14"/>
        <v>-1.1238638040018807</v>
      </c>
      <c r="K47">
        <f t="shared" si="8"/>
        <v>-7.8089933427464786E-2</v>
      </c>
      <c r="L47">
        <f t="shared" si="8"/>
        <v>1.6221414617408851</v>
      </c>
      <c r="M47">
        <f t="shared" si="9"/>
        <v>4.9219100665725355</v>
      </c>
      <c r="N47">
        <f t="shared" si="10"/>
        <v>1.6221414617408851</v>
      </c>
    </row>
    <row r="48" spans="1:14">
      <c r="A48">
        <v>0.85567000000000004</v>
      </c>
      <c r="B48">
        <v>42.93</v>
      </c>
      <c r="C48">
        <f t="shared" si="0"/>
        <v>7.1549999999999999E-4</v>
      </c>
      <c r="D48">
        <f t="shared" si="1"/>
        <v>1.8556699999999999</v>
      </c>
      <c r="E48">
        <f t="shared" si="2"/>
        <v>0.85566999999999993</v>
      </c>
      <c r="F48">
        <f t="shared" si="3"/>
        <v>85567</v>
      </c>
      <c r="G48" s="4">
        <f t="shared" si="11"/>
        <v>7.4240824389492623E-14</v>
      </c>
      <c r="H48" s="4">
        <f t="shared" si="12"/>
        <v>7.5224512775706701E-2</v>
      </c>
      <c r="I48" s="4">
        <f t="shared" si="13"/>
        <v>4.9323063057851897</v>
      </c>
      <c r="J48">
        <f t="shared" si="14"/>
        <v>-1.1236406164759813</v>
      </c>
      <c r="K48">
        <f t="shared" si="8"/>
        <v>-6.7693694214810446E-2</v>
      </c>
      <c r="L48">
        <f t="shared" si="8"/>
        <v>1.6327608884794389</v>
      </c>
      <c r="M48">
        <f t="shared" si="9"/>
        <v>4.9323063057851897</v>
      </c>
      <c r="N48">
        <f t="shared" si="10"/>
        <v>1.6327608884794389</v>
      </c>
    </row>
    <row r="49" spans="1:14">
      <c r="A49">
        <v>0.87465999999999999</v>
      </c>
      <c r="B49">
        <v>44.161000000000001</v>
      </c>
      <c r="C49">
        <f t="shared" si="0"/>
        <v>7.3601666666666668E-4</v>
      </c>
      <c r="D49">
        <f t="shared" si="1"/>
        <v>1.87466</v>
      </c>
      <c r="E49">
        <f t="shared" si="2"/>
        <v>0.87465999999999999</v>
      </c>
      <c r="F49">
        <f t="shared" si="3"/>
        <v>87466</v>
      </c>
      <c r="G49" s="4">
        <f t="shared" si="11"/>
        <v>7.4711565459426615E-14</v>
      </c>
      <c r="H49" s="4">
        <f t="shared" si="12"/>
        <v>7.5701491148731218E-2</v>
      </c>
      <c r="I49" s="4">
        <f t="shared" si="13"/>
        <v>4.941839265799989</v>
      </c>
      <c r="J49">
        <f t="shared" si="14"/>
        <v>-1.120895565793355</v>
      </c>
      <c r="K49">
        <f t="shared" si="8"/>
        <v>-5.8160734200010791E-2</v>
      </c>
      <c r="L49">
        <f t="shared" si="8"/>
        <v>1.6450388991768647</v>
      </c>
      <c r="M49">
        <f t="shared" si="9"/>
        <v>4.941839265799989</v>
      </c>
      <c r="N49">
        <f t="shared" si="10"/>
        <v>1.6450388991768647</v>
      </c>
    </row>
    <row r="50" spans="1:14">
      <c r="A50">
        <v>0.89471000000000001</v>
      </c>
      <c r="B50">
        <v>45.384999999999998</v>
      </c>
      <c r="C50">
        <f t="shared" si="0"/>
        <v>7.5641666666666663E-4</v>
      </c>
      <c r="D50">
        <f t="shared" si="1"/>
        <v>1.8947099999999999</v>
      </c>
      <c r="E50">
        <f t="shared" si="2"/>
        <v>0.89470999999999989</v>
      </c>
      <c r="F50">
        <f t="shared" si="3"/>
        <v>89470.999999999985</v>
      </c>
      <c r="G50" s="4">
        <f t="shared" si="11"/>
        <v>7.5061674998154967E-14</v>
      </c>
      <c r="H50" s="4">
        <f t="shared" si="12"/>
        <v>7.6056239626883834E-2</v>
      </c>
      <c r="I50" s="4">
        <f t="shared" si="13"/>
        <v>4.9516822913955512</v>
      </c>
      <c r="J50">
        <f t="shared" si="14"/>
        <v>-1.1188651507843586</v>
      </c>
      <c r="K50">
        <f t="shared" si="8"/>
        <v>-4.8317708604448555E-2</v>
      </c>
      <c r="L50">
        <f t="shared" si="8"/>
        <v>1.6569123397814234</v>
      </c>
      <c r="M50">
        <f t="shared" si="9"/>
        <v>4.9516822913955512</v>
      </c>
      <c r="N50">
        <f t="shared" si="10"/>
        <v>1.6569123397814234</v>
      </c>
    </row>
    <row r="51" spans="1:14">
      <c r="A51">
        <v>0.91571999999999998</v>
      </c>
      <c r="B51">
        <v>46.609000000000002</v>
      </c>
      <c r="C51">
        <f t="shared" si="0"/>
        <v>7.7681666666666669E-4</v>
      </c>
      <c r="D51">
        <f t="shared" si="1"/>
        <v>1.9157199999999999</v>
      </c>
      <c r="E51">
        <f t="shared" si="2"/>
        <v>0.91571999999999987</v>
      </c>
      <c r="F51">
        <f t="shared" si="3"/>
        <v>91571.999999999985</v>
      </c>
      <c r="G51" s="4">
        <f t="shared" si="11"/>
        <v>7.5317394651701802E-14</v>
      </c>
      <c r="H51" s="4">
        <f t="shared" si="12"/>
        <v>7.6315347557101745E-2</v>
      </c>
      <c r="I51" s="4">
        <f t="shared" si="13"/>
        <v>4.9617626996020761</v>
      </c>
      <c r="J51">
        <f t="shared" si="14"/>
        <v>-1.1173881135642605</v>
      </c>
      <c r="K51">
        <f t="shared" si="8"/>
        <v>-3.8237300397923939E-2</v>
      </c>
      <c r="L51">
        <f t="shared" si="8"/>
        <v>1.6684697852080461</v>
      </c>
      <c r="M51">
        <f t="shared" si="9"/>
        <v>4.9617626996020761</v>
      </c>
      <c r="N51">
        <f t="shared" si="10"/>
        <v>1.6684697852080461</v>
      </c>
    </row>
    <row r="52" spans="1:14">
      <c r="A52">
        <v>0.93459999999999999</v>
      </c>
      <c r="B52">
        <v>47.683999999999997</v>
      </c>
      <c r="C52">
        <f t="shared" si="0"/>
        <v>7.9473333333333332E-4</v>
      </c>
      <c r="D52">
        <f t="shared" si="1"/>
        <v>1.9346000000000001</v>
      </c>
      <c r="E52">
        <f t="shared" si="2"/>
        <v>0.9346000000000001</v>
      </c>
      <c r="F52">
        <f t="shared" si="3"/>
        <v>93460.000000000015</v>
      </c>
      <c r="G52" s="4">
        <f t="shared" si="11"/>
        <v>7.5497940666833109E-14</v>
      </c>
      <c r="H52" s="4">
        <f t="shared" si="12"/>
        <v>7.6498285800763954E-2</v>
      </c>
      <c r="I52" s="4">
        <f t="shared" si="13"/>
        <v>4.9706257766882942</v>
      </c>
      <c r="J52">
        <f t="shared" si="14"/>
        <v>-1.1163482965537048</v>
      </c>
      <c r="K52">
        <f t="shared" si="8"/>
        <v>-2.93742233117055E-2</v>
      </c>
      <c r="L52">
        <f t="shared" si="8"/>
        <v>1.6783726793048201</v>
      </c>
      <c r="M52">
        <f t="shared" si="9"/>
        <v>4.9706257766882942</v>
      </c>
      <c r="N52">
        <f t="shared" si="10"/>
        <v>1.6783726793048201</v>
      </c>
    </row>
    <row r="53" spans="1:14">
      <c r="A53">
        <v>0.95667000000000002</v>
      </c>
      <c r="B53">
        <v>48.962000000000003</v>
      </c>
      <c r="C53">
        <f t="shared" si="0"/>
        <v>8.1603333333333335E-4</v>
      </c>
      <c r="D53">
        <f t="shared" si="1"/>
        <v>1.9566699999999999</v>
      </c>
      <c r="E53">
        <f t="shared" si="2"/>
        <v>0.95666999999999991</v>
      </c>
      <c r="F53">
        <f t="shared" si="3"/>
        <v>95666.999999999985</v>
      </c>
      <c r="G53" s="4">
        <f t="shared" si="11"/>
        <v>7.5733006379727257E-14</v>
      </c>
      <c r="H53" s="4">
        <f t="shared" si="12"/>
        <v>7.6736466126321318E-2</v>
      </c>
      <c r="I53" s="4">
        <f t="shared" si="13"/>
        <v>4.9807621552328847</v>
      </c>
      <c r="J53">
        <f t="shared" si="14"/>
        <v>-1.114998204840294</v>
      </c>
      <c r="K53">
        <f t="shared" si="8"/>
        <v>-1.923784476711507E-2</v>
      </c>
      <c r="L53">
        <f t="shared" si="8"/>
        <v>1.6898591495628215</v>
      </c>
      <c r="M53">
        <f t="shared" si="9"/>
        <v>4.9807621552328847</v>
      </c>
      <c r="N53">
        <f t="shared" si="10"/>
        <v>1.6898591495628215</v>
      </c>
    </row>
    <row r="54" spans="1:14">
      <c r="A54">
        <v>0.97497</v>
      </c>
      <c r="B54">
        <v>50.329000000000001</v>
      </c>
      <c r="C54">
        <f t="shared" si="0"/>
        <v>8.3881666666666668E-4</v>
      </c>
      <c r="D54">
        <f t="shared" si="1"/>
        <v>1.9749699999999999</v>
      </c>
      <c r="E54">
        <f t="shared" si="2"/>
        <v>0.97496999999999989</v>
      </c>
      <c r="F54">
        <f t="shared" si="3"/>
        <v>97496.999999999985</v>
      </c>
      <c r="G54" s="4">
        <f t="shared" si="11"/>
        <v>7.6386260895430922E-14</v>
      </c>
      <c r="H54" s="4">
        <f t="shared" si="12"/>
        <v>7.7398376242035133E-2</v>
      </c>
      <c r="I54" s="4">
        <f t="shared" si="13"/>
        <v>4.988991252585814</v>
      </c>
      <c r="J54">
        <f t="shared" si="14"/>
        <v>-1.1112681503832726</v>
      </c>
      <c r="K54">
        <f t="shared" si="8"/>
        <v>-1.1008747414186072E-2</v>
      </c>
      <c r="L54">
        <f t="shared" si="8"/>
        <v>1.7018183013727717</v>
      </c>
      <c r="M54">
        <f t="shared" si="9"/>
        <v>4.988991252585814</v>
      </c>
      <c r="N54">
        <f t="shared" si="10"/>
        <v>1.7018183013727717</v>
      </c>
    </row>
    <row r="55" spans="1:14">
      <c r="A55">
        <v>0.99428000000000005</v>
      </c>
      <c r="B55">
        <v>51.691000000000003</v>
      </c>
      <c r="C55">
        <f t="shared" si="0"/>
        <v>8.6151666666666675E-4</v>
      </c>
      <c r="D55">
        <f t="shared" si="1"/>
        <v>1.9942800000000001</v>
      </c>
      <c r="E55">
        <f t="shared" si="2"/>
        <v>0.99428000000000005</v>
      </c>
      <c r="F55">
        <f t="shared" si="3"/>
        <v>99428</v>
      </c>
      <c r="G55" s="4">
        <f t="shared" si="11"/>
        <v>7.6929769893413353E-14</v>
      </c>
      <c r="H55" s="4">
        <f t="shared" si="12"/>
        <v>7.7949086715668123E-2</v>
      </c>
      <c r="I55" s="4">
        <f t="shared" si="13"/>
        <v>4.9975087036438346</v>
      </c>
      <c r="J55" s="4">
        <f t="shared" si="14"/>
        <v>-1.1081889688224045</v>
      </c>
      <c r="K55">
        <f t="shared" si="8"/>
        <v>-2.4912963561652761E-3</v>
      </c>
      <c r="L55">
        <f t="shared" si="8"/>
        <v>1.7134149339916609</v>
      </c>
      <c r="M55">
        <f t="shared" si="9"/>
        <v>4.9975087036438346</v>
      </c>
      <c r="N55">
        <f t="shared" si="10"/>
        <v>1.7134149339916609</v>
      </c>
    </row>
    <row r="56" spans="1:14">
      <c r="A56">
        <v>1.0135000000000001</v>
      </c>
      <c r="B56">
        <v>53.012</v>
      </c>
      <c r="C56">
        <f t="shared" si="0"/>
        <v>8.8353333333333331E-4</v>
      </c>
      <c r="D56">
        <f t="shared" si="1"/>
        <v>2.0135000000000001</v>
      </c>
      <c r="E56">
        <f t="shared" si="2"/>
        <v>1.0135000000000001</v>
      </c>
      <c r="F56">
        <f t="shared" si="3"/>
        <v>101350</v>
      </c>
      <c r="G56" s="4">
        <f t="shared" si="11"/>
        <v>7.7399586289457428E-14</v>
      </c>
      <c r="H56" s="4">
        <f t="shared" si="12"/>
        <v>7.8425128162905283E-2</v>
      </c>
      <c r="I56" s="4">
        <f t="shared" si="13"/>
        <v>5.0058237530290279</v>
      </c>
      <c r="J56">
        <f t="shared" si="14"/>
        <v>-1.1055447629024893</v>
      </c>
      <c r="K56">
        <f t="shared" si="8"/>
        <v>5.8237530290275435E-3</v>
      </c>
      <c r="L56">
        <f t="shared" si="8"/>
        <v>1.7243741892967688</v>
      </c>
      <c r="M56">
        <f t="shared" si="9"/>
        <v>5.0058237530290279</v>
      </c>
      <c r="N56">
        <f t="shared" si="10"/>
        <v>1.7243741892967688</v>
      </c>
    </row>
    <row r="57" spans="1:14">
      <c r="A57">
        <v>1.0345</v>
      </c>
      <c r="B57">
        <v>54.167999999999999</v>
      </c>
      <c r="C57">
        <f t="shared" si="0"/>
        <v>9.0279999999999994E-4</v>
      </c>
      <c r="D57">
        <f t="shared" si="1"/>
        <v>2.0345</v>
      </c>
      <c r="E57">
        <f t="shared" si="2"/>
        <v>1.0345</v>
      </c>
      <c r="F57">
        <f t="shared" si="3"/>
        <v>103450</v>
      </c>
      <c r="G57" s="4">
        <f t="shared" si="11"/>
        <v>7.7481944060852962E-14</v>
      </c>
      <c r="H57" s="4">
        <f t="shared" si="12"/>
        <v>7.8508577171957486E-2</v>
      </c>
      <c r="I57" s="4">
        <f t="shared" si="13"/>
        <v>5.0147304950017535</v>
      </c>
      <c r="J57">
        <f t="shared" si="14"/>
        <v>-1.105082893382616</v>
      </c>
      <c r="K57">
        <f t="shared" si="8"/>
        <v>1.4730495001753385E-2</v>
      </c>
      <c r="L57">
        <f t="shared" si="8"/>
        <v>1.733742800789368</v>
      </c>
      <c r="M57">
        <f t="shared" si="9"/>
        <v>5.0147304950017535</v>
      </c>
      <c r="N57">
        <f t="shared" si="10"/>
        <v>1.733742800789368</v>
      </c>
    </row>
    <row r="58" spans="1:14">
      <c r="A58">
        <v>1.0536000000000001</v>
      </c>
      <c r="B58">
        <v>55.597000000000001</v>
      </c>
      <c r="C58">
        <f t="shared" si="0"/>
        <v>9.2661666666666665E-4</v>
      </c>
      <c r="D58">
        <f t="shared" si="1"/>
        <v>2.0536000000000003</v>
      </c>
      <c r="E58">
        <f t="shared" si="2"/>
        <v>1.0536000000000003</v>
      </c>
      <c r="F58">
        <f t="shared" si="3"/>
        <v>105360.00000000003</v>
      </c>
      <c r="G58" s="4">
        <f t="shared" si="11"/>
        <v>7.8084313944687749E-14</v>
      </c>
      <c r="H58" s="4">
        <f t="shared" si="12"/>
        <v>7.9118928436168995E-2</v>
      </c>
      <c r="I58" s="4">
        <f t="shared" si="13"/>
        <v>5.0226757619537272</v>
      </c>
      <c r="J58">
        <f t="shared" si="14"/>
        <v>-1.1017196033296111</v>
      </c>
      <c r="K58">
        <f t="shared" si="8"/>
        <v>2.2675761953727433E-2</v>
      </c>
      <c r="L58">
        <f t="shared" si="8"/>
        <v>1.7450513577943469</v>
      </c>
      <c r="M58">
        <f t="shared" si="9"/>
        <v>5.0226757619537272</v>
      </c>
      <c r="N58">
        <f t="shared" si="10"/>
        <v>1.7450513577943469</v>
      </c>
    </row>
    <row r="59" spans="1:14">
      <c r="A59">
        <v>1.0731999999999999</v>
      </c>
      <c r="B59">
        <v>56.856000000000002</v>
      </c>
      <c r="C59">
        <f t="shared" si="0"/>
        <v>9.4760000000000005E-4</v>
      </c>
      <c r="D59">
        <f t="shared" si="1"/>
        <v>2.0731999999999999</v>
      </c>
      <c r="E59">
        <f t="shared" si="2"/>
        <v>1.0731999999999999</v>
      </c>
      <c r="F59">
        <f t="shared" si="3"/>
        <v>107320</v>
      </c>
      <c r="G59" s="4">
        <f t="shared" si="11"/>
        <v>7.8394183560957013E-14</v>
      </c>
      <c r="H59" s="4">
        <f t="shared" si="12"/>
        <v>7.9432903814265002E-2</v>
      </c>
      <c r="I59" s="4">
        <f t="shared" si="13"/>
        <v>5.0306806639999015</v>
      </c>
      <c r="J59">
        <f t="shared" si="14"/>
        <v>-1.0999995607357609</v>
      </c>
      <c r="K59">
        <f t="shared" si="8"/>
        <v>3.0680663999901367E-2</v>
      </c>
      <c r="L59">
        <f t="shared" si="8"/>
        <v>1.7547763024343712</v>
      </c>
      <c r="M59">
        <f t="shared" si="9"/>
        <v>5.0306806639999015</v>
      </c>
      <c r="N59">
        <f t="shared" si="10"/>
        <v>1.7547763024343712</v>
      </c>
    </row>
    <row r="60" spans="1:14">
      <c r="A60">
        <v>1.0991</v>
      </c>
      <c r="B60">
        <v>57.578000000000003</v>
      </c>
      <c r="C60">
        <f t="shared" si="0"/>
        <v>9.5963333333333337E-4</v>
      </c>
      <c r="D60">
        <f t="shared" si="1"/>
        <v>2.0991</v>
      </c>
      <c r="E60">
        <f t="shared" si="2"/>
        <v>1.0991</v>
      </c>
      <c r="F60">
        <f t="shared" si="3"/>
        <v>109910</v>
      </c>
      <c r="G60" s="4">
        <f t="shared" si="11"/>
        <v>7.7518894495026971E-14</v>
      </c>
      <c r="H60" s="4">
        <f t="shared" si="12"/>
        <v>7.854601719812164E-2</v>
      </c>
      <c r="I60" s="4">
        <f t="shared" si="13"/>
        <v>5.0410372078670287</v>
      </c>
      <c r="J60">
        <f t="shared" si="14"/>
        <v>-1.1048758316645091</v>
      </c>
      <c r="K60">
        <f t="shared" si="8"/>
        <v>4.1037207867028413E-2</v>
      </c>
      <c r="L60">
        <f t="shared" si="8"/>
        <v>1.7602565753727499</v>
      </c>
      <c r="M60">
        <f t="shared" si="9"/>
        <v>5.0410372078670287</v>
      </c>
      <c r="N60">
        <f t="shared" si="10"/>
        <v>1.7602565753727499</v>
      </c>
    </row>
    <row r="61" spans="1:14">
      <c r="A61">
        <v>1.113</v>
      </c>
      <c r="B61">
        <v>59.356999999999999</v>
      </c>
      <c r="C61">
        <f t="shared" si="0"/>
        <v>9.8928333333333325E-4</v>
      </c>
      <c r="D61">
        <f t="shared" si="1"/>
        <v>2.113</v>
      </c>
      <c r="E61">
        <f t="shared" si="2"/>
        <v>1.113</v>
      </c>
      <c r="F61">
        <f t="shared" si="3"/>
        <v>111300</v>
      </c>
      <c r="G61" s="4">
        <f t="shared" si="11"/>
        <v>7.8915985001836181E-14</v>
      </c>
      <c r="H61" s="4">
        <f t="shared" si="12"/>
        <v>7.9961619106404896E-2</v>
      </c>
      <c r="I61" s="4">
        <f t="shared" si="13"/>
        <v>5.0464951643347087</v>
      </c>
      <c r="J61">
        <f t="shared" si="14"/>
        <v>-1.0971184206337339</v>
      </c>
      <c r="K61">
        <f t="shared" si="8"/>
        <v>4.6495164334708308E-2</v>
      </c>
      <c r="L61">
        <f t="shared" si="8"/>
        <v>1.7734719428712051</v>
      </c>
      <c r="M61">
        <f t="shared" si="9"/>
        <v>5.0464951643347087</v>
      </c>
      <c r="N61">
        <f t="shared" si="10"/>
        <v>1.7734719428712051</v>
      </c>
    </row>
    <row r="62" spans="1:14">
      <c r="A62">
        <v>1.1343000000000001</v>
      </c>
      <c r="B62">
        <v>60.707999999999998</v>
      </c>
      <c r="C62">
        <f t="shared" si="0"/>
        <v>1.0118E-3</v>
      </c>
      <c r="D62">
        <f t="shared" si="1"/>
        <v>2.1343000000000001</v>
      </c>
      <c r="E62">
        <f t="shared" si="2"/>
        <v>1.1343000000000001</v>
      </c>
      <c r="F62">
        <f t="shared" si="3"/>
        <v>113430.00000000001</v>
      </c>
      <c r="G62" s="4">
        <f t="shared" si="11"/>
        <v>7.9196537853217634E-14</v>
      </c>
      <c r="H62" s="4">
        <f t="shared" si="12"/>
        <v>8.0245889273480142E-2</v>
      </c>
      <c r="I62" s="4">
        <f t="shared" si="13"/>
        <v>5.0547279320821978</v>
      </c>
      <c r="J62">
        <f t="shared" si="14"/>
        <v>-1.0955772057962365</v>
      </c>
      <c r="K62">
        <f t="shared" si="8"/>
        <v>5.4727932082198082E-2</v>
      </c>
      <c r="L62">
        <f t="shared" si="8"/>
        <v>1.7832459254561921</v>
      </c>
      <c r="M62">
        <f t="shared" si="9"/>
        <v>5.0547279320821978</v>
      </c>
      <c r="N62">
        <f t="shared" si="10"/>
        <v>1.7832459254561921</v>
      </c>
    </row>
    <row r="63" spans="1:14">
      <c r="A63">
        <v>1.1541999999999999</v>
      </c>
      <c r="B63">
        <v>61.780999999999999</v>
      </c>
      <c r="C63">
        <f t="shared" si="0"/>
        <v>1.0296833333333334E-3</v>
      </c>
      <c r="D63">
        <f t="shared" si="1"/>
        <v>2.1541999999999999</v>
      </c>
      <c r="E63">
        <f t="shared" si="2"/>
        <v>1.1541999999999999</v>
      </c>
      <c r="F63">
        <f t="shared" si="3"/>
        <v>115419.99999999999</v>
      </c>
      <c r="G63" s="4">
        <f t="shared" si="11"/>
        <v>7.9206726827813828E-14</v>
      </c>
      <c r="H63" s="4">
        <f t="shared" si="12"/>
        <v>8.0256213251641562E-2</v>
      </c>
      <c r="I63" s="4">
        <f t="shared" si="13"/>
        <v>5.0622810699726442</v>
      </c>
      <c r="J63">
        <f t="shared" si="14"/>
        <v>-1.0955213355405522</v>
      </c>
      <c r="K63">
        <f t="shared" si="8"/>
        <v>6.228106997264389E-2</v>
      </c>
      <c r="L63">
        <f t="shared" si="8"/>
        <v>1.7908549336023223</v>
      </c>
      <c r="M63">
        <f t="shared" si="9"/>
        <v>5.0622810699726442</v>
      </c>
      <c r="N63">
        <f t="shared" si="10"/>
        <v>1.7908549336023223</v>
      </c>
    </row>
    <row r="64" spans="1:14">
      <c r="A64">
        <v>1.1734</v>
      </c>
      <c r="B64">
        <v>63.304000000000002</v>
      </c>
      <c r="C64">
        <f t="shared" si="0"/>
        <v>1.0550666666666667E-3</v>
      </c>
      <c r="D64">
        <f t="shared" si="1"/>
        <v>2.1734</v>
      </c>
      <c r="E64">
        <f t="shared" si="2"/>
        <v>1.1734</v>
      </c>
      <c r="F64">
        <f t="shared" si="3"/>
        <v>117340</v>
      </c>
      <c r="G64" s="4">
        <f t="shared" si="11"/>
        <v>7.9831312936088619E-14</v>
      </c>
      <c r="H64" s="4">
        <f t="shared" si="12"/>
        <v>8.0889075104507727E-2</v>
      </c>
      <c r="I64" s="4">
        <f t="shared" si="13"/>
        <v>5.0694460838803126</v>
      </c>
      <c r="J64">
        <f t="shared" si="14"/>
        <v>-1.0921101303310905</v>
      </c>
      <c r="K64">
        <f t="shared" si="8"/>
        <v>6.9446083880312856E-2</v>
      </c>
      <c r="L64">
        <f t="shared" si="8"/>
        <v>1.8014311527194529</v>
      </c>
      <c r="M64">
        <f t="shared" si="9"/>
        <v>5.0694460838803126</v>
      </c>
      <c r="N64">
        <f t="shared" si="10"/>
        <v>1.8014311527194529</v>
      </c>
    </row>
    <row r="65" spans="1:14">
      <c r="A65">
        <v>1.1991000000000001</v>
      </c>
      <c r="B65">
        <v>64.626999999999995</v>
      </c>
      <c r="C65">
        <f t="shared" si="0"/>
        <v>1.0771166666666667E-3</v>
      </c>
      <c r="D65">
        <f t="shared" si="1"/>
        <v>2.1991000000000001</v>
      </c>
      <c r="E65">
        <f t="shared" si="2"/>
        <v>1.1991000000000001</v>
      </c>
      <c r="F65">
        <f t="shared" si="3"/>
        <v>119910</v>
      </c>
      <c r="G65" s="4">
        <f t="shared" si="11"/>
        <v>7.9752957378831106E-14</v>
      </c>
      <c r="H65" s="4">
        <f t="shared" si="12"/>
        <v>8.0809681338794112E-2</v>
      </c>
      <c r="I65" s="4">
        <f t="shared" si="13"/>
        <v>5.0788554029797677</v>
      </c>
      <c r="J65">
        <f t="shared" si="14"/>
        <v>-1.0925366058077879</v>
      </c>
      <c r="K65">
        <f t="shared" si="8"/>
        <v>7.8855402979767342E-2</v>
      </c>
      <c r="L65">
        <f t="shared" si="8"/>
        <v>1.8104139963422099</v>
      </c>
      <c r="M65">
        <f t="shared" si="9"/>
        <v>5.0788554029797677</v>
      </c>
      <c r="N65">
        <f t="shared" si="10"/>
        <v>1.8104139963422099</v>
      </c>
    </row>
    <row r="66" spans="1:14">
      <c r="A66">
        <v>1.2129000000000001</v>
      </c>
      <c r="B66">
        <v>65.680000000000007</v>
      </c>
      <c r="C66">
        <f t="shared" si="0"/>
        <v>1.0946666666666667E-3</v>
      </c>
      <c r="D66">
        <f t="shared" si="1"/>
        <v>2.2129000000000003</v>
      </c>
      <c r="E66">
        <f t="shared" si="2"/>
        <v>1.2129000000000003</v>
      </c>
      <c r="F66">
        <f t="shared" si="3"/>
        <v>121290.00000000003</v>
      </c>
      <c r="G66" s="4">
        <f t="shared" si="11"/>
        <v>8.0130222953776019E-14</v>
      </c>
      <c r="H66" s="4">
        <f t="shared" si="12"/>
        <v>8.1191945669715174E-2</v>
      </c>
      <c r="I66" s="4">
        <f t="shared" si="13"/>
        <v>5.0838249960533366</v>
      </c>
      <c r="J66">
        <f t="shared" si="14"/>
        <v>-1.0904870511121829</v>
      </c>
      <c r="K66">
        <f t="shared" si="8"/>
        <v>8.3824996053336751E-2</v>
      </c>
      <c r="L66">
        <f t="shared" si="8"/>
        <v>1.8174331441113845</v>
      </c>
      <c r="M66">
        <f t="shared" si="9"/>
        <v>5.0838249960533366</v>
      </c>
      <c r="N66">
        <f t="shared" si="10"/>
        <v>1.8174331441113845</v>
      </c>
    </row>
    <row r="67" spans="1:14">
      <c r="A67" s="1">
        <v>1.2342</v>
      </c>
      <c r="B67" s="1">
        <v>67.415000000000006</v>
      </c>
      <c r="C67" s="1">
        <f t="shared" si="0"/>
        <v>1.1235833333333334E-3</v>
      </c>
      <c r="D67" s="1">
        <f t="shared" si="1"/>
        <v>2.2342</v>
      </c>
      <c r="E67" s="1">
        <f t="shared" si="2"/>
        <v>1.2342</v>
      </c>
      <c r="F67" s="1">
        <f t="shared" si="3"/>
        <v>123420</v>
      </c>
      <c r="G67" s="1">
        <f t="shared" si="11"/>
        <v>8.0827509974088369E-14</v>
      </c>
      <c r="H67" s="1">
        <f t="shared" si="12"/>
        <v>8.1898471719219074E-2</v>
      </c>
      <c r="I67" s="1">
        <f t="shared" si="13"/>
        <v>5.0913855420783678</v>
      </c>
      <c r="J67" s="1">
        <f t="shared" si="14"/>
        <v>-1.0867242023922394</v>
      </c>
      <c r="K67" s="1">
        <f t="shared" si="8"/>
        <v>9.1385542078367632E-2</v>
      </c>
      <c r="L67" s="1">
        <f t="shared" si="8"/>
        <v>1.8287565388563587</v>
      </c>
      <c r="M67">
        <f t="shared" si="9"/>
        <v>5.0913855420783678</v>
      </c>
      <c r="N67">
        <f t="shared" si="10"/>
        <v>1.8287565388563587</v>
      </c>
    </row>
    <row r="68" spans="1:14">
      <c r="A68">
        <v>1.2555000000000001</v>
      </c>
      <c r="B68">
        <v>68.488</v>
      </c>
      <c r="C68">
        <f t="shared" ref="C68:C80" si="15">B68/(1000*60)</f>
        <v>1.1414666666666666E-3</v>
      </c>
      <c r="D68">
        <f t="shared" ref="D68:D80" si="16">A68+1</f>
        <v>2.2555000000000001</v>
      </c>
      <c r="E68">
        <f t="shared" ref="E68:E80" si="17">D68-1</f>
        <v>1.2555000000000001</v>
      </c>
      <c r="F68">
        <f t="shared" ref="F68:F80" si="18">E68*100000</f>
        <v>125550</v>
      </c>
      <c r="G68" s="4">
        <f t="shared" si="11"/>
        <v>8.0720895282977135E-14</v>
      </c>
      <c r="H68" s="4">
        <f t="shared" si="12"/>
        <v>8.1790444387093833E-2</v>
      </c>
      <c r="I68" s="4">
        <f t="shared" si="13"/>
        <v>5.0988167170489413</v>
      </c>
      <c r="J68">
        <f t="shared" si="14"/>
        <v>-1.087297432176686</v>
      </c>
      <c r="K68">
        <f t="shared" si="8"/>
        <v>9.8816717048941252E-2</v>
      </c>
      <c r="L68">
        <f t="shared" si="8"/>
        <v>1.8356144840424859</v>
      </c>
      <c r="M68">
        <f t="shared" si="9"/>
        <v>5.0988167170489413</v>
      </c>
      <c r="N68">
        <f t="shared" si="10"/>
        <v>1.8356144840424859</v>
      </c>
    </row>
    <row r="69" spans="1:14">
      <c r="A69">
        <v>1.2722</v>
      </c>
      <c r="B69">
        <v>69.978999999999999</v>
      </c>
      <c r="C69">
        <f t="shared" si="15"/>
        <v>1.1663166666666667E-3</v>
      </c>
      <c r="D69">
        <f t="shared" si="16"/>
        <v>2.2721999999999998</v>
      </c>
      <c r="E69">
        <f t="shared" si="17"/>
        <v>1.2721999999999998</v>
      </c>
      <c r="F69">
        <f t="shared" si="18"/>
        <v>127219.99999999997</v>
      </c>
      <c r="G69" s="4">
        <f t="shared" si="11"/>
        <v>8.1395527855835956E-14</v>
      </c>
      <c r="H69" s="4">
        <f t="shared" si="12"/>
        <v>8.2474015818489593E-2</v>
      </c>
      <c r="I69" s="4">
        <f t="shared" si="13"/>
        <v>5.1045553912405133</v>
      </c>
      <c r="J69">
        <f t="shared" si="14"/>
        <v>-1.0836828582882194</v>
      </c>
      <c r="K69">
        <f t="shared" ref="K69:L80" si="19">LOG(A69)</f>
        <v>0.10455539124051359</v>
      </c>
      <c r="L69">
        <f t="shared" si="19"/>
        <v>1.8449677321225246</v>
      </c>
      <c r="M69">
        <f t="shared" ref="M69:M80" si="20">LOG(F69)</f>
        <v>5.1045553912405133</v>
      </c>
      <c r="N69">
        <f t="shared" ref="N69:N80" si="21">LOG(B69)</f>
        <v>1.8449677321225246</v>
      </c>
    </row>
    <row r="70" spans="1:14">
      <c r="A70">
        <v>1.292</v>
      </c>
      <c r="B70">
        <v>71.337000000000003</v>
      </c>
      <c r="C70">
        <f t="shared" si="15"/>
        <v>1.18895E-3</v>
      </c>
      <c r="D70">
        <f t="shared" si="16"/>
        <v>2.2919999999999998</v>
      </c>
      <c r="E70">
        <f t="shared" si="17"/>
        <v>1.2919999999999998</v>
      </c>
      <c r="F70">
        <f t="shared" si="18"/>
        <v>129199.99999999999</v>
      </c>
      <c r="G70" s="4">
        <f t="shared" si="11"/>
        <v>8.1703475514383412E-14</v>
      </c>
      <c r="H70" s="4">
        <f t="shared" si="12"/>
        <v>8.2786043772989662E-2</v>
      </c>
      <c r="I70" s="4">
        <f t="shared" si="13"/>
        <v>5.1112625136590655</v>
      </c>
      <c r="J70">
        <f t="shared" si="14"/>
        <v>-1.0820428712253485</v>
      </c>
      <c r="K70">
        <f t="shared" si="19"/>
        <v>0.1112625136590653</v>
      </c>
      <c r="L70">
        <f t="shared" si="19"/>
        <v>1.8533148416039473</v>
      </c>
      <c r="M70">
        <f t="shared" si="20"/>
        <v>5.1112625136590655</v>
      </c>
      <c r="N70">
        <f t="shared" si="21"/>
        <v>1.8533148416039473</v>
      </c>
    </row>
    <row r="71" spans="1:14">
      <c r="A71">
        <v>1.3113999999999999</v>
      </c>
      <c r="B71">
        <v>72.914000000000001</v>
      </c>
      <c r="C71">
        <f t="shared" si="15"/>
        <v>1.2152333333333334E-3</v>
      </c>
      <c r="D71">
        <f t="shared" si="16"/>
        <v>2.3113999999999999</v>
      </c>
      <c r="E71">
        <f t="shared" si="17"/>
        <v>1.3113999999999999</v>
      </c>
      <c r="F71">
        <f t="shared" si="18"/>
        <v>131140</v>
      </c>
      <c r="G71" s="4">
        <f t="shared" si="11"/>
        <v>8.2274252960455473E-14</v>
      </c>
      <c r="H71" s="4">
        <f t="shared" si="12"/>
        <v>8.3364384000717648E-2</v>
      </c>
      <c r="I71" s="4">
        <f t="shared" si="13"/>
        <v>5.1177351793304968</v>
      </c>
      <c r="J71">
        <f t="shared" si="14"/>
        <v>-1.0790194545860974</v>
      </c>
      <c r="K71">
        <f t="shared" si="19"/>
        <v>0.1177351793304965</v>
      </c>
      <c r="L71">
        <f t="shared" si="19"/>
        <v>1.8628109239146298</v>
      </c>
      <c r="M71">
        <f t="shared" si="20"/>
        <v>5.1177351793304968</v>
      </c>
      <c r="N71">
        <f t="shared" si="21"/>
        <v>1.8628109239146298</v>
      </c>
    </row>
    <row r="72" spans="1:14">
      <c r="A72">
        <v>1.3324</v>
      </c>
      <c r="B72">
        <v>74.209999999999994</v>
      </c>
      <c r="C72">
        <f t="shared" si="15"/>
        <v>1.2368333333333333E-3</v>
      </c>
      <c r="D72">
        <f t="shared" si="16"/>
        <v>2.3323999999999998</v>
      </c>
      <c r="E72">
        <f t="shared" si="17"/>
        <v>1.3323999999999998</v>
      </c>
      <c r="F72">
        <f t="shared" si="18"/>
        <v>133239.99999999997</v>
      </c>
      <c r="G72" s="4">
        <f t="shared" si="11"/>
        <v>8.2416849811981519E-14</v>
      </c>
      <c r="H72" s="4">
        <f t="shared" si="12"/>
        <v>8.3508870255653622E-2</v>
      </c>
      <c r="I72" s="4">
        <f t="shared" si="13"/>
        <v>5.1246346240191389</v>
      </c>
      <c r="J72">
        <f t="shared" si="14"/>
        <v>-1.0782673916004497</v>
      </c>
      <c r="K72">
        <f t="shared" si="19"/>
        <v>0.1246346240191392</v>
      </c>
      <c r="L72">
        <f t="shared" si="19"/>
        <v>1.87046243158892</v>
      </c>
      <c r="M72">
        <f t="shared" si="20"/>
        <v>5.1246346240191389</v>
      </c>
      <c r="N72">
        <f t="shared" si="21"/>
        <v>1.87046243158892</v>
      </c>
    </row>
    <row r="73" spans="1:14">
      <c r="A73">
        <v>1.3512999999999999</v>
      </c>
      <c r="B73">
        <v>75.769000000000005</v>
      </c>
      <c r="C73">
        <f t="shared" si="15"/>
        <v>1.2628166666666667E-3</v>
      </c>
      <c r="D73">
        <f t="shared" si="16"/>
        <v>2.3513000000000002</v>
      </c>
      <c r="E73">
        <f t="shared" si="17"/>
        <v>1.3513000000000002</v>
      </c>
      <c r="F73">
        <f t="shared" si="18"/>
        <v>135130.00000000003</v>
      </c>
      <c r="G73" s="4">
        <f t="shared" si="11"/>
        <v>8.2971316632998325E-14</v>
      </c>
      <c r="H73" s="4">
        <f t="shared" si="12"/>
        <v>8.407068374310174E-2</v>
      </c>
      <c r="I73" s="4">
        <f t="shared" si="13"/>
        <v>5.1307517767651429</v>
      </c>
      <c r="J73">
        <f t="shared" si="14"/>
        <v>-1.0753554204709233</v>
      </c>
      <c r="K73">
        <f t="shared" si="19"/>
        <v>0.13075177676514291</v>
      </c>
      <c r="L73">
        <f t="shared" si="19"/>
        <v>1.8794915554644502</v>
      </c>
      <c r="M73">
        <f t="shared" si="20"/>
        <v>5.1307517767651429</v>
      </c>
      <c r="N73">
        <f t="shared" si="21"/>
        <v>1.8794915554644502</v>
      </c>
    </row>
    <row r="74" spans="1:14">
      <c r="A74">
        <v>1.3752</v>
      </c>
      <c r="B74">
        <v>77.006</v>
      </c>
      <c r="C74">
        <f t="shared" si="15"/>
        <v>1.2834333333333334E-3</v>
      </c>
      <c r="D74">
        <f t="shared" si="16"/>
        <v>2.3752</v>
      </c>
      <c r="E74">
        <f t="shared" si="17"/>
        <v>1.3752</v>
      </c>
      <c r="F74">
        <f t="shared" si="18"/>
        <v>137520</v>
      </c>
      <c r="G74" s="4">
        <f t="shared" si="11"/>
        <v>8.2860376892509739E-14</v>
      </c>
      <c r="H74" s="4">
        <f t="shared" si="12"/>
        <v>8.3958274054842699E-2</v>
      </c>
      <c r="I74" s="4">
        <f t="shared" si="13"/>
        <v>5.1383658636789962</v>
      </c>
      <c r="J74">
        <f t="shared" si="14"/>
        <v>-1.0759364978667016</v>
      </c>
      <c r="K74">
        <f t="shared" si="19"/>
        <v>0.138365863678996</v>
      </c>
      <c r="L74">
        <f t="shared" si="19"/>
        <v>1.8865245649825249</v>
      </c>
      <c r="M74">
        <f t="shared" si="20"/>
        <v>5.1383658636789962</v>
      </c>
      <c r="N74">
        <f t="shared" si="21"/>
        <v>1.8865245649825249</v>
      </c>
    </row>
    <row r="75" spans="1:14">
      <c r="A75">
        <v>1.3912</v>
      </c>
      <c r="B75">
        <v>78.424000000000007</v>
      </c>
      <c r="C75">
        <f t="shared" si="15"/>
        <v>1.3070666666666667E-3</v>
      </c>
      <c r="D75">
        <f t="shared" si="16"/>
        <v>2.3912</v>
      </c>
      <c r="E75">
        <f t="shared" si="17"/>
        <v>1.3912</v>
      </c>
      <c r="F75">
        <f t="shared" si="18"/>
        <v>139120</v>
      </c>
      <c r="G75" s="4">
        <f t="shared" si="11"/>
        <v>8.3415666402534778E-14</v>
      </c>
      <c r="H75" s="4">
        <f t="shared" si="12"/>
        <v>8.4520921131900295E-2</v>
      </c>
      <c r="I75" s="4">
        <f t="shared" si="13"/>
        <v>5.1433895689946558</v>
      </c>
      <c r="J75">
        <f t="shared" si="14"/>
        <v>-1.0730357785349927</v>
      </c>
      <c r="K75">
        <f t="shared" si="19"/>
        <v>0.14338956899465605</v>
      </c>
      <c r="L75">
        <f t="shared" si="19"/>
        <v>1.8944489896298939</v>
      </c>
      <c r="M75">
        <f t="shared" si="20"/>
        <v>5.1433895689946558</v>
      </c>
      <c r="N75">
        <f t="shared" si="21"/>
        <v>1.8944489896298939</v>
      </c>
    </row>
    <row r="76" spans="1:14">
      <c r="A76">
        <v>1.4136</v>
      </c>
      <c r="B76">
        <v>79.900000000000006</v>
      </c>
      <c r="C76">
        <f t="shared" si="15"/>
        <v>1.3316666666666668E-3</v>
      </c>
      <c r="D76">
        <f t="shared" si="16"/>
        <v>2.4135999999999997</v>
      </c>
      <c r="E76">
        <f t="shared" si="17"/>
        <v>1.4135999999999997</v>
      </c>
      <c r="F76">
        <f t="shared" si="18"/>
        <v>141359.99999999997</v>
      </c>
      <c r="G76" s="4">
        <f t="shared" si="11"/>
        <v>8.363892569826227E-14</v>
      </c>
      <c r="H76" s="4">
        <f t="shared" si="12"/>
        <v>8.4747138605666988E-2</v>
      </c>
      <c r="I76" s="4">
        <f t="shared" si="13"/>
        <v>5.1503265364987074</v>
      </c>
      <c r="J76">
        <f t="shared" si="14"/>
        <v>-1.0718749563549468</v>
      </c>
      <c r="K76">
        <f t="shared" si="19"/>
        <v>0.15032653649870764</v>
      </c>
      <c r="L76">
        <f t="shared" si="19"/>
        <v>1.9025467793139914</v>
      </c>
      <c r="M76">
        <f t="shared" si="20"/>
        <v>5.1503265364987074</v>
      </c>
      <c r="N76">
        <f t="shared" si="21"/>
        <v>1.9025467793139914</v>
      </c>
    </row>
    <row r="77" spans="1:14">
      <c r="A77">
        <v>1.4311</v>
      </c>
      <c r="B77">
        <v>81.25</v>
      </c>
      <c r="C77">
        <f t="shared" si="15"/>
        <v>1.3541666666666667E-3</v>
      </c>
      <c r="D77">
        <f t="shared" si="16"/>
        <v>2.4310999999999998</v>
      </c>
      <c r="E77">
        <f t="shared" si="17"/>
        <v>1.4310999999999998</v>
      </c>
      <c r="F77">
        <f t="shared" si="18"/>
        <v>143109.99999999997</v>
      </c>
      <c r="G77" s="4">
        <f t="shared" si="11"/>
        <v>8.4012051706673668E-14</v>
      </c>
      <c r="H77" s="4">
        <f t="shared" si="12"/>
        <v>8.5125208520939424E-2</v>
      </c>
      <c r="I77" s="4">
        <f t="shared" si="13"/>
        <v>5.1556699817198108</v>
      </c>
      <c r="J77">
        <f t="shared" si="14"/>
        <v>-1.0699418112391299</v>
      </c>
      <c r="K77">
        <f t="shared" si="19"/>
        <v>0.15566998171981131</v>
      </c>
      <c r="L77">
        <f t="shared" si="19"/>
        <v>1.9098233696509119</v>
      </c>
      <c r="M77">
        <f t="shared" si="20"/>
        <v>5.1556699817198108</v>
      </c>
      <c r="N77">
        <f t="shared" si="21"/>
        <v>1.9098233696509119</v>
      </c>
    </row>
    <row r="78" spans="1:14">
      <c r="A78">
        <v>1.4521999999999999</v>
      </c>
      <c r="B78">
        <v>82.677999999999997</v>
      </c>
      <c r="C78">
        <f t="shared" si="15"/>
        <v>1.3779666666666665E-3</v>
      </c>
      <c r="D78">
        <f t="shared" si="16"/>
        <v>2.4521999999999999</v>
      </c>
      <c r="E78">
        <f t="shared" si="17"/>
        <v>1.4521999999999999</v>
      </c>
      <c r="F78">
        <f t="shared" si="18"/>
        <v>145220</v>
      </c>
      <c r="G78" s="4">
        <f t="shared" si="11"/>
        <v>8.4246473963012898E-14</v>
      </c>
      <c r="H78" s="4">
        <f t="shared" si="12"/>
        <v>8.5362736864164512E-2</v>
      </c>
      <c r="I78" s="4">
        <f t="shared" si="13"/>
        <v>5.1620264324211771</v>
      </c>
      <c r="J78">
        <f t="shared" si="14"/>
        <v>-1.0687316691933582</v>
      </c>
      <c r="K78">
        <f t="shared" si="19"/>
        <v>0.16202643242117698</v>
      </c>
      <c r="L78">
        <f t="shared" si="19"/>
        <v>1.9173899623980493</v>
      </c>
      <c r="M78">
        <f t="shared" si="20"/>
        <v>5.1620264324211771</v>
      </c>
      <c r="N78">
        <f t="shared" si="21"/>
        <v>1.9173899623980493</v>
      </c>
    </row>
    <row r="79" spans="1:14">
      <c r="A79">
        <v>1.4738</v>
      </c>
      <c r="B79">
        <v>83.926000000000002</v>
      </c>
      <c r="C79">
        <f t="shared" si="15"/>
        <v>1.3987666666666666E-3</v>
      </c>
      <c r="D79">
        <f t="shared" si="16"/>
        <v>2.4737999999999998</v>
      </c>
      <c r="E79">
        <f t="shared" si="17"/>
        <v>1.4737999999999998</v>
      </c>
      <c r="F79">
        <f t="shared" si="18"/>
        <v>147379.99999999997</v>
      </c>
      <c r="G79" s="4">
        <f t="shared" si="11"/>
        <v>8.4264796356384682E-14</v>
      </c>
      <c r="H79" s="4">
        <f t="shared" si="12"/>
        <v>8.5381302028622361E-2</v>
      </c>
      <c r="I79" s="4">
        <f t="shared" si="13"/>
        <v>5.168438552186772</v>
      </c>
      <c r="J79">
        <f t="shared" si="14"/>
        <v>-1.0686372266750281</v>
      </c>
      <c r="K79">
        <f t="shared" si="19"/>
        <v>0.16843855218677245</v>
      </c>
      <c r="L79">
        <f t="shared" si="19"/>
        <v>1.9238965246819748</v>
      </c>
      <c r="M79">
        <f t="shared" si="20"/>
        <v>5.168438552186772</v>
      </c>
      <c r="N79">
        <f t="shared" si="21"/>
        <v>1.9238965246819748</v>
      </c>
    </row>
    <row r="80" spans="1:14">
      <c r="A80">
        <v>1.4912000000000001</v>
      </c>
      <c r="B80">
        <v>85.436999999999998</v>
      </c>
      <c r="C80">
        <f t="shared" si="15"/>
        <v>1.42395E-3</v>
      </c>
      <c r="D80">
        <f t="shared" si="16"/>
        <v>2.4912000000000001</v>
      </c>
      <c r="E80">
        <f t="shared" si="17"/>
        <v>1.4912000000000001</v>
      </c>
      <c r="F80">
        <f t="shared" si="18"/>
        <v>149120</v>
      </c>
      <c r="G80" s="4">
        <f t="shared" si="11"/>
        <v>8.4780953842902186E-14</v>
      </c>
      <c r="H80" s="4">
        <f t="shared" si="12"/>
        <v>8.5904298584198166E-2</v>
      </c>
      <c r="I80" s="4">
        <f t="shared" si="13"/>
        <v>5.1735358950099064</v>
      </c>
      <c r="J80">
        <f t="shared" si="14"/>
        <v>-1.0659851038673771</v>
      </c>
      <c r="K80">
        <f t="shared" si="19"/>
        <v>0.17353589500990615</v>
      </c>
      <c r="L80">
        <f t="shared" si="19"/>
        <v>1.9316459903127594</v>
      </c>
      <c r="M80">
        <f t="shared" si="20"/>
        <v>5.1735358950099064</v>
      </c>
      <c r="N80">
        <f t="shared" si="21"/>
        <v>1.9316459903127594</v>
      </c>
    </row>
    <row r="82" spans="1:15">
      <c r="A82" s="1" t="s">
        <v>42</v>
      </c>
    </row>
    <row r="83" spans="1:15">
      <c r="A83" t="s">
        <v>6</v>
      </c>
      <c r="B83" t="s">
        <v>7</v>
      </c>
      <c r="C83" t="s">
        <v>30</v>
      </c>
      <c r="D83" t="s">
        <v>31</v>
      </c>
      <c r="E83" s="3" t="s">
        <v>32</v>
      </c>
      <c r="F83" s="3" t="s">
        <v>33</v>
      </c>
      <c r="G83" s="4" t="s">
        <v>34</v>
      </c>
      <c r="H83" s="5" t="s">
        <v>35</v>
      </c>
      <c r="I83" s="5" t="s">
        <v>36</v>
      </c>
      <c r="J83" s="5" t="s">
        <v>37</v>
      </c>
      <c r="K83" s="5" t="s">
        <v>38</v>
      </c>
      <c r="L83" s="5" t="s">
        <v>39</v>
      </c>
      <c r="M83" s="5" t="s">
        <v>41</v>
      </c>
      <c r="N83" s="5" t="s">
        <v>40</v>
      </c>
      <c r="O83" s="5" t="s">
        <v>39</v>
      </c>
    </row>
    <row r="84" spans="1:15">
      <c r="A84">
        <v>0</v>
      </c>
      <c r="B84">
        <v>0</v>
      </c>
      <c r="C84">
        <f t="shared" ref="C84:C147" si="22">B84/(1000*60)</f>
        <v>0</v>
      </c>
      <c r="D84">
        <f t="shared" ref="D84:D147" si="23">A84+1</f>
        <v>1</v>
      </c>
      <c r="E84">
        <f t="shared" ref="E84:E147" si="24">D84-1</f>
        <v>0</v>
      </c>
      <c r="F84">
        <f t="shared" ref="F84:F147" si="25">E84*100000</f>
        <v>0</v>
      </c>
      <c r="G84" s="4" t="e">
        <f>(0.00001781*0.000134*C84)/(0.0002688*F84)</f>
        <v>#DIV/0!</v>
      </c>
      <c r="H84" s="4" t="e">
        <f>G84/(0.0000000000009869233)</f>
        <v>#DIV/0!</v>
      </c>
      <c r="I84" s="4" t="e">
        <f>LOG(F84)</f>
        <v>#NUM!</v>
      </c>
      <c r="J84" t="e">
        <f>LOG(H84)</f>
        <v>#DIV/0!</v>
      </c>
      <c r="K84" t="e">
        <f>LOG(A84)</f>
        <v>#NUM!</v>
      </c>
      <c r="L84" t="e">
        <f>LOG(B84)</f>
        <v>#NUM!</v>
      </c>
      <c r="N84" t="e">
        <f>LOG(F84)</f>
        <v>#NUM!</v>
      </c>
      <c r="O84" t="e">
        <f>LOG(B84)</f>
        <v>#NUM!</v>
      </c>
    </row>
    <row r="85" spans="1:15">
      <c r="A85">
        <v>5.4162000000000004E-3</v>
      </c>
      <c r="B85">
        <v>3.3646000000000001E-3</v>
      </c>
      <c r="C85">
        <f t="shared" si="22"/>
        <v>5.6076666666666671E-8</v>
      </c>
      <c r="D85">
        <f t="shared" si="23"/>
        <v>1.0054162</v>
      </c>
      <c r="E85">
        <f t="shared" si="24"/>
        <v>5.4161999999999821E-3</v>
      </c>
      <c r="F85">
        <f t="shared" si="25"/>
        <v>541.61999999999819</v>
      </c>
      <c r="G85" s="4">
        <f t="shared" ref="G85:G107" si="26">(0.00001781*0.000134*C85)/(0.0002688*F85)</f>
        <v>9.1923584451305439E-16</v>
      </c>
      <c r="H85" s="4">
        <f t="shared" ref="H85:H107" si="27">G85/(0.0000000000009869233)</f>
        <v>9.3141568804085823E-4</v>
      </c>
      <c r="I85" s="4">
        <f t="shared" ref="I85:I107" si="28">LOG(F85)</f>
        <v>2.7336946928433852</v>
      </c>
      <c r="J85">
        <f t="shared" ref="J85:J107" si="29">LOG(H85)</f>
        <v>-3.0308564514234746</v>
      </c>
      <c r="K85">
        <f t="shared" ref="K85:L148" si="30">LOG(A85)</f>
        <v>-2.2663053071566135</v>
      </c>
      <c r="L85">
        <f t="shared" si="30"/>
        <v>-2.4730665594098586</v>
      </c>
      <c r="N85">
        <f t="shared" ref="N85:N148" si="31">LOG(F85)</f>
        <v>2.7336946928433852</v>
      </c>
      <c r="O85">
        <f t="shared" ref="O85:O148" si="32">LOG(B85)</f>
        <v>-2.4730665594098586</v>
      </c>
    </row>
    <row r="86" spans="1:15">
      <c r="A86">
        <v>2.0257000000000001E-2</v>
      </c>
      <c r="B86">
        <v>2.5634999999999998E-3</v>
      </c>
      <c r="C86">
        <f t="shared" si="22"/>
        <v>4.2724999999999994E-8</v>
      </c>
      <c r="D86">
        <f t="shared" si="23"/>
        <v>1.020257</v>
      </c>
      <c r="E86">
        <f t="shared" si="24"/>
        <v>2.0256999999999969E-2</v>
      </c>
      <c r="F86">
        <f t="shared" si="25"/>
        <v>2025.6999999999969</v>
      </c>
      <c r="G86" s="4">
        <f t="shared" si="26"/>
        <v>1.8726059403774621E-16</v>
      </c>
      <c r="H86" s="4">
        <f t="shared" si="27"/>
        <v>1.8974179050970446E-4</v>
      </c>
      <c r="I86" s="4">
        <f t="shared" si="28"/>
        <v>3.3065751280964486</v>
      </c>
      <c r="J86">
        <f t="shared" si="29"/>
        <v>-3.721837005490261</v>
      </c>
      <c r="K86">
        <f t="shared" si="30"/>
        <v>-1.693424871903551</v>
      </c>
      <c r="L86">
        <f t="shared" si="30"/>
        <v>-2.591166678223582</v>
      </c>
      <c r="N86">
        <f t="shared" si="31"/>
        <v>3.3065751280964486</v>
      </c>
      <c r="O86">
        <f t="shared" si="32"/>
        <v>-2.591166678223582</v>
      </c>
    </row>
    <row r="87" spans="1:15">
      <c r="A87">
        <v>4.0250000000000001E-2</v>
      </c>
      <c r="B87">
        <v>5.2873E-3</v>
      </c>
      <c r="C87">
        <f t="shared" si="22"/>
        <v>8.8121666666666671E-8</v>
      </c>
      <c r="D87">
        <f t="shared" si="23"/>
        <v>1.0402499999999999</v>
      </c>
      <c r="E87">
        <f t="shared" si="24"/>
        <v>4.0249999999999897E-2</v>
      </c>
      <c r="F87">
        <f t="shared" si="25"/>
        <v>4024.9999999999895</v>
      </c>
      <c r="G87" s="4">
        <f t="shared" si="26"/>
        <v>1.9438210067904031E-16</v>
      </c>
      <c r="H87" s="4">
        <f t="shared" si="27"/>
        <v>1.9695765687064061E-4</v>
      </c>
      <c r="I87" s="4">
        <f t="shared" si="28"/>
        <v>3.6047658847038861</v>
      </c>
      <c r="J87">
        <f t="shared" si="29"/>
        <v>-3.7056271310161515</v>
      </c>
      <c r="K87">
        <f t="shared" si="30"/>
        <v>-1.3952341152961127</v>
      </c>
      <c r="L87">
        <f t="shared" si="30"/>
        <v>-2.2767660471420346</v>
      </c>
      <c r="N87">
        <f t="shared" si="31"/>
        <v>3.6047658847038861</v>
      </c>
      <c r="O87">
        <f t="shared" si="32"/>
        <v>-2.2767660471420346</v>
      </c>
    </row>
    <row r="88" spans="1:15">
      <c r="A88">
        <v>6.0164000000000002E-2</v>
      </c>
      <c r="B88">
        <v>3.6851000000000002E-3</v>
      </c>
      <c r="C88">
        <f t="shared" si="22"/>
        <v>6.141833333333333E-8</v>
      </c>
      <c r="D88">
        <f t="shared" si="23"/>
        <v>1.0601640000000001</v>
      </c>
      <c r="E88">
        <f t="shared" si="24"/>
        <v>6.0164000000000106E-2</v>
      </c>
      <c r="F88">
        <f t="shared" si="25"/>
        <v>6016.4000000000106</v>
      </c>
      <c r="G88" s="4">
        <f t="shared" si="26"/>
        <v>9.0636009857612599E-17</v>
      </c>
      <c r="H88" s="4">
        <f t="shared" si="27"/>
        <v>9.1836933891025364E-5</v>
      </c>
      <c r="I88" s="4">
        <f t="shared" si="28"/>
        <v>3.7793367025865496</v>
      </c>
      <c r="J88">
        <f t="shared" si="29"/>
        <v>-4.0369826242539952</v>
      </c>
      <c r="K88">
        <f t="shared" si="30"/>
        <v>-1.2206632974134513</v>
      </c>
      <c r="L88">
        <f t="shared" si="30"/>
        <v>-2.4335507224972153</v>
      </c>
      <c r="N88">
        <f t="shared" si="31"/>
        <v>3.7793367025865496</v>
      </c>
      <c r="O88">
        <f t="shared" si="32"/>
        <v>-2.4335507224972153</v>
      </c>
    </row>
    <row r="89" spans="1:15">
      <c r="A89">
        <v>8.0062999999999995E-2</v>
      </c>
      <c r="B89">
        <v>5.6077000000000002E-3</v>
      </c>
      <c r="C89">
        <f t="shared" si="22"/>
        <v>9.3461666666666664E-8</v>
      </c>
      <c r="D89">
        <f t="shared" si="23"/>
        <v>1.080063</v>
      </c>
      <c r="E89">
        <f t="shared" si="24"/>
        <v>8.0062999999999995E-2</v>
      </c>
      <c r="F89">
        <f t="shared" si="25"/>
        <v>8006.2999999999993</v>
      </c>
      <c r="G89" s="4">
        <f t="shared" si="26"/>
        <v>1.0364327209076327E-16</v>
      </c>
      <c r="H89" s="4">
        <f t="shared" si="27"/>
        <v>1.0501654190428299E-4</v>
      </c>
      <c r="I89" s="4">
        <f t="shared" si="28"/>
        <v>3.9034318593018811</v>
      </c>
      <c r="J89">
        <f t="shared" si="29"/>
        <v>-3.9787422867213524</v>
      </c>
      <c r="K89">
        <f t="shared" si="30"/>
        <v>-1.0965681406981187</v>
      </c>
      <c r="L89">
        <f t="shared" si="30"/>
        <v>-2.2512152282492406</v>
      </c>
      <c r="N89">
        <f t="shared" si="31"/>
        <v>3.9034318593018811</v>
      </c>
      <c r="O89">
        <f t="shared" si="32"/>
        <v>-2.2512152282492406</v>
      </c>
    </row>
    <row r="90" spans="1:15">
      <c r="A90">
        <v>0.10043000000000001</v>
      </c>
      <c r="B90">
        <v>8.3313999999999992E-3</v>
      </c>
      <c r="C90">
        <f t="shared" si="22"/>
        <v>1.3885666666666664E-7</v>
      </c>
      <c r="D90">
        <f t="shared" si="23"/>
        <v>1.10043</v>
      </c>
      <c r="E90">
        <f t="shared" si="24"/>
        <v>0.10043000000000002</v>
      </c>
      <c r="F90">
        <f t="shared" si="25"/>
        <v>10043.000000000002</v>
      </c>
      <c r="G90" s="4">
        <f t="shared" si="26"/>
        <v>1.2275599937629304E-16</v>
      </c>
      <c r="H90" s="4">
        <f t="shared" si="27"/>
        <v>1.2438251217322869E-4</v>
      </c>
      <c r="I90" s="4">
        <f t="shared" si="28"/>
        <v>4.0018634626925245</v>
      </c>
      <c r="J90">
        <f t="shared" si="29"/>
        <v>-3.905240675919722</v>
      </c>
      <c r="K90">
        <f t="shared" si="30"/>
        <v>-0.99813653730747598</v>
      </c>
      <c r="L90">
        <f t="shared" si="30"/>
        <v>-2.0792820140569677</v>
      </c>
      <c r="N90">
        <f t="shared" si="31"/>
        <v>4.0018634626925245</v>
      </c>
      <c r="O90">
        <f t="shared" si="32"/>
        <v>-2.0792820140569677</v>
      </c>
    </row>
    <row r="91" spans="1:15">
      <c r="A91">
        <v>0.11999</v>
      </c>
      <c r="B91">
        <v>8.4916000000000002E-3</v>
      </c>
      <c r="C91">
        <f t="shared" si="22"/>
        <v>1.4152666666666668E-7</v>
      </c>
      <c r="D91">
        <f t="shared" si="23"/>
        <v>1.11999</v>
      </c>
      <c r="E91">
        <f t="shared" si="24"/>
        <v>0.11999000000000004</v>
      </c>
      <c r="F91">
        <f t="shared" si="25"/>
        <v>11999.000000000004</v>
      </c>
      <c r="G91" s="4">
        <f t="shared" si="26"/>
        <v>1.0472073412698412E-16</v>
      </c>
      <c r="H91" s="4">
        <f t="shared" si="27"/>
        <v>1.0610828027566489E-4</v>
      </c>
      <c r="I91" s="4">
        <f t="shared" si="28"/>
        <v>4.0791450533327493</v>
      </c>
      <c r="J91">
        <f t="shared" si="29"/>
        <v>-3.9742507241315121</v>
      </c>
      <c r="K91">
        <f t="shared" si="30"/>
        <v>-0.92085494666725121</v>
      </c>
      <c r="L91">
        <f t="shared" si="30"/>
        <v>-2.0710104716285325</v>
      </c>
      <c r="N91">
        <f t="shared" si="31"/>
        <v>4.0791450533327493</v>
      </c>
      <c r="O91">
        <f t="shared" si="32"/>
        <v>-2.0710104716285325</v>
      </c>
    </row>
    <row r="92" spans="1:15">
      <c r="A92">
        <v>0.1399</v>
      </c>
      <c r="B92">
        <v>7.6905000000000003E-3</v>
      </c>
      <c r="C92">
        <f t="shared" si="22"/>
        <v>1.2817499999999999E-7</v>
      </c>
      <c r="D92">
        <f t="shared" si="23"/>
        <v>1.1398999999999999</v>
      </c>
      <c r="E92">
        <f t="shared" si="24"/>
        <v>0.13989999999999991</v>
      </c>
      <c r="F92">
        <f t="shared" si="25"/>
        <v>13989.999999999991</v>
      </c>
      <c r="G92" s="4">
        <f t="shared" si="26"/>
        <v>8.1343913940442231E-17</v>
      </c>
      <c r="H92" s="4">
        <f t="shared" si="27"/>
        <v>8.242171802048064E-5</v>
      </c>
      <c r="I92" s="4">
        <f t="shared" si="28"/>
        <v>4.1458177144918276</v>
      </c>
      <c r="J92">
        <f t="shared" si="29"/>
        <v>-4.0839583371659778</v>
      </c>
      <c r="K92">
        <f t="shared" si="30"/>
        <v>-0.85418228550817243</v>
      </c>
      <c r="L92">
        <f t="shared" si="30"/>
        <v>-2.1140454235039194</v>
      </c>
      <c r="N92">
        <f t="shared" si="31"/>
        <v>4.1458177144918276</v>
      </c>
      <c r="O92">
        <f t="shared" si="32"/>
        <v>-2.1140454235039194</v>
      </c>
    </row>
    <row r="93" spans="1:15">
      <c r="A93">
        <v>0.15987999999999999</v>
      </c>
      <c r="B93">
        <v>9.6532000000000007E-3</v>
      </c>
      <c r="C93">
        <f t="shared" si="22"/>
        <v>1.6088666666666669E-7</v>
      </c>
      <c r="D93">
        <f t="shared" si="23"/>
        <v>1.15988</v>
      </c>
      <c r="E93">
        <f t="shared" si="24"/>
        <v>0.15988000000000002</v>
      </c>
      <c r="F93">
        <f t="shared" si="25"/>
        <v>15988.000000000002</v>
      </c>
      <c r="G93" s="4">
        <f t="shared" si="26"/>
        <v>8.9343994944372977E-17</v>
      </c>
      <c r="H93" s="4">
        <f t="shared" si="27"/>
        <v>9.0527799824335867E-5</v>
      </c>
      <c r="I93" s="4">
        <f t="shared" si="28"/>
        <v>4.2037941395880676</v>
      </c>
      <c r="J93">
        <f t="shared" si="29"/>
        <v>-4.0432180345368458</v>
      </c>
      <c r="K93">
        <f t="shared" si="30"/>
        <v>-0.79620586041193275</v>
      </c>
      <c r="L93">
        <f t="shared" si="30"/>
        <v>-2.0153286957785475</v>
      </c>
      <c r="N93">
        <f t="shared" si="31"/>
        <v>4.2037941395880676</v>
      </c>
      <c r="O93">
        <f t="shared" si="32"/>
        <v>-2.0153286957785475</v>
      </c>
    </row>
    <row r="94" spans="1:15">
      <c r="A94">
        <v>0.17963999999999999</v>
      </c>
      <c r="B94">
        <v>9.1325E-3</v>
      </c>
      <c r="C94">
        <f t="shared" si="22"/>
        <v>1.5220833333333332E-7</v>
      </c>
      <c r="D94">
        <f t="shared" si="23"/>
        <v>1.17964</v>
      </c>
      <c r="E94">
        <f t="shared" si="24"/>
        <v>0.17964000000000002</v>
      </c>
      <c r="F94">
        <f t="shared" si="25"/>
        <v>17964.000000000004</v>
      </c>
      <c r="G94" s="4">
        <f t="shared" si="26"/>
        <v>7.5227189629203295E-17</v>
      </c>
      <c r="H94" s="4">
        <f t="shared" si="27"/>
        <v>7.6223947321137609E-5</v>
      </c>
      <c r="I94" s="4">
        <f t="shared" si="28"/>
        <v>4.254403046390677</v>
      </c>
      <c r="J94">
        <f t="shared" si="29"/>
        <v>-4.1179085646769531</v>
      </c>
      <c r="K94">
        <f t="shared" si="30"/>
        <v>-0.74559695360932288</v>
      </c>
      <c r="L94">
        <f t="shared" si="30"/>
        <v>-2.0394103191160458</v>
      </c>
      <c r="N94">
        <f t="shared" si="31"/>
        <v>4.254403046390677</v>
      </c>
      <c r="O94">
        <f t="shared" si="32"/>
        <v>-2.0394103191160458</v>
      </c>
    </row>
    <row r="95" spans="1:15">
      <c r="A95">
        <v>0.19952</v>
      </c>
      <c r="B95">
        <v>8.8120999999999998E-3</v>
      </c>
      <c r="C95">
        <f t="shared" si="22"/>
        <v>1.4686833333333333E-7</v>
      </c>
      <c r="D95">
        <f t="shared" si="23"/>
        <v>1.1995199999999999</v>
      </c>
      <c r="E95">
        <f t="shared" si="24"/>
        <v>0.19951999999999992</v>
      </c>
      <c r="F95">
        <f t="shared" si="25"/>
        <v>19951.999999999993</v>
      </c>
      <c r="G95" s="4">
        <f t="shared" si="26"/>
        <v>6.535535587369014E-17</v>
      </c>
      <c r="H95" s="4">
        <f t="shared" si="27"/>
        <v>6.6221312105702775E-5</v>
      </c>
      <c r="I95" s="4">
        <f t="shared" si="28"/>
        <v>4.2999864361344668</v>
      </c>
      <c r="J95">
        <f t="shared" si="29"/>
        <v>-4.1790022184099707</v>
      </c>
      <c r="K95">
        <f t="shared" si="30"/>
        <v>-0.7000135638655326</v>
      </c>
      <c r="L95">
        <f t="shared" si="30"/>
        <v>-2.0549205831052726</v>
      </c>
      <c r="N95">
        <f t="shared" si="31"/>
        <v>4.2999864361344668</v>
      </c>
      <c r="O95">
        <f t="shared" si="32"/>
        <v>-2.0549205831052726</v>
      </c>
    </row>
    <row r="96" spans="1:15">
      <c r="A96">
        <v>0.21944</v>
      </c>
      <c r="B96">
        <v>8.7320000000000002E-3</v>
      </c>
      <c r="C96">
        <f t="shared" si="22"/>
        <v>1.4553333333333333E-7</v>
      </c>
      <c r="D96">
        <f t="shared" si="23"/>
        <v>1.2194400000000001</v>
      </c>
      <c r="E96">
        <f t="shared" si="24"/>
        <v>0.21944000000000008</v>
      </c>
      <c r="F96">
        <f t="shared" si="25"/>
        <v>21944.000000000007</v>
      </c>
      <c r="G96" s="4">
        <f t="shared" si="26"/>
        <v>5.8882485730271568E-17</v>
      </c>
      <c r="H96" s="4">
        <f t="shared" si="27"/>
        <v>5.966267665407389E-5</v>
      </c>
      <c r="I96" s="4">
        <f t="shared" si="28"/>
        <v>4.3413157945964729</v>
      </c>
      <c r="J96">
        <f t="shared" si="29"/>
        <v>-4.2242972667296019</v>
      </c>
      <c r="K96">
        <f t="shared" si="30"/>
        <v>-0.65868420540352701</v>
      </c>
      <c r="L96">
        <f t="shared" si="30"/>
        <v>-2.0588862729628983</v>
      </c>
      <c r="N96">
        <f t="shared" si="31"/>
        <v>4.3413157945964729</v>
      </c>
      <c r="O96">
        <f t="shared" si="32"/>
        <v>-2.0588862729628983</v>
      </c>
    </row>
    <row r="97" spans="1:15">
      <c r="A97">
        <v>0.23932</v>
      </c>
      <c r="B97">
        <v>9.8936000000000007E-3</v>
      </c>
      <c r="C97">
        <f t="shared" si="22"/>
        <v>1.6489333333333334E-7</v>
      </c>
      <c r="D97">
        <f t="shared" si="23"/>
        <v>1.23932</v>
      </c>
      <c r="E97">
        <f t="shared" si="24"/>
        <v>0.23931999999999998</v>
      </c>
      <c r="F97">
        <f t="shared" si="25"/>
        <v>23931.999999999996</v>
      </c>
      <c r="G97" s="4">
        <f t="shared" si="26"/>
        <v>6.1173532059419701E-17</v>
      </c>
      <c r="H97" s="4">
        <f t="shared" si="27"/>
        <v>6.198407926879393E-5</v>
      </c>
      <c r="I97" s="4">
        <f t="shared" si="28"/>
        <v>4.3789789941700086</v>
      </c>
      <c r="J97">
        <f t="shared" si="29"/>
        <v>-4.2077198455599474</v>
      </c>
      <c r="K97">
        <f t="shared" si="30"/>
        <v>-0.6210210058299912</v>
      </c>
      <c r="L97">
        <f t="shared" si="30"/>
        <v>-2.0046456522197085</v>
      </c>
      <c r="N97">
        <f t="shared" si="31"/>
        <v>4.3789789941700086</v>
      </c>
      <c r="O97">
        <f t="shared" si="32"/>
        <v>-2.0046456522197085</v>
      </c>
    </row>
    <row r="98" spans="1:15">
      <c r="A98">
        <v>0.25896999999999998</v>
      </c>
      <c r="B98">
        <v>1.2496999999999999E-2</v>
      </c>
      <c r="C98">
        <f t="shared" si="22"/>
        <v>2.0828333333333333E-7</v>
      </c>
      <c r="D98">
        <f t="shared" si="23"/>
        <v>1.2589699999999999</v>
      </c>
      <c r="E98">
        <f t="shared" si="24"/>
        <v>0.25896999999999992</v>
      </c>
      <c r="F98">
        <f t="shared" si="25"/>
        <v>25896.999999999993</v>
      </c>
      <c r="G98" s="4">
        <f t="shared" si="26"/>
        <v>7.1407613048195858E-17</v>
      </c>
      <c r="H98" s="4">
        <f t="shared" si="27"/>
        <v>7.2353761480953844E-5</v>
      </c>
      <c r="I98" s="4">
        <f t="shared" si="28"/>
        <v>4.4132494567875025</v>
      </c>
      <c r="J98">
        <f t="shared" si="29"/>
        <v>-4.1405388861350163</v>
      </c>
      <c r="K98">
        <f t="shared" si="30"/>
        <v>-0.58675054321249753</v>
      </c>
      <c r="L98">
        <f t="shared" si="30"/>
        <v>-1.9031942301772831</v>
      </c>
      <c r="N98">
        <f t="shared" si="31"/>
        <v>4.4132494567875025</v>
      </c>
      <c r="O98">
        <f t="shared" si="32"/>
        <v>-1.9031942301772831</v>
      </c>
    </row>
    <row r="99" spans="1:15">
      <c r="A99">
        <v>0.27849000000000002</v>
      </c>
      <c r="B99">
        <v>1.8786000000000001E-2</v>
      </c>
      <c r="C99">
        <f t="shared" si="22"/>
        <v>3.1310000000000002E-7</v>
      </c>
      <c r="D99">
        <f t="shared" si="23"/>
        <v>1.2784900000000001</v>
      </c>
      <c r="E99">
        <f t="shared" si="24"/>
        <v>0.27849000000000013</v>
      </c>
      <c r="F99">
        <f t="shared" si="25"/>
        <v>27849.000000000011</v>
      </c>
      <c r="G99" s="4">
        <f t="shared" si="26"/>
        <v>9.9818931313683134E-17</v>
      </c>
      <c r="H99" s="4">
        <f t="shared" si="27"/>
        <v>1.0114152874259138E-4</v>
      </c>
      <c r="I99" s="4">
        <f t="shared" si="28"/>
        <v>4.4448096051729751</v>
      </c>
      <c r="J99">
        <f t="shared" si="29"/>
        <v>-3.9950704863426467</v>
      </c>
      <c r="K99">
        <f t="shared" si="30"/>
        <v>-0.55519039482702492</v>
      </c>
      <c r="L99">
        <f t="shared" si="30"/>
        <v>-1.7261656819994411</v>
      </c>
      <c r="N99">
        <f t="shared" si="31"/>
        <v>4.4448096051729751</v>
      </c>
      <c r="O99">
        <f t="shared" si="32"/>
        <v>-1.7261656819994411</v>
      </c>
    </row>
    <row r="100" spans="1:15">
      <c r="A100">
        <v>0.29894999999999999</v>
      </c>
      <c r="B100">
        <v>3.7811999999999998E-2</v>
      </c>
      <c r="C100">
        <f t="shared" si="22"/>
        <v>6.3020000000000002E-7</v>
      </c>
      <c r="D100">
        <f t="shared" si="23"/>
        <v>1.29895</v>
      </c>
      <c r="E100">
        <f t="shared" si="24"/>
        <v>0.29895000000000005</v>
      </c>
      <c r="F100">
        <f t="shared" si="25"/>
        <v>29895.000000000004</v>
      </c>
      <c r="G100" s="4">
        <f t="shared" si="26"/>
        <v>1.8716269691937656E-16</v>
      </c>
      <c r="H100" s="4">
        <f t="shared" si="27"/>
        <v>1.8964259625786173E-4</v>
      </c>
      <c r="I100" s="4">
        <f t="shared" si="28"/>
        <v>4.475598557756169</v>
      </c>
      <c r="J100">
        <f t="shared" si="29"/>
        <v>-3.7220641077047749</v>
      </c>
      <c r="K100">
        <f t="shared" si="30"/>
        <v>-0.52440144224383112</v>
      </c>
      <c r="L100">
        <f t="shared" si="30"/>
        <v>-1.4223703507783756</v>
      </c>
      <c r="N100">
        <f t="shared" si="31"/>
        <v>4.475598557756169</v>
      </c>
      <c r="O100">
        <f t="shared" si="32"/>
        <v>-1.4223703507783756</v>
      </c>
    </row>
    <row r="101" spans="1:15">
      <c r="A101">
        <v>0.31868000000000002</v>
      </c>
      <c r="B101">
        <v>6.4408000000000007E-2</v>
      </c>
      <c r="C101">
        <f t="shared" si="22"/>
        <v>1.0734666666666668E-6</v>
      </c>
      <c r="D101">
        <f t="shared" si="23"/>
        <v>1.3186800000000001</v>
      </c>
      <c r="E101">
        <f t="shared" si="24"/>
        <v>0.31868000000000007</v>
      </c>
      <c r="F101">
        <f t="shared" si="25"/>
        <v>31868.000000000007</v>
      </c>
      <c r="G101" s="4">
        <f t="shared" si="26"/>
        <v>2.9907024617668923E-16</v>
      </c>
      <c r="H101" s="4">
        <f t="shared" si="27"/>
        <v>3.0303291671874525E-4</v>
      </c>
      <c r="I101" s="4">
        <f t="shared" si="28"/>
        <v>4.5033548084935298</v>
      </c>
      <c r="J101">
        <f t="shared" si="29"/>
        <v>-3.5185101940294978</v>
      </c>
      <c r="K101">
        <f t="shared" si="30"/>
        <v>-0.49664519150647035</v>
      </c>
      <c r="L101">
        <f t="shared" si="30"/>
        <v>-1.1910601863657375</v>
      </c>
      <c r="N101">
        <f t="shared" si="31"/>
        <v>4.5033548084935298</v>
      </c>
      <c r="O101">
        <f t="shared" si="32"/>
        <v>-1.1910601863657375</v>
      </c>
    </row>
    <row r="102" spans="1:15">
      <c r="A102">
        <v>0.33849000000000001</v>
      </c>
      <c r="B102">
        <v>0.10783</v>
      </c>
      <c r="C102">
        <f t="shared" si="22"/>
        <v>1.7971666666666665E-6</v>
      </c>
      <c r="D102">
        <f t="shared" si="23"/>
        <v>1.33849</v>
      </c>
      <c r="E102">
        <f t="shared" si="24"/>
        <v>0.33848999999999996</v>
      </c>
      <c r="F102">
        <f t="shared" si="25"/>
        <v>33848.999999999993</v>
      </c>
      <c r="G102" s="4">
        <f t="shared" si="26"/>
        <v>4.7139173686932221E-16</v>
      </c>
      <c r="H102" s="4">
        <f t="shared" si="27"/>
        <v>4.7763766127451057E-4</v>
      </c>
      <c r="I102" s="4">
        <f t="shared" si="28"/>
        <v>4.5295458428617241</v>
      </c>
      <c r="J102">
        <f t="shared" si="29"/>
        <v>-3.320901436822461</v>
      </c>
      <c r="K102">
        <f t="shared" si="30"/>
        <v>-0.47045415713827599</v>
      </c>
      <c r="L102">
        <f t="shared" si="30"/>
        <v>-0.96726039479050663</v>
      </c>
      <c r="N102">
        <f t="shared" si="31"/>
        <v>4.5295458428617241</v>
      </c>
      <c r="O102">
        <f t="shared" si="32"/>
        <v>-0.96726039479050663</v>
      </c>
    </row>
    <row r="103" spans="1:15">
      <c r="A103">
        <v>0.35843999999999998</v>
      </c>
      <c r="B103">
        <v>0.16527</v>
      </c>
      <c r="C103">
        <f t="shared" si="22"/>
        <v>2.7545000000000001E-6</v>
      </c>
      <c r="D103">
        <f t="shared" si="23"/>
        <v>1.3584399999999999</v>
      </c>
      <c r="E103">
        <f t="shared" si="24"/>
        <v>0.35843999999999987</v>
      </c>
      <c r="F103">
        <f t="shared" si="25"/>
        <v>35843.999999999985</v>
      </c>
      <c r="G103" s="4">
        <f t="shared" si="26"/>
        <v>6.8228490269175731E-16</v>
      </c>
      <c r="H103" s="4">
        <f t="shared" si="27"/>
        <v>6.9132515433748226E-4</v>
      </c>
      <c r="I103" s="4">
        <f t="shared" si="28"/>
        <v>4.5544164686517528</v>
      </c>
      <c r="J103">
        <f t="shared" si="29"/>
        <v>-3.1603176407289997</v>
      </c>
      <c r="K103">
        <f t="shared" si="30"/>
        <v>-0.44558353134824691</v>
      </c>
      <c r="L103">
        <f t="shared" si="30"/>
        <v>-0.78180597290701614</v>
      </c>
      <c r="N103">
        <f t="shared" si="31"/>
        <v>4.5544164686517528</v>
      </c>
      <c r="O103">
        <f t="shared" si="32"/>
        <v>-0.78180597290701614</v>
      </c>
    </row>
    <row r="104" spans="1:15">
      <c r="A104">
        <v>0.37839</v>
      </c>
      <c r="B104">
        <v>0.25984000000000002</v>
      </c>
      <c r="C104">
        <f t="shared" si="22"/>
        <v>4.3306666666666673E-6</v>
      </c>
      <c r="D104">
        <f t="shared" si="23"/>
        <v>1.37839</v>
      </c>
      <c r="E104">
        <f t="shared" si="24"/>
        <v>0.37839</v>
      </c>
      <c r="F104">
        <f t="shared" si="25"/>
        <v>37839</v>
      </c>
      <c r="G104" s="4">
        <f t="shared" si="26"/>
        <v>1.0161423692780234E-15</v>
      </c>
      <c r="H104" s="4">
        <f t="shared" si="27"/>
        <v>1.0296062209474873E-3</v>
      </c>
      <c r="I104" s="4">
        <f t="shared" si="28"/>
        <v>4.5779396504511993</v>
      </c>
      <c r="J104">
        <f t="shared" si="29"/>
        <v>-2.9873288420603483</v>
      </c>
      <c r="K104">
        <f t="shared" si="30"/>
        <v>-0.42206034954880106</v>
      </c>
      <c r="L104">
        <f t="shared" si="30"/>
        <v>-0.58529399243891866</v>
      </c>
      <c r="N104">
        <f t="shared" si="31"/>
        <v>4.5779396504511993</v>
      </c>
      <c r="O104">
        <f t="shared" si="32"/>
        <v>-0.58529399243891866</v>
      </c>
    </row>
    <row r="105" spans="1:15">
      <c r="A105">
        <v>0.39785999999999999</v>
      </c>
      <c r="B105">
        <v>0.37628</v>
      </c>
      <c r="C105">
        <f t="shared" si="22"/>
        <v>6.271333333333333E-6</v>
      </c>
      <c r="D105">
        <f t="shared" si="23"/>
        <v>1.3978600000000001</v>
      </c>
      <c r="E105">
        <f t="shared" si="24"/>
        <v>0.3978600000000001</v>
      </c>
      <c r="F105">
        <f t="shared" si="25"/>
        <v>39786.000000000007</v>
      </c>
      <c r="G105" s="4">
        <f t="shared" si="26"/>
        <v>1.3994876171346068E-15</v>
      </c>
      <c r="H105" s="4">
        <f t="shared" si="27"/>
        <v>1.4180307802385522E-3</v>
      </c>
      <c r="I105" s="4">
        <f t="shared" si="28"/>
        <v>4.5997302782956524</v>
      </c>
      <c r="J105">
        <f t="shared" si="29"/>
        <v>-2.8483143421129862</v>
      </c>
      <c r="K105">
        <f t="shared" si="30"/>
        <v>-0.40026972170434749</v>
      </c>
      <c r="L105">
        <f t="shared" si="30"/>
        <v>-0.42448886464710295</v>
      </c>
      <c r="N105">
        <f t="shared" si="31"/>
        <v>4.5997302782956524</v>
      </c>
      <c r="O105">
        <f t="shared" si="32"/>
        <v>-0.42448886464710295</v>
      </c>
    </row>
    <row r="106" spans="1:15">
      <c r="A106">
        <v>0.41852</v>
      </c>
      <c r="B106">
        <v>0.51902999999999999</v>
      </c>
      <c r="C106">
        <f t="shared" si="22"/>
        <v>8.6504999999999996E-6</v>
      </c>
      <c r="D106">
        <f t="shared" si="23"/>
        <v>1.41852</v>
      </c>
      <c r="E106">
        <f t="shared" si="24"/>
        <v>0.41852</v>
      </c>
      <c r="F106">
        <f t="shared" si="25"/>
        <v>41852</v>
      </c>
      <c r="G106" s="4">
        <f t="shared" si="26"/>
        <v>1.8351199107441535E-15</v>
      </c>
      <c r="H106" s="4">
        <f t="shared" si="27"/>
        <v>1.8594351868520618E-3</v>
      </c>
      <c r="I106" s="4">
        <f t="shared" si="28"/>
        <v>4.6217162166473109</v>
      </c>
      <c r="J106">
        <f t="shared" si="29"/>
        <v>-2.7306189549673192</v>
      </c>
      <c r="K106">
        <f t="shared" si="30"/>
        <v>-0.37828378335268886</v>
      </c>
      <c r="L106">
        <f t="shared" si="30"/>
        <v>-0.2848075391497778</v>
      </c>
      <c r="N106">
        <f t="shared" si="31"/>
        <v>4.6217162166473109</v>
      </c>
      <c r="O106">
        <f t="shared" si="32"/>
        <v>-0.2848075391497778</v>
      </c>
    </row>
    <row r="107" spans="1:15">
      <c r="A107">
        <v>0.43835000000000002</v>
      </c>
      <c r="B107">
        <v>0.70952999999999999</v>
      </c>
      <c r="C107">
        <f t="shared" si="22"/>
        <v>1.1825500000000001E-5</v>
      </c>
      <c r="D107">
        <f t="shared" si="23"/>
        <v>1.43835</v>
      </c>
      <c r="E107">
        <f t="shared" si="24"/>
        <v>0.43835000000000002</v>
      </c>
      <c r="F107">
        <f t="shared" si="25"/>
        <v>43835</v>
      </c>
      <c r="G107" s="4">
        <f t="shared" si="26"/>
        <v>2.3951788879904082E-15</v>
      </c>
      <c r="H107" s="4">
        <f t="shared" si="27"/>
        <v>2.4269149264085749E-3</v>
      </c>
      <c r="I107" s="4">
        <f t="shared" si="28"/>
        <v>4.6418210108903564</v>
      </c>
      <c r="J107">
        <f t="shared" si="29"/>
        <v>-2.6149454472522753</v>
      </c>
      <c r="K107">
        <f t="shared" si="30"/>
        <v>-0.3581789891096438</v>
      </c>
      <c r="L107">
        <f t="shared" si="30"/>
        <v>-0.14902923719168856</v>
      </c>
      <c r="N107">
        <f t="shared" si="31"/>
        <v>4.6418210108903564</v>
      </c>
      <c r="O107">
        <f t="shared" si="32"/>
        <v>-0.14902923719168856</v>
      </c>
    </row>
    <row r="108" spans="1:15">
      <c r="A108">
        <v>0.45733000000000001</v>
      </c>
      <c r="B108">
        <v>0.92005999999999999</v>
      </c>
      <c r="C108" s="1">
        <f t="shared" si="22"/>
        <v>1.5334333333333333E-5</v>
      </c>
      <c r="D108" s="1">
        <f t="shared" si="23"/>
        <v>1.45733</v>
      </c>
      <c r="E108" s="1">
        <f t="shared" si="24"/>
        <v>0.45733000000000001</v>
      </c>
      <c r="F108" s="1">
        <f t="shared" si="25"/>
        <v>45733</v>
      </c>
      <c r="G108" s="1">
        <f>(0.00001781*0.000134*C108)/(0.0002688*F108)</f>
        <v>2.9769713961931912E-15</v>
      </c>
      <c r="H108" s="1">
        <f>G108/(0.0000000000009869233)</f>
        <v>3.0164161654641156E-3</v>
      </c>
      <c r="I108" s="1">
        <f>LOG(F108)</f>
        <v>4.6602296912278591</v>
      </c>
      <c r="J108" s="1">
        <f>LOG(H108)</f>
        <v>-2.5205087404229207</v>
      </c>
      <c r="K108" s="1">
        <f t="shared" si="30"/>
        <v>-0.33977030877214104</v>
      </c>
      <c r="L108" s="1">
        <f t="shared" si="30"/>
        <v>-3.6183850024831106E-2</v>
      </c>
      <c r="M108">
        <f>G108/G28</f>
        <v>4.4635428317409714E-2</v>
      </c>
      <c r="N108">
        <f t="shared" si="31"/>
        <v>4.6602296912278591</v>
      </c>
      <c r="O108">
        <f t="shared" si="32"/>
        <v>-3.6183850024831106E-2</v>
      </c>
    </row>
    <row r="109" spans="1:15">
      <c r="A109">
        <v>0.47732999999999998</v>
      </c>
      <c r="B109">
        <v>1.1837</v>
      </c>
      <c r="C109">
        <f t="shared" si="22"/>
        <v>1.9728333333333332E-5</v>
      </c>
      <c r="D109">
        <f t="shared" si="23"/>
        <v>1.47733</v>
      </c>
      <c r="E109">
        <f t="shared" si="24"/>
        <v>0.47733000000000003</v>
      </c>
      <c r="F109">
        <f t="shared" si="25"/>
        <v>47733</v>
      </c>
      <c r="G109" s="4">
        <f t="shared" ref="G109:G160" si="33">(0.00001781*0.000134*C109)/(0.0002688*F109)</f>
        <v>3.6695357254880746E-15</v>
      </c>
      <c r="H109" s="4">
        <f t="shared" ref="H109:H160" si="34">G109/(0.0000000000009869233)</f>
        <v>3.7181569484559481E-3</v>
      </c>
      <c r="I109" s="4">
        <f t="shared" ref="I109:I160" si="35">LOG(F109)</f>
        <v>4.6788187304588904</v>
      </c>
      <c r="J109">
        <f t="shared" ref="J109:J160" si="36">LOG(H109)</f>
        <v>-2.4296722820171222</v>
      </c>
      <c r="K109">
        <f t="shared" si="30"/>
        <v>-0.32118126954110993</v>
      </c>
      <c r="L109">
        <f t="shared" si="30"/>
        <v>7.324164761199857E-2</v>
      </c>
      <c r="M109">
        <f t="shared" ref="M109:M160" si="37">G109/G29</f>
        <v>5.4646558251380616E-2</v>
      </c>
      <c r="N109">
        <f t="shared" si="31"/>
        <v>4.6788187304588904</v>
      </c>
      <c r="O109">
        <f t="shared" si="32"/>
        <v>7.324164761199857E-2</v>
      </c>
    </row>
    <row r="110" spans="1:15">
      <c r="A110">
        <v>0.49752999999999997</v>
      </c>
      <c r="B110">
        <v>1.5118</v>
      </c>
      <c r="C110">
        <f t="shared" si="22"/>
        <v>2.5196666666666669E-5</v>
      </c>
      <c r="D110">
        <f t="shared" si="23"/>
        <v>1.49753</v>
      </c>
      <c r="E110">
        <f t="shared" si="24"/>
        <v>0.49753000000000003</v>
      </c>
      <c r="F110">
        <f t="shared" si="25"/>
        <v>49753</v>
      </c>
      <c r="G110" s="4">
        <f t="shared" si="33"/>
        <v>4.4963827308890062E-15</v>
      </c>
      <c r="H110" s="4">
        <f t="shared" si="34"/>
        <v>4.5559596484235458E-3</v>
      </c>
      <c r="I110" s="4">
        <f t="shared" si="35"/>
        <v>4.6968192729041434</v>
      </c>
      <c r="J110">
        <f t="shared" si="36"/>
        <v>-2.341420131068924</v>
      </c>
      <c r="K110">
        <f t="shared" si="30"/>
        <v>-0.30318072709585636</v>
      </c>
      <c r="L110">
        <f t="shared" si="30"/>
        <v>0.17949434100545011</v>
      </c>
      <c r="M110">
        <f t="shared" si="37"/>
        <v>6.6515979152969848E-2</v>
      </c>
      <c r="N110">
        <f t="shared" si="31"/>
        <v>4.6968192729041434</v>
      </c>
      <c r="O110">
        <f t="shared" si="32"/>
        <v>0.17949434100545011</v>
      </c>
    </row>
    <row r="111" spans="1:15">
      <c r="A111">
        <v>0.51814000000000004</v>
      </c>
      <c r="B111">
        <v>1.8831</v>
      </c>
      <c r="C111">
        <f t="shared" si="22"/>
        <v>3.1384999999999999E-5</v>
      </c>
      <c r="D111">
        <f t="shared" si="23"/>
        <v>1.51814</v>
      </c>
      <c r="E111">
        <f t="shared" si="24"/>
        <v>0.51814000000000004</v>
      </c>
      <c r="F111">
        <f t="shared" si="25"/>
        <v>51814.000000000007</v>
      </c>
      <c r="G111" s="4">
        <f t="shared" si="33"/>
        <v>5.3779215866804711E-15</v>
      </c>
      <c r="H111" s="4">
        <f t="shared" si="34"/>
        <v>5.4491788639304296E-3</v>
      </c>
      <c r="I111" s="4">
        <f t="shared" si="35"/>
        <v>4.7144471207733503</v>
      </c>
      <c r="J111">
        <f t="shared" si="36"/>
        <v>-2.2636689365732074</v>
      </c>
      <c r="K111">
        <f t="shared" si="30"/>
        <v>-0.28555287922665018</v>
      </c>
      <c r="L111">
        <f t="shared" si="30"/>
        <v>0.27487338337037315</v>
      </c>
      <c r="M111">
        <f t="shared" si="37"/>
        <v>7.9546836616191344E-2</v>
      </c>
      <c r="N111">
        <f t="shared" si="31"/>
        <v>4.7144471207733503</v>
      </c>
      <c r="O111">
        <f t="shared" si="32"/>
        <v>0.27487338337037315</v>
      </c>
    </row>
    <row r="112" spans="1:15">
      <c r="A112">
        <v>0.53844000000000003</v>
      </c>
      <c r="B112">
        <v>2.2507999999999999</v>
      </c>
      <c r="C112">
        <f t="shared" si="22"/>
        <v>3.7513333333333332E-5</v>
      </c>
      <c r="D112">
        <f t="shared" si="23"/>
        <v>1.53844</v>
      </c>
      <c r="E112">
        <f t="shared" si="24"/>
        <v>0.53844000000000003</v>
      </c>
      <c r="F112">
        <f t="shared" si="25"/>
        <v>53844</v>
      </c>
      <c r="G112" s="4">
        <f t="shared" si="33"/>
        <v>6.1856849110982591E-15</v>
      </c>
      <c r="H112" s="4">
        <f t="shared" si="34"/>
        <v>6.2676450247939816E-3</v>
      </c>
      <c r="I112" s="4">
        <f t="shared" si="35"/>
        <v>4.7311373155806988</v>
      </c>
      <c r="J112">
        <f t="shared" si="36"/>
        <v>-2.2028956082689746</v>
      </c>
      <c r="K112">
        <f t="shared" si="30"/>
        <v>-0.26886268441930089</v>
      </c>
      <c r="L112">
        <f t="shared" si="30"/>
        <v>0.35233690648195504</v>
      </c>
      <c r="M112">
        <f t="shared" si="37"/>
        <v>9.0436898819408001E-2</v>
      </c>
      <c r="N112">
        <f t="shared" si="31"/>
        <v>4.7311373155806988</v>
      </c>
      <c r="O112">
        <f t="shared" si="32"/>
        <v>0.35233690648195504</v>
      </c>
    </row>
    <row r="113" spans="1:15">
      <c r="A113">
        <v>0.55711999999999995</v>
      </c>
      <c r="B113">
        <v>2.7536999999999998</v>
      </c>
      <c r="C113">
        <f t="shared" si="22"/>
        <v>4.5895E-5</v>
      </c>
      <c r="D113">
        <f t="shared" si="23"/>
        <v>1.5571199999999998</v>
      </c>
      <c r="E113">
        <f t="shared" si="24"/>
        <v>0.55711999999999984</v>
      </c>
      <c r="F113">
        <f t="shared" si="25"/>
        <v>55711.999999999985</v>
      </c>
      <c r="G113" s="4">
        <f t="shared" si="33"/>
        <v>7.3140188991193692E-15</v>
      </c>
      <c r="H113" s="4">
        <f t="shared" si="34"/>
        <v>7.4109293995991065E-3</v>
      </c>
      <c r="I113" s="4">
        <f t="shared" si="35"/>
        <v>4.745948749437237</v>
      </c>
      <c r="J113">
        <f t="shared" si="36"/>
        <v>-2.130127324030572</v>
      </c>
      <c r="K113">
        <f t="shared" si="30"/>
        <v>-0.25405125056276284</v>
      </c>
      <c r="L113">
        <f t="shared" si="30"/>
        <v>0.43991662457689562</v>
      </c>
      <c r="M113">
        <f t="shared" si="37"/>
        <v>0.10615733869571496</v>
      </c>
      <c r="N113">
        <f t="shared" si="31"/>
        <v>4.745948749437237</v>
      </c>
      <c r="O113">
        <f t="shared" si="32"/>
        <v>0.43991662457689562</v>
      </c>
    </row>
    <row r="114" spans="1:15">
      <c r="A114">
        <v>0.57777999999999996</v>
      </c>
      <c r="B114">
        <v>3.2873000000000001</v>
      </c>
      <c r="C114">
        <f t="shared" si="22"/>
        <v>5.4788333333333332E-5</v>
      </c>
      <c r="D114">
        <f t="shared" si="23"/>
        <v>1.57778</v>
      </c>
      <c r="E114">
        <f t="shared" si="24"/>
        <v>0.57777999999999996</v>
      </c>
      <c r="F114">
        <f t="shared" si="25"/>
        <v>57777.999999999993</v>
      </c>
      <c r="G114" s="4">
        <f t="shared" si="33"/>
        <v>8.4190877918841821E-15</v>
      </c>
      <c r="H114" s="4">
        <f t="shared" si="34"/>
        <v>8.5306404174307991E-3</v>
      </c>
      <c r="I114" s="4">
        <f t="shared" si="35"/>
        <v>4.7617625045556542</v>
      </c>
      <c r="J114">
        <f t="shared" si="36"/>
        <v>-2.0690183639888562</v>
      </c>
      <c r="K114">
        <f t="shared" si="30"/>
        <v>-0.23823749544434603</v>
      </c>
      <c r="L114">
        <f t="shared" si="30"/>
        <v>0.51683933973702845</v>
      </c>
      <c r="M114">
        <f t="shared" si="37"/>
        <v>0.12187427892521004</v>
      </c>
      <c r="N114">
        <f t="shared" si="31"/>
        <v>4.7617625045556542</v>
      </c>
      <c r="O114">
        <f t="shared" si="32"/>
        <v>0.51683933973702845</v>
      </c>
    </row>
    <row r="115" spans="1:15">
      <c r="A115">
        <v>0.59708000000000006</v>
      </c>
      <c r="B115">
        <v>3.8416999999999999</v>
      </c>
      <c r="C115">
        <f t="shared" si="22"/>
        <v>6.4028333333333325E-5</v>
      </c>
      <c r="D115">
        <f t="shared" si="23"/>
        <v>1.5970800000000001</v>
      </c>
      <c r="E115">
        <f t="shared" si="24"/>
        <v>0.59708000000000006</v>
      </c>
      <c r="F115">
        <f t="shared" si="25"/>
        <v>59708.000000000007</v>
      </c>
      <c r="G115" s="4">
        <f t="shared" si="33"/>
        <v>9.5209246154532748E-15</v>
      </c>
      <c r="H115" s="4">
        <f t="shared" si="34"/>
        <v>9.6470765412603743E-3</v>
      </c>
      <c r="I115" s="4">
        <f t="shared" si="35"/>
        <v>4.7760325241459247</v>
      </c>
      <c r="J115">
        <f t="shared" si="36"/>
        <v>-2.0156042757086414</v>
      </c>
      <c r="K115">
        <f t="shared" si="30"/>
        <v>-0.22396747585407545</v>
      </c>
      <c r="L115">
        <f t="shared" si="30"/>
        <v>0.58452344760751374</v>
      </c>
      <c r="M115">
        <f t="shared" si="37"/>
        <v>0.13724767919727687</v>
      </c>
      <c r="N115">
        <f t="shared" si="31"/>
        <v>4.7760325241459247</v>
      </c>
      <c r="O115">
        <f t="shared" si="32"/>
        <v>0.58452344760751374</v>
      </c>
    </row>
    <row r="116" spans="1:15">
      <c r="A116">
        <v>0.61616000000000004</v>
      </c>
      <c r="B116">
        <v>4.5023999999999997</v>
      </c>
      <c r="C116">
        <f t="shared" si="22"/>
        <v>7.504E-5</v>
      </c>
      <c r="D116">
        <f t="shared" si="23"/>
        <v>1.61616</v>
      </c>
      <c r="E116">
        <f t="shared" si="24"/>
        <v>0.61616000000000004</v>
      </c>
      <c r="F116">
        <f t="shared" si="25"/>
        <v>61616.000000000007</v>
      </c>
      <c r="G116" s="4">
        <f t="shared" si="33"/>
        <v>1.0812815123777375E-14</v>
      </c>
      <c r="H116" s="4">
        <f t="shared" si="34"/>
        <v>1.0956084554673473E-2</v>
      </c>
      <c r="I116" s="4">
        <f t="shared" si="35"/>
        <v>4.7896935012786557</v>
      </c>
      <c r="J116">
        <f t="shared" si="36"/>
        <v>-1.9603446246942349</v>
      </c>
      <c r="K116">
        <f t="shared" si="30"/>
        <v>-0.21030649872134408</v>
      </c>
      <c r="L116">
        <f t="shared" si="30"/>
        <v>0.65344407575465169</v>
      </c>
      <c r="M116">
        <f t="shared" si="37"/>
        <v>0.15517296257324306</v>
      </c>
      <c r="N116">
        <f t="shared" si="31"/>
        <v>4.7896935012786557</v>
      </c>
      <c r="O116">
        <f t="shared" si="32"/>
        <v>0.65344407575465169</v>
      </c>
    </row>
    <row r="117" spans="1:15">
      <c r="A117">
        <v>0.63592000000000004</v>
      </c>
      <c r="B117">
        <v>5.0848000000000004</v>
      </c>
      <c r="C117">
        <f t="shared" si="22"/>
        <v>8.4746666666666673E-5</v>
      </c>
      <c r="D117">
        <f t="shared" si="23"/>
        <v>1.63592</v>
      </c>
      <c r="E117">
        <f t="shared" si="24"/>
        <v>0.63592000000000004</v>
      </c>
      <c r="F117">
        <f t="shared" si="25"/>
        <v>63592.000000000007</v>
      </c>
      <c r="G117" s="4">
        <f t="shared" si="33"/>
        <v>1.1832039058022675E-14</v>
      </c>
      <c r="H117" s="4">
        <f t="shared" si="34"/>
        <v>1.198881317121875E-2</v>
      </c>
      <c r="I117" s="4">
        <f t="shared" si="35"/>
        <v>4.8034024839756704</v>
      </c>
      <c r="J117">
        <f t="shared" si="36"/>
        <v>-1.9212238076186152</v>
      </c>
      <c r="K117">
        <f t="shared" si="30"/>
        <v>-0.19659751602432979</v>
      </c>
      <c r="L117">
        <f t="shared" si="30"/>
        <v>0.7062738755272856</v>
      </c>
      <c r="M117">
        <f t="shared" si="37"/>
        <v>0.16856034894282595</v>
      </c>
      <c r="N117">
        <f t="shared" si="31"/>
        <v>4.8034024839756704</v>
      </c>
      <c r="O117">
        <f t="shared" si="32"/>
        <v>0.7062738755272856</v>
      </c>
    </row>
    <row r="118" spans="1:15">
      <c r="A118">
        <v>0.65690999999999999</v>
      </c>
      <c r="B118">
        <v>5.7801</v>
      </c>
      <c r="C118">
        <f t="shared" si="22"/>
        <v>9.6335000000000005E-5</v>
      </c>
      <c r="D118">
        <f t="shared" si="23"/>
        <v>1.6569099999999999</v>
      </c>
      <c r="E118">
        <f t="shared" si="24"/>
        <v>0.65690999999999988</v>
      </c>
      <c r="F118">
        <f t="shared" si="25"/>
        <v>65690.999999999985</v>
      </c>
      <c r="G118" s="4">
        <f t="shared" si="33"/>
        <v>1.302020080054636E-14</v>
      </c>
      <c r="H118" s="4">
        <f t="shared" si="34"/>
        <v>1.3192718016229182E-2</v>
      </c>
      <c r="I118" s="4">
        <f t="shared" si="35"/>
        <v>4.8175058730898055</v>
      </c>
      <c r="J118">
        <f t="shared" si="36"/>
        <v>-1.8796657201591427</v>
      </c>
      <c r="K118">
        <f t="shared" si="30"/>
        <v>-0.18249412691019423</v>
      </c>
      <c r="L118">
        <f t="shared" si="30"/>
        <v>0.76193535210089369</v>
      </c>
      <c r="M118">
        <f t="shared" si="37"/>
        <v>0.18441954073967456</v>
      </c>
      <c r="N118">
        <f t="shared" si="31"/>
        <v>4.8175058730898055</v>
      </c>
      <c r="O118">
        <f t="shared" si="32"/>
        <v>0.76193535210089369</v>
      </c>
    </row>
    <row r="119" spans="1:15">
      <c r="A119">
        <v>0.67669999999999997</v>
      </c>
      <c r="B119">
        <v>6.5210999999999997</v>
      </c>
      <c r="C119">
        <f t="shared" si="22"/>
        <v>1.0868499999999999E-4</v>
      </c>
      <c r="D119">
        <f t="shared" si="23"/>
        <v>1.6766999999999999</v>
      </c>
      <c r="E119">
        <f t="shared" si="24"/>
        <v>0.67669999999999986</v>
      </c>
      <c r="F119">
        <f t="shared" si="25"/>
        <v>67669.999999999985</v>
      </c>
      <c r="G119" s="4">
        <f t="shared" si="33"/>
        <v>1.4259782016148051E-14</v>
      </c>
      <c r="H119" s="4">
        <f t="shared" si="34"/>
        <v>1.4448723640578807E-2</v>
      </c>
      <c r="I119" s="4">
        <f t="shared" si="35"/>
        <v>4.8303961764834691</v>
      </c>
      <c r="J119">
        <f t="shared" si="36"/>
        <v>-1.840170515560456</v>
      </c>
      <c r="K119">
        <f t="shared" si="30"/>
        <v>-0.169603823516531</v>
      </c>
      <c r="L119">
        <f t="shared" si="30"/>
        <v>0.81432086009324345</v>
      </c>
      <c r="M119">
        <f t="shared" si="37"/>
        <v>0.20099530690022246</v>
      </c>
      <c r="N119">
        <f t="shared" si="31"/>
        <v>4.8303961764834691</v>
      </c>
      <c r="O119">
        <f t="shared" si="32"/>
        <v>0.81432086009324345</v>
      </c>
    </row>
    <row r="120" spans="1:15">
      <c r="A120">
        <v>0.69555999999999996</v>
      </c>
      <c r="B120">
        <v>7.2911999999999999</v>
      </c>
      <c r="C120">
        <f t="shared" si="22"/>
        <v>1.2152E-4</v>
      </c>
      <c r="D120">
        <f t="shared" si="23"/>
        <v>1.69556</v>
      </c>
      <c r="E120">
        <f t="shared" si="24"/>
        <v>0.69555999999999996</v>
      </c>
      <c r="F120">
        <f t="shared" si="25"/>
        <v>69556</v>
      </c>
      <c r="G120" s="4">
        <f t="shared" si="33"/>
        <v>1.5511457794199399E-14</v>
      </c>
      <c r="H120" s="4">
        <f t="shared" si="34"/>
        <v>1.5716984079917253E-2</v>
      </c>
      <c r="I120" s="4">
        <f t="shared" si="35"/>
        <v>4.8423345988068514</v>
      </c>
      <c r="J120">
        <f t="shared" si="36"/>
        <v>-1.8036307867387087</v>
      </c>
      <c r="K120">
        <f t="shared" si="30"/>
        <v>-0.15766540119314834</v>
      </c>
      <c r="L120">
        <f t="shared" si="30"/>
        <v>0.86279901123837355</v>
      </c>
      <c r="M120">
        <f t="shared" si="37"/>
        <v>0.21824762056563041</v>
      </c>
      <c r="N120">
        <f t="shared" si="31"/>
        <v>4.8423345988068514</v>
      </c>
      <c r="O120">
        <f t="shared" si="32"/>
        <v>0.86279901123837355</v>
      </c>
    </row>
    <row r="121" spans="1:15">
      <c r="A121">
        <v>0.71648999999999996</v>
      </c>
      <c r="B121">
        <v>8.1130999999999993</v>
      </c>
      <c r="C121">
        <f t="shared" si="22"/>
        <v>1.3521833333333331E-4</v>
      </c>
      <c r="D121">
        <f t="shared" si="23"/>
        <v>1.7164899999999998</v>
      </c>
      <c r="E121">
        <f t="shared" si="24"/>
        <v>0.71648999999999985</v>
      </c>
      <c r="F121">
        <f t="shared" si="25"/>
        <v>71648.999999999985</v>
      </c>
      <c r="G121" s="4">
        <f t="shared" si="33"/>
        <v>1.6755789614153506E-14</v>
      </c>
      <c r="H121" s="4">
        <f t="shared" si="34"/>
        <v>1.6977803253964623E-2</v>
      </c>
      <c r="I121" s="4">
        <f t="shared" si="35"/>
        <v>4.8552101333584492</v>
      </c>
      <c r="J121">
        <f t="shared" si="36"/>
        <v>-1.7701185035148921</v>
      </c>
      <c r="K121">
        <f t="shared" si="30"/>
        <v>-0.14478986664155089</v>
      </c>
      <c r="L121">
        <f t="shared" si="30"/>
        <v>0.90918682901378756</v>
      </c>
      <c r="M121">
        <f t="shared" si="37"/>
        <v>0.2343170476659347</v>
      </c>
      <c r="N121">
        <f t="shared" si="31"/>
        <v>4.8552101333584492</v>
      </c>
      <c r="O121">
        <f t="shared" si="32"/>
        <v>0.90918682901378756</v>
      </c>
    </row>
    <row r="122" spans="1:15">
      <c r="A122">
        <v>0.73570999999999998</v>
      </c>
      <c r="B122">
        <v>8.8246000000000002</v>
      </c>
      <c r="C122">
        <f t="shared" si="22"/>
        <v>1.4707666666666667E-4</v>
      </c>
      <c r="D122">
        <f t="shared" si="23"/>
        <v>1.7357100000000001</v>
      </c>
      <c r="E122">
        <f t="shared" si="24"/>
        <v>0.73571000000000009</v>
      </c>
      <c r="F122">
        <f t="shared" si="25"/>
        <v>73571.000000000015</v>
      </c>
      <c r="G122" s="4">
        <f t="shared" si="33"/>
        <v>1.774910966646947E-14</v>
      </c>
      <c r="H122" s="4">
        <f t="shared" si="34"/>
        <v>1.7984284763030184E-2</v>
      </c>
      <c r="I122" s="4">
        <f t="shared" si="35"/>
        <v>4.8667066591487975</v>
      </c>
      <c r="J122">
        <f t="shared" si="36"/>
        <v>-1.7451068294410179</v>
      </c>
      <c r="K122">
        <f t="shared" si="30"/>
        <v>-0.13329334085120279</v>
      </c>
      <c r="L122">
        <f t="shared" si="30"/>
        <v>0.94569502887801005</v>
      </c>
      <c r="M122">
        <f t="shared" si="37"/>
        <v>0.24644828610608721</v>
      </c>
      <c r="N122">
        <f t="shared" si="31"/>
        <v>4.8667066591487975</v>
      </c>
      <c r="O122">
        <f t="shared" si="32"/>
        <v>0.94569502887801005</v>
      </c>
    </row>
    <row r="123" spans="1:15">
      <c r="A123">
        <v>0.75629000000000002</v>
      </c>
      <c r="B123">
        <v>9.7779000000000007</v>
      </c>
      <c r="C123">
        <f t="shared" si="22"/>
        <v>1.6296500000000002E-4</v>
      </c>
      <c r="D123">
        <f t="shared" si="23"/>
        <v>1.7562899999999999</v>
      </c>
      <c r="E123">
        <f t="shared" si="24"/>
        <v>0.75628999999999991</v>
      </c>
      <c r="F123">
        <f t="shared" si="25"/>
        <v>75628.999999999985</v>
      </c>
      <c r="G123" s="4">
        <f t="shared" si="33"/>
        <v>1.9131342044521543E-14</v>
      </c>
      <c r="H123" s="4">
        <f t="shared" si="34"/>
        <v>1.9384831672858004E-2</v>
      </c>
      <c r="I123" s="1">
        <f t="shared" si="35"/>
        <v>4.8786883580008533</v>
      </c>
      <c r="J123" s="1">
        <f t="shared" si="36"/>
        <v>-1.7125379658131457</v>
      </c>
      <c r="K123">
        <f t="shared" si="30"/>
        <v>-0.12131164199914626</v>
      </c>
      <c r="L123">
        <f t="shared" si="30"/>
        <v>0.99024559135793855</v>
      </c>
      <c r="M123">
        <f t="shared" si="37"/>
        <v>0.26329244222935988</v>
      </c>
      <c r="N123">
        <f t="shared" si="31"/>
        <v>4.8786883580008533</v>
      </c>
      <c r="O123">
        <f t="shared" si="32"/>
        <v>0.99024559135793855</v>
      </c>
    </row>
    <row r="124" spans="1:15">
      <c r="A124">
        <v>0.77685999999999999</v>
      </c>
      <c r="B124">
        <v>10.544</v>
      </c>
      <c r="C124">
        <f t="shared" si="22"/>
        <v>1.7573333333333334E-4</v>
      </c>
      <c r="D124">
        <f t="shared" si="23"/>
        <v>1.7768600000000001</v>
      </c>
      <c r="E124">
        <f t="shared" si="24"/>
        <v>0.77686000000000011</v>
      </c>
      <c r="F124">
        <f t="shared" si="25"/>
        <v>77686.000000000015</v>
      </c>
      <c r="G124" s="4">
        <f t="shared" si="33"/>
        <v>2.0084029001160145E-14</v>
      </c>
      <c r="H124" s="4">
        <f t="shared" si="34"/>
        <v>2.0350141699116985E-2</v>
      </c>
      <c r="I124" s="4">
        <f t="shared" si="35"/>
        <v>4.8903427604924037</v>
      </c>
      <c r="J124">
        <f t="shared" si="36"/>
        <v>-1.6914325624126998</v>
      </c>
      <c r="K124">
        <f t="shared" si="30"/>
        <v>-0.10965723950759612</v>
      </c>
      <c r="L124">
        <f t="shared" si="30"/>
        <v>1.0230053972499347</v>
      </c>
      <c r="M124">
        <f t="shared" si="37"/>
        <v>0.27521235450443371</v>
      </c>
      <c r="N124">
        <f t="shared" si="31"/>
        <v>4.8903427604924037</v>
      </c>
      <c r="O124">
        <f t="shared" si="32"/>
        <v>1.0230053972499347</v>
      </c>
    </row>
    <row r="125" spans="1:15">
      <c r="A125">
        <v>0.79527000000000003</v>
      </c>
      <c r="B125">
        <v>11.33</v>
      </c>
      <c r="C125">
        <f t="shared" si="22"/>
        <v>1.8883333333333333E-4</v>
      </c>
      <c r="D125">
        <f t="shared" si="23"/>
        <v>1.7952699999999999</v>
      </c>
      <c r="E125">
        <f t="shared" si="24"/>
        <v>0.79526999999999992</v>
      </c>
      <c r="F125">
        <f t="shared" si="25"/>
        <v>79526.999999999985</v>
      </c>
      <c r="G125" s="4">
        <f t="shared" si="33"/>
        <v>2.1081597293950891E-14</v>
      </c>
      <c r="H125" s="4">
        <f t="shared" si="34"/>
        <v>2.1360927737698449E-2</v>
      </c>
      <c r="I125" s="4">
        <f t="shared" si="35"/>
        <v>4.9005145998547457</v>
      </c>
      <c r="J125">
        <f t="shared" si="36"/>
        <v>-1.6703798891615789</v>
      </c>
      <c r="K125">
        <f t="shared" si="30"/>
        <v>-9.9485400145254449E-2</v>
      </c>
      <c r="L125">
        <f t="shared" si="30"/>
        <v>1.0542299098633972</v>
      </c>
      <c r="M125">
        <f t="shared" si="37"/>
        <v>0.28679515627950436</v>
      </c>
      <c r="N125">
        <f t="shared" si="31"/>
        <v>4.9005145998547457</v>
      </c>
      <c r="O125">
        <f t="shared" si="32"/>
        <v>1.0542299098633972</v>
      </c>
    </row>
    <row r="126" spans="1:15">
      <c r="A126">
        <v>0.81566000000000005</v>
      </c>
      <c r="B126">
        <v>12.236000000000001</v>
      </c>
      <c r="C126">
        <f t="shared" si="22"/>
        <v>2.0393333333333335E-4</v>
      </c>
      <c r="D126">
        <f t="shared" si="23"/>
        <v>1.8156600000000001</v>
      </c>
      <c r="E126">
        <f t="shared" si="24"/>
        <v>0.81566000000000005</v>
      </c>
      <c r="F126">
        <f t="shared" si="25"/>
        <v>81566</v>
      </c>
      <c r="G126" s="4">
        <f t="shared" si="33"/>
        <v>2.2198238151381166E-14</v>
      </c>
      <c r="H126" s="4">
        <f t="shared" si="34"/>
        <v>2.2492364048331985E-2</v>
      </c>
      <c r="I126" s="4">
        <f t="shared" si="35"/>
        <v>4.9115091650100862</v>
      </c>
      <c r="J126">
        <f t="shared" si="36"/>
        <v>-1.6479648958676751</v>
      </c>
      <c r="K126">
        <f t="shared" si="30"/>
        <v>-8.8490834989914224E-2</v>
      </c>
      <c r="L126">
        <f t="shared" si="30"/>
        <v>1.0876394683126411</v>
      </c>
      <c r="M126">
        <f t="shared" si="37"/>
        <v>0.30094238612493779</v>
      </c>
      <c r="N126">
        <f t="shared" si="31"/>
        <v>4.9115091650100862</v>
      </c>
      <c r="O126">
        <f t="shared" si="32"/>
        <v>1.0876394683126411</v>
      </c>
    </row>
    <row r="127" spans="1:15">
      <c r="A127">
        <v>0.83574000000000004</v>
      </c>
      <c r="B127">
        <v>13.257999999999999</v>
      </c>
      <c r="C127">
        <f t="shared" si="22"/>
        <v>2.2096666666666665E-4</v>
      </c>
      <c r="D127">
        <f t="shared" si="23"/>
        <v>1.8357399999999999</v>
      </c>
      <c r="E127">
        <f t="shared" si="24"/>
        <v>0.83573999999999993</v>
      </c>
      <c r="F127">
        <f t="shared" si="25"/>
        <v>83574</v>
      </c>
      <c r="G127" s="4">
        <f t="shared" si="33"/>
        <v>2.347442855865594E-14</v>
      </c>
      <c r="H127" s="4">
        <f t="shared" si="34"/>
        <v>2.3785463934893357E-2</v>
      </c>
      <c r="I127" s="4">
        <f t="shared" si="35"/>
        <v>4.9220711887694799</v>
      </c>
      <c r="J127">
        <f t="shared" si="36"/>
        <v>-1.6236883732581993</v>
      </c>
      <c r="K127">
        <f t="shared" si="30"/>
        <v>-7.7928811230519854E-2</v>
      </c>
      <c r="L127">
        <f t="shared" si="30"/>
        <v>1.1224780146815114</v>
      </c>
      <c r="M127">
        <f t="shared" si="37"/>
        <v>0.31635553019668644</v>
      </c>
      <c r="N127">
        <f t="shared" si="31"/>
        <v>4.9220711887694799</v>
      </c>
      <c r="O127">
        <f t="shared" si="32"/>
        <v>1.1224780146815114</v>
      </c>
    </row>
    <row r="128" spans="1:15">
      <c r="A128">
        <v>0.8548</v>
      </c>
      <c r="B128">
        <v>14.206</v>
      </c>
      <c r="C128">
        <f t="shared" si="22"/>
        <v>2.3676666666666666E-4</v>
      </c>
      <c r="D128">
        <f t="shared" si="23"/>
        <v>1.8548</v>
      </c>
      <c r="E128">
        <f t="shared" si="24"/>
        <v>0.8548</v>
      </c>
      <c r="F128">
        <f t="shared" si="25"/>
        <v>85480</v>
      </c>
      <c r="G128" s="4">
        <f t="shared" si="33"/>
        <v>2.4592093417609992E-14</v>
      </c>
      <c r="H128" s="4">
        <f t="shared" si="34"/>
        <v>2.491793781503587E-2</v>
      </c>
      <c r="I128" s="4">
        <f t="shared" si="35"/>
        <v>4.931864513492032</v>
      </c>
      <c r="J128">
        <f t="shared" si="36"/>
        <v>-1.6034879023262261</v>
      </c>
      <c r="K128">
        <f t="shared" si="30"/>
        <v>-6.813548650796819E-2</v>
      </c>
      <c r="L128">
        <f t="shared" si="30"/>
        <v>1.1524718103360363</v>
      </c>
      <c r="M128">
        <f t="shared" si="37"/>
        <v>0.33124758001866339</v>
      </c>
      <c r="N128">
        <f t="shared" si="31"/>
        <v>4.931864513492032</v>
      </c>
      <c r="O128">
        <f t="shared" si="32"/>
        <v>1.1524718103360363</v>
      </c>
    </row>
    <row r="129" spans="1:15">
      <c r="A129">
        <v>0.87426999999999999</v>
      </c>
      <c r="B129">
        <v>15.096</v>
      </c>
      <c r="C129">
        <f t="shared" si="22"/>
        <v>2.5159999999999999E-4</v>
      </c>
      <c r="D129">
        <f t="shared" si="23"/>
        <v>1.8742700000000001</v>
      </c>
      <c r="E129">
        <f t="shared" si="24"/>
        <v>0.8742700000000001</v>
      </c>
      <c r="F129">
        <f t="shared" si="25"/>
        <v>87427.000000000015</v>
      </c>
      <c r="G129" s="4">
        <f t="shared" si="33"/>
        <v>2.5550800681602669E-14</v>
      </c>
      <c r="H129" s="4">
        <f t="shared" si="34"/>
        <v>2.5889347917515643E-2</v>
      </c>
      <c r="I129" s="4">
        <f t="shared" si="35"/>
        <v>4.9416455761145821</v>
      </c>
      <c r="J129">
        <f t="shared" si="36"/>
        <v>-1.5868788881279374</v>
      </c>
      <c r="K129">
        <f t="shared" si="30"/>
        <v>-5.8354423885418116E-2</v>
      </c>
      <c r="L129">
        <f t="shared" si="30"/>
        <v>1.178861887156875</v>
      </c>
      <c r="M129">
        <f t="shared" si="37"/>
        <v>0.34199257537279776</v>
      </c>
      <c r="N129">
        <f t="shared" si="31"/>
        <v>4.9416455761145821</v>
      </c>
      <c r="O129">
        <f t="shared" si="32"/>
        <v>1.178861887156875</v>
      </c>
    </row>
    <row r="130" spans="1:15">
      <c r="A130">
        <v>0.89476</v>
      </c>
      <c r="B130">
        <v>16.074999999999999</v>
      </c>
      <c r="C130">
        <f t="shared" si="22"/>
        <v>2.6791666666666663E-4</v>
      </c>
      <c r="D130">
        <f t="shared" si="23"/>
        <v>1.89476</v>
      </c>
      <c r="E130">
        <f t="shared" si="24"/>
        <v>0.89476</v>
      </c>
      <c r="F130">
        <f t="shared" si="25"/>
        <v>89476</v>
      </c>
      <c r="G130" s="4">
        <f t="shared" si="33"/>
        <v>2.6584752644608259E-14</v>
      </c>
      <c r="H130" s="4">
        <f t="shared" si="34"/>
        <v>2.6936999708699002E-2</v>
      </c>
      <c r="I130" s="4">
        <f t="shared" si="35"/>
        <v>4.9517065608430419</v>
      </c>
      <c r="J130">
        <f t="shared" si="36"/>
        <v>-1.5696507784170133</v>
      </c>
      <c r="K130">
        <f t="shared" si="30"/>
        <v>-4.8293439156957607E-2</v>
      </c>
      <c r="L130">
        <f t="shared" si="30"/>
        <v>1.2061509815962597</v>
      </c>
      <c r="M130">
        <f t="shared" si="37"/>
        <v>0.35417212106260243</v>
      </c>
      <c r="N130">
        <f t="shared" si="31"/>
        <v>4.9517065608430419</v>
      </c>
      <c r="O130">
        <f t="shared" si="32"/>
        <v>1.2061509815962597</v>
      </c>
    </row>
    <row r="131" spans="1:15">
      <c r="A131">
        <v>0.91483000000000003</v>
      </c>
      <c r="B131">
        <v>17.106000000000002</v>
      </c>
      <c r="C131">
        <f t="shared" si="22"/>
        <v>2.8510000000000005E-4</v>
      </c>
      <c r="D131">
        <f t="shared" si="23"/>
        <v>1.91483</v>
      </c>
      <c r="E131">
        <f t="shared" si="24"/>
        <v>0.91483000000000003</v>
      </c>
      <c r="F131">
        <f t="shared" si="25"/>
        <v>91483</v>
      </c>
      <c r="G131" s="4">
        <f t="shared" si="33"/>
        <v>2.7669178989408921E-14</v>
      </c>
      <c r="H131" s="4">
        <f t="shared" si="34"/>
        <v>2.8035794665511413E-2</v>
      </c>
      <c r="I131" s="4">
        <f t="shared" si="35"/>
        <v>4.9613403979775921</v>
      </c>
      <c r="J131">
        <f t="shared" si="36"/>
        <v>-1.5522871294547187</v>
      </c>
      <c r="K131">
        <f t="shared" si="30"/>
        <v>-3.8659602022408014E-2</v>
      </c>
      <c r="L131">
        <f t="shared" si="30"/>
        <v>1.2331484676931037</v>
      </c>
      <c r="M131">
        <f t="shared" si="37"/>
        <v>0.36736771256311285</v>
      </c>
      <c r="N131">
        <f t="shared" si="31"/>
        <v>4.9613403979775921</v>
      </c>
      <c r="O131">
        <f t="shared" si="32"/>
        <v>1.2331484676931037</v>
      </c>
    </row>
    <row r="132" spans="1:15">
      <c r="A132">
        <v>0.93698000000000004</v>
      </c>
      <c r="B132">
        <v>18.024000000000001</v>
      </c>
      <c r="C132">
        <f t="shared" si="22"/>
        <v>3.0040000000000004E-4</v>
      </c>
      <c r="D132">
        <f t="shared" si="23"/>
        <v>1.9369800000000001</v>
      </c>
      <c r="E132">
        <f t="shared" si="24"/>
        <v>0.93698000000000015</v>
      </c>
      <c r="F132">
        <f t="shared" si="25"/>
        <v>93698.000000000015</v>
      </c>
      <c r="G132" s="4">
        <f t="shared" si="33"/>
        <v>2.8464860572823125E-14</v>
      </c>
      <c r="H132" s="4">
        <f t="shared" si="34"/>
        <v>2.8842019002715939E-2</v>
      </c>
      <c r="I132" s="4">
        <f t="shared" si="35"/>
        <v>4.9717303208959551</v>
      </c>
      <c r="J132">
        <f t="shared" si="36"/>
        <v>-1.5399743413504112</v>
      </c>
      <c r="K132">
        <f t="shared" si="30"/>
        <v>-2.8269679104044893E-2</v>
      </c>
      <c r="L132">
        <f t="shared" si="30"/>
        <v>1.2558511787157745</v>
      </c>
      <c r="M132">
        <f t="shared" si="37"/>
        <v>0.37702830463199616</v>
      </c>
      <c r="N132">
        <f t="shared" si="31"/>
        <v>4.9717303208959551</v>
      </c>
      <c r="O132">
        <f t="shared" si="32"/>
        <v>1.2558511787157745</v>
      </c>
    </row>
    <row r="133" spans="1:15">
      <c r="A133">
        <v>0.95555999999999996</v>
      </c>
      <c r="B133">
        <v>18.838000000000001</v>
      </c>
      <c r="C133">
        <f t="shared" si="22"/>
        <v>3.1396666666666669E-4</v>
      </c>
      <c r="D133">
        <f t="shared" si="23"/>
        <v>1.95556</v>
      </c>
      <c r="E133">
        <f t="shared" si="24"/>
        <v>0.95555999999999996</v>
      </c>
      <c r="F133">
        <f t="shared" si="25"/>
        <v>95556</v>
      </c>
      <c r="G133" s="4">
        <f t="shared" si="33"/>
        <v>2.9171921340108397E-14</v>
      </c>
      <c r="H133" s="4">
        <f t="shared" si="34"/>
        <v>2.9558448301006162E-2</v>
      </c>
      <c r="I133" s="4">
        <f t="shared" si="35"/>
        <v>4.98025796177388</v>
      </c>
      <c r="J133">
        <f t="shared" si="36"/>
        <v>-1.5293183683827143</v>
      </c>
      <c r="K133">
        <f t="shared" si="30"/>
        <v>-1.9742038226120334E-2</v>
      </c>
      <c r="L133">
        <f t="shared" si="30"/>
        <v>1.2750347925613958</v>
      </c>
      <c r="M133">
        <f t="shared" si="37"/>
        <v>0.38519428627776414</v>
      </c>
      <c r="N133">
        <f t="shared" si="31"/>
        <v>4.98025796177388</v>
      </c>
      <c r="O133">
        <f t="shared" si="32"/>
        <v>1.2750347925613958</v>
      </c>
    </row>
    <row r="134" spans="1:15">
      <c r="A134">
        <v>0.97353000000000001</v>
      </c>
      <c r="B134">
        <v>19.98</v>
      </c>
      <c r="C134">
        <f t="shared" si="22"/>
        <v>3.3300000000000002E-4</v>
      </c>
      <c r="D134">
        <f t="shared" si="23"/>
        <v>1.97353</v>
      </c>
      <c r="E134">
        <f t="shared" si="24"/>
        <v>0.97353000000000001</v>
      </c>
      <c r="F134">
        <f t="shared" si="25"/>
        <v>97353</v>
      </c>
      <c r="G134" s="4">
        <f t="shared" si="33"/>
        <v>3.0369269657109408E-14</v>
      </c>
      <c r="H134" s="4">
        <f t="shared" si="34"/>
        <v>3.0771661442291823E-2</v>
      </c>
      <c r="I134" s="4">
        <f t="shared" si="35"/>
        <v>4.9883493391469687</v>
      </c>
      <c r="J134">
        <f t="shared" si="36"/>
        <v>-1.5118490544272356</v>
      </c>
      <c r="K134">
        <f t="shared" si="30"/>
        <v>-1.165066085303143E-2</v>
      </c>
      <c r="L134">
        <f t="shared" si="30"/>
        <v>1.3005954838899636</v>
      </c>
      <c r="M134">
        <f t="shared" si="37"/>
        <v>0.39757502594194866</v>
      </c>
      <c r="N134">
        <f t="shared" si="31"/>
        <v>4.9883493391469687</v>
      </c>
      <c r="O134">
        <f t="shared" si="32"/>
        <v>1.3005954838899636</v>
      </c>
    </row>
    <row r="135" spans="1:15">
      <c r="A135">
        <v>0.99439</v>
      </c>
      <c r="B135">
        <v>21.202000000000002</v>
      </c>
      <c r="C135">
        <f t="shared" si="22"/>
        <v>3.5336666666666667E-4</v>
      </c>
      <c r="D135">
        <f t="shared" si="23"/>
        <v>1.9943900000000001</v>
      </c>
      <c r="E135">
        <f t="shared" si="24"/>
        <v>0.99439000000000011</v>
      </c>
      <c r="F135">
        <f t="shared" si="25"/>
        <v>99439.000000000015</v>
      </c>
      <c r="G135" s="4">
        <f t="shared" si="33"/>
        <v>3.1550648119082983E-14</v>
      </c>
      <c r="H135" s="4">
        <f t="shared" si="34"/>
        <v>3.1968693128516655E-2</v>
      </c>
      <c r="I135" s="4">
        <f t="shared" si="35"/>
        <v>4.9975567482093561</v>
      </c>
      <c r="J135" s="4">
        <f t="shared" si="36"/>
        <v>-1.4952751172057788</v>
      </c>
      <c r="K135">
        <f t="shared" si="30"/>
        <v>-2.4432517906435415E-3</v>
      </c>
      <c r="L135">
        <f t="shared" si="30"/>
        <v>1.3263768301738084</v>
      </c>
      <c r="M135">
        <f t="shared" si="37"/>
        <v>0.41012274133663196</v>
      </c>
      <c r="N135">
        <f t="shared" si="31"/>
        <v>4.9975567482093561</v>
      </c>
      <c r="O135">
        <f t="shared" si="32"/>
        <v>1.3263768301738084</v>
      </c>
    </row>
    <row r="136" spans="1:15">
      <c r="A136">
        <v>1.0144</v>
      </c>
      <c r="B136">
        <v>22.173999999999999</v>
      </c>
      <c r="C136">
        <f t="shared" si="22"/>
        <v>3.6956666666666663E-4</v>
      </c>
      <c r="D136">
        <f t="shared" si="23"/>
        <v>2.0144000000000002</v>
      </c>
      <c r="E136">
        <f t="shared" si="24"/>
        <v>1.0144000000000002</v>
      </c>
      <c r="F136">
        <f t="shared" si="25"/>
        <v>101440.00000000001</v>
      </c>
      <c r="G136" s="4">
        <f t="shared" si="33"/>
        <v>3.2346180501766624E-14</v>
      </c>
      <c r="H136" s="4">
        <f t="shared" si="34"/>
        <v>3.2774766288086038E-2</v>
      </c>
      <c r="I136" s="4">
        <f t="shared" si="35"/>
        <v>5.0062092405376575</v>
      </c>
      <c r="J136">
        <f t="shared" si="36"/>
        <v>-1.4844603965152687</v>
      </c>
      <c r="K136">
        <f t="shared" si="30"/>
        <v>6.2092405376574572E-3</v>
      </c>
      <c r="L136">
        <f t="shared" si="30"/>
        <v>1.3458440431926193</v>
      </c>
      <c r="M136">
        <f t="shared" si="37"/>
        <v>0.41791154258627461</v>
      </c>
      <c r="N136">
        <f t="shared" si="31"/>
        <v>5.0062092405376575</v>
      </c>
      <c r="O136">
        <f t="shared" si="32"/>
        <v>1.3458440431926193</v>
      </c>
    </row>
    <row r="137" spans="1:15">
      <c r="A137">
        <v>1.0350999999999999</v>
      </c>
      <c r="B137">
        <v>23.273</v>
      </c>
      <c r="C137">
        <f t="shared" si="22"/>
        <v>3.8788333333333332E-4</v>
      </c>
      <c r="D137">
        <f t="shared" si="23"/>
        <v>2.0350999999999999</v>
      </c>
      <c r="E137">
        <f t="shared" si="24"/>
        <v>1.0350999999999999</v>
      </c>
      <c r="F137">
        <f t="shared" si="25"/>
        <v>103509.99999999999</v>
      </c>
      <c r="G137" s="4">
        <f t="shared" si="33"/>
        <v>3.3270418515943564E-14</v>
      </c>
      <c r="H137" s="4">
        <f t="shared" si="34"/>
        <v>3.3711250424367893E-2</v>
      </c>
      <c r="I137" s="4">
        <f t="shared" si="35"/>
        <v>5.0149823085854823</v>
      </c>
      <c r="J137">
        <f t="shared" si="36"/>
        <v>-1.4722251382434486</v>
      </c>
      <c r="K137">
        <f t="shared" si="30"/>
        <v>1.4982308585481911E-2</v>
      </c>
      <c r="L137">
        <f t="shared" si="30"/>
        <v>1.3668523695122639</v>
      </c>
      <c r="M137">
        <f t="shared" si="37"/>
        <v>0.42939576335118229</v>
      </c>
      <c r="N137">
        <f t="shared" si="31"/>
        <v>5.0149823085854823</v>
      </c>
      <c r="O137">
        <f t="shared" si="32"/>
        <v>1.3668523695122639</v>
      </c>
    </row>
    <row r="138" spans="1:15">
      <c r="A138">
        <v>1.0531999999999999</v>
      </c>
      <c r="B138">
        <v>24.146000000000001</v>
      </c>
      <c r="C138">
        <f t="shared" si="22"/>
        <v>4.0243333333333332E-4</v>
      </c>
      <c r="D138">
        <f t="shared" si="23"/>
        <v>2.0531999999999999</v>
      </c>
      <c r="E138">
        <f t="shared" si="24"/>
        <v>1.0531999999999999</v>
      </c>
      <c r="F138">
        <f t="shared" si="25"/>
        <v>105319.99999999999</v>
      </c>
      <c r="G138" s="4">
        <f t="shared" si="33"/>
        <v>3.3925210333096724E-14</v>
      </c>
      <c r="H138" s="4">
        <f t="shared" si="34"/>
        <v>3.4374718210722882E-2</v>
      </c>
      <c r="I138" s="4">
        <f t="shared" si="35"/>
        <v>5.0225108504340303</v>
      </c>
      <c r="J138">
        <f t="shared" si="36"/>
        <v>-1.463760853308</v>
      </c>
      <c r="K138">
        <f t="shared" si="30"/>
        <v>2.2510850434030512E-2</v>
      </c>
      <c r="L138">
        <f t="shared" si="30"/>
        <v>1.3828451962962611</v>
      </c>
      <c r="M138">
        <f t="shared" si="37"/>
        <v>0.43446895566154531</v>
      </c>
      <c r="N138">
        <f t="shared" si="31"/>
        <v>5.0225108504340303</v>
      </c>
      <c r="O138">
        <f t="shared" si="32"/>
        <v>1.3828451962962611</v>
      </c>
    </row>
    <row r="139" spans="1:15">
      <c r="A139">
        <v>1.0737000000000001</v>
      </c>
      <c r="B139">
        <v>25.129000000000001</v>
      </c>
      <c r="C139">
        <f t="shared" si="22"/>
        <v>4.1881666666666666E-4</v>
      </c>
      <c r="D139">
        <f t="shared" si="23"/>
        <v>2.0737000000000001</v>
      </c>
      <c r="E139">
        <f t="shared" si="24"/>
        <v>1.0737000000000001</v>
      </c>
      <c r="F139">
        <f t="shared" si="25"/>
        <v>107370.00000000001</v>
      </c>
      <c r="G139" s="4">
        <f t="shared" si="33"/>
        <v>3.4632229938733593E-14</v>
      </c>
      <c r="H139" s="4">
        <f t="shared" si="34"/>
        <v>3.5091105801974269E-2</v>
      </c>
      <c r="I139" s="4">
        <f t="shared" si="35"/>
        <v>5.0308829531096668</v>
      </c>
      <c r="J139">
        <f t="shared" si="36"/>
        <v>-1.4548029459445075</v>
      </c>
      <c r="K139">
        <f t="shared" si="30"/>
        <v>3.0882953109666787E-2</v>
      </c>
      <c r="L139">
        <f t="shared" si="30"/>
        <v>1.4001752063353898</v>
      </c>
      <c r="M139">
        <f t="shared" si="37"/>
        <v>0.4417704013946977</v>
      </c>
      <c r="N139">
        <f t="shared" si="31"/>
        <v>5.0308829531096668</v>
      </c>
      <c r="O139">
        <f t="shared" si="32"/>
        <v>1.4001752063353898</v>
      </c>
    </row>
    <row r="140" spans="1:15">
      <c r="A140">
        <v>1.0931</v>
      </c>
      <c r="B140">
        <v>26.324999999999999</v>
      </c>
      <c r="C140">
        <f t="shared" si="22"/>
        <v>4.3875000000000001E-4</v>
      </c>
      <c r="D140">
        <f t="shared" si="23"/>
        <v>2.0930999999999997</v>
      </c>
      <c r="E140">
        <f t="shared" si="24"/>
        <v>1.0930999999999997</v>
      </c>
      <c r="F140">
        <f t="shared" si="25"/>
        <v>109309.99999999997</v>
      </c>
      <c r="G140" s="4">
        <f t="shared" si="33"/>
        <v>3.5636634975724371E-14</v>
      </c>
      <c r="H140" s="4">
        <f t="shared" si="34"/>
        <v>3.610881917138279E-2</v>
      </c>
      <c r="I140" s="4">
        <f t="shared" si="35"/>
        <v>5.0386598943024961</v>
      </c>
      <c r="J140">
        <f t="shared" si="36"/>
        <v>-1.4423867136152022</v>
      </c>
      <c r="K140">
        <f t="shared" si="30"/>
        <v>3.8659894302495987E-2</v>
      </c>
      <c r="L140">
        <f t="shared" si="30"/>
        <v>1.4203683798575242</v>
      </c>
      <c r="M140">
        <f t="shared" si="37"/>
        <v>0.45971546947190467</v>
      </c>
      <c r="N140">
        <f t="shared" si="31"/>
        <v>5.0386598943024961</v>
      </c>
      <c r="O140">
        <f t="shared" si="32"/>
        <v>1.4203683798575242</v>
      </c>
    </row>
    <row r="141" spans="1:15">
      <c r="A141">
        <v>1.1141000000000001</v>
      </c>
      <c r="B141">
        <v>27.372</v>
      </c>
      <c r="C141">
        <f t="shared" si="22"/>
        <v>4.5619999999999998E-4</v>
      </c>
      <c r="D141">
        <f t="shared" si="23"/>
        <v>2.1141000000000001</v>
      </c>
      <c r="E141">
        <f t="shared" si="24"/>
        <v>1.1141000000000001</v>
      </c>
      <c r="F141">
        <f t="shared" si="25"/>
        <v>111410.00000000001</v>
      </c>
      <c r="G141" s="4">
        <f t="shared" si="33"/>
        <v>3.635553668667E-14</v>
      </c>
      <c r="H141" s="4">
        <f t="shared" si="34"/>
        <v>3.6837246305432246E-2</v>
      </c>
      <c r="I141" s="4">
        <f t="shared" si="35"/>
        <v>5.0469241742300346</v>
      </c>
      <c r="J141">
        <f t="shared" si="36"/>
        <v>-1.4337128420759921</v>
      </c>
      <c r="K141">
        <f t="shared" si="30"/>
        <v>4.6924174230034969E-2</v>
      </c>
      <c r="L141">
        <f t="shared" si="30"/>
        <v>1.4373065313242734</v>
      </c>
      <c r="M141">
        <f t="shared" si="37"/>
        <v>0.46068659835930703</v>
      </c>
      <c r="N141">
        <f t="shared" si="31"/>
        <v>5.0469241742300346</v>
      </c>
      <c r="O141">
        <f t="shared" si="32"/>
        <v>1.4373065313242734</v>
      </c>
    </row>
    <row r="142" spans="1:15">
      <c r="A142">
        <v>1.1329</v>
      </c>
      <c r="B142">
        <v>28.574999999999999</v>
      </c>
      <c r="C142">
        <f t="shared" si="22"/>
        <v>4.7625E-4</v>
      </c>
      <c r="D142">
        <f t="shared" si="23"/>
        <v>2.1329000000000002</v>
      </c>
      <c r="E142">
        <f t="shared" si="24"/>
        <v>1.1329000000000002</v>
      </c>
      <c r="F142">
        <f t="shared" si="25"/>
        <v>113290.00000000003</v>
      </c>
      <c r="G142" s="4">
        <f t="shared" si="33"/>
        <v>3.7323543186417915E-14</v>
      </c>
      <c r="H142" s="4">
        <f t="shared" si="34"/>
        <v>3.7818078858223241E-2</v>
      </c>
      <c r="I142" s="4">
        <f t="shared" si="35"/>
        <v>5.0541915767964323</v>
      </c>
      <c r="J142">
        <f t="shared" si="36"/>
        <v>-1.4223005368993431</v>
      </c>
      <c r="K142">
        <f t="shared" si="30"/>
        <v>5.4191576796431794E-2</v>
      </c>
      <c r="L142">
        <f t="shared" si="30"/>
        <v>1.4559862390673193</v>
      </c>
      <c r="M142">
        <f t="shared" si="37"/>
        <v>0.47127745982524055</v>
      </c>
      <c r="N142">
        <f t="shared" si="31"/>
        <v>5.0541915767964323</v>
      </c>
      <c r="O142">
        <f t="shared" si="32"/>
        <v>1.4559862390673193</v>
      </c>
    </row>
    <row r="143" spans="1:15">
      <c r="A143">
        <v>1.1551</v>
      </c>
      <c r="B143">
        <v>29.398</v>
      </c>
      <c r="C143">
        <f t="shared" si="22"/>
        <v>4.8996666666666663E-4</v>
      </c>
      <c r="D143">
        <f t="shared" si="23"/>
        <v>2.1551</v>
      </c>
      <c r="E143">
        <f t="shared" si="24"/>
        <v>1.1551</v>
      </c>
      <c r="F143">
        <f t="shared" si="25"/>
        <v>115510</v>
      </c>
      <c r="G143" s="4">
        <f t="shared" si="33"/>
        <v>3.7660528021520858E-14</v>
      </c>
      <c r="H143" s="4">
        <f t="shared" si="34"/>
        <v>3.81595287308759E-2</v>
      </c>
      <c r="I143" s="4">
        <f t="shared" si="35"/>
        <v>5.0626195838543415</v>
      </c>
      <c r="J143">
        <f t="shared" si="36"/>
        <v>-1.4183969974596593</v>
      </c>
      <c r="K143">
        <f t="shared" si="30"/>
        <v>6.2619583854341604E-2</v>
      </c>
      <c r="L143">
        <f t="shared" si="30"/>
        <v>1.4683177855649128</v>
      </c>
      <c r="M143">
        <f t="shared" si="37"/>
        <v>0.47547133343094011</v>
      </c>
      <c r="N143">
        <f t="shared" si="31"/>
        <v>5.0626195838543415</v>
      </c>
      <c r="O143">
        <f t="shared" si="32"/>
        <v>1.4683177855649128</v>
      </c>
    </row>
    <row r="144" spans="1:15">
      <c r="A144">
        <v>1.173</v>
      </c>
      <c r="B144">
        <v>30.555</v>
      </c>
      <c r="C144">
        <f t="shared" si="22"/>
        <v>5.0925000000000005E-4</v>
      </c>
      <c r="D144">
        <f t="shared" si="23"/>
        <v>2.173</v>
      </c>
      <c r="E144">
        <f t="shared" si="24"/>
        <v>1.173</v>
      </c>
      <c r="F144">
        <f t="shared" si="25"/>
        <v>117300</v>
      </c>
      <c r="G144" s="4">
        <f t="shared" si="33"/>
        <v>3.8545393089300954E-14</v>
      </c>
      <c r="H144" s="4">
        <f t="shared" si="34"/>
        <v>3.9056118230566601E-2</v>
      </c>
      <c r="I144" s="4">
        <f t="shared" si="35"/>
        <v>5.0692980121155289</v>
      </c>
      <c r="J144">
        <f t="shared" si="36"/>
        <v>-1.4083109232299142</v>
      </c>
      <c r="K144">
        <f t="shared" si="30"/>
        <v>6.9298012115529259E-2</v>
      </c>
      <c r="L144">
        <f t="shared" si="30"/>
        <v>1.4850822880558454</v>
      </c>
      <c r="M144">
        <f t="shared" si="37"/>
        <v>0.48283551493333998</v>
      </c>
      <c r="N144">
        <f t="shared" si="31"/>
        <v>5.0692980121155289</v>
      </c>
      <c r="O144">
        <f t="shared" si="32"/>
        <v>1.4850822880558454</v>
      </c>
    </row>
    <row r="145" spans="1:15">
      <c r="A145">
        <v>1.1929000000000001</v>
      </c>
      <c r="B145">
        <v>31.587</v>
      </c>
      <c r="C145">
        <f t="shared" si="22"/>
        <v>5.2645000000000003E-4</v>
      </c>
      <c r="D145">
        <f t="shared" si="23"/>
        <v>2.1928999999999998</v>
      </c>
      <c r="E145">
        <f t="shared" si="24"/>
        <v>1.1928999999999998</v>
      </c>
      <c r="F145">
        <f t="shared" si="25"/>
        <v>119289.99999999999</v>
      </c>
      <c r="G145" s="4">
        <f t="shared" si="33"/>
        <v>3.9182536324792741E-14</v>
      </c>
      <c r="H145" s="4">
        <f t="shared" si="34"/>
        <v>3.9701703592156287E-2</v>
      </c>
      <c r="I145" s="4">
        <f t="shared" si="35"/>
        <v>5.0766040385836106</v>
      </c>
      <c r="J145">
        <f t="shared" si="36"/>
        <v>-1.4011908573477407</v>
      </c>
      <c r="K145">
        <f t="shared" si="30"/>
        <v>7.6604038583610895E-2</v>
      </c>
      <c r="L145">
        <f t="shared" si="30"/>
        <v>1.4995083804061007</v>
      </c>
      <c r="M145">
        <f t="shared" si="37"/>
        <v>0.49129885100904103</v>
      </c>
      <c r="N145">
        <f t="shared" si="31"/>
        <v>5.0766040385836106</v>
      </c>
      <c r="O145">
        <f t="shared" si="32"/>
        <v>1.4995083804061007</v>
      </c>
    </row>
    <row r="146" spans="1:15">
      <c r="A146">
        <v>1.2124999999999999</v>
      </c>
      <c r="B146">
        <v>32.902000000000001</v>
      </c>
      <c r="C146">
        <f t="shared" si="22"/>
        <v>5.4836666666666664E-4</v>
      </c>
      <c r="D146">
        <f t="shared" si="23"/>
        <v>2.2124999999999999</v>
      </c>
      <c r="E146">
        <f t="shared" si="24"/>
        <v>1.2124999999999999</v>
      </c>
      <c r="F146">
        <f t="shared" si="25"/>
        <v>121249.99999999999</v>
      </c>
      <c r="G146" s="4">
        <f t="shared" si="33"/>
        <v>4.0153994374897738E-14</v>
      </c>
      <c r="H146" s="4">
        <f t="shared" si="34"/>
        <v>4.068603342822865E-2</v>
      </c>
      <c r="I146" s="4">
        <f t="shared" si="35"/>
        <v>5.0836817472743014</v>
      </c>
      <c r="J146">
        <f t="shared" si="36"/>
        <v>-1.3905546484166245</v>
      </c>
      <c r="K146">
        <f t="shared" si="30"/>
        <v>8.3681747274301235E-2</v>
      </c>
      <c r="L146">
        <f t="shared" si="30"/>
        <v>1.5172222980279073</v>
      </c>
      <c r="M146">
        <f t="shared" si="37"/>
        <v>0.50110923063400181</v>
      </c>
      <c r="N146">
        <f t="shared" si="31"/>
        <v>5.0836817472743014</v>
      </c>
      <c r="O146">
        <f t="shared" si="32"/>
        <v>1.5172222980279073</v>
      </c>
    </row>
    <row r="147" spans="1:15">
      <c r="A147" s="1">
        <v>1.2343</v>
      </c>
      <c r="B147" s="1">
        <v>34.473999999999997</v>
      </c>
      <c r="C147" s="1">
        <f t="shared" si="22"/>
        <v>5.7456666666666663E-4</v>
      </c>
      <c r="D147" s="1">
        <f t="shared" si="23"/>
        <v>2.2343000000000002</v>
      </c>
      <c r="E147" s="1">
        <f t="shared" si="24"/>
        <v>1.2343000000000002</v>
      </c>
      <c r="F147" s="1">
        <f t="shared" si="25"/>
        <v>123430.00000000001</v>
      </c>
      <c r="G147" s="1">
        <f t="shared" si="33"/>
        <v>4.1329404844690579E-14</v>
      </c>
      <c r="H147" s="1">
        <f t="shared" si="34"/>
        <v>4.187701804658029E-2</v>
      </c>
      <c r="I147" s="1">
        <f t="shared" si="35"/>
        <v>5.091420728992051</v>
      </c>
      <c r="J147" s="1">
        <f t="shared" si="36"/>
        <v>-1.3780242508714857</v>
      </c>
      <c r="K147" s="1">
        <f t="shared" si="30"/>
        <v>9.1420728992051309E-2</v>
      </c>
      <c r="L147" s="1">
        <f t="shared" si="30"/>
        <v>1.5374916772907963</v>
      </c>
      <c r="M147" s="1">
        <f t="shared" si="37"/>
        <v>0.5113284432235996</v>
      </c>
      <c r="N147">
        <f t="shared" si="31"/>
        <v>5.091420728992051</v>
      </c>
      <c r="O147">
        <f t="shared" si="32"/>
        <v>1.5374916772907963</v>
      </c>
    </row>
    <row r="148" spans="1:15">
      <c r="A148">
        <v>1.2542</v>
      </c>
      <c r="B148">
        <v>35.301000000000002</v>
      </c>
      <c r="C148">
        <f t="shared" ref="C148:C160" si="38">B148/(1000*60)</f>
        <v>5.8835000000000007E-4</v>
      </c>
      <c r="D148">
        <f t="shared" ref="D148:D160" si="39">A148+1</f>
        <v>2.2542</v>
      </c>
      <c r="E148">
        <f t="shared" ref="E148:E160" si="40">D148-1</f>
        <v>1.2542</v>
      </c>
      <c r="F148">
        <f t="shared" ref="F148:F160" si="41">E148*100000</f>
        <v>125420</v>
      </c>
      <c r="G148" s="4">
        <f t="shared" si="33"/>
        <v>4.1649367915470706E-14</v>
      </c>
      <c r="H148" s="4">
        <f t="shared" si="34"/>
        <v>4.2201220617114524E-2</v>
      </c>
      <c r="I148" s="4">
        <f t="shared" si="35"/>
        <v>5.0983667964393309</v>
      </c>
      <c r="J148">
        <f t="shared" si="36"/>
        <v>-1.3746749874361712</v>
      </c>
      <c r="K148">
        <f t="shared" si="30"/>
        <v>9.8366796439331022E-2</v>
      </c>
      <c r="L148">
        <f t="shared" si="30"/>
        <v>1.5477870081733902</v>
      </c>
      <c r="M148">
        <f t="shared" si="37"/>
        <v>0.51596761618492548</v>
      </c>
      <c r="N148">
        <f t="shared" si="31"/>
        <v>5.0983667964393309</v>
      </c>
      <c r="O148">
        <f t="shared" si="32"/>
        <v>1.5477870081733902</v>
      </c>
    </row>
    <row r="149" spans="1:15">
      <c r="A149">
        <v>1.2725</v>
      </c>
      <c r="B149">
        <v>36.335000000000001</v>
      </c>
      <c r="C149">
        <f t="shared" si="38"/>
        <v>6.055833333333333E-4</v>
      </c>
      <c r="D149">
        <f t="shared" si="39"/>
        <v>2.2725</v>
      </c>
      <c r="E149">
        <f t="shared" si="40"/>
        <v>1.2725</v>
      </c>
      <c r="F149">
        <f t="shared" si="41"/>
        <v>127250</v>
      </c>
      <c r="G149" s="4">
        <f t="shared" si="33"/>
        <v>4.2252808036688812E-14</v>
      </c>
      <c r="H149" s="4">
        <f t="shared" si="34"/>
        <v>4.2812656299318103E-2</v>
      </c>
      <c r="I149" s="4">
        <f t="shared" si="35"/>
        <v>5.1046577910087967</v>
      </c>
      <c r="J149">
        <f t="shared" si="36"/>
        <v>-1.3684278256497482</v>
      </c>
      <c r="K149">
        <f t="shared" ref="K149:L160" si="42">LOG(A149)</f>
        <v>0.10465779100879634</v>
      </c>
      <c r="L149">
        <f t="shared" si="42"/>
        <v>1.5603251645292788</v>
      </c>
      <c r="M149">
        <f t="shared" si="37"/>
        <v>0.51910478560351692</v>
      </c>
      <c r="N149">
        <f t="shared" ref="N149:N160" si="43">LOG(F149)</f>
        <v>5.1046577910087967</v>
      </c>
      <c r="O149">
        <f t="shared" ref="O149:O160" si="44">LOG(B149)</f>
        <v>1.5603251645292788</v>
      </c>
    </row>
    <row r="150" spans="1:15">
      <c r="A150">
        <v>1.2923</v>
      </c>
      <c r="B150">
        <v>37.621000000000002</v>
      </c>
      <c r="C150">
        <f t="shared" si="38"/>
        <v>6.2701666666666674E-4</v>
      </c>
      <c r="D150">
        <f t="shared" si="39"/>
        <v>2.2923</v>
      </c>
      <c r="E150">
        <f t="shared" si="40"/>
        <v>1.2923</v>
      </c>
      <c r="F150">
        <f t="shared" si="41"/>
        <v>129230</v>
      </c>
      <c r="G150" s="4">
        <f t="shared" si="33"/>
        <v>4.3077966485173487E-14</v>
      </c>
      <c r="H150" s="4">
        <f t="shared" si="34"/>
        <v>4.3648748069048005E-2</v>
      </c>
      <c r="I150" s="4">
        <f t="shared" si="35"/>
        <v>5.111363344325131</v>
      </c>
      <c r="J150">
        <f t="shared" si="36"/>
        <v>-1.3600282081898292</v>
      </c>
      <c r="K150">
        <f t="shared" si="42"/>
        <v>0.11136334432513054</v>
      </c>
      <c r="L150">
        <f t="shared" si="42"/>
        <v>1.5754303353055319</v>
      </c>
      <c r="M150">
        <f t="shared" si="37"/>
        <v>0.52724766252556621</v>
      </c>
      <c r="N150">
        <f t="shared" si="43"/>
        <v>5.111363344325131</v>
      </c>
      <c r="O150">
        <f t="shared" si="44"/>
        <v>1.5754303353055319</v>
      </c>
    </row>
    <row r="151" spans="1:15">
      <c r="A151">
        <v>1.3128</v>
      </c>
      <c r="B151">
        <v>38.832000000000001</v>
      </c>
      <c r="C151">
        <f t="shared" si="38"/>
        <v>6.4720000000000001E-4</v>
      </c>
      <c r="D151">
        <f t="shared" si="39"/>
        <v>2.3128000000000002</v>
      </c>
      <c r="E151">
        <f t="shared" si="40"/>
        <v>1.3128000000000002</v>
      </c>
      <c r="F151">
        <f t="shared" si="41"/>
        <v>131280.00000000003</v>
      </c>
      <c r="G151" s="4">
        <f t="shared" si="33"/>
        <v>4.3770286972954931E-14</v>
      </c>
      <c r="H151" s="4">
        <f t="shared" si="34"/>
        <v>4.4350241779634675E-2</v>
      </c>
      <c r="I151" s="4">
        <f t="shared" si="35"/>
        <v>5.1181985680450373</v>
      </c>
      <c r="J151">
        <f t="shared" si="36"/>
        <v>-1.353104008227408</v>
      </c>
      <c r="K151">
        <f t="shared" si="42"/>
        <v>0.11819856804503678</v>
      </c>
      <c r="L151">
        <f t="shared" si="42"/>
        <v>1.5891897589878596</v>
      </c>
      <c r="M151">
        <f t="shared" si="37"/>
        <v>0.53200467215415259</v>
      </c>
      <c r="N151">
        <f t="shared" si="43"/>
        <v>5.1181985680450373</v>
      </c>
      <c r="O151">
        <f t="shared" si="44"/>
        <v>1.5891897589878596</v>
      </c>
    </row>
    <row r="152" spans="1:15">
      <c r="A152">
        <v>1.3328</v>
      </c>
      <c r="B152">
        <v>40.021000000000001</v>
      </c>
      <c r="C152">
        <f t="shared" si="38"/>
        <v>6.6701666666666663E-4</v>
      </c>
      <c r="D152">
        <f t="shared" si="39"/>
        <v>2.3327999999999998</v>
      </c>
      <c r="E152">
        <f t="shared" si="40"/>
        <v>1.3327999999999998</v>
      </c>
      <c r="F152">
        <f t="shared" si="41"/>
        <v>133279.99999999997</v>
      </c>
      <c r="G152" s="4">
        <f t="shared" si="33"/>
        <v>4.4433564599574963E-14</v>
      </c>
      <c r="H152" s="4">
        <f t="shared" si="34"/>
        <v>4.5022307812141997E-2</v>
      </c>
      <c r="I152" s="4">
        <f t="shared" si="35"/>
        <v>5.1247649840627121</v>
      </c>
      <c r="J152">
        <f t="shared" si="36"/>
        <v>-1.3465722471322499</v>
      </c>
      <c r="K152">
        <f t="shared" si="42"/>
        <v>0.12476498406271237</v>
      </c>
      <c r="L152">
        <f t="shared" si="42"/>
        <v>1.602287936100693</v>
      </c>
      <c r="M152">
        <f t="shared" si="37"/>
        <v>0.5391320427915135</v>
      </c>
      <c r="N152">
        <f t="shared" si="43"/>
        <v>5.1247649840627121</v>
      </c>
      <c r="O152">
        <f t="shared" si="44"/>
        <v>1.602287936100693</v>
      </c>
    </row>
    <row r="153" spans="1:15">
      <c r="A153">
        <v>1.3525</v>
      </c>
      <c r="B153">
        <v>41.198</v>
      </c>
      <c r="C153">
        <f t="shared" si="38"/>
        <v>6.8663333333333334E-4</v>
      </c>
      <c r="D153">
        <f t="shared" si="39"/>
        <v>2.3525</v>
      </c>
      <c r="E153">
        <f t="shared" si="40"/>
        <v>1.3525</v>
      </c>
      <c r="F153">
        <f t="shared" si="41"/>
        <v>135250</v>
      </c>
      <c r="G153" s="4">
        <f t="shared" si="33"/>
        <v>4.5074099862834858E-14</v>
      </c>
      <c r="H153" s="4">
        <f t="shared" si="34"/>
        <v>4.5671330145751809E-2</v>
      </c>
      <c r="I153" s="4">
        <f t="shared" si="35"/>
        <v>5.1311372737786067</v>
      </c>
      <c r="J153">
        <f t="shared" si="36"/>
        <v>-1.3403563396838278</v>
      </c>
      <c r="K153">
        <f t="shared" si="42"/>
        <v>0.13113727377860707</v>
      </c>
      <c r="L153">
        <f t="shared" si="42"/>
        <v>1.6148761332650097</v>
      </c>
      <c r="M153">
        <f t="shared" si="37"/>
        <v>0.54324918166850622</v>
      </c>
      <c r="N153">
        <f t="shared" si="43"/>
        <v>5.1311372737786067</v>
      </c>
      <c r="O153">
        <f t="shared" si="44"/>
        <v>1.6148761332650097</v>
      </c>
    </row>
    <row r="154" spans="1:15">
      <c r="A154">
        <v>1.3708</v>
      </c>
      <c r="B154">
        <v>42.093000000000004</v>
      </c>
      <c r="C154">
        <f t="shared" si="38"/>
        <v>7.0155000000000011E-4</v>
      </c>
      <c r="D154">
        <f t="shared" si="39"/>
        <v>2.3708</v>
      </c>
      <c r="E154">
        <f t="shared" si="40"/>
        <v>1.3708</v>
      </c>
      <c r="F154">
        <f t="shared" si="41"/>
        <v>137080</v>
      </c>
      <c r="G154" s="4">
        <f t="shared" si="33"/>
        <v>4.5438500051455894E-14</v>
      </c>
      <c r="H154" s="4">
        <f t="shared" si="34"/>
        <v>4.6040558624419838E-2</v>
      </c>
      <c r="I154" s="4">
        <f t="shared" si="35"/>
        <v>5.1369740957578296</v>
      </c>
      <c r="J154">
        <f t="shared" si="36"/>
        <v>-1.3368594155802309</v>
      </c>
      <c r="K154">
        <f t="shared" si="42"/>
        <v>0.13697409575782932</v>
      </c>
      <c r="L154">
        <f t="shared" si="42"/>
        <v>1.624209879347829</v>
      </c>
      <c r="M154">
        <f t="shared" si="37"/>
        <v>0.54837428642643982</v>
      </c>
      <c r="N154">
        <f t="shared" si="43"/>
        <v>5.1369740957578296</v>
      </c>
      <c r="O154">
        <f t="shared" si="44"/>
        <v>1.624209879347829</v>
      </c>
    </row>
    <row r="155" spans="1:15">
      <c r="A155">
        <v>1.3908</v>
      </c>
      <c r="B155">
        <v>42.738999999999997</v>
      </c>
      <c r="C155">
        <f t="shared" si="38"/>
        <v>7.1231666666666659E-4</v>
      </c>
      <c r="D155">
        <f t="shared" si="39"/>
        <v>2.3908</v>
      </c>
      <c r="E155">
        <f t="shared" si="40"/>
        <v>1.3908</v>
      </c>
      <c r="F155">
        <f t="shared" si="41"/>
        <v>139080</v>
      </c>
      <c r="G155" s="4">
        <f t="shared" si="33"/>
        <v>4.547240009354272E-14</v>
      </c>
      <c r="H155" s="4">
        <f t="shared" si="34"/>
        <v>4.6074907840905892E-2</v>
      </c>
      <c r="I155" s="4">
        <f t="shared" si="35"/>
        <v>5.1432646820112211</v>
      </c>
      <c r="J155">
        <f t="shared" si="36"/>
        <v>-1.3365355247844406</v>
      </c>
      <c r="K155">
        <f t="shared" si="42"/>
        <v>0.14326468201122083</v>
      </c>
      <c r="L155">
        <f t="shared" si="42"/>
        <v>1.6308243563970108</v>
      </c>
      <c r="M155">
        <f t="shared" si="37"/>
        <v>0.54513021419871954</v>
      </c>
      <c r="N155">
        <f t="shared" si="43"/>
        <v>5.1432646820112211</v>
      </c>
      <c r="O155">
        <f t="shared" si="44"/>
        <v>1.6308243563970108</v>
      </c>
    </row>
    <row r="156" spans="1:15">
      <c r="A156">
        <v>1.4148000000000001</v>
      </c>
      <c r="B156">
        <v>43.56</v>
      </c>
      <c r="C156">
        <f t="shared" si="38"/>
        <v>7.2600000000000008E-4</v>
      </c>
      <c r="D156">
        <f t="shared" si="39"/>
        <v>2.4148000000000001</v>
      </c>
      <c r="E156">
        <f t="shared" si="40"/>
        <v>1.4148000000000001</v>
      </c>
      <c r="F156">
        <f t="shared" si="41"/>
        <v>141480</v>
      </c>
      <c r="G156" s="4">
        <f t="shared" si="33"/>
        <v>4.5559717552203256E-14</v>
      </c>
      <c r="H156" s="4">
        <f t="shared" si="34"/>
        <v>4.6163382252909876E-2</v>
      </c>
      <c r="I156" s="4">
        <f t="shared" si="35"/>
        <v>5.1506950511427139</v>
      </c>
      <c r="J156">
        <f t="shared" si="36"/>
        <v>-1.3357023792292071</v>
      </c>
      <c r="K156">
        <f t="shared" si="42"/>
        <v>0.15069505114271398</v>
      </c>
      <c r="L156">
        <f t="shared" si="42"/>
        <v>1.6390878710837373</v>
      </c>
      <c r="M156">
        <f t="shared" si="37"/>
        <v>0.54471906677239679</v>
      </c>
      <c r="N156">
        <f t="shared" si="43"/>
        <v>5.1506950511427139</v>
      </c>
      <c r="O156">
        <f t="shared" si="44"/>
        <v>1.6390878710837373</v>
      </c>
    </row>
    <row r="157" spans="1:15">
      <c r="A157">
        <v>1.4343999999999999</v>
      </c>
      <c r="B157">
        <v>44.582000000000001</v>
      </c>
      <c r="C157">
        <f t="shared" si="38"/>
        <v>7.4303333333333331E-4</v>
      </c>
      <c r="D157">
        <f t="shared" si="39"/>
        <v>2.4344000000000001</v>
      </c>
      <c r="E157">
        <f t="shared" si="40"/>
        <v>1.4344000000000001</v>
      </c>
      <c r="F157">
        <f t="shared" si="41"/>
        <v>143440</v>
      </c>
      <c r="G157" s="4">
        <f t="shared" si="33"/>
        <v>4.5991489393413767E-14</v>
      </c>
      <c r="H157" s="4">
        <f t="shared" si="34"/>
        <v>4.6600875056261981E-2</v>
      </c>
      <c r="I157" s="4">
        <f t="shared" si="35"/>
        <v>5.1566702765541264</v>
      </c>
      <c r="J157">
        <f t="shared" si="36"/>
        <v>-1.3316059281911619</v>
      </c>
      <c r="K157">
        <f t="shared" si="42"/>
        <v>0.15667027655412641</v>
      </c>
      <c r="L157">
        <f t="shared" si="42"/>
        <v>1.6491595475331953</v>
      </c>
      <c r="M157">
        <f t="shared" si="37"/>
        <v>0.54743918829636606</v>
      </c>
      <c r="N157">
        <f t="shared" si="43"/>
        <v>5.1566702765541264</v>
      </c>
      <c r="O157">
        <f t="shared" si="44"/>
        <v>1.6491595475331953</v>
      </c>
    </row>
    <row r="158" spans="1:15">
      <c r="A158">
        <v>1.4508000000000001</v>
      </c>
      <c r="B158">
        <v>45.645000000000003</v>
      </c>
      <c r="C158">
        <f t="shared" si="38"/>
        <v>7.6075000000000003E-4</v>
      </c>
      <c r="D158">
        <f t="shared" si="39"/>
        <v>2.4508000000000001</v>
      </c>
      <c r="E158">
        <f t="shared" si="40"/>
        <v>1.4508000000000001</v>
      </c>
      <c r="F158">
        <f t="shared" si="41"/>
        <v>145080</v>
      </c>
      <c r="G158" s="4">
        <f t="shared" si="33"/>
        <v>4.6555807905039269E-14</v>
      </c>
      <c r="H158" s="4">
        <f t="shared" si="34"/>
        <v>4.7172670768882714E-2</v>
      </c>
      <c r="I158" s="4">
        <f t="shared" si="35"/>
        <v>5.1616075469083968</v>
      </c>
      <c r="J158">
        <f t="shared" si="36"/>
        <v>-1.3263095346647789</v>
      </c>
      <c r="K158">
        <f t="shared" si="42"/>
        <v>0.16160754690839674</v>
      </c>
      <c r="L158">
        <f t="shared" si="42"/>
        <v>1.6593932114138483</v>
      </c>
      <c r="M158">
        <f t="shared" si="37"/>
        <v>0.55261431980499109</v>
      </c>
      <c r="N158">
        <f t="shared" si="43"/>
        <v>5.1616075469083968</v>
      </c>
      <c r="O158">
        <f t="shared" si="44"/>
        <v>1.6593932114138483</v>
      </c>
    </row>
    <row r="159" spans="1:15">
      <c r="A159">
        <v>1.4703999999999999</v>
      </c>
      <c r="B159">
        <v>47.758000000000003</v>
      </c>
      <c r="C159">
        <f t="shared" si="38"/>
        <v>7.959666666666667E-4</v>
      </c>
      <c r="D159">
        <f t="shared" si="39"/>
        <v>2.4703999999999997</v>
      </c>
      <c r="E159">
        <f t="shared" si="40"/>
        <v>1.4703999999999997</v>
      </c>
      <c r="F159">
        <f t="shared" si="41"/>
        <v>147039.99999999997</v>
      </c>
      <c r="G159" s="4">
        <f t="shared" si="33"/>
        <v>4.8061668124670771E-14</v>
      </c>
      <c r="H159" s="4">
        <f t="shared" si="34"/>
        <v>4.8698483584966298E-2</v>
      </c>
      <c r="I159" s="4">
        <f t="shared" si="35"/>
        <v>5.1674354940420359</v>
      </c>
      <c r="J159">
        <f t="shared" si="36"/>
        <v>-1.3124845620078476</v>
      </c>
      <c r="K159">
        <f t="shared" si="42"/>
        <v>0.16743549404203603</v>
      </c>
      <c r="L159">
        <f t="shared" si="42"/>
        <v>1.6790461312044189</v>
      </c>
      <c r="M159">
        <f t="shared" si="37"/>
        <v>0.5703647335881703</v>
      </c>
      <c r="N159">
        <f t="shared" si="43"/>
        <v>5.1674354940420359</v>
      </c>
      <c r="O159">
        <f t="shared" si="44"/>
        <v>1.6790461312044189</v>
      </c>
    </row>
    <row r="160" spans="1:15">
      <c r="A160">
        <v>1.4914000000000001</v>
      </c>
      <c r="B160">
        <v>49.215000000000003</v>
      </c>
      <c r="C160">
        <f t="shared" si="38"/>
        <v>8.2025000000000002E-4</v>
      </c>
      <c r="D160">
        <f t="shared" si="39"/>
        <v>2.4914000000000001</v>
      </c>
      <c r="E160">
        <f t="shared" si="40"/>
        <v>1.4914000000000001</v>
      </c>
      <c r="F160">
        <f t="shared" si="41"/>
        <v>149140</v>
      </c>
      <c r="G160" s="4">
        <f t="shared" si="33"/>
        <v>4.8830543005094295E-14</v>
      </c>
      <c r="H160" s="4">
        <f t="shared" si="34"/>
        <v>4.9477546031281551E-2</v>
      </c>
      <c r="I160" s="4">
        <f t="shared" si="35"/>
        <v>5.1735941387546331</v>
      </c>
      <c r="J160">
        <f t="shared" si="36"/>
        <v>-1.3055918484831344</v>
      </c>
      <c r="K160">
        <f t="shared" si="42"/>
        <v>0.17359413875463281</v>
      </c>
      <c r="L160">
        <f t="shared" si="42"/>
        <v>1.6920974894417289</v>
      </c>
      <c r="M160">
        <f t="shared" si="37"/>
        <v>0.57596123647743513</v>
      </c>
      <c r="N160">
        <f t="shared" si="43"/>
        <v>5.1735941387546331</v>
      </c>
      <c r="O160">
        <f t="shared" si="44"/>
        <v>1.6920974894417289</v>
      </c>
    </row>
    <row r="162" spans="1:12">
      <c r="A162" s="6" t="s">
        <v>43</v>
      </c>
    </row>
    <row r="163" spans="1:12">
      <c r="A163" s="2" t="s">
        <v>26</v>
      </c>
    </row>
    <row r="164" spans="1:12">
      <c r="A164" s="1" t="s">
        <v>27</v>
      </c>
    </row>
    <row r="165" spans="1:12">
      <c r="A165" t="s">
        <v>28</v>
      </c>
      <c r="B165" t="s">
        <v>29</v>
      </c>
      <c r="C165" t="s">
        <v>30</v>
      </c>
      <c r="D165" t="s">
        <v>31</v>
      </c>
      <c r="E165" s="3" t="s">
        <v>32</v>
      </c>
      <c r="F165" s="3" t="s">
        <v>33</v>
      </c>
      <c r="G165" s="4" t="s">
        <v>34</v>
      </c>
      <c r="H165" s="5" t="s">
        <v>35</v>
      </c>
      <c r="I165" s="5" t="s">
        <v>36</v>
      </c>
      <c r="J165" s="5" t="s">
        <v>37</v>
      </c>
      <c r="K165" s="5" t="s">
        <v>38</v>
      </c>
      <c r="L165" s="5" t="s">
        <v>39</v>
      </c>
    </row>
    <row r="166" spans="1:12">
      <c r="A166" s="1">
        <v>1.2342</v>
      </c>
      <c r="B166" s="1">
        <v>67.415000000000006</v>
      </c>
      <c r="C166" s="1">
        <f t="shared" ref="C166:C179" si="45">B166/(1000*60)</f>
        <v>1.1235833333333334E-3</v>
      </c>
      <c r="D166" s="1">
        <f t="shared" ref="D166:D179" si="46">A166+1</f>
        <v>2.2342</v>
      </c>
      <c r="E166" s="1">
        <f t="shared" ref="E166:E179" si="47">D166-1</f>
        <v>1.2342</v>
      </c>
      <c r="F166" s="1">
        <f t="shared" ref="F166:F179" si="48">E166*100000</f>
        <v>123420</v>
      </c>
      <c r="G166" s="1">
        <f t="shared" ref="G166:G179" si="49">(0.00001781*0.000134*C166)/(0.0002688*F166)</f>
        <v>8.0827509974088369E-14</v>
      </c>
      <c r="H166" s="1">
        <f t="shared" ref="H166:H179" si="50">G166/(0.0000000000009869233)</f>
        <v>8.1898471719219074E-2</v>
      </c>
      <c r="I166" s="1">
        <f t="shared" ref="I166:I179" si="51">LOG(F166)</f>
        <v>5.0913855420783678</v>
      </c>
      <c r="J166" s="1">
        <f t="shared" ref="J166:J179" si="52">LOG(H166)</f>
        <v>-1.0867242023922394</v>
      </c>
      <c r="K166" s="1">
        <f t="shared" ref="K166:L179" si="53">LOG(A166)</f>
        <v>9.1385542078367632E-2</v>
      </c>
      <c r="L166" s="1">
        <f t="shared" si="53"/>
        <v>1.8287565388563587</v>
      </c>
    </row>
    <row r="167" spans="1:12">
      <c r="A167" s="4">
        <v>1.2555000000000001</v>
      </c>
      <c r="B167" s="4">
        <v>68.488</v>
      </c>
      <c r="C167" s="4">
        <f t="shared" si="45"/>
        <v>1.1414666666666666E-3</v>
      </c>
      <c r="D167" s="4">
        <f t="shared" si="46"/>
        <v>2.2555000000000001</v>
      </c>
      <c r="E167" s="4">
        <f t="shared" si="47"/>
        <v>1.2555000000000001</v>
      </c>
      <c r="F167" s="4">
        <f t="shared" si="48"/>
        <v>125550</v>
      </c>
      <c r="G167" s="4">
        <f t="shared" si="49"/>
        <v>8.0720895282977135E-14</v>
      </c>
      <c r="H167" s="4">
        <f t="shared" si="50"/>
        <v>8.1790444387093833E-2</v>
      </c>
      <c r="I167" s="4">
        <f t="shared" si="51"/>
        <v>5.0988167170489413</v>
      </c>
      <c r="J167" s="4">
        <f t="shared" si="52"/>
        <v>-1.087297432176686</v>
      </c>
      <c r="K167" s="4">
        <f t="shared" si="53"/>
        <v>9.8816717048941252E-2</v>
      </c>
      <c r="L167" s="4">
        <f t="shared" si="53"/>
        <v>1.8356144840424859</v>
      </c>
    </row>
    <row r="168" spans="1:12">
      <c r="A168">
        <v>1.2722</v>
      </c>
      <c r="B168">
        <v>69.978999999999999</v>
      </c>
      <c r="C168">
        <f t="shared" si="45"/>
        <v>1.1663166666666667E-3</v>
      </c>
      <c r="D168">
        <f t="shared" si="46"/>
        <v>2.2721999999999998</v>
      </c>
      <c r="E168">
        <f t="shared" si="47"/>
        <v>1.2721999999999998</v>
      </c>
      <c r="F168">
        <f t="shared" si="48"/>
        <v>127219.99999999997</v>
      </c>
      <c r="G168" s="4">
        <f t="shared" si="49"/>
        <v>8.1395527855835956E-14</v>
      </c>
      <c r="H168" s="4">
        <f t="shared" si="50"/>
        <v>8.2474015818489593E-2</v>
      </c>
      <c r="I168" s="4">
        <f t="shared" si="51"/>
        <v>5.1045553912405133</v>
      </c>
      <c r="J168">
        <f t="shared" si="52"/>
        <v>-1.0836828582882194</v>
      </c>
      <c r="K168">
        <f t="shared" si="53"/>
        <v>0.10455539124051359</v>
      </c>
      <c r="L168">
        <f t="shared" si="53"/>
        <v>1.8449677321225246</v>
      </c>
    </row>
    <row r="169" spans="1:12">
      <c r="A169">
        <v>1.292</v>
      </c>
      <c r="B169">
        <v>71.337000000000003</v>
      </c>
      <c r="C169">
        <f t="shared" si="45"/>
        <v>1.18895E-3</v>
      </c>
      <c r="D169">
        <f t="shared" si="46"/>
        <v>2.2919999999999998</v>
      </c>
      <c r="E169">
        <f t="shared" si="47"/>
        <v>1.2919999999999998</v>
      </c>
      <c r="F169">
        <f t="shared" si="48"/>
        <v>129199.99999999999</v>
      </c>
      <c r="G169" s="4">
        <f t="shared" si="49"/>
        <v>8.1703475514383412E-14</v>
      </c>
      <c r="H169" s="4">
        <f t="shared" si="50"/>
        <v>8.2786043772989662E-2</v>
      </c>
      <c r="I169" s="4">
        <f t="shared" si="51"/>
        <v>5.1112625136590655</v>
      </c>
      <c r="J169">
        <f t="shared" si="52"/>
        <v>-1.0820428712253485</v>
      </c>
      <c r="K169">
        <f t="shared" si="53"/>
        <v>0.1112625136590653</v>
      </c>
      <c r="L169">
        <f t="shared" si="53"/>
        <v>1.8533148416039473</v>
      </c>
    </row>
    <row r="170" spans="1:12">
      <c r="A170">
        <v>1.3113999999999999</v>
      </c>
      <c r="B170">
        <v>72.914000000000001</v>
      </c>
      <c r="C170">
        <f t="shared" si="45"/>
        <v>1.2152333333333334E-3</v>
      </c>
      <c r="D170">
        <f t="shared" si="46"/>
        <v>2.3113999999999999</v>
      </c>
      <c r="E170">
        <f t="shared" si="47"/>
        <v>1.3113999999999999</v>
      </c>
      <c r="F170">
        <f t="shared" si="48"/>
        <v>131140</v>
      </c>
      <c r="G170" s="4">
        <f t="shared" si="49"/>
        <v>8.2274252960455473E-14</v>
      </c>
      <c r="H170" s="4">
        <f t="shared" si="50"/>
        <v>8.3364384000717648E-2</v>
      </c>
      <c r="I170" s="4">
        <f t="shared" si="51"/>
        <v>5.1177351793304968</v>
      </c>
      <c r="J170">
        <f t="shared" si="52"/>
        <v>-1.0790194545860974</v>
      </c>
      <c r="K170">
        <f t="shared" si="53"/>
        <v>0.1177351793304965</v>
      </c>
      <c r="L170">
        <f t="shared" si="53"/>
        <v>1.8628109239146298</v>
      </c>
    </row>
    <row r="171" spans="1:12">
      <c r="A171">
        <v>1.3324</v>
      </c>
      <c r="B171">
        <v>74.209999999999994</v>
      </c>
      <c r="C171">
        <f t="shared" si="45"/>
        <v>1.2368333333333333E-3</v>
      </c>
      <c r="D171">
        <f t="shared" si="46"/>
        <v>2.3323999999999998</v>
      </c>
      <c r="E171">
        <f t="shared" si="47"/>
        <v>1.3323999999999998</v>
      </c>
      <c r="F171">
        <f t="shared" si="48"/>
        <v>133239.99999999997</v>
      </c>
      <c r="G171" s="4">
        <f t="shared" si="49"/>
        <v>8.2416849811981519E-14</v>
      </c>
      <c r="H171" s="4">
        <f t="shared" si="50"/>
        <v>8.3508870255653622E-2</v>
      </c>
      <c r="I171" s="4">
        <f t="shared" si="51"/>
        <v>5.1246346240191389</v>
      </c>
      <c r="J171">
        <f t="shared" si="52"/>
        <v>-1.0782673916004497</v>
      </c>
      <c r="K171">
        <f t="shared" si="53"/>
        <v>0.1246346240191392</v>
      </c>
      <c r="L171">
        <f t="shared" si="53"/>
        <v>1.87046243158892</v>
      </c>
    </row>
    <row r="172" spans="1:12">
      <c r="A172">
        <v>1.3512999999999999</v>
      </c>
      <c r="B172">
        <v>75.769000000000005</v>
      </c>
      <c r="C172">
        <f t="shared" si="45"/>
        <v>1.2628166666666667E-3</v>
      </c>
      <c r="D172">
        <f t="shared" si="46"/>
        <v>2.3513000000000002</v>
      </c>
      <c r="E172">
        <f t="shared" si="47"/>
        <v>1.3513000000000002</v>
      </c>
      <c r="F172">
        <f t="shared" si="48"/>
        <v>135130.00000000003</v>
      </c>
      <c r="G172" s="4">
        <f t="shared" si="49"/>
        <v>8.2971316632998325E-14</v>
      </c>
      <c r="H172" s="4">
        <f t="shared" si="50"/>
        <v>8.407068374310174E-2</v>
      </c>
      <c r="I172" s="4">
        <f t="shared" si="51"/>
        <v>5.1307517767651429</v>
      </c>
      <c r="J172">
        <f t="shared" si="52"/>
        <v>-1.0753554204709233</v>
      </c>
      <c r="K172">
        <f t="shared" si="53"/>
        <v>0.13075177676514291</v>
      </c>
      <c r="L172">
        <f t="shared" si="53"/>
        <v>1.8794915554644502</v>
      </c>
    </row>
    <row r="173" spans="1:12">
      <c r="A173">
        <v>1.3752</v>
      </c>
      <c r="B173">
        <v>77.006</v>
      </c>
      <c r="C173">
        <f t="shared" si="45"/>
        <v>1.2834333333333334E-3</v>
      </c>
      <c r="D173">
        <f t="shared" si="46"/>
        <v>2.3752</v>
      </c>
      <c r="E173">
        <f t="shared" si="47"/>
        <v>1.3752</v>
      </c>
      <c r="F173">
        <f t="shared" si="48"/>
        <v>137520</v>
      </c>
      <c r="G173" s="4">
        <f t="shared" si="49"/>
        <v>8.2860376892509739E-14</v>
      </c>
      <c r="H173" s="4">
        <f t="shared" si="50"/>
        <v>8.3958274054842699E-2</v>
      </c>
      <c r="I173" s="4">
        <f t="shared" si="51"/>
        <v>5.1383658636789962</v>
      </c>
      <c r="J173">
        <f t="shared" si="52"/>
        <v>-1.0759364978667016</v>
      </c>
      <c r="K173">
        <f t="shared" si="53"/>
        <v>0.138365863678996</v>
      </c>
      <c r="L173">
        <f t="shared" si="53"/>
        <v>1.8865245649825249</v>
      </c>
    </row>
    <row r="174" spans="1:12">
      <c r="A174">
        <v>1.3912</v>
      </c>
      <c r="B174">
        <v>78.424000000000007</v>
      </c>
      <c r="C174">
        <f t="shared" si="45"/>
        <v>1.3070666666666667E-3</v>
      </c>
      <c r="D174">
        <f t="shared" si="46"/>
        <v>2.3912</v>
      </c>
      <c r="E174">
        <f t="shared" si="47"/>
        <v>1.3912</v>
      </c>
      <c r="F174">
        <f t="shared" si="48"/>
        <v>139120</v>
      </c>
      <c r="G174" s="4">
        <f t="shared" si="49"/>
        <v>8.3415666402534778E-14</v>
      </c>
      <c r="H174" s="4">
        <f t="shared" si="50"/>
        <v>8.4520921131900295E-2</v>
      </c>
      <c r="I174" s="4">
        <f t="shared" si="51"/>
        <v>5.1433895689946558</v>
      </c>
      <c r="J174">
        <f t="shared" si="52"/>
        <v>-1.0730357785349927</v>
      </c>
      <c r="K174">
        <f t="shared" si="53"/>
        <v>0.14338956899465605</v>
      </c>
      <c r="L174">
        <f t="shared" si="53"/>
        <v>1.8944489896298939</v>
      </c>
    </row>
    <row r="175" spans="1:12">
      <c r="A175">
        <v>1.4136</v>
      </c>
      <c r="B175">
        <v>79.900000000000006</v>
      </c>
      <c r="C175">
        <f t="shared" si="45"/>
        <v>1.3316666666666668E-3</v>
      </c>
      <c r="D175">
        <f t="shared" si="46"/>
        <v>2.4135999999999997</v>
      </c>
      <c r="E175">
        <f t="shared" si="47"/>
        <v>1.4135999999999997</v>
      </c>
      <c r="F175">
        <f t="shared" si="48"/>
        <v>141359.99999999997</v>
      </c>
      <c r="G175" s="4">
        <f t="shared" si="49"/>
        <v>8.363892569826227E-14</v>
      </c>
      <c r="H175" s="4">
        <f t="shared" si="50"/>
        <v>8.4747138605666988E-2</v>
      </c>
      <c r="I175" s="4">
        <f t="shared" si="51"/>
        <v>5.1503265364987074</v>
      </c>
      <c r="J175">
        <f t="shared" si="52"/>
        <v>-1.0718749563549468</v>
      </c>
      <c r="K175">
        <f t="shared" si="53"/>
        <v>0.15032653649870764</v>
      </c>
      <c r="L175">
        <f t="shared" si="53"/>
        <v>1.9025467793139914</v>
      </c>
    </row>
    <row r="176" spans="1:12">
      <c r="A176">
        <v>1.4311</v>
      </c>
      <c r="B176">
        <v>81.25</v>
      </c>
      <c r="C176">
        <f t="shared" si="45"/>
        <v>1.3541666666666667E-3</v>
      </c>
      <c r="D176">
        <f t="shared" si="46"/>
        <v>2.4310999999999998</v>
      </c>
      <c r="E176">
        <f t="shared" si="47"/>
        <v>1.4310999999999998</v>
      </c>
      <c r="F176">
        <f t="shared" si="48"/>
        <v>143109.99999999997</v>
      </c>
      <c r="G176" s="4">
        <f t="shared" si="49"/>
        <v>8.4012051706673668E-14</v>
      </c>
      <c r="H176" s="4">
        <f t="shared" si="50"/>
        <v>8.5125208520939424E-2</v>
      </c>
      <c r="I176" s="4">
        <f t="shared" si="51"/>
        <v>5.1556699817198108</v>
      </c>
      <c r="J176">
        <f t="shared" si="52"/>
        <v>-1.0699418112391299</v>
      </c>
      <c r="K176">
        <f t="shared" si="53"/>
        <v>0.15566998171981131</v>
      </c>
      <c r="L176">
        <f t="shared" si="53"/>
        <v>1.9098233696509119</v>
      </c>
    </row>
    <row r="177" spans="1:13">
      <c r="A177">
        <v>1.4521999999999999</v>
      </c>
      <c r="B177">
        <v>82.677999999999997</v>
      </c>
      <c r="C177">
        <f t="shared" si="45"/>
        <v>1.3779666666666665E-3</v>
      </c>
      <c r="D177">
        <f t="shared" si="46"/>
        <v>2.4521999999999999</v>
      </c>
      <c r="E177">
        <f t="shared" si="47"/>
        <v>1.4521999999999999</v>
      </c>
      <c r="F177">
        <f t="shared" si="48"/>
        <v>145220</v>
      </c>
      <c r="G177" s="4">
        <f t="shared" si="49"/>
        <v>8.4246473963012898E-14</v>
      </c>
      <c r="H177" s="4">
        <f t="shared" si="50"/>
        <v>8.5362736864164512E-2</v>
      </c>
      <c r="I177" s="4">
        <f t="shared" si="51"/>
        <v>5.1620264324211771</v>
      </c>
      <c r="J177">
        <f t="shared" si="52"/>
        <v>-1.0687316691933582</v>
      </c>
      <c r="K177">
        <f t="shared" si="53"/>
        <v>0.16202643242117698</v>
      </c>
      <c r="L177">
        <f t="shared" si="53"/>
        <v>1.9173899623980493</v>
      </c>
    </row>
    <row r="178" spans="1:13">
      <c r="A178">
        <v>1.4738</v>
      </c>
      <c r="B178">
        <v>83.926000000000002</v>
      </c>
      <c r="C178">
        <f t="shared" si="45"/>
        <v>1.3987666666666666E-3</v>
      </c>
      <c r="D178">
        <f t="shared" si="46"/>
        <v>2.4737999999999998</v>
      </c>
      <c r="E178">
        <f t="shared" si="47"/>
        <v>1.4737999999999998</v>
      </c>
      <c r="F178">
        <f t="shared" si="48"/>
        <v>147379.99999999997</v>
      </c>
      <c r="G178" s="4">
        <f t="shared" si="49"/>
        <v>8.4264796356384682E-14</v>
      </c>
      <c r="H178" s="4">
        <f t="shared" si="50"/>
        <v>8.5381302028622361E-2</v>
      </c>
      <c r="I178" s="4">
        <f t="shared" si="51"/>
        <v>5.168438552186772</v>
      </c>
      <c r="J178">
        <f t="shared" si="52"/>
        <v>-1.0686372266750281</v>
      </c>
      <c r="K178">
        <f t="shared" si="53"/>
        <v>0.16843855218677245</v>
      </c>
      <c r="L178">
        <f t="shared" si="53"/>
        <v>1.9238965246819748</v>
      </c>
    </row>
    <row r="179" spans="1:13">
      <c r="A179">
        <v>1.4912000000000001</v>
      </c>
      <c r="B179">
        <v>85.436999999999998</v>
      </c>
      <c r="C179">
        <f t="shared" si="45"/>
        <v>1.42395E-3</v>
      </c>
      <c r="D179">
        <f t="shared" si="46"/>
        <v>2.4912000000000001</v>
      </c>
      <c r="E179">
        <f t="shared" si="47"/>
        <v>1.4912000000000001</v>
      </c>
      <c r="F179">
        <f t="shared" si="48"/>
        <v>149120</v>
      </c>
      <c r="G179" s="4">
        <f t="shared" si="49"/>
        <v>8.4780953842902186E-14</v>
      </c>
      <c r="H179" s="4">
        <f t="shared" si="50"/>
        <v>8.5904298584198166E-2</v>
      </c>
      <c r="I179" s="4">
        <f t="shared" si="51"/>
        <v>5.1735358950099064</v>
      </c>
      <c r="J179">
        <f t="shared" si="52"/>
        <v>-1.0659851038673771</v>
      </c>
      <c r="K179">
        <f t="shared" si="53"/>
        <v>0.17353589500990615</v>
      </c>
      <c r="L179">
        <f t="shared" si="53"/>
        <v>1.9316459903127594</v>
      </c>
    </row>
    <row r="181" spans="1:13">
      <c r="A181" s="1" t="s">
        <v>43</v>
      </c>
    </row>
    <row r="182" spans="1:13">
      <c r="A182" t="s">
        <v>44</v>
      </c>
      <c r="B182" t="s">
        <v>45</v>
      </c>
      <c r="C182" t="s">
        <v>30</v>
      </c>
      <c r="D182" t="s">
        <v>31</v>
      </c>
      <c r="E182" s="3" t="s">
        <v>32</v>
      </c>
      <c r="F182" s="3" t="s">
        <v>33</v>
      </c>
      <c r="G182" s="4" t="s">
        <v>34</v>
      </c>
      <c r="H182" s="5" t="s">
        <v>35</v>
      </c>
      <c r="I182" s="5" t="s">
        <v>36</v>
      </c>
      <c r="J182" s="5" t="s">
        <v>37</v>
      </c>
      <c r="K182" s="5" t="s">
        <v>38</v>
      </c>
      <c r="L182" s="5" t="s">
        <v>39</v>
      </c>
      <c r="M182" s="5" t="s">
        <v>46</v>
      </c>
    </row>
    <row r="183" spans="1:13">
      <c r="A183" s="1">
        <v>1.2343</v>
      </c>
      <c r="B183" s="1">
        <v>34.473999999999997</v>
      </c>
      <c r="C183" s="1">
        <f t="shared" ref="C183:C196" si="54">B183/(1000*60)</f>
        <v>5.7456666666666663E-4</v>
      </c>
      <c r="D183" s="1">
        <f t="shared" ref="D183:D196" si="55">A183+1</f>
        <v>2.2343000000000002</v>
      </c>
      <c r="E183" s="1">
        <f t="shared" ref="E183:E196" si="56">D183-1</f>
        <v>1.2343000000000002</v>
      </c>
      <c r="F183" s="1">
        <f t="shared" ref="F183:F196" si="57">E183*100000</f>
        <v>123430.00000000001</v>
      </c>
      <c r="G183" s="1">
        <f t="shared" ref="G183:G196" si="58">(0.00001781*0.000134*C183)/(0.0002688*F183)</f>
        <v>4.1329404844690579E-14</v>
      </c>
      <c r="H183" s="1">
        <f t="shared" ref="H183:H196" si="59">G183/(0.0000000000009869233)</f>
        <v>4.187701804658029E-2</v>
      </c>
      <c r="I183" s="1">
        <f t="shared" ref="I183:I196" si="60">LOG(F183)</f>
        <v>5.091420728992051</v>
      </c>
      <c r="J183" s="1">
        <f t="shared" ref="J183:J196" si="61">LOG(H183)</f>
        <v>-1.3780242508714857</v>
      </c>
      <c r="K183" s="1">
        <f t="shared" ref="K183:L196" si="62">LOG(A183)</f>
        <v>9.1420728992051309E-2</v>
      </c>
      <c r="L183" s="1">
        <f t="shared" si="62"/>
        <v>1.5374916772907963</v>
      </c>
      <c r="M183">
        <f>G183/G166</f>
        <v>0.5113284432235996</v>
      </c>
    </row>
    <row r="184" spans="1:13">
      <c r="A184">
        <v>1.2542</v>
      </c>
      <c r="B184">
        <v>35.301000000000002</v>
      </c>
      <c r="C184" s="4">
        <f t="shared" si="54"/>
        <v>5.8835000000000007E-4</v>
      </c>
      <c r="D184" s="4">
        <f t="shared" si="55"/>
        <v>2.2542</v>
      </c>
      <c r="E184" s="4">
        <f t="shared" si="56"/>
        <v>1.2542</v>
      </c>
      <c r="F184" s="4">
        <f t="shared" si="57"/>
        <v>125420</v>
      </c>
      <c r="G184" s="4">
        <f t="shared" si="58"/>
        <v>4.1649367915470706E-14</v>
      </c>
      <c r="H184" s="4">
        <f t="shared" si="59"/>
        <v>4.2201220617114524E-2</v>
      </c>
      <c r="I184" s="4">
        <f t="shared" si="60"/>
        <v>5.0983667964393309</v>
      </c>
      <c r="J184" s="4">
        <f t="shared" si="61"/>
        <v>-1.3746749874361712</v>
      </c>
      <c r="K184" s="4">
        <f t="shared" si="62"/>
        <v>9.8366796439331022E-2</v>
      </c>
      <c r="L184" s="4">
        <f t="shared" si="62"/>
        <v>1.5477870081733902</v>
      </c>
      <c r="M184">
        <f t="shared" ref="M184:M196" si="63">G184/G167</f>
        <v>0.51596761618492548</v>
      </c>
    </row>
    <row r="185" spans="1:13">
      <c r="A185">
        <v>1.2725</v>
      </c>
      <c r="B185">
        <v>36.335000000000001</v>
      </c>
      <c r="C185">
        <f t="shared" si="54"/>
        <v>6.055833333333333E-4</v>
      </c>
      <c r="D185">
        <f t="shared" si="55"/>
        <v>2.2725</v>
      </c>
      <c r="E185">
        <f t="shared" si="56"/>
        <v>1.2725</v>
      </c>
      <c r="F185">
        <f t="shared" si="57"/>
        <v>127250</v>
      </c>
      <c r="G185" s="4">
        <f t="shared" si="58"/>
        <v>4.2252808036688812E-14</v>
      </c>
      <c r="H185" s="4">
        <f t="shared" si="59"/>
        <v>4.2812656299318103E-2</v>
      </c>
      <c r="I185" s="4">
        <f t="shared" si="60"/>
        <v>5.1046577910087967</v>
      </c>
      <c r="J185">
        <f t="shared" si="61"/>
        <v>-1.3684278256497482</v>
      </c>
      <c r="K185">
        <f t="shared" si="62"/>
        <v>0.10465779100879634</v>
      </c>
      <c r="L185">
        <f t="shared" si="62"/>
        <v>1.5603251645292788</v>
      </c>
      <c r="M185">
        <f t="shared" si="63"/>
        <v>0.51910478560351692</v>
      </c>
    </row>
    <row r="186" spans="1:13">
      <c r="A186">
        <v>1.2923</v>
      </c>
      <c r="B186">
        <v>37.621000000000002</v>
      </c>
      <c r="C186">
        <f t="shared" si="54"/>
        <v>6.2701666666666674E-4</v>
      </c>
      <c r="D186">
        <f t="shared" si="55"/>
        <v>2.2923</v>
      </c>
      <c r="E186">
        <f t="shared" si="56"/>
        <v>1.2923</v>
      </c>
      <c r="F186">
        <f t="shared" si="57"/>
        <v>129230</v>
      </c>
      <c r="G186" s="4">
        <f t="shared" si="58"/>
        <v>4.3077966485173487E-14</v>
      </c>
      <c r="H186" s="4">
        <f t="shared" si="59"/>
        <v>4.3648748069048005E-2</v>
      </c>
      <c r="I186" s="4">
        <f t="shared" si="60"/>
        <v>5.111363344325131</v>
      </c>
      <c r="J186">
        <f t="shared" si="61"/>
        <v>-1.3600282081898292</v>
      </c>
      <c r="K186">
        <f t="shared" si="62"/>
        <v>0.11136334432513054</v>
      </c>
      <c r="L186">
        <f t="shared" si="62"/>
        <v>1.5754303353055319</v>
      </c>
      <c r="M186">
        <f t="shared" si="63"/>
        <v>0.52724766252556621</v>
      </c>
    </row>
    <row r="187" spans="1:13">
      <c r="A187">
        <v>1.3128</v>
      </c>
      <c r="B187">
        <v>38.832000000000001</v>
      </c>
      <c r="C187">
        <f t="shared" si="54"/>
        <v>6.4720000000000001E-4</v>
      </c>
      <c r="D187">
        <f t="shared" si="55"/>
        <v>2.3128000000000002</v>
      </c>
      <c r="E187">
        <f t="shared" si="56"/>
        <v>1.3128000000000002</v>
      </c>
      <c r="F187">
        <f t="shared" si="57"/>
        <v>131280.00000000003</v>
      </c>
      <c r="G187" s="4">
        <f t="shared" si="58"/>
        <v>4.3770286972954931E-14</v>
      </c>
      <c r="H187" s="4">
        <f t="shared" si="59"/>
        <v>4.4350241779634675E-2</v>
      </c>
      <c r="I187" s="4">
        <f t="shared" si="60"/>
        <v>5.1181985680450373</v>
      </c>
      <c r="J187">
        <f t="shared" si="61"/>
        <v>-1.353104008227408</v>
      </c>
      <c r="K187">
        <f t="shared" si="62"/>
        <v>0.11819856804503678</v>
      </c>
      <c r="L187">
        <f t="shared" si="62"/>
        <v>1.5891897589878596</v>
      </c>
      <c r="M187">
        <f t="shared" si="63"/>
        <v>0.53200467215415259</v>
      </c>
    </row>
    <row r="188" spans="1:13">
      <c r="A188">
        <v>1.3328</v>
      </c>
      <c r="B188">
        <v>40.021000000000001</v>
      </c>
      <c r="C188">
        <f t="shared" si="54"/>
        <v>6.6701666666666663E-4</v>
      </c>
      <c r="D188">
        <f t="shared" si="55"/>
        <v>2.3327999999999998</v>
      </c>
      <c r="E188">
        <f t="shared" si="56"/>
        <v>1.3327999999999998</v>
      </c>
      <c r="F188">
        <f t="shared" si="57"/>
        <v>133279.99999999997</v>
      </c>
      <c r="G188" s="4">
        <f t="shared" si="58"/>
        <v>4.4433564599574963E-14</v>
      </c>
      <c r="H188" s="4">
        <f t="shared" si="59"/>
        <v>4.5022307812141997E-2</v>
      </c>
      <c r="I188" s="4">
        <f t="shared" si="60"/>
        <v>5.1247649840627121</v>
      </c>
      <c r="J188">
        <f t="shared" si="61"/>
        <v>-1.3465722471322499</v>
      </c>
      <c r="K188">
        <f t="shared" si="62"/>
        <v>0.12476498406271237</v>
      </c>
      <c r="L188">
        <f t="shared" si="62"/>
        <v>1.602287936100693</v>
      </c>
      <c r="M188">
        <f t="shared" si="63"/>
        <v>0.5391320427915135</v>
      </c>
    </row>
    <row r="189" spans="1:13">
      <c r="A189">
        <v>1.3525</v>
      </c>
      <c r="B189">
        <v>41.198</v>
      </c>
      <c r="C189">
        <f t="shared" si="54"/>
        <v>6.8663333333333334E-4</v>
      </c>
      <c r="D189">
        <f t="shared" si="55"/>
        <v>2.3525</v>
      </c>
      <c r="E189">
        <f t="shared" si="56"/>
        <v>1.3525</v>
      </c>
      <c r="F189">
        <f t="shared" si="57"/>
        <v>135250</v>
      </c>
      <c r="G189" s="4">
        <f t="shared" si="58"/>
        <v>4.5074099862834858E-14</v>
      </c>
      <c r="H189" s="4">
        <f t="shared" si="59"/>
        <v>4.5671330145751809E-2</v>
      </c>
      <c r="I189" s="4">
        <f t="shared" si="60"/>
        <v>5.1311372737786067</v>
      </c>
      <c r="J189">
        <f t="shared" si="61"/>
        <v>-1.3403563396838278</v>
      </c>
      <c r="K189">
        <f t="shared" si="62"/>
        <v>0.13113727377860707</v>
      </c>
      <c r="L189">
        <f t="shared" si="62"/>
        <v>1.6148761332650097</v>
      </c>
      <c r="M189">
        <f t="shared" si="63"/>
        <v>0.54324918166850622</v>
      </c>
    </row>
    <row r="190" spans="1:13">
      <c r="A190">
        <v>1.3708</v>
      </c>
      <c r="B190">
        <v>42.093000000000004</v>
      </c>
      <c r="C190">
        <f t="shared" si="54"/>
        <v>7.0155000000000011E-4</v>
      </c>
      <c r="D190">
        <f t="shared" si="55"/>
        <v>2.3708</v>
      </c>
      <c r="E190">
        <f t="shared" si="56"/>
        <v>1.3708</v>
      </c>
      <c r="F190">
        <f t="shared" si="57"/>
        <v>137080</v>
      </c>
      <c r="G190" s="4">
        <f t="shared" si="58"/>
        <v>4.5438500051455894E-14</v>
      </c>
      <c r="H190" s="4">
        <f t="shared" si="59"/>
        <v>4.6040558624419838E-2</v>
      </c>
      <c r="I190" s="4">
        <f t="shared" si="60"/>
        <v>5.1369740957578296</v>
      </c>
      <c r="J190">
        <f t="shared" si="61"/>
        <v>-1.3368594155802309</v>
      </c>
      <c r="K190">
        <f t="shared" si="62"/>
        <v>0.13697409575782932</v>
      </c>
      <c r="L190">
        <f t="shared" si="62"/>
        <v>1.624209879347829</v>
      </c>
      <c r="M190">
        <f t="shared" si="63"/>
        <v>0.54837428642643982</v>
      </c>
    </row>
    <row r="191" spans="1:13">
      <c r="A191">
        <v>1.3908</v>
      </c>
      <c r="B191">
        <v>42.738999999999997</v>
      </c>
      <c r="C191">
        <f t="shared" si="54"/>
        <v>7.1231666666666659E-4</v>
      </c>
      <c r="D191">
        <f t="shared" si="55"/>
        <v>2.3908</v>
      </c>
      <c r="E191">
        <f t="shared" si="56"/>
        <v>1.3908</v>
      </c>
      <c r="F191">
        <f t="shared" si="57"/>
        <v>139080</v>
      </c>
      <c r="G191" s="4">
        <f t="shared" si="58"/>
        <v>4.547240009354272E-14</v>
      </c>
      <c r="H191" s="4">
        <f t="shared" si="59"/>
        <v>4.6074907840905892E-2</v>
      </c>
      <c r="I191" s="4">
        <f t="shared" si="60"/>
        <v>5.1432646820112211</v>
      </c>
      <c r="J191">
        <f t="shared" si="61"/>
        <v>-1.3365355247844406</v>
      </c>
      <c r="K191">
        <f t="shared" si="62"/>
        <v>0.14326468201122083</v>
      </c>
      <c r="L191">
        <f t="shared" si="62"/>
        <v>1.6308243563970108</v>
      </c>
      <c r="M191">
        <f t="shared" si="63"/>
        <v>0.54513021419871954</v>
      </c>
    </row>
    <row r="192" spans="1:13">
      <c r="A192">
        <v>1.4148000000000001</v>
      </c>
      <c r="B192">
        <v>43.56</v>
      </c>
      <c r="C192">
        <f t="shared" si="54"/>
        <v>7.2600000000000008E-4</v>
      </c>
      <c r="D192">
        <f t="shared" si="55"/>
        <v>2.4148000000000001</v>
      </c>
      <c r="E192">
        <f t="shared" si="56"/>
        <v>1.4148000000000001</v>
      </c>
      <c r="F192">
        <f t="shared" si="57"/>
        <v>141480</v>
      </c>
      <c r="G192" s="4">
        <f t="shared" si="58"/>
        <v>4.5559717552203256E-14</v>
      </c>
      <c r="H192" s="4">
        <f t="shared" si="59"/>
        <v>4.6163382252909876E-2</v>
      </c>
      <c r="I192" s="4">
        <f t="shared" si="60"/>
        <v>5.1506950511427139</v>
      </c>
      <c r="J192">
        <f t="shared" si="61"/>
        <v>-1.3357023792292071</v>
      </c>
      <c r="K192">
        <f t="shared" si="62"/>
        <v>0.15069505114271398</v>
      </c>
      <c r="L192">
        <f t="shared" si="62"/>
        <v>1.6390878710837373</v>
      </c>
      <c r="M192">
        <f t="shared" si="63"/>
        <v>0.54471906677239679</v>
      </c>
    </row>
    <row r="193" spans="1:77">
      <c r="A193">
        <v>1.4343999999999999</v>
      </c>
      <c r="B193">
        <v>44.582000000000001</v>
      </c>
      <c r="C193">
        <f t="shared" si="54"/>
        <v>7.4303333333333331E-4</v>
      </c>
      <c r="D193">
        <f t="shared" si="55"/>
        <v>2.4344000000000001</v>
      </c>
      <c r="E193">
        <f t="shared" si="56"/>
        <v>1.4344000000000001</v>
      </c>
      <c r="F193">
        <f t="shared" si="57"/>
        <v>143440</v>
      </c>
      <c r="G193" s="4">
        <f t="shared" si="58"/>
        <v>4.5991489393413767E-14</v>
      </c>
      <c r="H193" s="4">
        <f t="shared" si="59"/>
        <v>4.6600875056261981E-2</v>
      </c>
      <c r="I193" s="4">
        <f t="shared" si="60"/>
        <v>5.1566702765541264</v>
      </c>
      <c r="J193">
        <f t="shared" si="61"/>
        <v>-1.3316059281911619</v>
      </c>
      <c r="K193">
        <f t="shared" si="62"/>
        <v>0.15667027655412641</v>
      </c>
      <c r="L193">
        <f t="shared" si="62"/>
        <v>1.6491595475331953</v>
      </c>
      <c r="M193">
        <f t="shared" si="63"/>
        <v>0.54743918829636606</v>
      </c>
    </row>
    <row r="194" spans="1:77">
      <c r="A194">
        <v>1.4508000000000001</v>
      </c>
      <c r="B194">
        <v>45.645000000000003</v>
      </c>
      <c r="C194">
        <f t="shared" si="54"/>
        <v>7.6075000000000003E-4</v>
      </c>
      <c r="D194">
        <f t="shared" si="55"/>
        <v>2.4508000000000001</v>
      </c>
      <c r="E194">
        <f t="shared" si="56"/>
        <v>1.4508000000000001</v>
      </c>
      <c r="F194">
        <f t="shared" si="57"/>
        <v>145080</v>
      </c>
      <c r="G194" s="4">
        <f t="shared" si="58"/>
        <v>4.6555807905039269E-14</v>
      </c>
      <c r="H194" s="4">
        <f t="shared" si="59"/>
        <v>4.7172670768882714E-2</v>
      </c>
      <c r="I194" s="4">
        <f t="shared" si="60"/>
        <v>5.1616075469083968</v>
      </c>
      <c r="J194">
        <f t="shared" si="61"/>
        <v>-1.3263095346647789</v>
      </c>
      <c r="K194">
        <f t="shared" si="62"/>
        <v>0.16160754690839674</v>
      </c>
      <c r="L194">
        <f t="shared" si="62"/>
        <v>1.6593932114138483</v>
      </c>
      <c r="M194">
        <f t="shared" si="63"/>
        <v>0.55261431980499109</v>
      </c>
    </row>
    <row r="195" spans="1:77">
      <c r="A195">
        <v>1.4703999999999999</v>
      </c>
      <c r="B195">
        <v>47.758000000000003</v>
      </c>
      <c r="C195">
        <f t="shared" si="54"/>
        <v>7.959666666666667E-4</v>
      </c>
      <c r="D195">
        <f t="shared" si="55"/>
        <v>2.4703999999999997</v>
      </c>
      <c r="E195">
        <f t="shared" si="56"/>
        <v>1.4703999999999997</v>
      </c>
      <c r="F195">
        <f t="shared" si="57"/>
        <v>147039.99999999997</v>
      </c>
      <c r="G195" s="4">
        <f t="shared" si="58"/>
        <v>4.8061668124670771E-14</v>
      </c>
      <c r="H195" s="4">
        <f t="shared" si="59"/>
        <v>4.8698483584966298E-2</v>
      </c>
      <c r="I195" s="4">
        <f t="shared" si="60"/>
        <v>5.1674354940420359</v>
      </c>
      <c r="J195">
        <f t="shared" si="61"/>
        <v>-1.3124845620078476</v>
      </c>
      <c r="K195">
        <f t="shared" si="62"/>
        <v>0.16743549404203603</v>
      </c>
      <c r="L195">
        <f t="shared" si="62"/>
        <v>1.6790461312044189</v>
      </c>
      <c r="M195">
        <f t="shared" si="63"/>
        <v>0.5703647335881703</v>
      </c>
    </row>
    <row r="196" spans="1:77">
      <c r="A196">
        <v>1.4914000000000001</v>
      </c>
      <c r="B196">
        <v>49.215000000000003</v>
      </c>
      <c r="C196">
        <f t="shared" si="54"/>
        <v>8.2025000000000002E-4</v>
      </c>
      <c r="D196">
        <f t="shared" si="55"/>
        <v>2.4914000000000001</v>
      </c>
      <c r="E196">
        <f t="shared" si="56"/>
        <v>1.4914000000000001</v>
      </c>
      <c r="F196">
        <f t="shared" si="57"/>
        <v>149140</v>
      </c>
      <c r="G196" s="4">
        <f t="shared" si="58"/>
        <v>4.8830543005094295E-14</v>
      </c>
      <c r="H196" s="4">
        <f t="shared" si="59"/>
        <v>4.9477546031281551E-2</v>
      </c>
      <c r="I196" s="4">
        <f t="shared" si="60"/>
        <v>5.1735941387546331</v>
      </c>
      <c r="J196">
        <f t="shared" si="61"/>
        <v>-1.3055918484831344</v>
      </c>
      <c r="K196">
        <f t="shared" si="62"/>
        <v>0.17359413875463281</v>
      </c>
      <c r="L196">
        <f t="shared" si="62"/>
        <v>1.6920974894417289</v>
      </c>
      <c r="M196">
        <f t="shared" si="63"/>
        <v>0.57596123647743513</v>
      </c>
    </row>
    <row r="198" spans="1:77">
      <c r="A198" s="7" t="s">
        <v>47</v>
      </c>
    </row>
    <row r="199" spans="1:77">
      <c r="A199" s="8" t="s">
        <v>48</v>
      </c>
    </row>
    <row r="200" spans="1:77">
      <c r="A200" s="1" t="s">
        <v>49</v>
      </c>
      <c r="K200" s="9" t="s">
        <v>50</v>
      </c>
      <c r="L200" s="9"/>
      <c r="M200" s="9"/>
      <c r="P200" s="8" t="s">
        <v>51</v>
      </c>
      <c r="BR200" s="10" t="s">
        <v>52</v>
      </c>
      <c r="BW200" s="4"/>
      <c r="BX200" s="4"/>
      <c r="BY200" s="4"/>
    </row>
    <row r="201" spans="1:77">
      <c r="A201" t="s">
        <v>44</v>
      </c>
      <c r="B201" t="s">
        <v>45</v>
      </c>
      <c r="C201" t="s">
        <v>53</v>
      </c>
      <c r="D201" t="s">
        <v>54</v>
      </c>
      <c r="E201" t="s">
        <v>55</v>
      </c>
      <c r="F201" s="3" t="s">
        <v>56</v>
      </c>
      <c r="G201" t="s">
        <v>57</v>
      </c>
      <c r="H201" t="s">
        <v>58</v>
      </c>
      <c r="I201" t="s">
        <v>59</v>
      </c>
      <c r="J201" t="s">
        <v>60</v>
      </c>
      <c r="K201" s="1" t="s">
        <v>61</v>
      </c>
      <c r="L201" t="s">
        <v>62</v>
      </c>
      <c r="M201" t="s">
        <v>63</v>
      </c>
      <c r="N201" t="s">
        <v>64</v>
      </c>
      <c r="O201" t="s">
        <v>65</v>
      </c>
      <c r="P201" s="11" t="s">
        <v>66</v>
      </c>
      <c r="Q201" s="11" t="s">
        <v>67</v>
      </c>
      <c r="R201" s="11" t="s">
        <v>68</v>
      </c>
      <c r="S201" s="11" t="s">
        <v>69</v>
      </c>
      <c r="T201" s="11" t="s">
        <v>70</v>
      </c>
      <c r="U201" s="3" t="s">
        <v>71</v>
      </c>
      <c r="V201" s="11" t="s">
        <v>72</v>
      </c>
      <c r="W201" s="11" t="s">
        <v>73</v>
      </c>
      <c r="X201" s="12" t="s">
        <v>74</v>
      </c>
      <c r="Y201" s="12" t="s">
        <v>75</v>
      </c>
      <c r="Z201" s="12" t="s">
        <v>76</v>
      </c>
      <c r="AA201" s="12" t="s">
        <v>77</v>
      </c>
      <c r="AB201" s="13"/>
      <c r="AC201" s="13" t="s">
        <v>78</v>
      </c>
      <c r="AD201" s="13" t="s">
        <v>79</v>
      </c>
      <c r="AE201" s="14" t="s">
        <v>80</v>
      </c>
      <c r="AF201" s="14" t="s">
        <v>81</v>
      </c>
      <c r="AG201" s="14" t="s">
        <v>82</v>
      </c>
      <c r="AH201" s="14" t="s">
        <v>83</v>
      </c>
      <c r="AI201" s="13" t="s">
        <v>84</v>
      </c>
      <c r="AJ201" s="13" t="s">
        <v>85</v>
      </c>
      <c r="AK201" s="13" t="s">
        <v>86</v>
      </c>
      <c r="AL201" s="13" t="s">
        <v>87</v>
      </c>
      <c r="AM201" s="13" t="s">
        <v>88</v>
      </c>
      <c r="AN201" s="13" t="s">
        <v>89</v>
      </c>
      <c r="AO201" s="13" t="s">
        <v>90</v>
      </c>
      <c r="AP201" s="13" t="s">
        <v>91</v>
      </c>
      <c r="AQ201" s="13" t="s">
        <v>92</v>
      </c>
      <c r="AR201" s="13" t="s">
        <v>93</v>
      </c>
      <c r="AS201" s="13" t="s">
        <v>94</v>
      </c>
      <c r="AU201" s="15" t="s">
        <v>95</v>
      </c>
      <c r="AV201" s="3" t="s">
        <v>96</v>
      </c>
      <c r="AW201" s="3" t="s">
        <v>97</v>
      </c>
      <c r="AX201" s="3" t="s">
        <v>98</v>
      </c>
      <c r="AY201" s="3" t="s">
        <v>99</v>
      </c>
      <c r="AZ201" s="3"/>
      <c r="BA201" s="3" t="s">
        <v>100</v>
      </c>
      <c r="BB201" s="3"/>
      <c r="BC201" s="3"/>
      <c r="BD201" s="3"/>
      <c r="BE201" s="3"/>
      <c r="BF201" s="3"/>
      <c r="BG201" s="3" t="s">
        <v>101</v>
      </c>
      <c r="BH201" s="3" t="s">
        <v>102</v>
      </c>
      <c r="BI201" s="3" t="s">
        <v>103</v>
      </c>
      <c r="BJ201" s="1" t="s">
        <v>104</v>
      </c>
      <c r="BK201" s="3" t="s">
        <v>105</v>
      </c>
      <c r="BL201" s="3" t="s">
        <v>106</v>
      </c>
      <c r="BM201" s="3" t="s">
        <v>107</v>
      </c>
      <c r="BN201" t="s">
        <v>108</v>
      </c>
      <c r="BO201" t="s">
        <v>109</v>
      </c>
      <c r="BP201" t="s">
        <v>110</v>
      </c>
      <c r="BQ201" t="s">
        <v>111</v>
      </c>
      <c r="BR201" t="s">
        <v>112</v>
      </c>
      <c r="BS201" t="s">
        <v>113</v>
      </c>
      <c r="BT201" t="s">
        <v>114</v>
      </c>
      <c r="BU201" t="s">
        <v>115</v>
      </c>
      <c r="BV201" t="s">
        <v>116</v>
      </c>
      <c r="BW201" s="4"/>
      <c r="BX201" s="4"/>
      <c r="BY201" s="4"/>
    </row>
    <row r="202" spans="1:77">
      <c r="A202" s="1">
        <v>1.2343</v>
      </c>
      <c r="B202" s="1">
        <v>34.473999999999997</v>
      </c>
      <c r="C202">
        <f>A202+1</f>
        <v>2.2343000000000002</v>
      </c>
      <c r="D202">
        <f>C202-1</f>
        <v>1.2343000000000002</v>
      </c>
      <c r="E202">
        <f>D202*100000</f>
        <v>123430.00000000001</v>
      </c>
      <c r="F202">
        <f>E202/(0.000134)</f>
        <v>921119402.98507476</v>
      </c>
      <c r="G202">
        <f>1.25*C202/1</f>
        <v>2.7928750000000004</v>
      </c>
      <c r="H202">
        <f t="shared" ref="H202:H215" si="64">(((((C202+1)*100000)/2)*28.02)/(8.314*298))/1000</f>
        <v>1.8289092304885588</v>
      </c>
      <c r="I202">
        <f t="shared" ref="I202:I215" si="65">B202/60000</f>
        <v>5.7456666666666663E-4</v>
      </c>
      <c r="J202">
        <f>I202/51200000</f>
        <v>1.1222005208333333E-11</v>
      </c>
      <c r="K202" s="1">
        <f>1-(((J202/J219)^0.25)*1)</f>
        <v>0.15436337429411673</v>
      </c>
      <c r="L202">
        <f>K202*10^-6</f>
        <v>1.5436337429411673E-7</v>
      </c>
      <c r="M202">
        <f>1-K202</f>
        <v>0.84563662570588327</v>
      </c>
      <c r="N202">
        <f>M202*10^-6</f>
        <v>8.4563662570588325E-7</v>
      </c>
      <c r="O202">
        <f>F202*(N202/2)</f>
        <v>389.46615190625818</v>
      </c>
      <c r="P202">
        <f>(((O202*N202)+(0.5*(N202^2)*(9898+F202))))</f>
        <v>6.5869722408567338E-4</v>
      </c>
      <c r="Q202">
        <f>(((0.25*(((1*10^-6)^2)-(N202^2)))-(0.5*(N202^2)*(LN(1/M202)))))</f>
        <v>1.1275754106065313E-14</v>
      </c>
      <c r="R202">
        <f>(0.0625*(9898+F202)*((((1*10^-6)^2)-(N202^2))^2))</f>
        <v>4.6728467851426188E-18</v>
      </c>
      <c r="S202">
        <f>((2*PI()*1010)/(0.02))*((P202*Q202)-R202)</f>
        <v>8.7399288435197126E-13</v>
      </c>
      <c r="T202">
        <f>S202/1010</f>
        <v>8.6533948945739728E-16</v>
      </c>
      <c r="U202">
        <f>(PI()*((0.000001)^2))-(PI()*(N202^2))</f>
        <v>8.9503565434429735E-13</v>
      </c>
      <c r="V202">
        <f>T202/U202</f>
        <v>9.6682124925106421E-4</v>
      </c>
      <c r="W202">
        <f>(T202*1010)/U202</f>
        <v>0.97648946174357487</v>
      </c>
      <c r="X202">
        <f>(J202)/(PI()*(N202^2))</f>
        <v>4.9952016406003645</v>
      </c>
      <c r="Y202">
        <f>(2*1010*V202*L202)/(0.02)</f>
        <v>1.5073420827738404E-5</v>
      </c>
      <c r="Z202">
        <f>(1.25*X202*2*N202)/(0.00001781)</f>
        <v>0.5929429337560056</v>
      </c>
      <c r="AA202">
        <f>J202*1.25</f>
        <v>1.4027506510416667E-11</v>
      </c>
      <c r="AC202">
        <f>AA202/(AA202+S202)</f>
        <v>0.94134866155423269</v>
      </c>
      <c r="AD202">
        <f>(AA202+S202)/(PI()*(0.000001)^2)</f>
        <v>4.7432945763166314</v>
      </c>
      <c r="AE202">
        <f>(AD202*AC202)/H202</f>
        <v>2.4413972691145234</v>
      </c>
      <c r="AF202">
        <f>(AD202*(1-AC202))/1010</f>
        <v>2.7544611439952392E-4</v>
      </c>
      <c r="AG202">
        <f>(AD202*AC202*0.000002)/(0.00001781)</f>
        <v>0.50141426173757564</v>
      </c>
      <c r="AH202">
        <f>(AD202*(1-AC202)*0.000002)/(0.02)</f>
        <v>2.7820057554351917E-5</v>
      </c>
      <c r="AI202">
        <f>16/Z202</f>
        <v>26.984047012159785</v>
      </c>
      <c r="AJ202">
        <f>16/Y202</f>
        <v>1061471.0610717167</v>
      </c>
      <c r="AK202">
        <f>((((0.000134)/(0.000002))*4*AI202*((AD202*AC202)^2))/(2*1.25))*(2/(1+C202))</f>
        <v>35662.581533425946</v>
      </c>
      <c r="AL202">
        <f>((0.000134/0.000002)*4*AJ202*((AD202*(1-AC202))^2))/(2*1010)</f>
        <v>10899.526492370247</v>
      </c>
      <c r="AM202">
        <f>(AL202/AK202)^0.5</f>
        <v>0.55283741407737308</v>
      </c>
      <c r="AN202">
        <f>((0.0206/(9.8*(1010-H202)))^0.5)/(0.000002)</f>
        <v>721.97715665151179</v>
      </c>
      <c r="AO202">
        <f>26*(1+(Y202/1000))*(1-(EXP(-0.513/((0.27*AN202)+0.8))))</f>
        <v>6.8054339312257697E-2</v>
      </c>
      <c r="AP202">
        <f>1+(AO202*AM202)+(AM202^2)</f>
        <v>1.3432521913658895</v>
      </c>
      <c r="AQ202">
        <f>1+(AO202/AM202)+(1/(AM202^2))</f>
        <v>4.3950387044861232</v>
      </c>
      <c r="AR202">
        <f t="shared" ref="AR202:AS215" si="66">AK202*AP202</f>
        <v>47903.840794539108</v>
      </c>
      <c r="AS202">
        <f t="shared" si="66"/>
        <v>47903.840794539108</v>
      </c>
      <c r="AU202" s="2">
        <f t="shared" ref="AU202:AU215" si="67">(E202*10^-6)/0.134</f>
        <v>0.92111940298507466</v>
      </c>
      <c r="AV202">
        <f t="shared" ref="AV202:AV215" si="68">(AS202*10^-6)/0.134</f>
        <v>0.35749134921297837</v>
      </c>
      <c r="AW202">
        <f>LOG(AU202)</f>
        <v>-3.568406937275629E-2</v>
      </c>
      <c r="AX202">
        <f>LOG(AV202)</f>
        <v>-0.44673446305038078</v>
      </c>
      <c r="AY202">
        <f>AV202/AU202</f>
        <v>0.38810532929222313</v>
      </c>
      <c r="BA202">
        <f>(AK202/0.000134)*(AP202)*(0.000002/4)</f>
        <v>178.74567460648922</v>
      </c>
      <c r="BG202">
        <f>((AD202*(1-AC202))*0.000002*0.02)/(2*1010*BA202)</f>
        <v>3.0819891446987114E-14</v>
      </c>
      <c r="BH202">
        <f>(BG202^0.5)*10^6</f>
        <v>0.17555594962002033</v>
      </c>
      <c r="BI202" s="4">
        <f>BH202/K202</f>
        <v>1.1372901792463039</v>
      </c>
      <c r="BJ202" s="1">
        <f>1-(((J202/J219)^0.25)*1)</f>
        <v>0.15436337429411673</v>
      </c>
      <c r="BK202">
        <f>LOG(BJ202)</f>
        <v>-0.81145573657059245</v>
      </c>
      <c r="BL202">
        <f>LOG(BH202)</f>
        <v>-0.75558444763776655</v>
      </c>
      <c r="BM202">
        <f>(1-BH202)*(10^-6)</f>
        <v>8.2444405037997963E-7</v>
      </c>
      <c r="BN202">
        <f>((BJ202-BH202)/(BJ202))*100</f>
        <v>-13.7290179246304</v>
      </c>
      <c r="BO202">
        <f>LOG(BM202)</f>
        <v>-6.0838388117425852</v>
      </c>
      <c r="BP202">
        <f>LOG(A202)</f>
        <v>9.1420728992051309E-2</v>
      </c>
      <c r="BQ202">
        <f>LOG(N202)</f>
        <v>-6.0728162153913905</v>
      </c>
      <c r="BR202">
        <f>(((BM202^4)*PI())/(8*0.00001781*0.000134))*E202</f>
        <v>9.3833226476578312E-12</v>
      </c>
      <c r="BS202">
        <f>BR202*60000</f>
        <v>5.6299935885946988E-7</v>
      </c>
      <c r="BT202">
        <f>BS202*51200000</f>
        <v>28.825567173604856</v>
      </c>
      <c r="BU202">
        <f>LOG(BT202)</f>
        <v>1.4597778612553245</v>
      </c>
      <c r="BV202">
        <f>LOG(B202)</f>
        <v>1.5374916772907963</v>
      </c>
      <c r="BW202" s="4"/>
      <c r="BX202" s="4"/>
      <c r="BY202" s="4"/>
    </row>
    <row r="203" spans="1:77">
      <c r="A203">
        <v>1.2542</v>
      </c>
      <c r="B203">
        <v>35.301000000000002</v>
      </c>
      <c r="C203">
        <f t="shared" ref="C203:C215" si="69">A203+1</f>
        <v>2.2542</v>
      </c>
      <c r="D203">
        <f t="shared" ref="D203:D215" si="70">C203-1</f>
        <v>1.2542</v>
      </c>
      <c r="E203">
        <f t="shared" ref="E203:E215" si="71">D203*100000</f>
        <v>125420</v>
      </c>
      <c r="F203">
        <f t="shared" ref="F203:F215" si="72">E203/(0.000134)</f>
        <v>935970149.25373137</v>
      </c>
      <c r="G203">
        <f t="shared" ref="G203:G215" si="73">1.25*C203/1</f>
        <v>2.8177500000000002</v>
      </c>
      <c r="H203">
        <f t="shared" si="64"/>
        <v>1.8401621426138171</v>
      </c>
      <c r="I203">
        <f t="shared" si="65"/>
        <v>5.8835000000000007E-4</v>
      </c>
      <c r="J203">
        <f t="shared" ref="J203:J215" si="74">I203/51200000</f>
        <v>1.1491210937500002E-11</v>
      </c>
      <c r="K203" s="1">
        <f t="shared" ref="K203:K215" si="75">1-(((J203/J220)^0.25)*1)</f>
        <v>0.1526884410925603</v>
      </c>
      <c r="L203">
        <f t="shared" ref="L203:L215" si="76">K203*10^-6</f>
        <v>1.526884410925603E-7</v>
      </c>
      <c r="M203">
        <f t="shared" ref="M203:M215" si="77">1-K203</f>
        <v>0.8473115589074397</v>
      </c>
      <c r="N203">
        <f t="shared" ref="N203:N215" si="78">M203*10^-6</f>
        <v>8.4731155890743965E-7</v>
      </c>
      <c r="O203">
        <f t="shared" ref="O203:O215" si="79">F203*(N203/2)</f>
        <v>396.52916312750403</v>
      </c>
      <c r="P203">
        <f t="shared" ref="P203:P215" si="80">(((O203*N203)+(0.5*(N203^2)*(9898+F203))))</f>
        <v>6.7197103979326433E-4</v>
      </c>
      <c r="Q203">
        <f t="shared" ref="Q203:Q215" si="81">(((0.25*(((1*10^-6)^2)-(N203^2)))-(0.5*(N203^2)*(LN(1/M203)))))</f>
        <v>1.1039443626440139E-14</v>
      </c>
      <c r="R203">
        <f t="shared" ref="R203:R215" si="82">(0.0625*(9898+F203)*((((1*10^-6)^2)-(N203^2))^2))</f>
        <v>4.6541376704976159E-18</v>
      </c>
      <c r="S203">
        <f t="shared" ref="S203:S215" si="83">((2*PI()*1010)/(0.02))*((P203*Q203)-R203)</f>
        <v>8.7703503739358726E-13</v>
      </c>
      <c r="T203">
        <f t="shared" ref="T203:T215" si="84">S203/1010</f>
        <v>8.6835152217186859E-16</v>
      </c>
      <c r="U203">
        <f t="shared" ref="U203:U215" si="85">(PI()*((0.000001)^2))-(PI()*(N203^2))</f>
        <v>8.8612743236941883E-13</v>
      </c>
      <c r="V203">
        <f t="shared" ref="V203:V215" si="86">T203/U203</f>
        <v>9.7993978117795174E-4</v>
      </c>
      <c r="W203">
        <f t="shared" ref="W203:W215" si="87">(T203*1010)/U203</f>
        <v>0.98973917898973129</v>
      </c>
      <c r="X203">
        <f t="shared" ref="X203:X215" si="88">(J203)/(PI()*(N203^2))</f>
        <v>5.0948295852163055</v>
      </c>
      <c r="Y203">
        <f t="shared" ref="Y203:Y215" si="89">(2*1010*V203*L203)/(0.02)</f>
        <v>1.511217323281726E-5</v>
      </c>
      <c r="Z203">
        <f t="shared" ref="Z203:Z215" si="90">(1.25*X203*2*N203)/(0.00001781)</f>
        <v>0.60596687229328638</v>
      </c>
      <c r="AA203">
        <f t="shared" ref="AA203:AA215" si="91">J203*1.25</f>
        <v>1.4364013671875003E-11</v>
      </c>
      <c r="AC203">
        <f t="shared" ref="AC203:AC215" si="92">AA203/(AA203+S203)</f>
        <v>0.94245572899060204</v>
      </c>
      <c r="AD203">
        <f t="shared" ref="AD203:AD215" si="93">(AA203+S203)/(PI()*(0.000001)^2)</f>
        <v>4.851376479968895</v>
      </c>
      <c r="AE203">
        <f t="shared" ref="AE203:AE215" si="94">(AD203*AC203)/H203</f>
        <v>2.4846764592942101</v>
      </c>
      <c r="AF203">
        <f t="shared" ref="AF203:AF215" si="95">(AD203*(1-AC203))/1010</f>
        <v>2.7640487419004875E-4</v>
      </c>
      <c r="AG203">
        <f t="shared" ref="AG203:AG215" si="96">(AD203*AC203*0.000002)/(0.00001781)</f>
        <v>0.5134427352090899</v>
      </c>
      <c r="AH203">
        <f t="shared" ref="AH203:AH215" si="97">(AD203*(1-AC203)*0.000002)/(0.02)</f>
        <v>2.791689229319492E-5</v>
      </c>
      <c r="AI203">
        <f t="shared" ref="AI203:AI215" si="98">16/Z203</f>
        <v>26.404083674488465</v>
      </c>
      <c r="AJ203">
        <f t="shared" ref="AJ203:AJ215" si="99">16/Y203</f>
        <v>1058749.1126196699</v>
      </c>
      <c r="AK203">
        <f t="shared" ref="AK203:AK215" si="100">((((0.000134)/(0.000002))*4*AI203*((AD203*AC203)^2))/(2*1.25))*(2/(1+C203))</f>
        <v>36366.668259840691</v>
      </c>
      <c r="AL203">
        <f t="shared" ref="AL203:AL215" si="101">((0.000134/0.000002)*4*AJ203*((AD203*(1-AC203))^2))/(2*1010)</f>
        <v>10947.390903995343</v>
      </c>
      <c r="AM203">
        <f t="shared" ref="AM203:AM215" si="102">(AL203/AK203)^0.5</f>
        <v>0.5486603238725134</v>
      </c>
      <c r="AN203">
        <f t="shared" ref="AN203:AN215" si="103">((0.0206/(9.8*(1010-H203)))^0.5)/(0.000002)</f>
        <v>721.98118593462982</v>
      </c>
      <c r="AO203">
        <f t="shared" ref="AO203:AO215" si="104">26*(1+(Y203/1000))*(1-(EXP(-0.513/((0.27*AN203)+0.8))))</f>
        <v>6.8053961560248372E-2</v>
      </c>
      <c r="AP203">
        <f t="shared" ref="AP203:AP215" si="105">1+(AO203*AM203)+(AM203^2)</f>
        <v>1.3383666595823447</v>
      </c>
      <c r="AQ203">
        <f t="shared" ref="AQ203:AQ215" si="106">1+(AO203/AM203)+(1/(AM203^2))</f>
        <v>4.4459850521368542</v>
      </c>
      <c r="AR203">
        <f t="shared" si="66"/>
        <v>48671.936319062268</v>
      </c>
      <c r="AS203">
        <f t="shared" si="66"/>
        <v>48671.936319062261</v>
      </c>
      <c r="AU203" s="2">
        <f t="shared" si="67"/>
        <v>0.93597014925373134</v>
      </c>
      <c r="AV203">
        <f t="shared" si="68"/>
        <v>0.36322340536613629</v>
      </c>
      <c r="AW203">
        <f t="shared" ref="AW203:AX215" si="107">LOG(AU203)</f>
        <v>-2.8738001925476601E-2</v>
      </c>
      <c r="AX203">
        <f t="shared" si="107"/>
        <v>-0.43982617420972775</v>
      </c>
      <c r="AY203">
        <f t="shared" ref="AY203:AY215" si="108">AV203/AU203</f>
        <v>0.38807157007703924</v>
      </c>
      <c r="BA203">
        <f t="shared" ref="BA203:BA215" si="109">(AK203/0.000134)*(AP203)*(0.000002/4)</f>
        <v>181.61170268306816</v>
      </c>
      <c r="BG203">
        <f t="shared" ref="BG203:BG215" si="110">((AD203*(1-AC203))*0.000002*0.02)/(2*1010*BA203)</f>
        <v>3.0439103880040678E-14</v>
      </c>
      <c r="BH203">
        <f t="shared" ref="BH203:BH215" si="111">(BG203^0.5)*10^6</f>
        <v>0.17446805977037941</v>
      </c>
      <c r="BI203" s="4">
        <f t="shared" ref="BI203:BI215" si="112">BH203/K203</f>
        <v>1.1426409132346582</v>
      </c>
      <c r="BJ203" s="1">
        <f t="shared" ref="BJ203:BJ215" si="113">1-(((J203/J220)^0.25)*1)</f>
        <v>0.1526884410925603</v>
      </c>
      <c r="BK203">
        <f t="shared" ref="BK203:BK215" si="114">LOG(BJ203)</f>
        <v>-0.81619383890772679</v>
      </c>
      <c r="BL203">
        <f t="shared" ref="BL203:BL215" si="115">LOG(BH203)</f>
        <v>-0.75828406861962339</v>
      </c>
      <c r="BM203">
        <f t="shared" ref="BM203:BM215" si="116">(1-BH203)*(10^-6)</f>
        <v>8.2553194022962058E-7</v>
      </c>
      <c r="BN203">
        <f t="shared" ref="BN203:BN215" si="117">((BJ203-BH203)/(BJ203))*100</f>
        <v>-14.264091323465816</v>
      </c>
      <c r="BO203">
        <f t="shared" ref="BO203:BO215" si="118">LOG(BM203)</f>
        <v>-6.0832661190127872</v>
      </c>
      <c r="BP203">
        <f t="shared" ref="BP203:BP215" si="119">LOG(A203)</f>
        <v>9.8366796439331022E-2</v>
      </c>
      <c r="BQ203">
        <f t="shared" ref="BQ203:BQ215" si="120">LOG(N203)</f>
        <v>-6.0719568689672743</v>
      </c>
      <c r="BR203">
        <f t="shared" ref="BR203:BR215" si="121">(((BM203^4)*PI())/(8*0.00001781*0.000134))*E203</f>
        <v>9.5850302594637424E-12</v>
      </c>
      <c r="BS203">
        <f t="shared" ref="BS203:BS215" si="122">BR203*60000</f>
        <v>5.7510181556782455E-7</v>
      </c>
      <c r="BT203">
        <f t="shared" ref="BT203:BT215" si="123">BS203*51200000</f>
        <v>29.445212957072616</v>
      </c>
      <c r="BU203">
        <f t="shared" ref="BU203:BU215" si="124">LOG(BT203)</f>
        <v>1.4690146996217963</v>
      </c>
      <c r="BV203">
        <f t="shared" ref="BV203:BV215" si="125">LOG(B203)</f>
        <v>1.5477870081733902</v>
      </c>
      <c r="BW203" s="4"/>
      <c r="BX203" s="4"/>
      <c r="BY203" s="4"/>
    </row>
    <row r="204" spans="1:77">
      <c r="A204">
        <v>1.2725</v>
      </c>
      <c r="B204">
        <v>36.335000000000001</v>
      </c>
      <c r="C204">
        <f t="shared" si="69"/>
        <v>2.2725</v>
      </c>
      <c r="D204">
        <f t="shared" si="70"/>
        <v>1.2725</v>
      </c>
      <c r="E204">
        <f t="shared" si="71"/>
        <v>127250</v>
      </c>
      <c r="F204">
        <f t="shared" si="72"/>
        <v>949626865.67164171</v>
      </c>
      <c r="G204">
        <f t="shared" si="73"/>
        <v>2.8406250000000002</v>
      </c>
      <c r="H204">
        <f t="shared" si="64"/>
        <v>1.8505102979852854</v>
      </c>
      <c r="I204">
        <f t="shared" si="65"/>
        <v>6.055833333333333E-4</v>
      </c>
      <c r="J204">
        <f t="shared" si="74"/>
        <v>1.1827799479166665E-11</v>
      </c>
      <c r="K204" s="1">
        <f t="shared" si="75"/>
        <v>0.15113357163736063</v>
      </c>
      <c r="L204">
        <f t="shared" si="76"/>
        <v>1.5113357163736062E-7</v>
      </c>
      <c r="M204">
        <f t="shared" si="77"/>
        <v>0.84886642836263937</v>
      </c>
      <c r="N204">
        <f t="shared" si="78"/>
        <v>8.4886642836263928E-7</v>
      </c>
      <c r="O204">
        <f t="shared" si="79"/>
        <v>403.05318286994714</v>
      </c>
      <c r="P204">
        <f t="shared" si="80"/>
        <v>6.8428019768779257E-4</v>
      </c>
      <c r="Q204">
        <f t="shared" si="81"/>
        <v>1.0822167330045386E-14</v>
      </c>
      <c r="R204">
        <f t="shared" si="82"/>
        <v>4.6341544228684419E-18</v>
      </c>
      <c r="S204">
        <f t="shared" si="83"/>
        <v>8.7931694942730636E-13</v>
      </c>
      <c r="T204">
        <f t="shared" si="84"/>
        <v>8.7061084101713497E-16</v>
      </c>
      <c r="U204">
        <f t="shared" si="85"/>
        <v>8.7784199903083408E-13</v>
      </c>
      <c r="V204">
        <f t="shared" si="86"/>
        <v>9.9176257456161528E-4</v>
      </c>
      <c r="W204">
        <f t="shared" si="87"/>
        <v>1.0016802003072314</v>
      </c>
      <c r="X204">
        <f t="shared" si="88"/>
        <v>5.2248684966017365</v>
      </c>
      <c r="Y204">
        <f t="shared" si="89"/>
        <v>1.513875063108587E-5</v>
      </c>
      <c r="Z204">
        <f t="shared" si="90"/>
        <v>0.62257375903632639</v>
      </c>
      <c r="AA204">
        <f t="shared" si="91"/>
        <v>1.478474934895833E-11</v>
      </c>
      <c r="AC204">
        <f t="shared" si="92"/>
        <v>0.94386406871133266</v>
      </c>
      <c r="AD204">
        <f t="shared" si="93"/>
        <v>4.9860271606144835</v>
      </c>
      <c r="AE204">
        <f t="shared" si="94"/>
        <v>2.5431535764197197</v>
      </c>
      <c r="AF204">
        <f t="shared" si="95"/>
        <v>2.7712403771453837E-4</v>
      </c>
      <c r="AG204">
        <f t="shared" si="96"/>
        <v>0.52848196322546881</v>
      </c>
      <c r="AH204">
        <f t="shared" si="97"/>
        <v>2.7989527809168373E-5</v>
      </c>
      <c r="AI204">
        <f t="shared" si="98"/>
        <v>25.699766120509459</v>
      </c>
      <c r="AJ204">
        <f t="shared" si="99"/>
        <v>1056890.3861290668</v>
      </c>
      <c r="AK204">
        <f t="shared" si="100"/>
        <v>37290.867271383075</v>
      </c>
      <c r="AL204">
        <f t="shared" si="101"/>
        <v>10985.112671398938</v>
      </c>
      <c r="AM204">
        <f t="shared" si="102"/>
        <v>0.54275147944989965</v>
      </c>
      <c r="AN204">
        <f t="shared" si="103"/>
        <v>721.98489131482961</v>
      </c>
      <c r="AO204">
        <f t="shared" si="104"/>
        <v>6.8053614177764246E-2</v>
      </c>
      <c r="AP204">
        <f t="shared" si="105"/>
        <v>1.3315153682219489</v>
      </c>
      <c r="AQ204">
        <f t="shared" si="106"/>
        <v>4.5200594979284983</v>
      </c>
      <c r="AR204">
        <f t="shared" si="66"/>
        <v>49653.362866171461</v>
      </c>
      <c r="AS204">
        <f t="shared" si="66"/>
        <v>49653.362866171468</v>
      </c>
      <c r="AU204" s="2">
        <f t="shared" si="67"/>
        <v>0.94962686567164178</v>
      </c>
      <c r="AV204">
        <f t="shared" si="68"/>
        <v>0.37054748407590643</v>
      </c>
      <c r="AW204">
        <f t="shared" si="107"/>
        <v>-2.2447007356011277E-2</v>
      </c>
      <c r="AX204">
        <f t="shared" si="107"/>
        <v>-0.43115613113735801</v>
      </c>
      <c r="AY204">
        <f t="shared" si="108"/>
        <v>0.39020324452787003</v>
      </c>
      <c r="BA204">
        <f t="shared" si="109"/>
        <v>185.27374203795318</v>
      </c>
      <c r="BG204">
        <f t="shared" si="110"/>
        <v>2.9915090467355027E-14</v>
      </c>
      <c r="BH204">
        <f t="shared" si="111"/>
        <v>0.1729597943666534</v>
      </c>
      <c r="BI204" s="4">
        <f t="shared" si="112"/>
        <v>1.144416773141999</v>
      </c>
      <c r="BJ204" s="1">
        <f t="shared" si="113"/>
        <v>0.15113357163736063</v>
      </c>
      <c r="BK204">
        <f t="shared" si="114"/>
        <v>-0.8206390541428219</v>
      </c>
      <c r="BL204">
        <f t="shared" si="115"/>
        <v>-0.76205483972680099</v>
      </c>
      <c r="BM204">
        <f t="shared" si="116"/>
        <v>8.2704020563334657E-7</v>
      </c>
      <c r="BN204">
        <f t="shared" si="117"/>
        <v>-14.441677314199906</v>
      </c>
      <c r="BO204">
        <f t="shared" si="118"/>
        <v>-6.0824733771944048</v>
      </c>
      <c r="BP204">
        <f t="shared" si="119"/>
        <v>0.10465779100879634</v>
      </c>
      <c r="BQ204">
        <f t="shared" si="120"/>
        <v>-6.0711606418983113</v>
      </c>
      <c r="BR204">
        <f t="shared" si="121"/>
        <v>9.7961505328902314E-12</v>
      </c>
      <c r="BS204">
        <f t="shared" si="122"/>
        <v>5.8776903197341387E-7</v>
      </c>
      <c r="BT204">
        <f t="shared" si="123"/>
        <v>30.093774437038789</v>
      </c>
      <c r="BU204">
        <f t="shared" si="124"/>
        <v>1.478476661464792</v>
      </c>
      <c r="BV204">
        <f t="shared" si="125"/>
        <v>1.5603251645292788</v>
      </c>
    </row>
    <row r="205" spans="1:77">
      <c r="A205">
        <v>1.2923</v>
      </c>
      <c r="B205">
        <v>37.621000000000002</v>
      </c>
      <c r="C205">
        <f t="shared" si="69"/>
        <v>2.2923</v>
      </c>
      <c r="D205">
        <f t="shared" si="70"/>
        <v>1.2923</v>
      </c>
      <c r="E205">
        <f t="shared" si="71"/>
        <v>129230</v>
      </c>
      <c r="F205">
        <f t="shared" si="72"/>
        <v>964402985.0746268</v>
      </c>
      <c r="G205">
        <f t="shared" si="73"/>
        <v>2.8653750000000002</v>
      </c>
      <c r="H205">
        <f t="shared" si="64"/>
        <v>1.8617066628134316</v>
      </c>
      <c r="I205">
        <f t="shared" si="65"/>
        <v>6.2701666666666674E-4</v>
      </c>
      <c r="J205">
        <f t="shared" si="74"/>
        <v>1.2246419270833334E-11</v>
      </c>
      <c r="K205" s="1">
        <f t="shared" si="75"/>
        <v>0.14782483490036458</v>
      </c>
      <c r="L205">
        <f t="shared" si="76"/>
        <v>1.4782483490036457E-7</v>
      </c>
      <c r="M205">
        <f t="shared" si="77"/>
        <v>0.85217516509963542</v>
      </c>
      <c r="N205">
        <f t="shared" si="78"/>
        <v>8.5217516509963541E-7</v>
      </c>
      <c r="O205">
        <f t="shared" si="79"/>
        <v>410.92013651427567</v>
      </c>
      <c r="P205">
        <f t="shared" si="80"/>
        <v>7.0035546432986714E-4</v>
      </c>
      <c r="Q205">
        <f t="shared" si="81"/>
        <v>1.0366540262806892E-14</v>
      </c>
      <c r="R205">
        <f t="shared" si="82"/>
        <v>4.5185796196931487E-18</v>
      </c>
      <c r="S205">
        <f t="shared" si="83"/>
        <v>8.6993852680904853E-13</v>
      </c>
      <c r="T205">
        <f t="shared" si="84"/>
        <v>8.6132527406836483E-16</v>
      </c>
      <c r="U205">
        <f t="shared" si="85"/>
        <v>8.6016017683258385E-13</v>
      </c>
      <c r="V205">
        <f t="shared" si="86"/>
        <v>1.0013545119469159E-3</v>
      </c>
      <c r="W205">
        <f t="shared" si="87"/>
        <v>1.011368057066385</v>
      </c>
      <c r="X205">
        <f t="shared" si="88"/>
        <v>5.3678640045661989</v>
      </c>
      <c r="Y205">
        <f t="shared" si="89"/>
        <v>1.4950531605934084E-5</v>
      </c>
      <c r="Z205">
        <f t="shared" si="90"/>
        <v>0.64210561402633226</v>
      </c>
      <c r="AA205">
        <f t="shared" si="91"/>
        <v>1.5308024088541668E-11</v>
      </c>
      <c r="AC205">
        <f t="shared" si="92"/>
        <v>0.94622694170503308</v>
      </c>
      <c r="AD205">
        <f t="shared" si="93"/>
        <v>5.1496054387779076</v>
      </c>
      <c r="AE205">
        <f t="shared" si="94"/>
        <v>2.6173271561260645</v>
      </c>
      <c r="AF205">
        <f t="shared" si="95"/>
        <v>2.7416834995592392E-4</v>
      </c>
      <c r="AG205">
        <f t="shared" si="96"/>
        <v>0.54718645764429252</v>
      </c>
      <c r="AH205">
        <f t="shared" si="97"/>
        <v>2.7691003345548315E-5</v>
      </c>
      <c r="AI205">
        <f t="shared" si="98"/>
        <v>24.918019170821097</v>
      </c>
      <c r="AJ205">
        <f t="shared" si="99"/>
        <v>1070196.0586906064</v>
      </c>
      <c r="AK205">
        <f t="shared" si="100"/>
        <v>38528.084981110725</v>
      </c>
      <c r="AL205">
        <f t="shared" si="101"/>
        <v>10887.399421630553</v>
      </c>
      <c r="AM205">
        <f t="shared" si="102"/>
        <v>0.53158579399671257</v>
      </c>
      <c r="AN205">
        <f t="shared" si="103"/>
        <v>721.98890047897567</v>
      </c>
      <c r="AO205">
        <f t="shared" si="104"/>
        <v>6.8053238304508434E-2</v>
      </c>
      <c r="AP205">
        <f t="shared" si="105"/>
        <v>1.3187595910972649</v>
      </c>
      <c r="AQ205">
        <f t="shared" si="106"/>
        <v>4.6667968747894797</v>
      </c>
      <c r="AR205">
        <f t="shared" si="66"/>
        <v>50809.281595450251</v>
      </c>
      <c r="AS205">
        <f t="shared" si="66"/>
        <v>50809.281595450251</v>
      </c>
      <c r="AU205" s="2">
        <f t="shared" si="67"/>
        <v>0.96440298507462674</v>
      </c>
      <c r="AV205">
        <f t="shared" si="68"/>
        <v>0.37917374324962871</v>
      </c>
      <c r="AW205">
        <f t="shared" si="107"/>
        <v>-1.5741454039677145E-2</v>
      </c>
      <c r="AX205">
        <f t="shared" si="107"/>
        <v>-0.42116174400435324</v>
      </c>
      <c r="AY205">
        <f t="shared" si="108"/>
        <v>0.39316940025884278</v>
      </c>
      <c r="BA205">
        <f t="shared" si="109"/>
        <v>189.58687162481436</v>
      </c>
      <c r="BG205">
        <f t="shared" si="110"/>
        <v>2.8922714701310467E-14</v>
      </c>
      <c r="BH205">
        <f t="shared" si="111"/>
        <v>0.17006679482282971</v>
      </c>
      <c r="BI205" s="4">
        <f t="shared" si="112"/>
        <v>1.1504615915008898</v>
      </c>
      <c r="BJ205" s="1">
        <f t="shared" si="113"/>
        <v>0.14782483490036458</v>
      </c>
      <c r="BK205">
        <f t="shared" si="114"/>
        <v>-0.83025259737469248</v>
      </c>
      <c r="BL205">
        <f t="shared" si="115"/>
        <v>-0.76938047317721148</v>
      </c>
      <c r="BM205">
        <f t="shared" si="116"/>
        <v>8.2993320517717023E-7</v>
      </c>
      <c r="BN205">
        <f t="shared" si="117"/>
        <v>-15.046159150088984</v>
      </c>
      <c r="BO205">
        <f t="shared" si="118"/>
        <v>-6.0809568591784826</v>
      </c>
      <c r="BP205">
        <f t="shared" si="119"/>
        <v>0.11136334432513054</v>
      </c>
      <c r="BQ205">
        <f t="shared" si="120"/>
        <v>-6.0694711265746042</v>
      </c>
      <c r="BR205">
        <f t="shared" si="121"/>
        <v>1.0088511084077163E-11</v>
      </c>
      <c r="BS205">
        <f t="shared" si="122"/>
        <v>6.0531066504462984E-7</v>
      </c>
      <c r="BT205">
        <f t="shared" si="123"/>
        <v>30.991906050285049</v>
      </c>
      <c r="BU205">
        <f t="shared" si="124"/>
        <v>1.491248286844814</v>
      </c>
      <c r="BV205">
        <f t="shared" si="125"/>
        <v>1.5754303353055319</v>
      </c>
    </row>
    <row r="206" spans="1:77">
      <c r="A206">
        <v>1.3128</v>
      </c>
      <c r="B206">
        <v>38.832000000000001</v>
      </c>
      <c r="C206">
        <f t="shared" si="69"/>
        <v>2.3128000000000002</v>
      </c>
      <c r="D206">
        <f t="shared" si="70"/>
        <v>1.3128000000000002</v>
      </c>
      <c r="E206">
        <f t="shared" si="71"/>
        <v>131280.00000000003</v>
      </c>
      <c r="F206">
        <f t="shared" si="72"/>
        <v>979701492.53731358</v>
      </c>
      <c r="G206">
        <f t="shared" si="73"/>
        <v>2.891</v>
      </c>
      <c r="H206">
        <f t="shared" si="64"/>
        <v>1.8732988587213608</v>
      </c>
      <c r="I206">
        <f t="shared" si="65"/>
        <v>6.4720000000000001E-4</v>
      </c>
      <c r="J206">
        <f t="shared" si="74"/>
        <v>1.2640625E-11</v>
      </c>
      <c r="K206" s="1">
        <f t="shared" si="75"/>
        <v>0.14573087815598484</v>
      </c>
      <c r="L206">
        <f t="shared" si="76"/>
        <v>1.4573087815598483E-7</v>
      </c>
      <c r="M206">
        <f t="shared" si="77"/>
        <v>0.85426912184401516</v>
      </c>
      <c r="N206">
        <f t="shared" si="78"/>
        <v>8.542691218440151E-7</v>
      </c>
      <c r="O206">
        <f t="shared" si="79"/>
        <v>418.46436684956092</v>
      </c>
      <c r="P206">
        <f t="shared" si="80"/>
        <v>7.1496598604327266E-4</v>
      </c>
      <c r="Q206">
        <f t="shared" si="81"/>
        <v>1.0082942525095941E-14</v>
      </c>
      <c r="R206">
        <f t="shared" si="82"/>
        <v>4.4712285647262088E-18</v>
      </c>
      <c r="S206">
        <f t="shared" si="83"/>
        <v>8.6868483316586657E-13</v>
      </c>
      <c r="T206">
        <f t="shared" si="84"/>
        <v>8.6008399323353122E-16</v>
      </c>
      <c r="U206">
        <f t="shared" si="85"/>
        <v>8.4893457348613095E-13</v>
      </c>
      <c r="V206">
        <f t="shared" si="86"/>
        <v>1.013133426409547E-3</v>
      </c>
      <c r="W206">
        <f t="shared" si="87"/>
        <v>1.0232647606736425</v>
      </c>
      <c r="X206">
        <f t="shared" si="88"/>
        <v>5.5135238480168205</v>
      </c>
      <c r="Y206">
        <f t="shared" si="89"/>
        <v>1.4912127215904358E-5</v>
      </c>
      <c r="Z206">
        <f t="shared" si="90"/>
        <v>0.66115008084101123</v>
      </c>
      <c r="AA206">
        <f t="shared" si="91"/>
        <v>1.580078125E-11</v>
      </c>
      <c r="AC206">
        <f t="shared" si="92"/>
        <v>0.94788766305819872</v>
      </c>
      <c r="AD206">
        <f t="shared" si="93"/>
        <v>5.3060558516770868</v>
      </c>
      <c r="AE206">
        <f t="shared" si="94"/>
        <v>2.6848598438454401</v>
      </c>
      <c r="AF206">
        <f t="shared" si="95"/>
        <v>2.7377323799466607E-4</v>
      </c>
      <c r="AG206">
        <f t="shared" si="96"/>
        <v>0.56480009896715033</v>
      </c>
      <c r="AH206">
        <f t="shared" si="97"/>
        <v>2.7651097037461278E-5</v>
      </c>
      <c r="AI206">
        <f t="shared" si="98"/>
        <v>24.200254168686349</v>
      </c>
      <c r="AJ206">
        <f t="shared" si="99"/>
        <v>1072952.2199177181</v>
      </c>
      <c r="AK206">
        <f t="shared" si="100"/>
        <v>39619.306258602279</v>
      </c>
      <c r="AL206">
        <f t="shared" si="101"/>
        <v>10884.000168720366</v>
      </c>
      <c r="AM206">
        <f t="shared" si="102"/>
        <v>0.52413219423283475</v>
      </c>
      <c r="AN206">
        <f t="shared" si="103"/>
        <v>721.99305145162066</v>
      </c>
      <c r="AO206">
        <f t="shared" si="104"/>
        <v>6.8052849151232941E-2</v>
      </c>
      <c r="AP206">
        <f t="shared" si="105"/>
        <v>1.3103832461807579</v>
      </c>
      <c r="AQ206">
        <f t="shared" si="106"/>
        <v>4.769981104537294</v>
      </c>
      <c r="AR206">
        <f t="shared" si="66"/>
        <v>51916.475146576871</v>
      </c>
      <c r="AS206">
        <f t="shared" si="66"/>
        <v>51916.475146576864</v>
      </c>
      <c r="AU206" s="2">
        <f t="shared" si="67"/>
        <v>0.97970149253731365</v>
      </c>
      <c r="AV206">
        <f t="shared" si="68"/>
        <v>0.38743638169087208</v>
      </c>
      <c r="AW206">
        <f t="shared" si="107"/>
        <v>-8.9062303197707388E-3</v>
      </c>
      <c r="AX206">
        <f t="shared" si="107"/>
        <v>-0.41179959986443321</v>
      </c>
      <c r="AY206">
        <f t="shared" si="108"/>
        <v>0.39546370465095099</v>
      </c>
      <c r="BA206">
        <f t="shared" si="109"/>
        <v>193.71819084543608</v>
      </c>
      <c r="BG206">
        <f t="shared" si="110"/>
        <v>2.8265103736499831E-14</v>
      </c>
      <c r="BH206">
        <f t="shared" si="111"/>
        <v>0.16812228804206725</v>
      </c>
      <c r="BI206" s="4">
        <f t="shared" si="112"/>
        <v>1.1536490424638455</v>
      </c>
      <c r="BJ206" s="1">
        <f t="shared" si="113"/>
        <v>0.14573087815598484</v>
      </c>
      <c r="BK206">
        <f t="shared" si="114"/>
        <v>-0.83644841808625436</v>
      </c>
      <c r="BL206">
        <f t="shared" si="115"/>
        <v>-0.77437470814267473</v>
      </c>
      <c r="BM206">
        <f t="shared" si="116"/>
        <v>8.3187771195793282E-7</v>
      </c>
      <c r="BN206">
        <f t="shared" si="117"/>
        <v>-15.364904246384544</v>
      </c>
      <c r="BO206">
        <f t="shared" si="118"/>
        <v>-6.0799405113598279</v>
      </c>
      <c r="BP206">
        <f t="shared" si="119"/>
        <v>0.11819856804503678</v>
      </c>
      <c r="BQ206">
        <f t="shared" si="120"/>
        <v>-6.0684052912316924</v>
      </c>
      <c r="BR206">
        <f t="shared" si="121"/>
        <v>1.0344933195823437E-11</v>
      </c>
      <c r="BS206">
        <f t="shared" si="122"/>
        <v>6.2069599174940616E-7</v>
      </c>
      <c r="BT206">
        <f t="shared" si="123"/>
        <v>31.779634777569594</v>
      </c>
      <c r="BU206">
        <f t="shared" si="124"/>
        <v>1.5021489018393401</v>
      </c>
      <c r="BV206">
        <f t="shared" si="125"/>
        <v>1.5891897589878596</v>
      </c>
    </row>
    <row r="207" spans="1:77">
      <c r="A207">
        <v>1.3328</v>
      </c>
      <c r="B207">
        <v>40.021000000000001</v>
      </c>
      <c r="C207">
        <f t="shared" si="69"/>
        <v>2.3327999999999998</v>
      </c>
      <c r="D207">
        <f t="shared" si="70"/>
        <v>1.3327999999999998</v>
      </c>
      <c r="E207">
        <f t="shared" si="71"/>
        <v>133279.99999999997</v>
      </c>
      <c r="F207">
        <f t="shared" si="72"/>
        <v>994626865.67164159</v>
      </c>
      <c r="G207">
        <f t="shared" si="73"/>
        <v>2.9159999999999995</v>
      </c>
      <c r="H207">
        <f t="shared" si="64"/>
        <v>1.884608318143731</v>
      </c>
      <c r="I207">
        <f t="shared" si="65"/>
        <v>6.6701666666666663E-4</v>
      </c>
      <c r="J207">
        <f t="shared" si="74"/>
        <v>1.3027669270833333E-11</v>
      </c>
      <c r="K207" s="1">
        <f t="shared" si="75"/>
        <v>0.14304823790721244</v>
      </c>
      <c r="L207">
        <f t="shared" si="76"/>
        <v>1.4304823790721243E-7</v>
      </c>
      <c r="M207">
        <f t="shared" si="77"/>
        <v>0.85695176209278756</v>
      </c>
      <c r="N207">
        <f t="shared" si="78"/>
        <v>8.5695176209278753E-7</v>
      </c>
      <c r="O207">
        <f t="shared" si="79"/>
        <v>426.17362258106976</v>
      </c>
      <c r="P207">
        <f t="shared" si="80"/>
        <v>7.3042410803555893E-4</v>
      </c>
      <c r="Q207">
        <f t="shared" si="81"/>
        <v>9.7250149375807511E-15</v>
      </c>
      <c r="R207">
        <f t="shared" si="82"/>
        <v>4.3864258706852054E-18</v>
      </c>
      <c r="S207">
        <f t="shared" si="83"/>
        <v>8.6209357759392709E-13</v>
      </c>
      <c r="T207">
        <f t="shared" si="84"/>
        <v>8.5355799761774959E-16</v>
      </c>
      <c r="U207">
        <f t="shared" si="85"/>
        <v>8.3451280961060304E-13</v>
      </c>
      <c r="V207">
        <f t="shared" si="86"/>
        <v>1.022821924106873E-3</v>
      </c>
      <c r="W207">
        <f t="shared" si="87"/>
        <v>1.0330501433479418</v>
      </c>
      <c r="X207">
        <f t="shared" si="88"/>
        <v>5.6468220225805252</v>
      </c>
      <c r="Y207">
        <f t="shared" si="89"/>
        <v>1.4777600267571627E-5</v>
      </c>
      <c r="Z207">
        <f t="shared" si="90"/>
        <v>0.67926082011155797</v>
      </c>
      <c r="AA207">
        <f t="shared" si="91"/>
        <v>1.6284586588541667E-11</v>
      </c>
      <c r="AC207">
        <f t="shared" si="92"/>
        <v>0.94972242036119925</v>
      </c>
      <c r="AD207">
        <f t="shared" si="93"/>
        <v>5.4579578121124825</v>
      </c>
      <c r="AE207">
        <f t="shared" si="94"/>
        <v>2.7504627108164215</v>
      </c>
      <c r="AF207">
        <f t="shared" si="95"/>
        <v>2.7169594907297035E-4</v>
      </c>
      <c r="AG207">
        <f t="shared" si="96"/>
        <v>0.58209375671519181</v>
      </c>
      <c r="AH207">
        <f t="shared" si="97"/>
        <v>2.7441290856370005E-5</v>
      </c>
      <c r="AI207">
        <f t="shared" si="98"/>
        <v>23.555016756850851</v>
      </c>
      <c r="AJ207">
        <f t="shared" si="99"/>
        <v>1082719.7725134601</v>
      </c>
      <c r="AK207">
        <f t="shared" si="100"/>
        <v>40714.834712629912</v>
      </c>
      <c r="AL207">
        <f t="shared" si="101"/>
        <v>10817.043258484213</v>
      </c>
      <c r="AM207">
        <f t="shared" si="102"/>
        <v>0.51543979453835453</v>
      </c>
      <c r="AN207">
        <f t="shared" si="103"/>
        <v>721.99710125002946</v>
      </c>
      <c r="AO207">
        <f t="shared" si="104"/>
        <v>6.8052469480712696E-2</v>
      </c>
      <c r="AP207">
        <f t="shared" si="105"/>
        <v>1.3007551326807074</v>
      </c>
      <c r="AQ207">
        <f t="shared" si="106"/>
        <v>4.8959802566344965</v>
      </c>
      <c r="AR207">
        <f t="shared" si="66"/>
        <v>52960.030228699994</v>
      </c>
      <c r="AS207">
        <f t="shared" si="66"/>
        <v>52960.030228699987</v>
      </c>
      <c r="AU207" s="2">
        <f t="shared" si="67"/>
        <v>0.99462686567164138</v>
      </c>
      <c r="AV207">
        <f t="shared" si="68"/>
        <v>0.39522410618432824</v>
      </c>
      <c r="AW207">
        <f t="shared" si="107"/>
        <v>-2.339814302095438E-3</v>
      </c>
      <c r="AX207">
        <f t="shared" si="107"/>
        <v>-0.40315657404506267</v>
      </c>
      <c r="AY207">
        <f t="shared" si="108"/>
        <v>0.3973591703834034</v>
      </c>
      <c r="BA207">
        <f t="shared" si="109"/>
        <v>197.61205309216416</v>
      </c>
      <c r="BG207">
        <f t="shared" si="110"/>
        <v>2.7497912685139126E-14</v>
      </c>
      <c r="BH207">
        <f t="shared" si="111"/>
        <v>0.16582494590724015</v>
      </c>
      <c r="BI207" s="4">
        <f t="shared" si="112"/>
        <v>1.1592239676157472</v>
      </c>
      <c r="BJ207" s="1">
        <f t="shared" si="113"/>
        <v>0.14304823790721244</v>
      </c>
      <c r="BK207">
        <f t="shared" si="114"/>
        <v>-0.844517487539862</v>
      </c>
      <c r="BL207">
        <f t="shared" si="115"/>
        <v>-0.78035013569815803</v>
      </c>
      <c r="BM207">
        <f t="shared" si="116"/>
        <v>8.3417505409275977E-7</v>
      </c>
      <c r="BN207">
        <f t="shared" si="117"/>
        <v>-15.922396761574728</v>
      </c>
      <c r="BO207">
        <f t="shared" si="118"/>
        <v>-6.0787428018215852</v>
      </c>
      <c r="BP207">
        <f t="shared" si="119"/>
        <v>0.12476498406271237</v>
      </c>
      <c r="BQ207">
        <f t="shared" si="120"/>
        <v>-6.0670436238720571</v>
      </c>
      <c r="BR207">
        <f t="shared" si="121"/>
        <v>1.0619032369694104E-11</v>
      </c>
      <c r="BS207">
        <f t="shared" si="122"/>
        <v>6.3714194218164622E-7</v>
      </c>
      <c r="BT207">
        <f t="shared" si="123"/>
        <v>32.621667439700289</v>
      </c>
      <c r="BU207">
        <f t="shared" si="124"/>
        <v>1.5135061560099865</v>
      </c>
      <c r="BV207">
        <f t="shared" si="125"/>
        <v>1.602287936100693</v>
      </c>
    </row>
    <row r="208" spans="1:77">
      <c r="A208">
        <v>1.3525</v>
      </c>
      <c r="B208">
        <v>41.198</v>
      </c>
      <c r="C208">
        <f t="shared" si="69"/>
        <v>2.3525</v>
      </c>
      <c r="D208">
        <f t="shared" si="70"/>
        <v>1.3525</v>
      </c>
      <c r="E208">
        <f t="shared" si="71"/>
        <v>135250</v>
      </c>
      <c r="F208">
        <f t="shared" si="72"/>
        <v>1009328358.2089552</v>
      </c>
      <c r="G208">
        <f t="shared" si="73"/>
        <v>2.9406249999999998</v>
      </c>
      <c r="H208">
        <f t="shared" si="64"/>
        <v>1.8957481356747654</v>
      </c>
      <c r="I208">
        <f t="shared" si="65"/>
        <v>6.8663333333333334E-4</v>
      </c>
      <c r="J208">
        <f t="shared" si="74"/>
        <v>1.3410807291666667E-11</v>
      </c>
      <c r="K208" s="1">
        <f t="shared" si="75"/>
        <v>0.14129074344704307</v>
      </c>
      <c r="L208">
        <f t="shared" si="76"/>
        <v>1.4129074344704306E-7</v>
      </c>
      <c r="M208">
        <f t="shared" si="77"/>
        <v>0.85870925655295693</v>
      </c>
      <c r="N208">
        <f t="shared" si="78"/>
        <v>8.5870925655295692E-7</v>
      </c>
      <c r="O208">
        <f t="shared" si="79"/>
        <v>433.35980204771425</v>
      </c>
      <c r="P208">
        <f t="shared" si="80"/>
        <v>7.44263796174134E-4</v>
      </c>
      <c r="Q208">
        <f t="shared" si="81"/>
        <v>9.4938216763661523E-15</v>
      </c>
      <c r="R208">
        <f t="shared" si="82"/>
        <v>4.350779723163443E-18</v>
      </c>
      <c r="S208">
        <f t="shared" si="83"/>
        <v>8.6151245603619798E-13</v>
      </c>
      <c r="T208">
        <f t="shared" si="84"/>
        <v>8.5298262973880986E-16</v>
      </c>
      <c r="U208">
        <f t="shared" si="85"/>
        <v>8.2504007606799027E-13</v>
      </c>
      <c r="V208">
        <f t="shared" si="86"/>
        <v>1.0338681168119606E-3</v>
      </c>
      <c r="W208">
        <f t="shared" si="87"/>
        <v>1.0442067979800802</v>
      </c>
      <c r="X208">
        <f t="shared" si="88"/>
        <v>5.7891227774390748</v>
      </c>
      <c r="Y208">
        <f t="shared" si="89"/>
        <v>1.4753675479906183E-5</v>
      </c>
      <c r="Z208">
        <f t="shared" si="90"/>
        <v>0.69780647337289403</v>
      </c>
      <c r="AA208">
        <f t="shared" si="91"/>
        <v>1.6763509114583335E-11</v>
      </c>
      <c r="AC208">
        <f t="shared" si="92"/>
        <v>0.95111992047304394</v>
      </c>
      <c r="AD208">
        <f t="shared" si="93"/>
        <v>5.6102186101307598</v>
      </c>
      <c r="AE208">
        <f t="shared" si="94"/>
        <v>2.8147149813256638</v>
      </c>
      <c r="AF208">
        <f t="shared" si="95"/>
        <v>2.7151280378891126E-4</v>
      </c>
      <c r="AG208">
        <f t="shared" si="96"/>
        <v>0.59921287796787859</v>
      </c>
      <c r="AH208">
        <f t="shared" si="97"/>
        <v>2.7422793182680035E-5</v>
      </c>
      <c r="AI208">
        <f t="shared" si="98"/>
        <v>22.928993367835833</v>
      </c>
      <c r="AJ208">
        <f t="shared" si="99"/>
        <v>1084475.5275925144</v>
      </c>
      <c r="AK208">
        <f t="shared" si="100"/>
        <v>41751.40623713821</v>
      </c>
      <c r="AL208">
        <f t="shared" si="101"/>
        <v>10819.982474314073</v>
      </c>
      <c r="AM208">
        <f t="shared" si="102"/>
        <v>0.50907025842185483</v>
      </c>
      <c r="AN208">
        <f t="shared" si="103"/>
        <v>722.00109036808544</v>
      </c>
      <c r="AO208">
        <f t="shared" si="104"/>
        <v>6.8052095510536897E-2</v>
      </c>
      <c r="AP208">
        <f t="shared" si="105"/>
        <v>1.2937958258573918</v>
      </c>
      <c r="AQ208">
        <f t="shared" si="106"/>
        <v>4.992410592301824</v>
      </c>
      <c r="AR208">
        <f t="shared" si="66"/>
        <v>54017.795113285691</v>
      </c>
      <c r="AS208">
        <f t="shared" si="66"/>
        <v>54017.795113285676</v>
      </c>
      <c r="AU208" s="2">
        <f t="shared" si="67"/>
        <v>1.0093283582089549</v>
      </c>
      <c r="AV208">
        <f t="shared" si="68"/>
        <v>0.4031178739797438</v>
      </c>
      <c r="AW208">
        <f t="shared" si="107"/>
        <v>4.0324754137992976E-3</v>
      </c>
      <c r="AX208">
        <f t="shared" si="107"/>
        <v>-0.39456794509012372</v>
      </c>
      <c r="AY208">
        <f t="shared" si="108"/>
        <v>0.39939220046791635</v>
      </c>
      <c r="BA208">
        <f t="shared" si="109"/>
        <v>201.55893698987197</v>
      </c>
      <c r="BG208">
        <f t="shared" si="110"/>
        <v>2.6941281576867449E-14</v>
      </c>
      <c r="BH208">
        <f t="shared" si="111"/>
        <v>0.16413799553079553</v>
      </c>
      <c r="BI208" s="4">
        <f t="shared" si="112"/>
        <v>1.1617038138971632</v>
      </c>
      <c r="BJ208" s="1">
        <f t="shared" si="113"/>
        <v>0.14129074344704307</v>
      </c>
      <c r="BK208">
        <f t="shared" si="114"/>
        <v>-0.84988628968402202</v>
      </c>
      <c r="BL208">
        <f t="shared" si="115"/>
        <v>-0.78479087452694407</v>
      </c>
      <c r="BM208">
        <f t="shared" si="116"/>
        <v>8.3586200446920441E-7</v>
      </c>
      <c r="BN208">
        <f t="shared" si="117"/>
        <v>-16.170381389716304</v>
      </c>
      <c r="BO208">
        <f t="shared" si="118"/>
        <v>-6.0778654159154923</v>
      </c>
      <c r="BP208">
        <f t="shared" si="119"/>
        <v>0.13113727377860707</v>
      </c>
      <c r="BQ208">
        <f t="shared" si="120"/>
        <v>-6.0661538555498602</v>
      </c>
      <c r="BR208">
        <f t="shared" si="121"/>
        <v>1.0863425190345221E-11</v>
      </c>
      <c r="BS208">
        <f t="shared" si="122"/>
        <v>6.5180551142071325E-7</v>
      </c>
      <c r="BT208">
        <f t="shared" si="123"/>
        <v>33.372442184740521</v>
      </c>
      <c r="BU208">
        <f t="shared" si="124"/>
        <v>1.5233879893502515</v>
      </c>
      <c r="BV208">
        <f t="shared" si="125"/>
        <v>1.6148761332650097</v>
      </c>
    </row>
    <row r="209" spans="1:74">
      <c r="A209">
        <v>1.3708</v>
      </c>
      <c r="B209">
        <v>42.093000000000004</v>
      </c>
      <c r="C209">
        <f t="shared" si="69"/>
        <v>2.3708</v>
      </c>
      <c r="D209">
        <f t="shared" si="70"/>
        <v>1.3708</v>
      </c>
      <c r="E209">
        <f t="shared" si="71"/>
        <v>137080</v>
      </c>
      <c r="F209">
        <f t="shared" si="72"/>
        <v>1022985074.6268656</v>
      </c>
      <c r="G209">
        <f t="shared" si="73"/>
        <v>2.9634999999999998</v>
      </c>
      <c r="H209">
        <f t="shared" si="64"/>
        <v>1.9060962910462338</v>
      </c>
      <c r="I209">
        <f t="shared" si="65"/>
        <v>7.0155000000000011E-4</v>
      </c>
      <c r="J209">
        <f t="shared" si="74"/>
        <v>1.3702148437500002E-11</v>
      </c>
      <c r="K209" s="1">
        <f t="shared" si="75"/>
        <v>0.14015270650434608</v>
      </c>
      <c r="L209">
        <f t="shared" si="76"/>
        <v>1.4015270650434606E-7</v>
      </c>
      <c r="M209">
        <f t="shared" si="77"/>
        <v>0.85984729349565392</v>
      </c>
      <c r="N209">
        <f t="shared" si="78"/>
        <v>8.5984729349565386E-7</v>
      </c>
      <c r="O209">
        <f t="shared" si="79"/>
        <v>439.80547385217994</v>
      </c>
      <c r="P209">
        <f t="shared" si="80"/>
        <v>7.5633475169337584E-4</v>
      </c>
      <c r="Q209">
        <f t="shared" si="81"/>
        <v>9.3455124837481363E-15</v>
      </c>
      <c r="R209">
        <f t="shared" si="82"/>
        <v>4.3442125777222861E-18</v>
      </c>
      <c r="S209">
        <f t="shared" si="83"/>
        <v>8.6436665601811869E-13</v>
      </c>
      <c r="T209">
        <f t="shared" si="84"/>
        <v>8.5580857031496904E-16</v>
      </c>
      <c r="U209">
        <f t="shared" si="85"/>
        <v>8.1889580934251436E-13</v>
      </c>
      <c r="V209">
        <f t="shared" si="86"/>
        <v>1.0450762606809426E-3</v>
      </c>
      <c r="W209">
        <f t="shared" si="87"/>
        <v>1.0555270232877521</v>
      </c>
      <c r="X209">
        <f t="shared" si="88"/>
        <v>5.8992409928298182</v>
      </c>
      <c r="Y209">
        <f t="shared" si="89"/>
        <v>1.4793496910225438E-5</v>
      </c>
      <c r="Z209">
        <f t="shared" si="90"/>
        <v>0.71202223489097871</v>
      </c>
      <c r="AA209">
        <f t="shared" si="91"/>
        <v>1.7127685546875002E-11</v>
      </c>
      <c r="AC209">
        <f t="shared" si="92"/>
        <v>0.95195841773518586</v>
      </c>
      <c r="AD209">
        <f t="shared" si="93"/>
        <v>5.7270480889157298</v>
      </c>
      <c r="AE209">
        <f t="shared" si="94"/>
        <v>2.8602498533927938</v>
      </c>
      <c r="AF209">
        <f t="shared" si="95"/>
        <v>2.7241232861207091E-4</v>
      </c>
      <c r="AG209">
        <f t="shared" si="96"/>
        <v>0.61223039157973469</v>
      </c>
      <c r="AH209">
        <f t="shared" si="97"/>
        <v>2.7513645189819162E-5</v>
      </c>
      <c r="AI209">
        <f t="shared" si="98"/>
        <v>22.471208363949252</v>
      </c>
      <c r="AJ209">
        <f t="shared" si="99"/>
        <v>1081556.3147169494</v>
      </c>
      <c r="AK209">
        <f t="shared" si="100"/>
        <v>42483.064719764909</v>
      </c>
      <c r="AL209">
        <f t="shared" si="101"/>
        <v>10862.475919881175</v>
      </c>
      <c r="AM209">
        <f t="shared" si="102"/>
        <v>0.50565754731487256</v>
      </c>
      <c r="AN209">
        <f t="shared" si="103"/>
        <v>722.00479605475846</v>
      </c>
      <c r="AO209">
        <f t="shared" si="104"/>
        <v>6.8051748119272559E-2</v>
      </c>
      <c r="AP209">
        <f t="shared" si="105"/>
        <v>1.2901004352009735</v>
      </c>
      <c r="AQ209">
        <f t="shared" si="106"/>
        <v>5.0455734666649903</v>
      </c>
      <c r="AR209">
        <f t="shared" si="66"/>
        <v>54807.420283639833</v>
      </c>
      <c r="AS209">
        <f t="shared" si="66"/>
        <v>54807.42028363984</v>
      </c>
      <c r="AU209" s="2">
        <f t="shared" si="67"/>
        <v>1.0229850746268656</v>
      </c>
      <c r="AV209">
        <f t="shared" si="68"/>
        <v>0.40901059913164056</v>
      </c>
      <c r="AW209">
        <f t="shared" si="107"/>
        <v>9.8692973930216525E-3</v>
      </c>
      <c r="AX209">
        <f t="shared" si="107"/>
        <v>-0.38826543750673931</v>
      </c>
      <c r="AY209">
        <f t="shared" si="108"/>
        <v>0.39982069071811965</v>
      </c>
      <c r="BA209">
        <f t="shared" si="109"/>
        <v>204.50529956582028</v>
      </c>
      <c r="BG209">
        <f t="shared" si="110"/>
        <v>2.6641102131868685E-14</v>
      </c>
      <c r="BH209">
        <f t="shared" si="111"/>
        <v>0.1632210223343448</v>
      </c>
      <c r="BI209" s="4">
        <f t="shared" si="112"/>
        <v>1.1645941516604488</v>
      </c>
      <c r="BJ209" s="1">
        <f t="shared" si="113"/>
        <v>0.14015270650434608</v>
      </c>
      <c r="BK209">
        <f t="shared" si="114"/>
        <v>-0.85339851111415999</v>
      </c>
      <c r="BL209">
        <f t="shared" si="115"/>
        <v>-0.78722390626948713</v>
      </c>
      <c r="BM209">
        <f t="shared" si="116"/>
        <v>8.3677897766565519E-7</v>
      </c>
      <c r="BN209">
        <f t="shared" si="117"/>
        <v>-16.459415166044884</v>
      </c>
      <c r="BO209">
        <f t="shared" si="118"/>
        <v>-6.0773892390868465</v>
      </c>
      <c r="BP209">
        <f t="shared" si="119"/>
        <v>0.13697409575782932</v>
      </c>
      <c r="BQ209">
        <f t="shared" si="120"/>
        <v>-6.0655786714086739</v>
      </c>
      <c r="BR209">
        <f t="shared" si="121"/>
        <v>1.105880772651675E-11</v>
      </c>
      <c r="BS209">
        <f t="shared" si="122"/>
        <v>6.6352846359100495E-7</v>
      </c>
      <c r="BT209">
        <f t="shared" si="123"/>
        <v>33.972657335859452</v>
      </c>
      <c r="BU209">
        <f t="shared" si="124"/>
        <v>1.5311295186440552</v>
      </c>
      <c r="BV209">
        <f t="shared" si="125"/>
        <v>1.624209879347829</v>
      </c>
    </row>
    <row r="210" spans="1:74">
      <c r="A210">
        <v>1.3908</v>
      </c>
      <c r="B210">
        <v>42.738999999999997</v>
      </c>
      <c r="C210">
        <f t="shared" si="69"/>
        <v>2.3908</v>
      </c>
      <c r="D210">
        <f t="shared" si="70"/>
        <v>1.3908</v>
      </c>
      <c r="E210">
        <f t="shared" si="71"/>
        <v>139080</v>
      </c>
      <c r="F210">
        <f t="shared" si="72"/>
        <v>1037910447.761194</v>
      </c>
      <c r="G210">
        <f t="shared" si="73"/>
        <v>2.9885000000000002</v>
      </c>
      <c r="H210">
        <f t="shared" si="64"/>
        <v>1.917405750468604</v>
      </c>
      <c r="I210">
        <f t="shared" si="65"/>
        <v>7.1231666666666659E-4</v>
      </c>
      <c r="J210">
        <f t="shared" si="74"/>
        <v>1.3912434895833332E-11</v>
      </c>
      <c r="K210" s="1">
        <f t="shared" si="75"/>
        <v>0.14080084410299287</v>
      </c>
      <c r="L210">
        <f t="shared" si="76"/>
        <v>1.4080084410299286E-7</v>
      </c>
      <c r="M210">
        <f t="shared" si="77"/>
        <v>0.85919915589700713</v>
      </c>
      <c r="N210">
        <f t="shared" si="78"/>
        <v>8.5919915589700712E-7</v>
      </c>
      <c r="O210">
        <f t="shared" si="79"/>
        <v>445.88589030655129</v>
      </c>
      <c r="P210">
        <f t="shared" si="80"/>
        <v>7.6621321462211366E-4</v>
      </c>
      <c r="Q210">
        <f t="shared" si="81"/>
        <v>9.4298432217833278E-15</v>
      </c>
      <c r="R210">
        <f t="shared" si="82"/>
        <v>4.4453543617790055E-18</v>
      </c>
      <c r="S210">
        <f t="shared" si="83"/>
        <v>8.8206977216241605E-13</v>
      </c>
      <c r="T210">
        <f t="shared" si="84"/>
        <v>8.7333640808160009E-16</v>
      </c>
      <c r="U210">
        <f t="shared" si="85"/>
        <v>8.223961047654097E-13</v>
      </c>
      <c r="V210">
        <f t="shared" si="86"/>
        <v>1.061941323677258E-3</v>
      </c>
      <c r="W210">
        <f t="shared" si="87"/>
        <v>1.0725607369140304</v>
      </c>
      <c r="X210">
        <f t="shared" si="88"/>
        <v>5.9988166604014825</v>
      </c>
      <c r="Y210">
        <f t="shared" si="89"/>
        <v>1.5101745710922357E-5</v>
      </c>
      <c r="Z210">
        <f t="shared" si="90"/>
        <v>0.72349497627707138</v>
      </c>
      <c r="AA210">
        <f t="shared" si="91"/>
        <v>1.7390543619791664E-11</v>
      </c>
      <c r="AC210">
        <f t="shared" si="92"/>
        <v>0.95172722405702437</v>
      </c>
      <c r="AD210">
        <f t="shared" si="93"/>
        <v>5.8163534890733128</v>
      </c>
      <c r="AE210">
        <f t="shared" si="94"/>
        <v>2.8870164590552965</v>
      </c>
      <c r="AF210">
        <f t="shared" si="95"/>
        <v>2.7799161265661446E-4</v>
      </c>
      <c r="AG210">
        <f t="shared" si="96"/>
        <v>0.62162627291298511</v>
      </c>
      <c r="AH210">
        <f t="shared" si="97"/>
        <v>2.807715287831806E-5</v>
      </c>
      <c r="AI210">
        <f t="shared" si="98"/>
        <v>22.11487366827631</v>
      </c>
      <c r="AJ210">
        <f t="shared" si="99"/>
        <v>1059480.1625104824</v>
      </c>
      <c r="AK210">
        <f t="shared" si="100"/>
        <v>42848.304341374307</v>
      </c>
      <c r="AL210">
        <f t="shared" si="101"/>
        <v>11081.087583053075</v>
      </c>
      <c r="AM210">
        <f t="shared" si="102"/>
        <v>0.50853912765815623</v>
      </c>
      <c r="AN210">
        <f t="shared" si="103"/>
        <v>722.00884605080466</v>
      </c>
      <c r="AO210">
        <f t="shared" si="104"/>
        <v>6.8051368472643217E-2</v>
      </c>
      <c r="AP210">
        <f t="shared" si="105"/>
        <v>1.2932188279183403</v>
      </c>
      <c r="AQ210">
        <f t="shared" si="106"/>
        <v>5.0006132975056925</v>
      </c>
      <c r="AR210">
        <f t="shared" si="66"/>
        <v>55412.233918640413</v>
      </c>
      <c r="AS210">
        <f t="shared" si="66"/>
        <v>55412.233918640421</v>
      </c>
      <c r="AU210" s="2">
        <f t="shared" si="67"/>
        <v>1.0379104477611938</v>
      </c>
      <c r="AV210">
        <f t="shared" si="68"/>
        <v>0.41352413372119712</v>
      </c>
      <c r="AW210">
        <f t="shared" si="107"/>
        <v>1.6159883646413093E-2</v>
      </c>
      <c r="AX210">
        <f t="shared" si="107"/>
        <v>-0.3834991394703407</v>
      </c>
      <c r="AY210">
        <f t="shared" si="108"/>
        <v>0.3984198584889303</v>
      </c>
      <c r="BA210">
        <f t="shared" si="109"/>
        <v>206.76206686059854</v>
      </c>
      <c r="BG210">
        <f t="shared" si="110"/>
        <v>2.6890001331244164E-14</v>
      </c>
      <c r="BH210">
        <f t="shared" si="111"/>
        <v>0.16398171035589354</v>
      </c>
      <c r="BI210" s="4">
        <f t="shared" si="112"/>
        <v>1.1646358471824525</v>
      </c>
      <c r="BJ210" s="1">
        <f t="shared" si="113"/>
        <v>0.14080084410299287</v>
      </c>
      <c r="BK210">
        <f t="shared" si="114"/>
        <v>-0.85139474158472261</v>
      </c>
      <c r="BL210">
        <f t="shared" si="115"/>
        <v>-0.78520458813803351</v>
      </c>
      <c r="BM210">
        <f t="shared" si="116"/>
        <v>8.3601828964410638E-7</v>
      </c>
      <c r="BN210">
        <f t="shared" si="117"/>
        <v>-16.463584718245261</v>
      </c>
      <c r="BO210">
        <f t="shared" si="118"/>
        <v>-6.0777842213592788</v>
      </c>
      <c r="BP210">
        <f t="shared" si="119"/>
        <v>0.14326468201122083</v>
      </c>
      <c r="BQ210">
        <f t="shared" si="120"/>
        <v>-6.0659061583082208</v>
      </c>
      <c r="BR210">
        <f t="shared" si="121"/>
        <v>1.1179412070705806E-11</v>
      </c>
      <c r="BS210">
        <f t="shared" si="122"/>
        <v>6.7076472424234834E-7</v>
      </c>
      <c r="BT210">
        <f t="shared" si="123"/>
        <v>34.343153881208238</v>
      </c>
      <c r="BU210">
        <f t="shared" si="124"/>
        <v>1.5358401758077174</v>
      </c>
      <c r="BV210">
        <f t="shared" si="125"/>
        <v>1.6308243563970108</v>
      </c>
    </row>
    <row r="211" spans="1:74">
      <c r="A211">
        <v>1.4148000000000001</v>
      </c>
      <c r="B211">
        <v>43.56</v>
      </c>
      <c r="C211">
        <f t="shared" si="69"/>
        <v>2.4148000000000001</v>
      </c>
      <c r="D211">
        <f t="shared" si="70"/>
        <v>1.4148000000000001</v>
      </c>
      <c r="E211">
        <f t="shared" si="71"/>
        <v>141480</v>
      </c>
      <c r="F211">
        <f t="shared" si="72"/>
        <v>1055820895.522388</v>
      </c>
      <c r="G211">
        <f t="shared" si="73"/>
        <v>3.0185</v>
      </c>
      <c r="H211">
        <f t="shared" si="64"/>
        <v>1.9309771017754476</v>
      </c>
      <c r="I211">
        <f t="shared" si="65"/>
        <v>7.2600000000000008E-4</v>
      </c>
      <c r="J211">
        <f t="shared" si="74"/>
        <v>1.4179687500000002E-11</v>
      </c>
      <c r="K211" s="1">
        <f t="shared" si="75"/>
        <v>0.14071887346988143</v>
      </c>
      <c r="L211">
        <f t="shared" si="76"/>
        <v>1.4071887346988144E-7</v>
      </c>
      <c r="M211">
        <f t="shared" si="77"/>
        <v>0.85928112653011857</v>
      </c>
      <c r="N211">
        <f t="shared" si="78"/>
        <v>8.5928112653011855E-7</v>
      </c>
      <c r="O211">
        <f t="shared" si="79"/>
        <v>453.62348425925808</v>
      </c>
      <c r="P211">
        <f t="shared" si="80"/>
        <v>7.7958385131333095E-4</v>
      </c>
      <c r="Q211">
        <f t="shared" si="81"/>
        <v>9.419158136326536E-15</v>
      </c>
      <c r="R211">
        <f t="shared" si="82"/>
        <v>4.5171983675247579E-18</v>
      </c>
      <c r="S211">
        <f t="shared" si="83"/>
        <v>8.9663676325757138E-13</v>
      </c>
      <c r="T211">
        <f t="shared" si="84"/>
        <v>8.8775917154214991E-16</v>
      </c>
      <c r="U211">
        <f t="shared" si="85"/>
        <v>8.2195356457783063E-13</v>
      </c>
      <c r="V211">
        <f t="shared" si="86"/>
        <v>1.0800600055772228E-3</v>
      </c>
      <c r="W211">
        <f t="shared" si="87"/>
        <v>1.090860605632995</v>
      </c>
      <c r="X211">
        <f t="shared" si="88"/>
        <v>6.1128852187258849</v>
      </c>
      <c r="Y211">
        <f t="shared" si="89"/>
        <v>1.5350467553734767E-5</v>
      </c>
      <c r="Z211">
        <f t="shared" si="90"/>
        <v>0.73732269751489166</v>
      </c>
      <c r="AA211">
        <f t="shared" si="91"/>
        <v>1.7724609375000004E-11</v>
      </c>
      <c r="AC211">
        <f t="shared" si="92"/>
        <v>0.95184872394681352</v>
      </c>
      <c r="AD211">
        <f t="shared" si="93"/>
        <v>5.9273267388691213</v>
      </c>
      <c r="AE211">
        <f t="shared" si="94"/>
        <v>2.921794560702407</v>
      </c>
      <c r="AF211">
        <f t="shared" si="95"/>
        <v>2.8258252085219864E-4</v>
      </c>
      <c r="AG211">
        <f t="shared" si="96"/>
        <v>0.63356747813682202</v>
      </c>
      <c r="AH211">
        <f t="shared" si="97"/>
        <v>2.854083460607206E-5</v>
      </c>
      <c r="AI211">
        <f t="shared" si="98"/>
        <v>21.700132186256003</v>
      </c>
      <c r="AJ211">
        <f t="shared" si="99"/>
        <v>1042313.5284962185</v>
      </c>
      <c r="AK211">
        <f t="shared" si="100"/>
        <v>43368.608485547418</v>
      </c>
      <c r="AL211">
        <f t="shared" si="101"/>
        <v>11264.583454855181</v>
      </c>
      <c r="AM211">
        <f t="shared" si="102"/>
        <v>0.50964741363328447</v>
      </c>
      <c r="AN211">
        <f t="shared" si="103"/>
        <v>722.01370613602455</v>
      </c>
      <c r="AO211">
        <f t="shared" si="104"/>
        <v>6.8050912885599973E-2</v>
      </c>
      <c r="AP211">
        <f t="shared" si="105"/>
        <v>1.2944224579706261</v>
      </c>
      <c r="AQ211">
        <f t="shared" si="106"/>
        <v>4.9835221177603461</v>
      </c>
      <c r="AR211">
        <f t="shared" si="66"/>
        <v>56137.300794628041</v>
      </c>
      <c r="AS211">
        <f t="shared" si="66"/>
        <v>56137.300794628049</v>
      </c>
      <c r="AU211" s="2">
        <f t="shared" si="67"/>
        <v>1.055820895522388</v>
      </c>
      <c r="AV211">
        <f t="shared" si="68"/>
        <v>0.41893508055692569</v>
      </c>
      <c r="AW211">
        <f t="shared" si="107"/>
        <v>2.3590252777906311E-2</v>
      </c>
      <c r="AX211">
        <f t="shared" si="107"/>
        <v>-0.37785327140198222</v>
      </c>
      <c r="AY211">
        <f t="shared" si="108"/>
        <v>0.3967861237957877</v>
      </c>
      <c r="BA211">
        <f t="shared" si="109"/>
        <v>209.46754027846282</v>
      </c>
      <c r="BG211">
        <f t="shared" si="110"/>
        <v>2.6981032046926025E-14</v>
      </c>
      <c r="BH211">
        <f t="shared" si="111"/>
        <v>0.16425903946792708</v>
      </c>
      <c r="BI211" s="4">
        <f t="shared" si="112"/>
        <v>1.1672850657313145</v>
      </c>
      <c r="BJ211" s="1">
        <f t="shared" si="113"/>
        <v>0.14071887346988143</v>
      </c>
      <c r="BK211">
        <f t="shared" si="114"/>
        <v>-0.85164765029713096</v>
      </c>
      <c r="BL211">
        <f t="shared" si="115"/>
        <v>-0.78447072111054716</v>
      </c>
      <c r="BM211">
        <f t="shared" si="116"/>
        <v>8.3574096053207288E-7</v>
      </c>
      <c r="BN211">
        <f t="shared" si="117"/>
        <v>-16.728506573131451</v>
      </c>
      <c r="BO211">
        <f t="shared" si="118"/>
        <v>-6.0779283120877974</v>
      </c>
      <c r="BP211">
        <f t="shared" si="119"/>
        <v>0.15069505114271398</v>
      </c>
      <c r="BQ211">
        <f t="shared" si="120"/>
        <v>-6.0658647270575639</v>
      </c>
      <c r="BR211">
        <f t="shared" si="121"/>
        <v>1.1357244375568258E-11</v>
      </c>
      <c r="BS211">
        <f t="shared" si="122"/>
        <v>6.8143466253409547E-7</v>
      </c>
      <c r="BT211">
        <f t="shared" si="123"/>
        <v>34.889454721745686</v>
      </c>
      <c r="BU211">
        <f t="shared" si="124"/>
        <v>1.5426941820251394</v>
      </c>
      <c r="BV211">
        <f t="shared" si="125"/>
        <v>1.6390878710837373</v>
      </c>
    </row>
    <row r="212" spans="1:74">
      <c r="A212">
        <v>1.4343999999999999</v>
      </c>
      <c r="B212">
        <v>44.582000000000001</v>
      </c>
      <c r="C212">
        <f t="shared" si="69"/>
        <v>2.4344000000000001</v>
      </c>
      <c r="D212">
        <f t="shared" si="70"/>
        <v>1.4344000000000001</v>
      </c>
      <c r="E212">
        <f t="shared" si="71"/>
        <v>143440</v>
      </c>
      <c r="F212">
        <f t="shared" si="72"/>
        <v>1070447761.1940298</v>
      </c>
      <c r="G212">
        <f t="shared" si="73"/>
        <v>3.0430000000000001</v>
      </c>
      <c r="H212">
        <f t="shared" si="64"/>
        <v>1.9420603720093705</v>
      </c>
      <c r="I212">
        <f t="shared" si="65"/>
        <v>7.4303333333333331E-4</v>
      </c>
      <c r="J212">
        <f t="shared" si="74"/>
        <v>1.4512369791666666E-11</v>
      </c>
      <c r="K212" s="1">
        <f t="shared" si="75"/>
        <v>0.13933519368738334</v>
      </c>
      <c r="L212">
        <f t="shared" si="76"/>
        <v>1.3933519368738334E-7</v>
      </c>
      <c r="M212">
        <f t="shared" si="77"/>
        <v>0.86066480631261666</v>
      </c>
      <c r="N212">
        <f t="shared" si="78"/>
        <v>8.6066480631261667E-7</v>
      </c>
      <c r="O212">
        <f t="shared" si="79"/>
        <v>460.64835752791691</v>
      </c>
      <c r="P212">
        <f t="shared" si="80"/>
        <v>7.9293132476158392E-4</v>
      </c>
      <c r="Q212">
        <f t="shared" si="81"/>
        <v>9.2396525994991992E-15</v>
      </c>
      <c r="R212">
        <f t="shared" si="82"/>
        <v>4.4968401403345998E-18</v>
      </c>
      <c r="S212">
        <f t="shared" si="83"/>
        <v>8.9782493668142767E-13</v>
      </c>
      <c r="T212">
        <f t="shared" si="84"/>
        <v>8.8893558087270066E-16</v>
      </c>
      <c r="U212">
        <f t="shared" si="85"/>
        <v>8.1447703143336478E-13</v>
      </c>
      <c r="V212">
        <f t="shared" si="86"/>
        <v>1.0914188449345213E-3</v>
      </c>
      <c r="W212">
        <f t="shared" si="87"/>
        <v>1.1023330333838663</v>
      </c>
      <c r="X212">
        <f t="shared" si="88"/>
        <v>6.2362048767558598</v>
      </c>
      <c r="Y212">
        <f t="shared" si="89"/>
        <v>1.5359378671454185E-5</v>
      </c>
      <c r="Z212">
        <f t="shared" si="90"/>
        <v>0.75340848713909003</v>
      </c>
      <c r="AA212">
        <f t="shared" si="91"/>
        <v>1.8140462239583332E-11</v>
      </c>
      <c r="AC212">
        <f t="shared" si="92"/>
        <v>0.95284108657627797</v>
      </c>
      <c r="AD212">
        <f t="shared" si="93"/>
        <v>6.0600750242111578</v>
      </c>
      <c r="AE212">
        <f t="shared" si="94"/>
        <v>2.9732795921419806</v>
      </c>
      <c r="AF212">
        <f t="shared" si="95"/>
        <v>2.8295698357231106E-4</v>
      </c>
      <c r="AG212">
        <f t="shared" si="96"/>
        <v>0.64843216965784656</v>
      </c>
      <c r="AH212">
        <f t="shared" si="97"/>
        <v>2.8578655340803413E-5</v>
      </c>
      <c r="AI212">
        <f t="shared" si="98"/>
        <v>21.236819432120587</v>
      </c>
      <c r="AJ212">
        <f t="shared" si="99"/>
        <v>1041708.8049099556</v>
      </c>
      <c r="AK212">
        <f t="shared" si="100"/>
        <v>44203.874065923606</v>
      </c>
      <c r="AL212">
        <f t="shared" si="101"/>
        <v>11287.904886155582</v>
      </c>
      <c r="AM212">
        <f t="shared" si="102"/>
        <v>0.50533165500167199</v>
      </c>
      <c r="AN212">
        <f t="shared" si="103"/>
        <v>722.01767527842583</v>
      </c>
      <c r="AO212">
        <f t="shared" si="104"/>
        <v>6.8050540807332069E-2</v>
      </c>
      <c r="AP212">
        <f t="shared" si="105"/>
        <v>1.289748173956657</v>
      </c>
      <c r="AQ212">
        <f t="shared" si="106"/>
        <v>5.0507039555461732</v>
      </c>
      <c r="AR212">
        <f t="shared" si="66"/>
        <v>57011.865858334997</v>
      </c>
      <c r="AS212">
        <f t="shared" si="66"/>
        <v>57011.865858334975</v>
      </c>
      <c r="AU212" s="2">
        <f t="shared" si="67"/>
        <v>1.0704477611940297</v>
      </c>
      <c r="AV212">
        <f t="shared" si="68"/>
        <v>0.4254616855099625</v>
      </c>
      <c r="AW212">
        <f t="shared" si="107"/>
        <v>2.9565478189318758E-2</v>
      </c>
      <c r="AX212">
        <f t="shared" si="107"/>
        <v>-0.37113954373642272</v>
      </c>
      <c r="AY212">
        <f t="shared" si="108"/>
        <v>0.39746141842118643</v>
      </c>
      <c r="BA212">
        <f t="shared" si="109"/>
        <v>212.73084275498132</v>
      </c>
      <c r="BG212">
        <f t="shared" si="110"/>
        <v>2.6602346881896635E-14</v>
      </c>
      <c r="BH212">
        <f t="shared" si="111"/>
        <v>0.16310225897239017</v>
      </c>
      <c r="BI212" s="4">
        <f t="shared" si="112"/>
        <v>1.1705747460927305</v>
      </c>
      <c r="BJ212" s="1">
        <f t="shared" si="113"/>
        <v>0.13933519368738334</v>
      </c>
      <c r="BK212">
        <f t="shared" si="114"/>
        <v>-0.85593917436014444</v>
      </c>
      <c r="BL212">
        <f t="shared" si="115"/>
        <v>-0.78754002392324385</v>
      </c>
      <c r="BM212">
        <f t="shared" si="116"/>
        <v>8.3689774102760983E-7</v>
      </c>
      <c r="BN212">
        <f t="shared" si="117"/>
        <v>-17.05747460927304</v>
      </c>
      <c r="BO212">
        <f t="shared" si="118"/>
        <v>-6.0773276043968742</v>
      </c>
      <c r="BP212">
        <f t="shared" si="119"/>
        <v>0.15667027655412641</v>
      </c>
      <c r="BQ212">
        <f t="shared" si="120"/>
        <v>-6.0651659555294293</v>
      </c>
      <c r="BR212">
        <f t="shared" si="121"/>
        <v>1.1578466057393145E-11</v>
      </c>
      <c r="BS212">
        <f t="shared" si="122"/>
        <v>6.9470796344358869E-7</v>
      </c>
      <c r="BT212">
        <f t="shared" si="123"/>
        <v>35.569047728311745</v>
      </c>
      <c r="BU212">
        <f t="shared" si="124"/>
        <v>1.551072238200244</v>
      </c>
      <c r="BV212">
        <f t="shared" si="125"/>
        <v>1.6491595475331953</v>
      </c>
    </row>
    <row r="213" spans="1:74">
      <c r="A213">
        <v>1.4508000000000001</v>
      </c>
      <c r="B213">
        <v>45.645000000000003</v>
      </c>
      <c r="C213">
        <f t="shared" si="69"/>
        <v>2.4508000000000001</v>
      </c>
      <c r="D213">
        <f t="shared" si="70"/>
        <v>1.4508000000000001</v>
      </c>
      <c r="E213">
        <f t="shared" si="71"/>
        <v>145080</v>
      </c>
      <c r="F213">
        <f t="shared" si="72"/>
        <v>1082686567.1641791</v>
      </c>
      <c r="G213">
        <f t="shared" si="73"/>
        <v>3.0635000000000003</v>
      </c>
      <c r="H213">
        <f t="shared" si="64"/>
        <v>1.9513341287357135</v>
      </c>
      <c r="I213">
        <f t="shared" si="65"/>
        <v>7.6075000000000003E-4</v>
      </c>
      <c r="J213">
        <f t="shared" si="74"/>
        <v>1.4858398437500001E-11</v>
      </c>
      <c r="K213" s="1">
        <f t="shared" si="75"/>
        <v>0.13801280913503877</v>
      </c>
      <c r="L213">
        <f t="shared" si="76"/>
        <v>1.3801280913503876E-7</v>
      </c>
      <c r="M213">
        <f t="shared" si="77"/>
        <v>0.86198719086496123</v>
      </c>
      <c r="N213">
        <f t="shared" si="78"/>
        <v>8.6198719086496122E-7</v>
      </c>
      <c r="O213">
        <f t="shared" si="79"/>
        <v>466.63097630853946</v>
      </c>
      <c r="P213">
        <f t="shared" si="80"/>
        <v>8.0446352609301274E-4</v>
      </c>
      <c r="Q213">
        <f t="shared" si="81"/>
        <v>9.0696196384098758E-15</v>
      </c>
      <c r="R213">
        <f t="shared" si="82"/>
        <v>4.468676392893046E-18</v>
      </c>
      <c r="S213">
        <f t="shared" si="83"/>
        <v>8.9716874772564609E-13</v>
      </c>
      <c r="T213">
        <f t="shared" si="84"/>
        <v>8.8828588883727329E-16</v>
      </c>
      <c r="U213">
        <f t="shared" si="85"/>
        <v>8.0732045701010658E-13</v>
      </c>
      <c r="V213">
        <f t="shared" si="86"/>
        <v>1.1002890873433586E-3</v>
      </c>
      <c r="W213">
        <f t="shared" si="87"/>
        <v>1.111291978216792</v>
      </c>
      <c r="X213">
        <f t="shared" si="88"/>
        <v>6.3653238295308512</v>
      </c>
      <c r="Y213">
        <f t="shared" si="89"/>
        <v>1.5337252768293379E-5</v>
      </c>
      <c r="Z213">
        <f t="shared" si="90"/>
        <v>0.77018916434069284</v>
      </c>
      <c r="AA213">
        <f t="shared" si="91"/>
        <v>1.8572998046875E-11</v>
      </c>
      <c r="AC213">
        <f t="shared" si="92"/>
        <v>0.95392084941077948</v>
      </c>
      <c r="AD213">
        <f t="shared" si="93"/>
        <v>6.1975465763687518</v>
      </c>
      <c r="AE213">
        <f t="shared" si="94"/>
        <v>3.0297060904802424</v>
      </c>
      <c r="AF213">
        <f t="shared" si="95"/>
        <v>2.8275018017445919E-4</v>
      </c>
      <c r="AG213">
        <f t="shared" si="96"/>
        <v>0.66389319420466575</v>
      </c>
      <c r="AH213">
        <f t="shared" si="97"/>
        <v>2.8557768197620371E-5</v>
      </c>
      <c r="AI213">
        <f t="shared" si="98"/>
        <v>20.774117243906598</v>
      </c>
      <c r="AJ213">
        <f t="shared" si="99"/>
        <v>1043211.599998972</v>
      </c>
      <c r="AK213">
        <f t="shared" si="100"/>
        <v>45111.976020853464</v>
      </c>
      <c r="AL213">
        <f t="shared" si="101"/>
        <v>11287.671461719461</v>
      </c>
      <c r="AM213">
        <f t="shared" si="102"/>
        <v>0.50021447478550429</v>
      </c>
      <c r="AN213">
        <f t="shared" si="103"/>
        <v>722.02099644787904</v>
      </c>
      <c r="AO213">
        <f t="shared" si="104"/>
        <v>6.805022947293636E-2</v>
      </c>
      <c r="AP213">
        <f t="shared" si="105"/>
        <v>1.2842542305797759</v>
      </c>
      <c r="AQ213">
        <f t="shared" si="106"/>
        <v>5.1326127138864424</v>
      </c>
      <c r="AR213">
        <f t="shared" si="66"/>
        <v>57935.24605459447</v>
      </c>
      <c r="AS213">
        <f t="shared" si="66"/>
        <v>57935.24605459447</v>
      </c>
      <c r="AU213" s="2">
        <f t="shared" si="67"/>
        <v>1.082686567164179</v>
      </c>
      <c r="AV213">
        <f t="shared" si="68"/>
        <v>0.43235258249697361</v>
      </c>
      <c r="AW213">
        <f t="shared" si="107"/>
        <v>3.4502748543589042E-2</v>
      </c>
      <c r="AX213">
        <f t="shared" si="107"/>
        <v>-0.36416194258442536</v>
      </c>
      <c r="AY213">
        <f t="shared" si="108"/>
        <v>0.39933309935617917</v>
      </c>
      <c r="BA213">
        <f t="shared" si="109"/>
        <v>216.17629124848682</v>
      </c>
      <c r="BG213">
        <f t="shared" si="110"/>
        <v>2.6159222044331219E-14</v>
      </c>
      <c r="BH213">
        <f t="shared" si="111"/>
        <v>0.16173812798573878</v>
      </c>
      <c r="BI213" s="4">
        <f t="shared" si="112"/>
        <v>1.1719066440237873</v>
      </c>
      <c r="BJ213" s="1">
        <f t="shared" si="113"/>
        <v>0.13801280913503877</v>
      </c>
      <c r="BK213">
        <f t="shared" si="114"/>
        <v>-0.86008060433422817</v>
      </c>
      <c r="BL213">
        <f t="shared" si="115"/>
        <v>-0.79118758787415178</v>
      </c>
      <c r="BM213">
        <f t="shared" si="116"/>
        <v>8.3826187201426113E-7</v>
      </c>
      <c r="BN213">
        <f t="shared" si="117"/>
        <v>-17.190664402378726</v>
      </c>
      <c r="BO213">
        <f t="shared" si="118"/>
        <v>-6.0766202870923767</v>
      </c>
      <c r="BP213">
        <f t="shared" si="119"/>
        <v>0.16160754690839674</v>
      </c>
      <c r="BQ213">
        <f t="shared" si="120"/>
        <v>-6.0644991877460503</v>
      </c>
      <c r="BR213">
        <f t="shared" si="121"/>
        <v>1.1787387651928261E-11</v>
      </c>
      <c r="BS213">
        <f t="shared" si="122"/>
        <v>7.0724325911569569E-7</v>
      </c>
      <c r="BT213">
        <f t="shared" si="123"/>
        <v>36.210854866723622</v>
      </c>
      <c r="BU213">
        <f t="shared" si="124"/>
        <v>1.5588387777725043</v>
      </c>
      <c r="BV213">
        <f t="shared" si="125"/>
        <v>1.6593932114138483</v>
      </c>
    </row>
    <row r="214" spans="1:74">
      <c r="A214">
        <v>1.4703999999999999</v>
      </c>
      <c r="B214">
        <v>47.758000000000003</v>
      </c>
      <c r="C214">
        <f t="shared" si="69"/>
        <v>2.4703999999999997</v>
      </c>
      <c r="D214">
        <f t="shared" si="70"/>
        <v>1.4703999999999997</v>
      </c>
      <c r="E214">
        <f t="shared" si="71"/>
        <v>147039.99999999997</v>
      </c>
      <c r="F214">
        <f t="shared" si="72"/>
        <v>1097313432.8358207</v>
      </c>
      <c r="G214">
        <f t="shared" si="73"/>
        <v>3.0879999999999996</v>
      </c>
      <c r="H214">
        <f t="shared" si="64"/>
        <v>1.9624173989696361</v>
      </c>
      <c r="I214">
        <f t="shared" si="65"/>
        <v>7.959666666666667E-4</v>
      </c>
      <c r="J214">
        <f t="shared" si="74"/>
        <v>1.5546223958333334E-11</v>
      </c>
      <c r="K214" s="1">
        <f t="shared" si="75"/>
        <v>0.13146484519451029</v>
      </c>
      <c r="L214">
        <f t="shared" si="76"/>
        <v>1.3146484519451028E-7</v>
      </c>
      <c r="M214">
        <f t="shared" si="77"/>
        <v>0.86853515480548971</v>
      </c>
      <c r="N214">
        <f t="shared" si="78"/>
        <v>8.6853515480548965E-7</v>
      </c>
      <c r="O214">
        <f t="shared" si="79"/>
        <v>476.52764612910141</v>
      </c>
      <c r="P214">
        <f t="shared" si="80"/>
        <v>8.277657590942259E-4</v>
      </c>
      <c r="Q214">
        <f t="shared" si="81"/>
        <v>8.249671200665343E-15</v>
      </c>
      <c r="R214">
        <f t="shared" si="82"/>
        <v>4.1384379254806823E-18</v>
      </c>
      <c r="S214">
        <f t="shared" si="83"/>
        <v>8.5365271716036592E-13</v>
      </c>
      <c r="T214">
        <f t="shared" si="84"/>
        <v>8.4520071005976822E-16</v>
      </c>
      <c r="U214">
        <f t="shared" si="85"/>
        <v>7.7172182055686731E-13</v>
      </c>
      <c r="V214">
        <f t="shared" si="86"/>
        <v>1.0952142177992055E-3</v>
      </c>
      <c r="W214">
        <f t="shared" si="87"/>
        <v>1.1061663599771976</v>
      </c>
      <c r="X214">
        <f t="shared" si="88"/>
        <v>6.5599456905579556</v>
      </c>
      <c r="Y214">
        <f t="shared" si="89"/>
        <v>1.4542198927377719E-5</v>
      </c>
      <c r="Z214">
        <f t="shared" si="90"/>
        <v>0.79976746853795044</v>
      </c>
      <c r="AA214">
        <f t="shared" si="91"/>
        <v>1.943277994791667E-11</v>
      </c>
      <c r="AC214">
        <f t="shared" si="92"/>
        <v>0.9579200182085279</v>
      </c>
      <c r="AD214">
        <f t="shared" si="93"/>
        <v>6.4573720726958053</v>
      </c>
      <c r="AE214">
        <f t="shared" si="94"/>
        <v>3.1520541841423584</v>
      </c>
      <c r="AF214">
        <f t="shared" si="95"/>
        <v>2.6903574182158413E-4</v>
      </c>
      <c r="AG214">
        <f t="shared" si="96"/>
        <v>0.69462616209500339</v>
      </c>
      <c r="AH214">
        <f t="shared" si="97"/>
        <v>2.7172609923979994E-5</v>
      </c>
      <c r="AI214">
        <f t="shared" si="98"/>
        <v>20.005814976757549</v>
      </c>
      <c r="AJ214">
        <f t="shared" si="99"/>
        <v>1100246.2612361715</v>
      </c>
      <c r="AK214">
        <f t="shared" si="100"/>
        <v>47290.250509076126</v>
      </c>
      <c r="AL214">
        <f t="shared" si="101"/>
        <v>10777.946777605721</v>
      </c>
      <c r="AM214">
        <f t="shared" si="102"/>
        <v>0.47739977506320591</v>
      </c>
      <c r="AN214">
        <f t="shared" si="103"/>
        <v>722.02496571051381</v>
      </c>
      <c r="AO214">
        <f t="shared" si="104"/>
        <v>6.8049857336160008E-2</v>
      </c>
      <c r="AP214">
        <f t="shared" si="105"/>
        <v>1.2603975318157656</v>
      </c>
      <c r="AQ214">
        <f t="shared" si="106"/>
        <v>5.5302291104678947</v>
      </c>
      <c r="AR214">
        <f t="shared" si="66"/>
        <v>59604.515020588806</v>
      </c>
      <c r="AS214">
        <f t="shared" si="66"/>
        <v>59604.515020588799</v>
      </c>
      <c r="AU214" s="2">
        <f t="shared" si="67"/>
        <v>1.0973134328358207</v>
      </c>
      <c r="AV214">
        <f t="shared" si="68"/>
        <v>0.44480981358648353</v>
      </c>
      <c r="AW214">
        <f t="shared" si="107"/>
        <v>4.033069567722835E-2</v>
      </c>
      <c r="AX214">
        <f t="shared" si="107"/>
        <v>-0.3518256397276126</v>
      </c>
      <c r="AY214">
        <f t="shared" si="108"/>
        <v>0.40536258855133844</v>
      </c>
      <c r="BA214">
        <f t="shared" si="109"/>
        <v>222.40490679324179</v>
      </c>
      <c r="BG214">
        <f t="shared" si="110"/>
        <v>2.4193327899162993E-14</v>
      </c>
      <c r="BH214">
        <f t="shared" si="111"/>
        <v>0.15554204543840547</v>
      </c>
      <c r="BI214" s="4">
        <f t="shared" si="112"/>
        <v>1.183145541367135</v>
      </c>
      <c r="BJ214" s="1">
        <f t="shared" si="113"/>
        <v>0.13146484519451029</v>
      </c>
      <c r="BK214">
        <f t="shared" si="114"/>
        <v>-0.88119036564714104</v>
      </c>
      <c r="BL214">
        <f t="shared" si="115"/>
        <v>-0.80815219420195872</v>
      </c>
      <c r="BM214">
        <f t="shared" si="116"/>
        <v>8.4445795456159457E-7</v>
      </c>
      <c r="BN214">
        <f t="shared" si="117"/>
        <v>-18.314554136713493</v>
      </c>
      <c r="BO214">
        <f t="shared" si="118"/>
        <v>-6.0734219690135944</v>
      </c>
      <c r="BP214">
        <f t="shared" si="119"/>
        <v>0.16743549404203603</v>
      </c>
      <c r="BQ214">
        <f t="shared" si="120"/>
        <v>-6.061212598369389</v>
      </c>
      <c r="BR214">
        <f t="shared" si="121"/>
        <v>1.2303786482511275E-11</v>
      </c>
      <c r="BS214">
        <f t="shared" si="122"/>
        <v>7.3822718895067646E-7</v>
      </c>
      <c r="BT214">
        <f t="shared" si="123"/>
        <v>37.797232074274632</v>
      </c>
      <c r="BU214">
        <f t="shared" si="124"/>
        <v>1.5774599972212724</v>
      </c>
      <c r="BV214">
        <f t="shared" si="125"/>
        <v>1.6790461312044189</v>
      </c>
    </row>
    <row r="215" spans="1:74">
      <c r="A215">
        <v>1.4914000000000001</v>
      </c>
      <c r="B215">
        <v>49.215000000000003</v>
      </c>
      <c r="C215">
        <f t="shared" si="69"/>
        <v>2.4914000000000001</v>
      </c>
      <c r="D215">
        <f t="shared" si="70"/>
        <v>1.4914000000000001</v>
      </c>
      <c r="E215">
        <f t="shared" si="71"/>
        <v>149140</v>
      </c>
      <c r="F215">
        <f t="shared" si="72"/>
        <v>1112985074.6268656</v>
      </c>
      <c r="G215">
        <f t="shared" si="73"/>
        <v>3.1142500000000002</v>
      </c>
      <c r="H215">
        <f t="shared" si="64"/>
        <v>1.9742923313631249</v>
      </c>
      <c r="I215">
        <f t="shared" si="65"/>
        <v>8.2025000000000002E-4</v>
      </c>
      <c r="J215">
        <f t="shared" si="74"/>
        <v>1.60205078125E-11</v>
      </c>
      <c r="K215" s="1">
        <f t="shared" si="75"/>
        <v>0.12881001388576074</v>
      </c>
      <c r="L215">
        <f t="shared" si="76"/>
        <v>1.2881001388576074E-7</v>
      </c>
      <c r="M215">
        <f t="shared" si="77"/>
        <v>0.87118998611423926</v>
      </c>
      <c r="N215">
        <f t="shared" si="78"/>
        <v>8.7118998611423924E-7</v>
      </c>
      <c r="O215">
        <f t="shared" si="79"/>
        <v>484.81072585476727</v>
      </c>
      <c r="P215">
        <f t="shared" si="80"/>
        <v>8.447282552032858E-4</v>
      </c>
      <c r="Q215">
        <f t="shared" si="81"/>
        <v>7.9277040356708141E-15</v>
      </c>
      <c r="R215">
        <f t="shared" si="82"/>
        <v>4.0411804500416322E-18</v>
      </c>
      <c r="S215">
        <f t="shared" si="83"/>
        <v>8.4261627290701168E-13</v>
      </c>
      <c r="T215">
        <f t="shared" si="84"/>
        <v>8.3427353753169475E-16</v>
      </c>
      <c r="U215">
        <f t="shared" si="85"/>
        <v>7.5721181953834493E-13</v>
      </c>
      <c r="V215">
        <f t="shared" si="86"/>
        <v>1.1017703580489969E-3</v>
      </c>
      <c r="W215">
        <f t="shared" si="87"/>
        <v>1.112788061629487</v>
      </c>
      <c r="X215">
        <f t="shared" si="88"/>
        <v>6.7189383439551351</v>
      </c>
      <c r="Y215">
        <f t="shared" si="89"/>
        <v>1.4333824567040298E-5</v>
      </c>
      <c r="Z215">
        <f t="shared" si="90"/>
        <v>0.82165522214664566</v>
      </c>
      <c r="AA215">
        <f t="shared" si="91"/>
        <v>2.0025634765624999E-11</v>
      </c>
      <c r="AC215">
        <f t="shared" si="92"/>
        <v>0.9596220942832645</v>
      </c>
      <c r="AD215">
        <f t="shared" si="93"/>
        <v>6.6425706129298963</v>
      </c>
      <c r="AE215">
        <f t="shared" si="94"/>
        <v>3.2286796751133413</v>
      </c>
      <c r="AF215">
        <f t="shared" si="95"/>
        <v>2.6555751477786262E-4</v>
      </c>
      <c r="AG215">
        <f t="shared" si="96"/>
        <v>0.7158178015726282</v>
      </c>
      <c r="AH215">
        <f t="shared" si="97"/>
        <v>2.6821308992564123E-5</v>
      </c>
      <c r="AI215">
        <f t="shared" si="98"/>
        <v>19.472887859458385</v>
      </c>
      <c r="AJ215">
        <f t="shared" si="99"/>
        <v>1116240.8138293365</v>
      </c>
      <c r="AK215">
        <f t="shared" si="100"/>
        <v>48587.927308579143</v>
      </c>
      <c r="AL215">
        <f t="shared" si="101"/>
        <v>10653.719577635629</v>
      </c>
      <c r="AM215">
        <f t="shared" si="102"/>
        <v>0.46825933509048495</v>
      </c>
      <c r="AN215">
        <f t="shared" si="103"/>
        <v>722.02921856455202</v>
      </c>
      <c r="AO215">
        <f t="shared" si="104"/>
        <v>6.8049458659679721E-2</v>
      </c>
      <c r="AP215">
        <f t="shared" si="105"/>
        <v>1.2511315991646321</v>
      </c>
      <c r="AQ215">
        <f t="shared" si="106"/>
        <v>5.7059781563321916</v>
      </c>
      <c r="AR215">
        <f t="shared" si="66"/>
        <v>60789.891193677526</v>
      </c>
      <c r="AS215">
        <f t="shared" si="66"/>
        <v>60789.891193677526</v>
      </c>
      <c r="AU215" s="2">
        <f t="shared" si="67"/>
        <v>1.1129850746268655</v>
      </c>
      <c r="AV215">
        <f t="shared" si="68"/>
        <v>0.45365590443042925</v>
      </c>
      <c r="AW215">
        <f t="shared" si="107"/>
        <v>4.6489340389825072E-2</v>
      </c>
      <c r="AX215">
        <f t="shared" si="107"/>
        <v>-0.34327343231262086</v>
      </c>
      <c r="AY215">
        <f t="shared" si="108"/>
        <v>0.40760286438029725</v>
      </c>
      <c r="BA215">
        <f t="shared" si="109"/>
        <v>226.82795221521462</v>
      </c>
      <c r="BG215">
        <f t="shared" si="110"/>
        <v>2.3414884469432702E-14</v>
      </c>
      <c r="BH215">
        <f t="shared" si="111"/>
        <v>0.15301922908390536</v>
      </c>
      <c r="BI215" s="4">
        <f t="shared" si="112"/>
        <v>1.1879451330516533</v>
      </c>
      <c r="BJ215" s="1">
        <f t="shared" si="113"/>
        <v>0.12881001388576074</v>
      </c>
      <c r="BK215">
        <f t="shared" si="114"/>
        <v>-0.89005037295232514</v>
      </c>
      <c r="BL215">
        <f t="shared" si="115"/>
        <v>-0.81525399035695845</v>
      </c>
      <c r="BM215">
        <f t="shared" si="116"/>
        <v>8.4698077091609453E-7</v>
      </c>
      <c r="BN215">
        <f t="shared" si="117"/>
        <v>-18.794513305165335</v>
      </c>
      <c r="BO215">
        <f t="shared" si="118"/>
        <v>-6.0721264493857383</v>
      </c>
      <c r="BP215">
        <f t="shared" si="119"/>
        <v>0.17359413875463281</v>
      </c>
      <c r="BQ215">
        <f t="shared" si="120"/>
        <v>-6.0598871252177577</v>
      </c>
      <c r="BR215">
        <f t="shared" si="121"/>
        <v>1.2629306669765766E-11</v>
      </c>
      <c r="BS215">
        <f t="shared" si="122"/>
        <v>7.5775840018594602E-7</v>
      </c>
      <c r="BT215">
        <f t="shared" si="123"/>
        <v>38.797230089520433</v>
      </c>
      <c r="BU215">
        <f t="shared" si="124"/>
        <v>1.5888007204452923</v>
      </c>
      <c r="BV215">
        <f t="shared" si="125"/>
        <v>1.6920974894417289</v>
      </c>
    </row>
    <row r="216" spans="1:74">
      <c r="BH216" s="1" t="s">
        <v>117</v>
      </c>
      <c r="BI216" s="4">
        <f>AVERAGE(BI202:BI215)</f>
        <v>1.1613909578721522</v>
      </c>
      <c r="BM216" s="1" t="s">
        <v>117</v>
      </c>
      <c r="BN216">
        <f>AVERAGE(BN202:BN215)</f>
        <v>-16.139095787215208</v>
      </c>
    </row>
    <row r="217" spans="1:74">
      <c r="A217" s="1" t="s">
        <v>118</v>
      </c>
      <c r="BH217" s="1" t="s">
        <v>119</v>
      </c>
      <c r="BI217" s="4">
        <f>_xlfn.VAR.S(BI202:BI215)</f>
        <v>2.179657453095986E-4</v>
      </c>
      <c r="BM217" s="1" t="s">
        <v>119</v>
      </c>
      <c r="BN217">
        <f>_xlfn.VAR.S(BN202:BN215)</f>
        <v>2.1796574530959814</v>
      </c>
    </row>
    <row r="218" spans="1:74">
      <c r="A218" t="s">
        <v>28</v>
      </c>
      <c r="B218" t="s">
        <v>29</v>
      </c>
      <c r="C218" t="s">
        <v>53</v>
      </c>
      <c r="D218" t="s">
        <v>54</v>
      </c>
      <c r="E218" t="s">
        <v>55</v>
      </c>
      <c r="F218" s="3" t="s">
        <v>56</v>
      </c>
      <c r="G218" t="s">
        <v>57</v>
      </c>
      <c r="H218" t="s">
        <v>58</v>
      </c>
      <c r="I218" t="s">
        <v>59</v>
      </c>
      <c r="J218" t="s">
        <v>60</v>
      </c>
      <c r="BH218" s="1" t="s">
        <v>120</v>
      </c>
      <c r="BI218">
        <f>BI217^0.5</f>
        <v>1.4763663004471439E-2</v>
      </c>
      <c r="BM218" s="1" t="s">
        <v>120</v>
      </c>
      <c r="BN218">
        <f>BN217^0.5</f>
        <v>1.4763663004471421</v>
      </c>
    </row>
    <row r="219" spans="1:74">
      <c r="A219" s="1">
        <v>1.2342</v>
      </c>
      <c r="B219" s="1">
        <v>67.415000000000006</v>
      </c>
      <c r="C219">
        <f>A219+1</f>
        <v>2.2342</v>
      </c>
      <c r="D219">
        <f>C219-1</f>
        <v>1.2342</v>
      </c>
      <c r="E219">
        <f>D219*100000</f>
        <v>123420</v>
      </c>
      <c r="F219">
        <f>E219/(0.000134)</f>
        <v>921044776.119403</v>
      </c>
      <c r="G219">
        <f>1.25*C219/1</f>
        <v>2.7927499999999998</v>
      </c>
      <c r="H219">
        <f t="shared" ref="H219:H232" si="126">(((((C219+1)*100000)/2)*28.02)/(8.314*298))/1000</f>
        <v>1.8288526831914471</v>
      </c>
      <c r="I219">
        <f t="shared" ref="I219:I232" si="127">B219/60000</f>
        <v>1.1235833333333334E-3</v>
      </c>
      <c r="J219">
        <f>I219/51200000</f>
        <v>2.1944986979166668E-11</v>
      </c>
      <c r="BH219" s="1" t="s">
        <v>121</v>
      </c>
      <c r="BI219">
        <f>BI218*100</f>
        <v>1.4763663004471439</v>
      </c>
    </row>
    <row r="220" spans="1:74">
      <c r="A220" s="4">
        <v>1.2555000000000001</v>
      </c>
      <c r="B220" s="4">
        <v>68.488</v>
      </c>
      <c r="C220">
        <f>A220+1</f>
        <v>2.2555000000000001</v>
      </c>
      <c r="D220">
        <f>C220-1</f>
        <v>1.2555000000000001</v>
      </c>
      <c r="E220">
        <f>D220*100000</f>
        <v>125550</v>
      </c>
      <c r="F220">
        <f>E220/(0.000134)</f>
        <v>936940298.50746262</v>
      </c>
      <c r="G220">
        <f>1.25*C220/1</f>
        <v>2.819375</v>
      </c>
      <c r="H220">
        <f t="shared" si="126"/>
        <v>1.840897257476271</v>
      </c>
      <c r="I220">
        <f t="shared" si="127"/>
        <v>1.1414666666666666E-3</v>
      </c>
      <c r="J220">
        <f>I220/51200000</f>
        <v>2.2294270833333331E-11</v>
      </c>
    </row>
    <row r="221" spans="1:74">
      <c r="A221">
        <v>1.2722</v>
      </c>
      <c r="B221">
        <v>69.978999999999999</v>
      </c>
      <c r="C221">
        <f t="shared" ref="C221:C232" si="128">A221+1</f>
        <v>2.2721999999999998</v>
      </c>
      <c r="D221">
        <f t="shared" ref="D221:D232" si="129">C221-1</f>
        <v>1.2721999999999998</v>
      </c>
      <c r="E221">
        <f t="shared" ref="E221:E232" si="130">D221*100000</f>
        <v>127219.99999999997</v>
      </c>
      <c r="F221">
        <f t="shared" ref="F221:F232" si="131">E221/(0.000134)</f>
        <v>949402985.07462656</v>
      </c>
      <c r="G221">
        <f t="shared" ref="G221:G232" si="132">1.25*C221/1</f>
        <v>2.8402499999999997</v>
      </c>
      <c r="H221">
        <f t="shared" si="126"/>
        <v>1.8503406560939499</v>
      </c>
      <c r="I221">
        <f t="shared" si="127"/>
        <v>1.1663166666666667E-3</v>
      </c>
      <c r="J221">
        <f t="shared" ref="J221:J232" si="133">I221/51200000</f>
        <v>2.2779622395833333E-11</v>
      </c>
    </row>
    <row r="222" spans="1:74">
      <c r="A222">
        <v>1.292</v>
      </c>
      <c r="B222">
        <v>71.337000000000003</v>
      </c>
      <c r="C222">
        <f t="shared" si="128"/>
        <v>2.2919999999999998</v>
      </c>
      <c r="D222">
        <f t="shared" si="129"/>
        <v>1.2919999999999998</v>
      </c>
      <c r="E222">
        <f t="shared" si="130"/>
        <v>129199.99999999999</v>
      </c>
      <c r="F222">
        <f t="shared" si="131"/>
        <v>964179104.47761178</v>
      </c>
      <c r="G222">
        <f t="shared" si="132"/>
        <v>2.8649999999999998</v>
      </c>
      <c r="H222">
        <f t="shared" si="126"/>
        <v>1.8615370209220963</v>
      </c>
      <c r="I222">
        <f t="shared" si="127"/>
        <v>1.18895E-3</v>
      </c>
      <c r="J222">
        <f t="shared" si="133"/>
        <v>2.3221679687500001E-11</v>
      </c>
    </row>
    <row r="223" spans="1:74">
      <c r="A223">
        <v>1.3113999999999999</v>
      </c>
      <c r="B223">
        <v>72.914000000000001</v>
      </c>
      <c r="C223">
        <f t="shared" si="128"/>
        <v>2.3113999999999999</v>
      </c>
      <c r="D223">
        <f t="shared" si="129"/>
        <v>1.3113999999999999</v>
      </c>
      <c r="E223">
        <f t="shared" si="130"/>
        <v>131140</v>
      </c>
      <c r="F223">
        <f t="shared" si="131"/>
        <v>978656716.41791046</v>
      </c>
      <c r="G223">
        <f t="shared" si="132"/>
        <v>2.8892499999999997</v>
      </c>
      <c r="H223">
        <f t="shared" si="126"/>
        <v>1.8725071965617952</v>
      </c>
      <c r="I223">
        <f t="shared" si="127"/>
        <v>1.2152333333333334E-3</v>
      </c>
      <c r="J223">
        <f t="shared" si="133"/>
        <v>2.3735026041666669E-11</v>
      </c>
    </row>
    <row r="224" spans="1:74">
      <c r="A224">
        <v>1.3324</v>
      </c>
      <c r="B224">
        <v>74.209999999999994</v>
      </c>
      <c r="C224">
        <f t="shared" si="128"/>
        <v>2.3323999999999998</v>
      </c>
      <c r="D224">
        <f t="shared" si="129"/>
        <v>1.3323999999999998</v>
      </c>
      <c r="E224">
        <f t="shared" si="130"/>
        <v>133239.99999999997</v>
      </c>
      <c r="F224">
        <f t="shared" si="131"/>
        <v>994328358.20895493</v>
      </c>
      <c r="G224">
        <f t="shared" si="132"/>
        <v>2.9154999999999998</v>
      </c>
      <c r="H224">
        <f t="shared" si="126"/>
        <v>1.8843821289552836</v>
      </c>
      <c r="I224">
        <f t="shared" si="127"/>
        <v>1.2368333333333333E-3</v>
      </c>
      <c r="J224">
        <f t="shared" si="133"/>
        <v>2.4156901041666666E-11</v>
      </c>
    </row>
    <row r="225" spans="1:76">
      <c r="A225">
        <v>1.3512999999999999</v>
      </c>
      <c r="B225">
        <v>75.769000000000005</v>
      </c>
      <c r="C225">
        <f t="shared" si="128"/>
        <v>2.3513000000000002</v>
      </c>
      <c r="D225">
        <f t="shared" si="129"/>
        <v>1.3513000000000002</v>
      </c>
      <c r="E225">
        <f t="shared" si="130"/>
        <v>135130.00000000003</v>
      </c>
      <c r="F225">
        <f t="shared" si="131"/>
        <v>1008432835.8208957</v>
      </c>
      <c r="G225">
        <f t="shared" si="132"/>
        <v>2.9391250000000002</v>
      </c>
      <c r="H225">
        <f t="shared" si="126"/>
        <v>1.895069568109423</v>
      </c>
      <c r="I225">
        <f t="shared" si="127"/>
        <v>1.2628166666666667E-3</v>
      </c>
      <c r="J225">
        <f t="shared" si="133"/>
        <v>2.4664388020833334E-11</v>
      </c>
    </row>
    <row r="226" spans="1:76">
      <c r="A226">
        <v>1.3752</v>
      </c>
      <c r="B226">
        <v>77.006</v>
      </c>
      <c r="C226">
        <f t="shared" si="128"/>
        <v>2.3752</v>
      </c>
      <c r="D226">
        <f t="shared" si="129"/>
        <v>1.3752</v>
      </c>
      <c r="E226">
        <f t="shared" si="130"/>
        <v>137520</v>
      </c>
      <c r="F226">
        <f t="shared" si="131"/>
        <v>1026268656.7164179</v>
      </c>
      <c r="G226">
        <f t="shared" si="132"/>
        <v>2.9689999999999999</v>
      </c>
      <c r="H226">
        <f t="shared" si="126"/>
        <v>1.9085843721191553</v>
      </c>
      <c r="I226">
        <f t="shared" si="127"/>
        <v>1.2834333333333334E-3</v>
      </c>
      <c r="J226">
        <f t="shared" si="133"/>
        <v>2.5067057291666667E-11</v>
      </c>
    </row>
    <row r="227" spans="1:76">
      <c r="A227">
        <v>1.3912</v>
      </c>
      <c r="B227">
        <v>78.424000000000007</v>
      </c>
      <c r="C227">
        <f t="shared" si="128"/>
        <v>2.3912</v>
      </c>
      <c r="D227">
        <f t="shared" si="129"/>
        <v>1.3912</v>
      </c>
      <c r="E227">
        <f t="shared" si="130"/>
        <v>139120</v>
      </c>
      <c r="F227">
        <f t="shared" si="131"/>
        <v>1038208955.2238805</v>
      </c>
      <c r="G227">
        <f t="shared" si="132"/>
        <v>2.9889999999999999</v>
      </c>
      <c r="H227">
        <f t="shared" si="126"/>
        <v>1.9176319396570514</v>
      </c>
      <c r="I227">
        <f t="shared" si="127"/>
        <v>1.3070666666666667E-3</v>
      </c>
      <c r="J227">
        <f t="shared" si="133"/>
        <v>2.5528645833333335E-11</v>
      </c>
    </row>
    <row r="228" spans="1:76">
      <c r="A228">
        <v>1.4136</v>
      </c>
      <c r="B228">
        <v>79.900000000000006</v>
      </c>
      <c r="C228">
        <f t="shared" si="128"/>
        <v>2.4135999999999997</v>
      </c>
      <c r="D228">
        <f t="shared" si="129"/>
        <v>1.4135999999999997</v>
      </c>
      <c r="E228">
        <f t="shared" si="130"/>
        <v>141359.99999999997</v>
      </c>
      <c r="F228">
        <f t="shared" si="131"/>
        <v>1054925373.1343281</v>
      </c>
      <c r="G228">
        <f t="shared" si="132"/>
        <v>3.0169999999999995</v>
      </c>
      <c r="H228">
        <f t="shared" si="126"/>
        <v>1.9302985342101056</v>
      </c>
      <c r="I228">
        <f t="shared" si="127"/>
        <v>1.3316666666666668E-3</v>
      </c>
      <c r="J228">
        <f t="shared" si="133"/>
        <v>2.6009114583333334E-11</v>
      </c>
    </row>
    <row r="229" spans="1:76">
      <c r="A229">
        <v>1.4311</v>
      </c>
      <c r="B229">
        <v>81.25</v>
      </c>
      <c r="C229">
        <f t="shared" si="128"/>
        <v>2.4310999999999998</v>
      </c>
      <c r="D229">
        <f t="shared" si="129"/>
        <v>1.4310999999999998</v>
      </c>
      <c r="E229">
        <f t="shared" si="130"/>
        <v>143109.99999999997</v>
      </c>
      <c r="F229">
        <f t="shared" si="131"/>
        <v>1067985074.6268654</v>
      </c>
      <c r="G229">
        <f t="shared" si="132"/>
        <v>3.038875</v>
      </c>
      <c r="H229">
        <f t="shared" si="126"/>
        <v>1.9401943112046793</v>
      </c>
      <c r="I229">
        <f t="shared" si="127"/>
        <v>1.3541666666666667E-3</v>
      </c>
      <c r="J229">
        <f t="shared" si="133"/>
        <v>2.6448567708333334E-11</v>
      </c>
    </row>
    <row r="230" spans="1:76">
      <c r="A230">
        <v>1.4521999999999999</v>
      </c>
      <c r="B230">
        <v>82.677999999999997</v>
      </c>
      <c r="C230">
        <f t="shared" si="128"/>
        <v>2.4521999999999999</v>
      </c>
      <c r="D230">
        <f t="shared" si="129"/>
        <v>1.4521999999999999</v>
      </c>
      <c r="E230">
        <f t="shared" si="130"/>
        <v>145220</v>
      </c>
      <c r="F230">
        <f t="shared" si="131"/>
        <v>1083731343.283582</v>
      </c>
      <c r="G230">
        <f t="shared" si="132"/>
        <v>3.0652499999999998</v>
      </c>
      <c r="H230">
        <f t="shared" si="126"/>
        <v>1.9521257908952798</v>
      </c>
      <c r="I230">
        <f t="shared" si="127"/>
        <v>1.3779666666666665E-3</v>
      </c>
      <c r="J230">
        <f t="shared" si="133"/>
        <v>2.6913411458333331E-11</v>
      </c>
    </row>
    <row r="231" spans="1:76">
      <c r="A231">
        <v>1.4738</v>
      </c>
      <c r="B231">
        <v>83.926000000000002</v>
      </c>
      <c r="C231">
        <f t="shared" si="128"/>
        <v>2.4737999999999998</v>
      </c>
      <c r="D231">
        <f t="shared" si="129"/>
        <v>1.4737999999999998</v>
      </c>
      <c r="E231">
        <f t="shared" si="130"/>
        <v>147379.99999999997</v>
      </c>
      <c r="F231">
        <f t="shared" si="131"/>
        <v>1099850746.2686565</v>
      </c>
      <c r="G231">
        <f t="shared" si="132"/>
        <v>3.0922499999999999</v>
      </c>
      <c r="H231">
        <f t="shared" si="126"/>
        <v>1.9643400070714392</v>
      </c>
      <c r="I231">
        <f t="shared" si="127"/>
        <v>1.3987666666666666E-3</v>
      </c>
      <c r="J231">
        <f t="shared" si="133"/>
        <v>2.7319661458333333E-11</v>
      </c>
    </row>
    <row r="232" spans="1:76">
      <c r="A232">
        <v>1.4912000000000001</v>
      </c>
      <c r="B232">
        <v>85.436999999999998</v>
      </c>
      <c r="C232">
        <f t="shared" si="128"/>
        <v>2.4912000000000001</v>
      </c>
      <c r="D232">
        <f t="shared" si="129"/>
        <v>1.4912000000000001</v>
      </c>
      <c r="E232">
        <f t="shared" si="130"/>
        <v>149120</v>
      </c>
      <c r="F232">
        <f t="shared" si="131"/>
        <v>1112835820.8955224</v>
      </c>
      <c r="G232">
        <f t="shared" si="132"/>
        <v>3.1139999999999999</v>
      </c>
      <c r="H232">
        <f t="shared" si="126"/>
        <v>1.9741792367689011</v>
      </c>
      <c r="I232">
        <f t="shared" si="127"/>
        <v>1.42395E-3</v>
      </c>
      <c r="J232">
        <f t="shared" si="133"/>
        <v>2.78115234375E-11</v>
      </c>
    </row>
    <row r="234" spans="1:76">
      <c r="A234" s="8" t="s">
        <v>122</v>
      </c>
    </row>
    <row r="235" spans="1:76">
      <c r="A235" s="1" t="s">
        <v>49</v>
      </c>
      <c r="K235" s="9" t="s">
        <v>50</v>
      </c>
      <c r="L235" s="9"/>
      <c r="M235" s="9"/>
      <c r="P235" s="8" t="s">
        <v>51</v>
      </c>
      <c r="BS235" s="10" t="s">
        <v>52</v>
      </c>
    </row>
    <row r="236" spans="1:76">
      <c r="A236" t="s">
        <v>44</v>
      </c>
      <c r="B236" t="s">
        <v>45</v>
      </c>
      <c r="C236" t="s">
        <v>53</v>
      </c>
      <c r="D236" t="s">
        <v>54</v>
      </c>
      <c r="E236" t="s">
        <v>55</v>
      </c>
      <c r="F236" s="3" t="s">
        <v>56</v>
      </c>
      <c r="G236" t="s">
        <v>57</v>
      </c>
      <c r="H236" t="s">
        <v>58</v>
      </c>
      <c r="I236" t="s">
        <v>59</v>
      </c>
      <c r="J236" t="s">
        <v>60</v>
      </c>
      <c r="K236" s="1" t="s">
        <v>61</v>
      </c>
      <c r="L236" t="s">
        <v>62</v>
      </c>
      <c r="M236" t="s">
        <v>63</v>
      </c>
      <c r="N236" t="s">
        <v>64</v>
      </c>
      <c r="O236" t="s">
        <v>65</v>
      </c>
      <c r="P236" s="11" t="s">
        <v>66</v>
      </c>
      <c r="Q236" s="11" t="s">
        <v>67</v>
      </c>
      <c r="R236" s="11" t="s">
        <v>68</v>
      </c>
      <c r="S236" s="11" t="s">
        <v>69</v>
      </c>
      <c r="T236" s="11" t="s">
        <v>70</v>
      </c>
      <c r="U236" s="3" t="s">
        <v>71</v>
      </c>
      <c r="V236" s="11" t="s">
        <v>72</v>
      </c>
      <c r="W236" s="11" t="s">
        <v>73</v>
      </c>
      <c r="X236" s="12" t="s">
        <v>74</v>
      </c>
      <c r="Y236" s="12" t="s">
        <v>75</v>
      </c>
      <c r="Z236" s="12" t="s">
        <v>76</v>
      </c>
      <c r="AA236" s="12" t="s">
        <v>77</v>
      </c>
      <c r="AB236" s="13"/>
      <c r="AC236" s="13" t="s">
        <v>78</v>
      </c>
      <c r="AD236" s="13" t="s">
        <v>79</v>
      </c>
      <c r="AE236" s="14" t="s">
        <v>80</v>
      </c>
      <c r="AF236" s="14" t="s">
        <v>81</v>
      </c>
      <c r="AG236" s="14" t="s">
        <v>82</v>
      </c>
      <c r="AH236" s="14" t="s">
        <v>83</v>
      </c>
      <c r="AI236" s="13" t="s">
        <v>84</v>
      </c>
      <c r="AJ236" s="13" t="s">
        <v>85</v>
      </c>
      <c r="AK236" s="13" t="s">
        <v>86</v>
      </c>
      <c r="AL236" s="13" t="s">
        <v>87</v>
      </c>
      <c r="AM236" s="13" t="s">
        <v>88</v>
      </c>
      <c r="AN236" s="13" t="s">
        <v>123</v>
      </c>
      <c r="AO236" s="13" t="s">
        <v>124</v>
      </c>
      <c r="AP236" s="13" t="s">
        <v>125</v>
      </c>
      <c r="AQ236" s="13" t="s">
        <v>126</v>
      </c>
      <c r="AR236" s="13" t="s">
        <v>91</v>
      </c>
      <c r="AS236" s="13" t="s">
        <v>92</v>
      </c>
      <c r="AT236" s="13" t="s">
        <v>93</v>
      </c>
      <c r="AU236" s="13" t="s">
        <v>94</v>
      </c>
      <c r="AW236" s="15" t="s">
        <v>95</v>
      </c>
      <c r="AX236" s="3" t="s">
        <v>96</v>
      </c>
      <c r="AY236" s="3" t="s">
        <v>97</v>
      </c>
      <c r="AZ236" s="3" t="s">
        <v>98</v>
      </c>
      <c r="BA236" s="3" t="s">
        <v>99</v>
      </c>
      <c r="BB236" s="3"/>
      <c r="BC236" s="3" t="s">
        <v>100</v>
      </c>
      <c r="BJ236" s="3" t="s">
        <v>101</v>
      </c>
      <c r="BK236" s="3" t="s">
        <v>102</v>
      </c>
      <c r="BL236" s="3" t="s">
        <v>103</v>
      </c>
      <c r="BM236" s="1" t="s">
        <v>104</v>
      </c>
      <c r="BN236" s="3" t="s">
        <v>105</v>
      </c>
      <c r="BO236" s="3" t="s">
        <v>106</v>
      </c>
      <c r="BP236" s="3" t="s">
        <v>107</v>
      </c>
      <c r="BQ236" t="s">
        <v>108</v>
      </c>
      <c r="BR236" t="s">
        <v>127</v>
      </c>
      <c r="BS236" t="s">
        <v>112</v>
      </c>
      <c r="BT236" t="s">
        <v>113</v>
      </c>
      <c r="BU236" t="s">
        <v>114</v>
      </c>
      <c r="BV236" t="s">
        <v>115</v>
      </c>
      <c r="BW236" t="s">
        <v>116</v>
      </c>
      <c r="BX236" t="s">
        <v>109</v>
      </c>
    </row>
    <row r="237" spans="1:76">
      <c r="A237" s="1">
        <v>1.2343</v>
      </c>
      <c r="B237" s="1">
        <v>34.473999999999997</v>
      </c>
      <c r="C237">
        <f>A237+1</f>
        <v>2.2343000000000002</v>
      </c>
      <c r="D237">
        <f>C237-1</f>
        <v>1.2343000000000002</v>
      </c>
      <c r="E237">
        <f>D237*100000</f>
        <v>123430.00000000001</v>
      </c>
      <c r="F237">
        <f>E237/(0.000134)</f>
        <v>921119402.98507476</v>
      </c>
      <c r="G237">
        <f>1.25*C237/1</f>
        <v>2.7928750000000004</v>
      </c>
      <c r="H237">
        <f t="shared" ref="H237:H250" si="134">(((((C237+1)*100000)/2)*28.02)/(8.314*298))/1000</f>
        <v>1.8289092304885588</v>
      </c>
      <c r="I237">
        <f t="shared" ref="I237:I250" si="135">B237/60000</f>
        <v>5.7456666666666663E-4</v>
      </c>
      <c r="J237">
        <f>I237/51200000</f>
        <v>1.1222005208333333E-11</v>
      </c>
      <c r="K237" s="1">
        <f>1-(((J237/J254)^0.25)*1)</f>
        <v>0.15436337429411673</v>
      </c>
      <c r="L237">
        <f>K237*10^-6</f>
        <v>1.5436337429411673E-7</v>
      </c>
      <c r="M237">
        <f>1-K237</f>
        <v>0.84563662570588327</v>
      </c>
      <c r="N237">
        <f>M237*10^-6</f>
        <v>8.4563662570588325E-7</v>
      </c>
      <c r="O237">
        <f>F237*(N237/2)</f>
        <v>389.46615190625818</v>
      </c>
      <c r="P237">
        <f>(((O237*N237)+(0.5*(N237^2)*(9898+F237))))</f>
        <v>6.5869722408567338E-4</v>
      </c>
      <c r="Q237">
        <f>(((0.25*(((1*10^-6)^2)-(N237^2)))-(0.5*(N237^2)*(LN(1/M237)))))</f>
        <v>1.1275754106065313E-14</v>
      </c>
      <c r="R237">
        <f>(0.0625*(9898+F237)*((((1*10^-6)^2)-(N237^2))^2))</f>
        <v>4.6728467851426188E-18</v>
      </c>
      <c r="S237">
        <f>((2*PI()*1010)/(0.02))*((P237*Q237)-R237)</f>
        <v>8.7399288435197126E-13</v>
      </c>
      <c r="T237">
        <f>S237/1010</f>
        <v>8.6533948945739728E-16</v>
      </c>
      <c r="U237">
        <f>(PI()*((0.000001)^2))-(PI()*(N237^2))</f>
        <v>8.9503565434429735E-13</v>
      </c>
      <c r="V237">
        <f>T237/U237</f>
        <v>9.6682124925106421E-4</v>
      </c>
      <c r="W237">
        <f>(T237*1010)/U237</f>
        <v>0.97648946174357487</v>
      </c>
      <c r="X237">
        <f>(J237)/(PI()*(N237^2))</f>
        <v>4.9952016406003645</v>
      </c>
      <c r="Y237">
        <f>(2*1010*V237*L237)/(0.02)</f>
        <v>1.5073420827738404E-5</v>
      </c>
      <c r="Z237">
        <f>(1.25*X237*2*N237)/(0.00001781)</f>
        <v>0.5929429337560056</v>
      </c>
      <c r="AA237">
        <f>J237*1.25</f>
        <v>1.4027506510416667E-11</v>
      </c>
      <c r="AC237">
        <f>AA237/(AA237+S237)</f>
        <v>0.94134866155423269</v>
      </c>
      <c r="AD237">
        <f>(AA237+S237)/(PI()*(0.000001)^2)</f>
        <v>4.7432945763166314</v>
      </c>
      <c r="AE237">
        <f>(AD237*AC237)/H237</f>
        <v>2.4413972691145234</v>
      </c>
      <c r="AF237">
        <f>(AD237*(1-AC237))/1010</f>
        <v>2.7544611439952392E-4</v>
      </c>
      <c r="AG237">
        <f>(AD237*AC237*0.000002)/(0.00001781)</f>
        <v>0.50141426173757564</v>
      </c>
      <c r="AH237">
        <f>(AD237*(1-AC237)*0.000002)/(0.02)</f>
        <v>2.7820057554351917E-5</v>
      </c>
      <c r="AI237">
        <f>2*((((8/Z237)^12)+((AP237+AQ237)^-1.5))^(1/12))</f>
        <v>26.984047012159778</v>
      </c>
      <c r="AJ237">
        <f>2*((((8/Y237)^12)+((AN237+AO237)^-1.5))^(1/12))</f>
        <v>1061471.0610717165</v>
      </c>
      <c r="AK237">
        <f>((((0.000134)/(0.000002))*4*AI237*((AD237*AC237)^2))/(2*1.25))*(2/(1+C237))</f>
        <v>35662.581533425939</v>
      </c>
      <c r="AL237">
        <f>((0.000134/0.000002)*4*AJ237*((AD237*(1-AC237))^2))/(2*1010)</f>
        <v>10899.526492370243</v>
      </c>
      <c r="AM237">
        <f>(AL237/AK237)^0.5</f>
        <v>0.55283741407737308</v>
      </c>
      <c r="AN237">
        <f>(2.457*(LN((((7/Y237)^0.9)+(0.27*0.000046875))^-1)))^16</f>
        <v>2.3084770215539135E+23</v>
      </c>
      <c r="AO237">
        <f>(37530/Y237)^16</f>
        <v>2.1810611587389887E+150</v>
      </c>
      <c r="AP237">
        <f>(2.457*(LN((((7/Z237)^0.9)+(0.27*0.000046875))^-1)))^16</f>
        <v>621564785553.48877</v>
      </c>
      <c r="AQ237">
        <f>(37530/Z237)^16</f>
        <v>6.6351487756105621E+76</v>
      </c>
      <c r="AR237">
        <f>(1+((AM237^2)^0.5))^2</f>
        <v>2.4113040345585031</v>
      </c>
      <c r="AS237">
        <f>(1+((1/(AM237^2))^0.5))^2</f>
        <v>7.8896387649975033</v>
      </c>
      <c r="AT237">
        <f t="shared" ref="AT237:AU250" si="136">AK237*AR237</f>
        <v>85993.326734321527</v>
      </c>
      <c r="AU237">
        <f t="shared" si="136"/>
        <v>85993.326734321541</v>
      </c>
      <c r="AW237" s="2">
        <f t="shared" ref="AW237:AW250" si="137">(E237*10^-6)/0.134</f>
        <v>0.92111940298507466</v>
      </c>
      <c r="AX237">
        <f t="shared" ref="AX237:AX250" si="138">(AU237*10^-6)/0.134</f>
        <v>0.64174124428598167</v>
      </c>
      <c r="AY237">
        <f>LOG(AW237)</f>
        <v>-3.568406937275629E-2</v>
      </c>
      <c r="AZ237">
        <f>LOG(AX237)</f>
        <v>-0.19264004799227846</v>
      </c>
      <c r="BA237">
        <f>AX237/AW237</f>
        <v>0.69669712982517651</v>
      </c>
      <c r="BC237">
        <f>(AK237/0.000134)*(AR237)*(0.000002/4)</f>
        <v>320.87062214299073</v>
      </c>
      <c r="BJ237">
        <f>((AD237*(1-AC237))*0.000002*0.02)/(2*1010*BC237)</f>
        <v>1.716867144520173E-14</v>
      </c>
      <c r="BK237">
        <f>(BJ237^0.5)*10^6</f>
        <v>0.13102927705364831</v>
      </c>
      <c r="BL237" s="4">
        <f>BK237/BM237</f>
        <v>0.84883656924984852</v>
      </c>
      <c r="BM237" s="1">
        <f>1-(((J237/J254)^0.25)*1)</f>
        <v>0.15436337429411673</v>
      </c>
      <c r="BN237">
        <f>LOG(BM237)</f>
        <v>-0.81145573657059245</v>
      </c>
      <c r="BO237">
        <f>LOG(BK237)</f>
        <v>-0.88263165516681763</v>
      </c>
      <c r="BP237">
        <f>(1-BK237)*(10^-6)</f>
        <v>8.6897072294635164E-7</v>
      </c>
      <c r="BQ237">
        <f>((BM237-BK237)/(BM237))*100</f>
        <v>15.116343075015143</v>
      </c>
      <c r="BR237">
        <f>LOG(A237)</f>
        <v>9.1420728992051309E-2</v>
      </c>
      <c r="BS237">
        <f>(((BP237^4)*PI())/(8*0.00001781*0.000134))*E237</f>
        <v>1.1580637708831205E-11</v>
      </c>
      <c r="BT237">
        <f>BS237*60000</f>
        <v>6.9483826252987225E-7</v>
      </c>
      <c r="BU237">
        <f>BT237*51200000</f>
        <v>35.57571904152946</v>
      </c>
      <c r="BV237">
        <f>LOG(BU237)</f>
        <v>1.5511536866231579</v>
      </c>
      <c r="BW237">
        <f>LOG(C237)</f>
        <v>0.34914148551963314</v>
      </c>
      <c r="BX237">
        <f>LOG(BP237)</f>
        <v>-6.0609948554006268</v>
      </c>
    </row>
    <row r="238" spans="1:76">
      <c r="A238">
        <v>1.2542</v>
      </c>
      <c r="B238">
        <v>35.301000000000002</v>
      </c>
      <c r="C238">
        <f t="shared" ref="C238:C250" si="139">A238+1</f>
        <v>2.2542</v>
      </c>
      <c r="D238">
        <f t="shared" ref="D238:D250" si="140">C238-1</f>
        <v>1.2542</v>
      </c>
      <c r="E238">
        <f t="shared" ref="E238:E250" si="141">D238*100000</f>
        <v>125420</v>
      </c>
      <c r="F238">
        <f t="shared" ref="F238:F250" si="142">E238/(0.000134)</f>
        <v>935970149.25373137</v>
      </c>
      <c r="G238">
        <f t="shared" ref="G238:G250" si="143">1.25*C238/1</f>
        <v>2.8177500000000002</v>
      </c>
      <c r="H238">
        <f t="shared" si="134"/>
        <v>1.8401621426138171</v>
      </c>
      <c r="I238">
        <f t="shared" si="135"/>
        <v>5.8835000000000007E-4</v>
      </c>
      <c r="J238">
        <f t="shared" ref="J238:J250" si="144">I238/51200000</f>
        <v>1.1491210937500002E-11</v>
      </c>
      <c r="K238" s="1">
        <f t="shared" ref="K238:K250" si="145">1-(((J238/J255)^0.25)*1)</f>
        <v>0.1526884410925603</v>
      </c>
      <c r="L238">
        <f t="shared" ref="L238:L250" si="146">K238*10^-6</f>
        <v>1.526884410925603E-7</v>
      </c>
      <c r="M238">
        <f t="shared" ref="M238:M250" si="147">1-K238</f>
        <v>0.8473115589074397</v>
      </c>
      <c r="N238">
        <f t="shared" ref="N238:N250" si="148">M238*10^-6</f>
        <v>8.4731155890743965E-7</v>
      </c>
      <c r="O238">
        <f t="shared" ref="O238:O250" si="149">F238*(N238/2)</f>
        <v>396.52916312750403</v>
      </c>
      <c r="P238">
        <f t="shared" ref="P238:P250" si="150">(((O238*N238)+(0.5*(N238^2)*(9898+F238))))</f>
        <v>6.7197103979326433E-4</v>
      </c>
      <c r="Q238">
        <f t="shared" ref="Q238:Q250" si="151">(((0.25*(((1*10^-6)^2)-(N238^2)))-(0.5*(N238^2)*(LN(1/M238)))))</f>
        <v>1.1039443626440139E-14</v>
      </c>
      <c r="R238">
        <f t="shared" ref="R238:R250" si="152">(0.0625*(9898+F238)*((((1*10^-6)^2)-(N238^2))^2))</f>
        <v>4.6541376704976159E-18</v>
      </c>
      <c r="S238">
        <f t="shared" ref="S238:S250" si="153">((2*PI()*1010)/(0.02))*((P238*Q238)-R238)</f>
        <v>8.7703503739358726E-13</v>
      </c>
      <c r="T238">
        <f t="shared" ref="T238:T250" si="154">S238/1010</f>
        <v>8.6835152217186859E-16</v>
      </c>
      <c r="U238">
        <f t="shared" ref="U238:U250" si="155">(PI()*((0.000001)^2))-(PI()*(N238^2))</f>
        <v>8.8612743236941883E-13</v>
      </c>
      <c r="V238">
        <f t="shared" ref="V238:V250" si="156">T238/U238</f>
        <v>9.7993978117795174E-4</v>
      </c>
      <c r="W238">
        <f t="shared" ref="W238:W250" si="157">(T238*1010)/U238</f>
        <v>0.98973917898973129</v>
      </c>
      <c r="X238">
        <f t="shared" ref="X238:X250" si="158">(J238)/(PI()*(N238^2))</f>
        <v>5.0948295852163055</v>
      </c>
      <c r="Y238">
        <f t="shared" ref="Y238:Y250" si="159">(2*1010*V238*L238)/(0.02)</f>
        <v>1.511217323281726E-5</v>
      </c>
      <c r="Z238">
        <f t="shared" ref="Z238:Z250" si="160">(1.25*X238*2*N238)/(0.00001781)</f>
        <v>0.60596687229328638</v>
      </c>
      <c r="AA238">
        <f t="shared" ref="AA238:AA250" si="161">J238*1.25</f>
        <v>1.4364013671875003E-11</v>
      </c>
      <c r="AC238">
        <f t="shared" ref="AC238:AC250" si="162">AA238/(AA238+S238)</f>
        <v>0.94245572899060204</v>
      </c>
      <c r="AD238">
        <f t="shared" ref="AD238:AD250" si="163">(AA238+S238)/(PI()*(0.000001)^2)</f>
        <v>4.851376479968895</v>
      </c>
      <c r="AE238">
        <f t="shared" ref="AE238:AE250" si="164">(AD238*AC238)/H238</f>
        <v>2.4846764592942101</v>
      </c>
      <c r="AF238">
        <f t="shared" ref="AF238:AF250" si="165">(AD238*(1-AC238))/1010</f>
        <v>2.7640487419004875E-4</v>
      </c>
      <c r="AG238">
        <f t="shared" ref="AG238:AG250" si="166">(AD238*AC238*0.000002)/(0.00001781)</f>
        <v>0.5134427352090899</v>
      </c>
      <c r="AH238">
        <f t="shared" ref="AH238:AH250" si="167">(AD238*(1-AC238)*0.000002)/(0.02)</f>
        <v>2.791689229319492E-5</v>
      </c>
      <c r="AI238">
        <f t="shared" ref="AI238:AI250" si="168">2*((((8/Z238)^12)+((AP238+AQ238)^-1.5))^(1/12))</f>
        <v>26.404083674488454</v>
      </c>
      <c r="AJ238">
        <f t="shared" ref="AJ238:AJ250" si="169">2*((((8/Y238)^12)+((AN238+AO238)^-1.5))^(1/12))</f>
        <v>1058749.1126196703</v>
      </c>
      <c r="AK238">
        <f t="shared" ref="AK238:AK250" si="170">((((0.000134)/(0.000002))*4*AI238*((AD238*AC238)^2))/(2*1.25))*(2/(1+C238))</f>
        <v>36366.668259840684</v>
      </c>
      <c r="AL238">
        <f t="shared" ref="AL238:AL250" si="171">((0.000134/0.000002)*4*AJ238*((AD238*(1-AC238))^2))/(2*1010)</f>
        <v>10947.390903995347</v>
      </c>
      <c r="AM238">
        <f t="shared" ref="AM238:AM250" si="172">(AL238/AK238)^0.5</f>
        <v>0.54866032387251351</v>
      </c>
      <c r="AN238">
        <f t="shared" ref="AN238:AN250" si="173">(2.457*(LN((((7/Y238)^0.9)+(0.27*0.000046875))^-1)))^16</f>
        <v>2.3012197444643938E+23</v>
      </c>
      <c r="AO238">
        <f t="shared" ref="AO238:AO250" si="174">(37530/Y238)^16</f>
        <v>2.0932748594884765E+150</v>
      </c>
      <c r="AP238">
        <f t="shared" ref="AP238:AP250" si="175">(2.457*(LN((((7/Z238)^0.9)+(0.27*0.000046875))^-1)))^16</f>
        <v>539580848289.90924</v>
      </c>
      <c r="AQ238">
        <f t="shared" ref="AQ238:AQ250" si="176">(37530/Z238)^16</f>
        <v>4.6867837328110771E+76</v>
      </c>
      <c r="AR238">
        <f t="shared" ref="AR238:AR250" si="177">(1+((AM238^2)^0.5))^2</f>
        <v>2.3983487987369188</v>
      </c>
      <c r="AS238">
        <f t="shared" ref="AS238:AS250" si="178">(1+((1/(AM238^2))^0.5))^2</f>
        <v>7.9671910777591064</v>
      </c>
      <c r="AT238">
        <f t="shared" si="136"/>
        <v>87219.955135052936</v>
      </c>
      <c r="AU238">
        <f t="shared" si="136"/>
        <v>87219.955135052922</v>
      </c>
      <c r="AW238" s="2">
        <f t="shared" si="137"/>
        <v>0.93597014925373134</v>
      </c>
      <c r="AX238">
        <f t="shared" si="138"/>
        <v>0.65089518757502174</v>
      </c>
      <c r="AY238">
        <f t="shared" ref="AY238:AZ250" si="179">LOG(AW238)</f>
        <v>-2.8738001925476601E-2</v>
      </c>
      <c r="AZ238">
        <f t="shared" si="179"/>
        <v>-0.18648893942345551</v>
      </c>
      <c r="BA238">
        <f t="shared" ref="BA238:BA250" si="180">AX238/AW238</f>
        <v>0.69542301973411669</v>
      </c>
      <c r="BC238">
        <f t="shared" ref="BC238:BC250" si="181">(AK238/0.000134)*(AR238)*(0.000002/4)</f>
        <v>325.44759378751093</v>
      </c>
      <c r="BJ238">
        <f t="shared" ref="BJ238:BJ250" si="182">((AD238*(1-AC238))*0.000002*0.02)/(2*1010*BC238)</f>
        <v>1.6986137213263106E-14</v>
      </c>
      <c r="BK238">
        <f t="shared" ref="BK238:BK250" si="183">(BJ238^0.5)*10^6</f>
        <v>0.13033087590154188</v>
      </c>
      <c r="BL238" s="4">
        <f t="shared" ref="BL238:BL250" si="184">BK238/BM238</f>
        <v>0.85357395077820475</v>
      </c>
      <c r="BM238" s="1">
        <f t="shared" ref="BM238:BM250" si="185">1-(((J238/J255)^0.25)*1)</f>
        <v>0.1526884410925603</v>
      </c>
      <c r="BN238">
        <f t="shared" ref="BN238:BN250" si="186">LOG(BM238)</f>
        <v>-0.81619383890772679</v>
      </c>
      <c r="BO238">
        <f t="shared" ref="BO238:BO250" si="187">LOG(BK238)</f>
        <v>-0.88495268601275945</v>
      </c>
      <c r="BP238">
        <f t="shared" ref="BP238:BP250" si="188">(1-BK238)*(10^-6)</f>
        <v>8.6966912409845808E-7</v>
      </c>
      <c r="BQ238">
        <f t="shared" ref="BQ238:BQ250" si="189">((BM238-BK238)/(BM238))*100</f>
        <v>14.642604922179526</v>
      </c>
      <c r="BR238">
        <f t="shared" ref="BR238:BR250" si="190">LOG(A238)</f>
        <v>9.8366796439331022E-2</v>
      </c>
      <c r="BS238">
        <f t="shared" ref="BS238:BS250" si="191">(((BP238^4)*PI())/(8*0.00001781*0.000134))*E238</f>
        <v>1.1805222328894901E-11</v>
      </c>
      <c r="BT238">
        <f t="shared" ref="BT238:BT250" si="192">BS238*60000</f>
        <v>7.0831333973369407E-7</v>
      </c>
      <c r="BU238">
        <f t="shared" ref="BU238:BU250" si="193">BT238*51200000</f>
        <v>36.265642994365137</v>
      </c>
      <c r="BV238">
        <f t="shared" ref="BV238:BV250" si="194">LOG(BU238)</f>
        <v>1.5594953819612589</v>
      </c>
      <c r="BW238">
        <f t="shared" ref="BW238:BW250" si="195">LOG(C238)</f>
        <v>0.35299244544702824</v>
      </c>
      <c r="BX238">
        <f t="shared" ref="BX238:BX250" si="196">LOG(BP238)</f>
        <v>-6.0606459484279211</v>
      </c>
    </row>
    <row r="239" spans="1:76">
      <c r="A239">
        <v>1.2725</v>
      </c>
      <c r="B239">
        <v>36.335000000000001</v>
      </c>
      <c r="C239">
        <f t="shared" si="139"/>
        <v>2.2725</v>
      </c>
      <c r="D239">
        <f t="shared" si="140"/>
        <v>1.2725</v>
      </c>
      <c r="E239">
        <f t="shared" si="141"/>
        <v>127250</v>
      </c>
      <c r="F239">
        <f t="shared" si="142"/>
        <v>949626865.67164171</v>
      </c>
      <c r="G239">
        <f t="shared" si="143"/>
        <v>2.8406250000000002</v>
      </c>
      <c r="H239">
        <f t="shared" si="134"/>
        <v>1.8505102979852854</v>
      </c>
      <c r="I239">
        <f t="shared" si="135"/>
        <v>6.055833333333333E-4</v>
      </c>
      <c r="J239">
        <f t="shared" si="144"/>
        <v>1.1827799479166665E-11</v>
      </c>
      <c r="K239" s="1">
        <f t="shared" si="145"/>
        <v>0.15113357163736063</v>
      </c>
      <c r="L239">
        <f t="shared" si="146"/>
        <v>1.5113357163736062E-7</v>
      </c>
      <c r="M239">
        <f t="shared" si="147"/>
        <v>0.84886642836263937</v>
      </c>
      <c r="N239">
        <f t="shared" si="148"/>
        <v>8.4886642836263928E-7</v>
      </c>
      <c r="O239">
        <f t="shared" si="149"/>
        <v>403.05318286994714</v>
      </c>
      <c r="P239">
        <f t="shared" si="150"/>
        <v>6.8428019768779257E-4</v>
      </c>
      <c r="Q239">
        <f t="shared" si="151"/>
        <v>1.0822167330045386E-14</v>
      </c>
      <c r="R239">
        <f t="shared" si="152"/>
        <v>4.6341544228684419E-18</v>
      </c>
      <c r="S239">
        <f t="shared" si="153"/>
        <v>8.7931694942730636E-13</v>
      </c>
      <c r="T239">
        <f t="shared" si="154"/>
        <v>8.7061084101713497E-16</v>
      </c>
      <c r="U239">
        <f t="shared" si="155"/>
        <v>8.7784199903083408E-13</v>
      </c>
      <c r="V239">
        <f t="shared" si="156"/>
        <v>9.9176257456161528E-4</v>
      </c>
      <c r="W239">
        <f t="shared" si="157"/>
        <v>1.0016802003072314</v>
      </c>
      <c r="X239">
        <f t="shared" si="158"/>
        <v>5.2248684966017365</v>
      </c>
      <c r="Y239">
        <f t="shared" si="159"/>
        <v>1.513875063108587E-5</v>
      </c>
      <c r="Z239">
        <f t="shared" si="160"/>
        <v>0.62257375903632639</v>
      </c>
      <c r="AA239">
        <f t="shared" si="161"/>
        <v>1.478474934895833E-11</v>
      </c>
      <c r="AC239">
        <f t="shared" si="162"/>
        <v>0.94386406871133266</v>
      </c>
      <c r="AD239">
        <f t="shared" si="163"/>
        <v>4.9860271606144835</v>
      </c>
      <c r="AE239">
        <f t="shared" si="164"/>
        <v>2.5431535764197197</v>
      </c>
      <c r="AF239">
        <f t="shared" si="165"/>
        <v>2.7712403771453837E-4</v>
      </c>
      <c r="AG239">
        <f t="shared" si="166"/>
        <v>0.52848196322546881</v>
      </c>
      <c r="AH239">
        <f t="shared" si="167"/>
        <v>2.7989527809168373E-5</v>
      </c>
      <c r="AI239">
        <f t="shared" si="168"/>
        <v>25.699766120509459</v>
      </c>
      <c r="AJ239">
        <f t="shared" si="169"/>
        <v>1056890.3861290668</v>
      </c>
      <c r="AK239">
        <f t="shared" si="170"/>
        <v>37290.867271383075</v>
      </c>
      <c r="AL239">
        <f t="shared" si="171"/>
        <v>10985.112671398938</v>
      </c>
      <c r="AM239">
        <f t="shared" si="172"/>
        <v>0.54275147944989965</v>
      </c>
      <c r="AN239">
        <f t="shared" si="173"/>
        <v>2.2962656003527128E+23</v>
      </c>
      <c r="AO239">
        <f t="shared" si="174"/>
        <v>2.035243923314452E+150</v>
      </c>
      <c r="AP239">
        <f t="shared" si="175"/>
        <v>451698154952.97711</v>
      </c>
      <c r="AQ239">
        <f t="shared" si="176"/>
        <v>3.040913350474499E+76</v>
      </c>
      <c r="AR239">
        <f t="shared" si="177"/>
        <v>2.3800821273448545</v>
      </c>
      <c r="AS239">
        <f t="shared" si="178"/>
        <v>8.0796009436383116</v>
      </c>
      <c r="AT239">
        <f t="shared" si="136"/>
        <v>88755.326705808038</v>
      </c>
      <c r="AU239">
        <f t="shared" si="136"/>
        <v>88755.326705808038</v>
      </c>
      <c r="AW239" s="2">
        <f t="shared" si="137"/>
        <v>0.94962686567164178</v>
      </c>
      <c r="AX239">
        <f t="shared" si="138"/>
        <v>0.66235318437170165</v>
      </c>
      <c r="AY239">
        <f t="shared" si="179"/>
        <v>-2.2447007356011277E-2</v>
      </c>
      <c r="AZ239">
        <f t="shared" si="179"/>
        <v>-0.1789103714036599</v>
      </c>
      <c r="BA239">
        <f t="shared" si="180"/>
        <v>0.69748783265860925</v>
      </c>
      <c r="BC239">
        <f t="shared" si="181"/>
        <v>331.17659218585089</v>
      </c>
      <c r="BJ239">
        <f t="shared" si="182"/>
        <v>1.6735726150537891E-14</v>
      </c>
      <c r="BK239">
        <f t="shared" si="183"/>
        <v>0.12936663461085279</v>
      </c>
      <c r="BL239" s="4">
        <f t="shared" si="184"/>
        <v>0.85597550040875903</v>
      </c>
      <c r="BM239" s="1">
        <f t="shared" si="185"/>
        <v>0.15113357163736063</v>
      </c>
      <c r="BN239">
        <f t="shared" si="186"/>
        <v>-0.8206390541428219</v>
      </c>
      <c r="BO239">
        <f t="shared" si="187"/>
        <v>-0.88817771959365011</v>
      </c>
      <c r="BP239">
        <f t="shared" si="188"/>
        <v>8.7063336538914714E-7</v>
      </c>
      <c r="BQ239">
        <f t="shared" si="189"/>
        <v>14.4024499591241</v>
      </c>
      <c r="BR239">
        <f t="shared" si="190"/>
        <v>0.10465779100879634</v>
      </c>
      <c r="BS239">
        <f t="shared" si="191"/>
        <v>1.2030680283434011E-11</v>
      </c>
      <c r="BT239">
        <f t="shared" si="192"/>
        <v>7.2184081700604068E-7</v>
      </c>
      <c r="BU239">
        <f t="shared" si="193"/>
        <v>36.958249830709285</v>
      </c>
      <c r="BV239">
        <f t="shared" si="194"/>
        <v>1.5677113968862133</v>
      </c>
      <c r="BW239">
        <f t="shared" si="195"/>
        <v>0.35650389189400505</v>
      </c>
      <c r="BX239">
        <f t="shared" si="196"/>
        <v>-6.0601646933390487</v>
      </c>
    </row>
    <row r="240" spans="1:76">
      <c r="A240">
        <v>1.2923</v>
      </c>
      <c r="B240">
        <v>37.621000000000002</v>
      </c>
      <c r="C240">
        <f t="shared" si="139"/>
        <v>2.2923</v>
      </c>
      <c r="D240">
        <f t="shared" si="140"/>
        <v>1.2923</v>
      </c>
      <c r="E240">
        <f t="shared" si="141"/>
        <v>129230</v>
      </c>
      <c r="F240">
        <f t="shared" si="142"/>
        <v>964402985.0746268</v>
      </c>
      <c r="G240">
        <f t="shared" si="143"/>
        <v>2.8653750000000002</v>
      </c>
      <c r="H240">
        <f t="shared" si="134"/>
        <v>1.8617066628134316</v>
      </c>
      <c r="I240">
        <f t="shared" si="135"/>
        <v>6.2701666666666674E-4</v>
      </c>
      <c r="J240">
        <f t="shared" si="144"/>
        <v>1.2246419270833334E-11</v>
      </c>
      <c r="K240" s="1">
        <f t="shared" si="145"/>
        <v>0.14782483490036458</v>
      </c>
      <c r="L240">
        <f t="shared" si="146"/>
        <v>1.4782483490036457E-7</v>
      </c>
      <c r="M240">
        <f t="shared" si="147"/>
        <v>0.85217516509963542</v>
      </c>
      <c r="N240">
        <f t="shared" si="148"/>
        <v>8.5217516509963541E-7</v>
      </c>
      <c r="O240">
        <f t="shared" si="149"/>
        <v>410.92013651427567</v>
      </c>
      <c r="P240">
        <f t="shared" si="150"/>
        <v>7.0035546432986714E-4</v>
      </c>
      <c r="Q240">
        <f t="shared" si="151"/>
        <v>1.0366540262806892E-14</v>
      </c>
      <c r="R240">
        <f t="shared" si="152"/>
        <v>4.5185796196931487E-18</v>
      </c>
      <c r="S240">
        <f t="shared" si="153"/>
        <v>8.6993852680904853E-13</v>
      </c>
      <c r="T240">
        <f t="shared" si="154"/>
        <v>8.6132527406836483E-16</v>
      </c>
      <c r="U240">
        <f t="shared" si="155"/>
        <v>8.6016017683258385E-13</v>
      </c>
      <c r="V240">
        <f t="shared" si="156"/>
        <v>1.0013545119469159E-3</v>
      </c>
      <c r="W240">
        <f t="shared" si="157"/>
        <v>1.011368057066385</v>
      </c>
      <c r="X240">
        <f t="shared" si="158"/>
        <v>5.3678640045661989</v>
      </c>
      <c r="Y240">
        <f t="shared" si="159"/>
        <v>1.4950531605934084E-5</v>
      </c>
      <c r="Z240">
        <f t="shared" si="160"/>
        <v>0.64210561402633226</v>
      </c>
      <c r="AA240">
        <f t="shared" si="161"/>
        <v>1.5308024088541668E-11</v>
      </c>
      <c r="AC240">
        <f t="shared" si="162"/>
        <v>0.94622694170503308</v>
      </c>
      <c r="AD240">
        <f t="shared" si="163"/>
        <v>5.1496054387779076</v>
      </c>
      <c r="AE240">
        <f t="shared" si="164"/>
        <v>2.6173271561260645</v>
      </c>
      <c r="AF240">
        <f t="shared" si="165"/>
        <v>2.7416834995592392E-4</v>
      </c>
      <c r="AG240">
        <f t="shared" si="166"/>
        <v>0.54718645764429252</v>
      </c>
      <c r="AH240">
        <f t="shared" si="167"/>
        <v>2.7691003345548315E-5</v>
      </c>
      <c r="AI240">
        <f t="shared" si="168"/>
        <v>24.918019170821086</v>
      </c>
      <c r="AJ240">
        <f t="shared" si="169"/>
        <v>1070196.0586906048</v>
      </c>
      <c r="AK240">
        <f t="shared" si="170"/>
        <v>38528.084981110704</v>
      </c>
      <c r="AL240">
        <f t="shared" si="171"/>
        <v>10887.399421630535</v>
      </c>
      <c r="AM240">
        <f t="shared" si="172"/>
        <v>0.53158579399671235</v>
      </c>
      <c r="AN240">
        <f t="shared" si="173"/>
        <v>2.3317583807759756E+23</v>
      </c>
      <c r="AO240">
        <f t="shared" si="174"/>
        <v>2.4862847359471476E+150</v>
      </c>
      <c r="AP240">
        <f t="shared" si="175"/>
        <v>367766091261.51642</v>
      </c>
      <c r="AQ240">
        <f t="shared" si="176"/>
        <v>1.8550411932273986E+76</v>
      </c>
      <c r="AR240">
        <f t="shared" si="177"/>
        <v>2.3457550443725399</v>
      </c>
      <c r="AS240">
        <f t="shared" si="178"/>
        <v>8.3011053599169866</v>
      </c>
      <c r="AT240">
        <f t="shared" si="136"/>
        <v>90377.449694454321</v>
      </c>
      <c r="AU240">
        <f t="shared" si="136"/>
        <v>90377.449694454335</v>
      </c>
      <c r="AW240" s="2">
        <f t="shared" si="137"/>
        <v>0.96440298507462674</v>
      </c>
      <c r="AX240">
        <f t="shared" si="138"/>
        <v>0.67445857980936064</v>
      </c>
      <c r="AY240">
        <f t="shared" si="179"/>
        <v>-1.5741454039677145E-2</v>
      </c>
      <c r="AZ240">
        <f t="shared" si="179"/>
        <v>-0.171044716285011</v>
      </c>
      <c r="BA240">
        <f t="shared" si="180"/>
        <v>0.69935347593015817</v>
      </c>
      <c r="BC240">
        <f t="shared" si="181"/>
        <v>337.22928990468029</v>
      </c>
      <c r="BJ240">
        <f t="shared" si="182"/>
        <v>1.6260055586121782E-14</v>
      </c>
      <c r="BK240">
        <f t="shared" si="183"/>
        <v>0.12751492299382758</v>
      </c>
      <c r="BL240" s="4">
        <f t="shared" si="184"/>
        <v>0.86260825577633093</v>
      </c>
      <c r="BM240" s="1">
        <f t="shared" si="185"/>
        <v>0.14782483490036458</v>
      </c>
      <c r="BN240">
        <f t="shared" si="186"/>
        <v>-0.83025259737469248</v>
      </c>
      <c r="BO240">
        <f t="shared" si="187"/>
        <v>-0.89443898703688263</v>
      </c>
      <c r="BP240">
        <f t="shared" si="188"/>
        <v>8.7248507700617231E-7</v>
      </c>
      <c r="BQ240">
        <f t="shared" si="189"/>
        <v>13.739174422366906</v>
      </c>
      <c r="BR240">
        <f t="shared" si="190"/>
        <v>0.11136334432513054</v>
      </c>
      <c r="BS240">
        <f t="shared" si="191"/>
        <v>1.2322151447739791E-11</v>
      </c>
      <c r="BT240">
        <f t="shared" si="192"/>
        <v>7.393290868643875E-7</v>
      </c>
      <c r="BU240">
        <f t="shared" si="193"/>
        <v>37.853649247456637</v>
      </c>
      <c r="BV240">
        <f t="shared" si="194"/>
        <v>1.5781077536283803</v>
      </c>
      <c r="BW240">
        <f t="shared" si="195"/>
        <v>0.36027145440294001</v>
      </c>
      <c r="BX240">
        <f t="shared" si="196"/>
        <v>-6.0592419924825913</v>
      </c>
    </row>
    <row r="241" spans="1:76">
      <c r="A241">
        <v>1.3128</v>
      </c>
      <c r="B241">
        <v>38.832000000000001</v>
      </c>
      <c r="C241">
        <f t="shared" si="139"/>
        <v>2.3128000000000002</v>
      </c>
      <c r="D241">
        <f t="shared" si="140"/>
        <v>1.3128000000000002</v>
      </c>
      <c r="E241">
        <f t="shared" si="141"/>
        <v>131280.00000000003</v>
      </c>
      <c r="F241">
        <f t="shared" si="142"/>
        <v>979701492.53731358</v>
      </c>
      <c r="G241">
        <f t="shared" si="143"/>
        <v>2.891</v>
      </c>
      <c r="H241">
        <f t="shared" si="134"/>
        <v>1.8732988587213608</v>
      </c>
      <c r="I241">
        <f t="shared" si="135"/>
        <v>6.4720000000000001E-4</v>
      </c>
      <c r="J241">
        <f t="shared" si="144"/>
        <v>1.2640625E-11</v>
      </c>
      <c r="K241" s="1">
        <f t="shared" si="145"/>
        <v>0.14573087815598484</v>
      </c>
      <c r="L241">
        <f t="shared" si="146"/>
        <v>1.4573087815598483E-7</v>
      </c>
      <c r="M241">
        <f t="shared" si="147"/>
        <v>0.85426912184401516</v>
      </c>
      <c r="N241">
        <f t="shared" si="148"/>
        <v>8.542691218440151E-7</v>
      </c>
      <c r="O241">
        <f t="shared" si="149"/>
        <v>418.46436684956092</v>
      </c>
      <c r="P241">
        <f t="shared" si="150"/>
        <v>7.1496598604327266E-4</v>
      </c>
      <c r="Q241">
        <f t="shared" si="151"/>
        <v>1.0082942525095941E-14</v>
      </c>
      <c r="R241">
        <f t="shared" si="152"/>
        <v>4.4712285647262088E-18</v>
      </c>
      <c r="S241">
        <f t="shared" si="153"/>
        <v>8.6868483316586657E-13</v>
      </c>
      <c r="T241">
        <f t="shared" si="154"/>
        <v>8.6008399323353122E-16</v>
      </c>
      <c r="U241">
        <f t="shared" si="155"/>
        <v>8.4893457348613095E-13</v>
      </c>
      <c r="V241">
        <f t="shared" si="156"/>
        <v>1.013133426409547E-3</v>
      </c>
      <c r="W241">
        <f t="shared" si="157"/>
        <v>1.0232647606736425</v>
      </c>
      <c r="X241">
        <f t="shared" si="158"/>
        <v>5.5135238480168205</v>
      </c>
      <c r="Y241">
        <f t="shared" si="159"/>
        <v>1.4912127215904358E-5</v>
      </c>
      <c r="Z241">
        <f t="shared" si="160"/>
        <v>0.66115008084101123</v>
      </c>
      <c r="AA241">
        <f t="shared" si="161"/>
        <v>1.580078125E-11</v>
      </c>
      <c r="AC241">
        <f t="shared" si="162"/>
        <v>0.94788766305819872</v>
      </c>
      <c r="AD241">
        <f t="shared" si="163"/>
        <v>5.3060558516770868</v>
      </c>
      <c r="AE241">
        <f t="shared" si="164"/>
        <v>2.6848598438454401</v>
      </c>
      <c r="AF241">
        <f t="shared" si="165"/>
        <v>2.7377323799466607E-4</v>
      </c>
      <c r="AG241">
        <f t="shared" si="166"/>
        <v>0.56480009896715033</v>
      </c>
      <c r="AH241">
        <f t="shared" si="167"/>
        <v>2.7651097037461278E-5</v>
      </c>
      <c r="AI241">
        <f t="shared" si="168"/>
        <v>24.200254168686342</v>
      </c>
      <c r="AJ241">
        <f t="shared" si="169"/>
        <v>1072952.2199177183</v>
      </c>
      <c r="AK241">
        <f t="shared" si="170"/>
        <v>39619.306258602264</v>
      </c>
      <c r="AL241">
        <f t="shared" si="171"/>
        <v>10884.000168720368</v>
      </c>
      <c r="AM241">
        <f t="shared" si="172"/>
        <v>0.52413219423283486</v>
      </c>
      <c r="AN241">
        <f t="shared" si="173"/>
        <v>2.3391186782911749E+23</v>
      </c>
      <c r="AO241">
        <f t="shared" si="174"/>
        <v>2.5907376137663493E+150</v>
      </c>
      <c r="AP241">
        <f t="shared" si="175"/>
        <v>302016610050.05756</v>
      </c>
      <c r="AQ241">
        <f t="shared" si="176"/>
        <v>1.1621338322061685E+76</v>
      </c>
      <c r="AR241">
        <f t="shared" si="177"/>
        <v>2.3229789454969962</v>
      </c>
      <c r="AS241">
        <f t="shared" si="178"/>
        <v>8.4559732494703681</v>
      </c>
      <c r="AT241">
        <f t="shared" si="136"/>
        <v>92034.814273930431</v>
      </c>
      <c r="AU241">
        <f t="shared" si="136"/>
        <v>92034.814273930402</v>
      </c>
      <c r="AW241" s="2">
        <f t="shared" si="137"/>
        <v>0.97970149253731365</v>
      </c>
      <c r="AX241">
        <f t="shared" si="138"/>
        <v>0.68682697219351041</v>
      </c>
      <c r="AY241">
        <f t="shared" si="179"/>
        <v>-8.9062303197707388E-3</v>
      </c>
      <c r="AZ241">
        <f t="shared" si="179"/>
        <v>-0.1631526581168328</v>
      </c>
      <c r="BA241">
        <f t="shared" si="180"/>
        <v>0.70105739087393648</v>
      </c>
      <c r="BC241">
        <f t="shared" si="181"/>
        <v>343.41348609675532</v>
      </c>
      <c r="BJ241">
        <f t="shared" si="182"/>
        <v>1.5944233355910294E-14</v>
      </c>
      <c r="BK241">
        <f t="shared" si="183"/>
        <v>0.12627047697664839</v>
      </c>
      <c r="BL241" s="4">
        <f t="shared" si="184"/>
        <v>0.86646343296918327</v>
      </c>
      <c r="BM241" s="1">
        <f t="shared" si="185"/>
        <v>0.14573087815598484</v>
      </c>
      <c r="BN241">
        <f t="shared" si="186"/>
        <v>-0.83644841808625436</v>
      </c>
      <c r="BO241">
        <f t="shared" si="187"/>
        <v>-0.89869817901647497</v>
      </c>
      <c r="BP241">
        <f t="shared" si="188"/>
        <v>8.7372952302335158E-7</v>
      </c>
      <c r="BQ241">
        <f t="shared" si="189"/>
        <v>13.35365670308167</v>
      </c>
      <c r="BR241">
        <f t="shared" si="190"/>
        <v>0.11819856804503678</v>
      </c>
      <c r="BS241">
        <f t="shared" si="191"/>
        <v>1.2589189719011175E-11</v>
      </c>
      <c r="BT241">
        <f t="shared" si="192"/>
        <v>7.5535138314067051E-7</v>
      </c>
      <c r="BU241">
        <f t="shared" si="193"/>
        <v>38.673990816802331</v>
      </c>
      <c r="BV241">
        <f t="shared" si="194"/>
        <v>1.5874189897686297</v>
      </c>
      <c r="BW241">
        <f t="shared" si="195"/>
        <v>0.36413807866260145</v>
      </c>
      <c r="BX241">
        <f t="shared" si="196"/>
        <v>-6.058622989377505</v>
      </c>
    </row>
    <row r="242" spans="1:76">
      <c r="A242">
        <v>1.3328</v>
      </c>
      <c r="B242">
        <v>40.021000000000001</v>
      </c>
      <c r="C242">
        <f t="shared" si="139"/>
        <v>2.3327999999999998</v>
      </c>
      <c r="D242">
        <f t="shared" si="140"/>
        <v>1.3327999999999998</v>
      </c>
      <c r="E242">
        <f t="shared" si="141"/>
        <v>133279.99999999997</v>
      </c>
      <c r="F242">
        <f t="shared" si="142"/>
        <v>994626865.67164159</v>
      </c>
      <c r="G242">
        <f t="shared" si="143"/>
        <v>2.9159999999999995</v>
      </c>
      <c r="H242">
        <f t="shared" si="134"/>
        <v>1.884608318143731</v>
      </c>
      <c r="I242">
        <f t="shared" si="135"/>
        <v>6.6701666666666663E-4</v>
      </c>
      <c r="J242">
        <f t="shared" si="144"/>
        <v>1.3027669270833333E-11</v>
      </c>
      <c r="K242" s="1">
        <f t="shared" si="145"/>
        <v>0.14304823790721244</v>
      </c>
      <c r="L242">
        <f t="shared" si="146"/>
        <v>1.4304823790721243E-7</v>
      </c>
      <c r="M242">
        <f t="shared" si="147"/>
        <v>0.85695176209278756</v>
      </c>
      <c r="N242">
        <f t="shared" si="148"/>
        <v>8.5695176209278753E-7</v>
      </c>
      <c r="O242">
        <f t="shared" si="149"/>
        <v>426.17362258106976</v>
      </c>
      <c r="P242">
        <f t="shared" si="150"/>
        <v>7.3042410803555893E-4</v>
      </c>
      <c r="Q242">
        <f t="shared" si="151"/>
        <v>9.7250149375807511E-15</v>
      </c>
      <c r="R242">
        <f t="shared" si="152"/>
        <v>4.3864258706852054E-18</v>
      </c>
      <c r="S242">
        <f t="shared" si="153"/>
        <v>8.6209357759392709E-13</v>
      </c>
      <c r="T242">
        <f t="shared" si="154"/>
        <v>8.5355799761774959E-16</v>
      </c>
      <c r="U242">
        <f t="shared" si="155"/>
        <v>8.3451280961060304E-13</v>
      </c>
      <c r="V242">
        <f t="shared" si="156"/>
        <v>1.022821924106873E-3</v>
      </c>
      <c r="W242">
        <f t="shared" si="157"/>
        <v>1.0330501433479418</v>
      </c>
      <c r="X242">
        <f t="shared" si="158"/>
        <v>5.6468220225805252</v>
      </c>
      <c r="Y242">
        <f t="shared" si="159"/>
        <v>1.4777600267571627E-5</v>
      </c>
      <c r="Z242">
        <f t="shared" si="160"/>
        <v>0.67926082011155797</v>
      </c>
      <c r="AA242">
        <f t="shared" si="161"/>
        <v>1.6284586588541667E-11</v>
      </c>
      <c r="AC242">
        <f t="shared" si="162"/>
        <v>0.94972242036119925</v>
      </c>
      <c r="AD242">
        <f t="shared" si="163"/>
        <v>5.4579578121124825</v>
      </c>
      <c r="AE242">
        <f t="shared" si="164"/>
        <v>2.7504627108164215</v>
      </c>
      <c r="AF242">
        <f t="shared" si="165"/>
        <v>2.7169594907297035E-4</v>
      </c>
      <c r="AG242">
        <f t="shared" si="166"/>
        <v>0.58209375671519181</v>
      </c>
      <c r="AH242">
        <f t="shared" si="167"/>
        <v>2.7441290856370005E-5</v>
      </c>
      <c r="AI242">
        <f t="shared" si="168"/>
        <v>23.555016756850851</v>
      </c>
      <c r="AJ242">
        <f t="shared" si="169"/>
        <v>1082719.7725134606</v>
      </c>
      <c r="AK242">
        <f t="shared" si="170"/>
        <v>40714.834712629912</v>
      </c>
      <c r="AL242">
        <f t="shared" si="171"/>
        <v>10817.043258484218</v>
      </c>
      <c r="AM242">
        <f t="shared" si="172"/>
        <v>0.51543979453835465</v>
      </c>
      <c r="AN242">
        <f t="shared" si="173"/>
        <v>2.3652253741513238E+23</v>
      </c>
      <c r="AO242">
        <f t="shared" si="174"/>
        <v>2.9949832259694585E+150</v>
      </c>
      <c r="AP242">
        <f t="shared" si="175"/>
        <v>251183790004.03864</v>
      </c>
      <c r="AQ242">
        <f t="shared" si="176"/>
        <v>7.5417475097365917E+75</v>
      </c>
      <c r="AR242">
        <f t="shared" si="177"/>
        <v>2.2965577708704505</v>
      </c>
      <c r="AS242">
        <f t="shared" si="178"/>
        <v>8.6441338741672791</v>
      </c>
      <c r="AT242">
        <f t="shared" si="136"/>
        <v>93503.970048996198</v>
      </c>
      <c r="AU242">
        <f t="shared" si="136"/>
        <v>93503.970048996242</v>
      </c>
      <c r="AW242" s="2">
        <f t="shared" si="137"/>
        <v>0.99462686567164138</v>
      </c>
      <c r="AX242">
        <f t="shared" si="138"/>
        <v>0.69779082126116598</v>
      </c>
      <c r="AY242">
        <f t="shared" si="179"/>
        <v>-2.339814302095438E-3</v>
      </c>
      <c r="AZ242">
        <f t="shared" si="179"/>
        <v>-0.156274747558937</v>
      </c>
      <c r="BA242">
        <f t="shared" si="180"/>
        <v>0.701560399527283</v>
      </c>
      <c r="BC242">
        <f t="shared" si="181"/>
        <v>348.89541063058277</v>
      </c>
      <c r="BJ242">
        <f t="shared" si="182"/>
        <v>1.5574635881963338E-14</v>
      </c>
      <c r="BK242">
        <f t="shared" si="183"/>
        <v>0.12479838092685072</v>
      </c>
      <c r="BL242" s="4">
        <f t="shared" si="184"/>
        <v>0.87242165826467988</v>
      </c>
      <c r="BM242" s="1">
        <f t="shared" si="185"/>
        <v>0.14304823790721244</v>
      </c>
      <c r="BN242">
        <f t="shared" si="186"/>
        <v>-0.844517487539862</v>
      </c>
      <c r="BO242">
        <f t="shared" si="187"/>
        <v>-0.90379104894122064</v>
      </c>
      <c r="BP242">
        <f t="shared" si="188"/>
        <v>8.7520161907314929E-7</v>
      </c>
      <c r="BQ242">
        <f t="shared" si="189"/>
        <v>12.757834173532009</v>
      </c>
      <c r="BR242">
        <f t="shared" si="190"/>
        <v>0.12476498406271237</v>
      </c>
      <c r="BS242">
        <f t="shared" si="191"/>
        <v>1.2867334811882581E-11</v>
      </c>
      <c r="BT242">
        <f t="shared" si="192"/>
        <v>7.7204008871295486E-7</v>
      </c>
      <c r="BU242">
        <f t="shared" si="193"/>
        <v>39.528452542103288</v>
      </c>
      <c r="BV242">
        <f t="shared" si="194"/>
        <v>1.5969098129369477</v>
      </c>
      <c r="BW242">
        <f t="shared" si="195"/>
        <v>0.36787750663788055</v>
      </c>
      <c r="BX242">
        <f t="shared" si="196"/>
        <v>-6.0578918875898449</v>
      </c>
    </row>
    <row r="243" spans="1:76">
      <c r="A243">
        <v>1.3525</v>
      </c>
      <c r="B243">
        <v>41.198</v>
      </c>
      <c r="C243">
        <f t="shared" si="139"/>
        <v>2.3525</v>
      </c>
      <c r="D243">
        <f t="shared" si="140"/>
        <v>1.3525</v>
      </c>
      <c r="E243">
        <f t="shared" si="141"/>
        <v>135250</v>
      </c>
      <c r="F243">
        <f t="shared" si="142"/>
        <v>1009328358.2089552</v>
      </c>
      <c r="G243">
        <f t="shared" si="143"/>
        <v>2.9406249999999998</v>
      </c>
      <c r="H243">
        <f t="shared" si="134"/>
        <v>1.8957481356747654</v>
      </c>
      <c r="I243">
        <f t="shared" si="135"/>
        <v>6.8663333333333334E-4</v>
      </c>
      <c r="J243">
        <f t="shared" si="144"/>
        <v>1.3410807291666667E-11</v>
      </c>
      <c r="K243" s="1">
        <f t="shared" si="145"/>
        <v>0.14129074344704307</v>
      </c>
      <c r="L243">
        <f t="shared" si="146"/>
        <v>1.4129074344704306E-7</v>
      </c>
      <c r="M243">
        <f t="shared" si="147"/>
        <v>0.85870925655295693</v>
      </c>
      <c r="N243">
        <f t="shared" si="148"/>
        <v>8.5870925655295692E-7</v>
      </c>
      <c r="O243">
        <f t="shared" si="149"/>
        <v>433.35980204771425</v>
      </c>
      <c r="P243">
        <f t="shared" si="150"/>
        <v>7.44263796174134E-4</v>
      </c>
      <c r="Q243">
        <f t="shared" si="151"/>
        <v>9.4938216763661523E-15</v>
      </c>
      <c r="R243">
        <f t="shared" si="152"/>
        <v>4.350779723163443E-18</v>
      </c>
      <c r="S243">
        <f t="shared" si="153"/>
        <v>8.6151245603619798E-13</v>
      </c>
      <c r="T243">
        <f t="shared" si="154"/>
        <v>8.5298262973880986E-16</v>
      </c>
      <c r="U243">
        <f t="shared" si="155"/>
        <v>8.2504007606799027E-13</v>
      </c>
      <c r="V243">
        <f t="shared" si="156"/>
        <v>1.0338681168119606E-3</v>
      </c>
      <c r="W243">
        <f t="shared" si="157"/>
        <v>1.0442067979800802</v>
      </c>
      <c r="X243">
        <f t="shared" si="158"/>
        <v>5.7891227774390748</v>
      </c>
      <c r="Y243">
        <f t="shared" si="159"/>
        <v>1.4753675479906183E-5</v>
      </c>
      <c r="Z243">
        <f t="shared" si="160"/>
        <v>0.69780647337289403</v>
      </c>
      <c r="AA243">
        <f t="shared" si="161"/>
        <v>1.6763509114583335E-11</v>
      </c>
      <c r="AC243">
        <f t="shared" si="162"/>
        <v>0.95111992047304394</v>
      </c>
      <c r="AD243">
        <f t="shared" si="163"/>
        <v>5.6102186101307598</v>
      </c>
      <c r="AE243">
        <f t="shared" si="164"/>
        <v>2.8147149813256638</v>
      </c>
      <c r="AF243">
        <f t="shared" si="165"/>
        <v>2.7151280378891126E-4</v>
      </c>
      <c r="AG243">
        <f t="shared" si="166"/>
        <v>0.59921287796787859</v>
      </c>
      <c r="AH243">
        <f t="shared" si="167"/>
        <v>2.7422793182680035E-5</v>
      </c>
      <c r="AI243">
        <f t="shared" si="168"/>
        <v>22.928993367835837</v>
      </c>
      <c r="AJ243">
        <f t="shared" si="169"/>
        <v>1084475.5275925135</v>
      </c>
      <c r="AK243">
        <f t="shared" si="170"/>
        <v>41751.406237138217</v>
      </c>
      <c r="AL243">
        <f t="shared" si="171"/>
        <v>10819.982474314063</v>
      </c>
      <c r="AM243">
        <f t="shared" si="172"/>
        <v>0.50907025842185449</v>
      </c>
      <c r="AN243">
        <f t="shared" si="173"/>
        <v>2.3699218599846738E+23</v>
      </c>
      <c r="AO243">
        <f t="shared" si="174"/>
        <v>3.0736428776034825E+150</v>
      </c>
      <c r="AP243">
        <f t="shared" si="175"/>
        <v>208585425196.11905</v>
      </c>
      <c r="AQ243">
        <f t="shared" si="176"/>
        <v>4.9011402129650716E+75</v>
      </c>
      <c r="AR243">
        <f t="shared" si="177"/>
        <v>2.2772930448534026</v>
      </c>
      <c r="AS243">
        <f t="shared" si="178"/>
        <v>8.787462203603198</v>
      </c>
      <c r="AT243">
        <f t="shared" si="136"/>
        <v>95080.187036683827</v>
      </c>
      <c r="AU243">
        <f t="shared" si="136"/>
        <v>95080.187036683841</v>
      </c>
      <c r="AW243" s="2">
        <f t="shared" si="137"/>
        <v>1.0093283582089549</v>
      </c>
      <c r="AX243">
        <f t="shared" si="138"/>
        <v>0.70955363460211807</v>
      </c>
      <c r="AY243">
        <f t="shared" si="179"/>
        <v>4.0324754137992976E-3</v>
      </c>
      <c r="AZ243">
        <f t="shared" si="179"/>
        <v>-0.1490147709868328</v>
      </c>
      <c r="BA243">
        <f t="shared" si="180"/>
        <v>0.70299583760949236</v>
      </c>
      <c r="BC243">
        <f t="shared" si="181"/>
        <v>354.77681730105905</v>
      </c>
      <c r="BJ243">
        <f t="shared" si="182"/>
        <v>1.5306118694813645E-14</v>
      </c>
      <c r="BK243">
        <f t="shared" si="183"/>
        <v>0.1237178996540664</v>
      </c>
      <c r="BL243" s="4">
        <f t="shared" si="184"/>
        <v>0.87562636189565313</v>
      </c>
      <c r="BM243" s="1">
        <f t="shared" si="185"/>
        <v>0.14129074344704307</v>
      </c>
      <c r="BN243">
        <f t="shared" si="186"/>
        <v>-0.84988628968402202</v>
      </c>
      <c r="BO243">
        <f t="shared" si="187"/>
        <v>-0.90756746157858947</v>
      </c>
      <c r="BP243">
        <f t="shared" si="188"/>
        <v>8.762821003459335E-7</v>
      </c>
      <c r="BQ243">
        <f t="shared" si="189"/>
        <v>12.437363810434693</v>
      </c>
      <c r="BR243">
        <f t="shared" si="190"/>
        <v>0.13113727377860707</v>
      </c>
      <c r="BS243">
        <f t="shared" si="191"/>
        <v>1.3122126005770848E-11</v>
      </c>
      <c r="BT243">
        <f t="shared" si="192"/>
        <v>7.8732756034625086E-7</v>
      </c>
      <c r="BU243">
        <f t="shared" si="193"/>
        <v>40.311171089728042</v>
      </c>
      <c r="BV243">
        <f t="shared" si="194"/>
        <v>1.605425415131938</v>
      </c>
      <c r="BW243">
        <f t="shared" si="195"/>
        <v>0.37152963209929452</v>
      </c>
      <c r="BX243">
        <f t="shared" si="196"/>
        <v>-6.0573560594700702</v>
      </c>
    </row>
    <row r="244" spans="1:76">
      <c r="A244">
        <v>1.3708</v>
      </c>
      <c r="B244">
        <v>42.093000000000004</v>
      </c>
      <c r="C244">
        <f t="shared" si="139"/>
        <v>2.3708</v>
      </c>
      <c r="D244">
        <f t="shared" si="140"/>
        <v>1.3708</v>
      </c>
      <c r="E244">
        <f t="shared" si="141"/>
        <v>137080</v>
      </c>
      <c r="F244">
        <f t="shared" si="142"/>
        <v>1022985074.6268656</v>
      </c>
      <c r="G244">
        <f t="shared" si="143"/>
        <v>2.9634999999999998</v>
      </c>
      <c r="H244">
        <f t="shared" si="134"/>
        <v>1.9060962910462338</v>
      </c>
      <c r="I244">
        <f t="shared" si="135"/>
        <v>7.0155000000000011E-4</v>
      </c>
      <c r="J244">
        <f t="shared" si="144"/>
        <v>1.3702148437500002E-11</v>
      </c>
      <c r="K244" s="1">
        <f t="shared" si="145"/>
        <v>0.14015270650434608</v>
      </c>
      <c r="L244">
        <f t="shared" si="146"/>
        <v>1.4015270650434606E-7</v>
      </c>
      <c r="M244">
        <f t="shared" si="147"/>
        <v>0.85984729349565392</v>
      </c>
      <c r="N244">
        <f t="shared" si="148"/>
        <v>8.5984729349565386E-7</v>
      </c>
      <c r="O244">
        <f t="shared" si="149"/>
        <v>439.80547385217994</v>
      </c>
      <c r="P244">
        <f t="shared" si="150"/>
        <v>7.5633475169337584E-4</v>
      </c>
      <c r="Q244">
        <f t="shared" si="151"/>
        <v>9.3455124837481363E-15</v>
      </c>
      <c r="R244">
        <f t="shared" si="152"/>
        <v>4.3442125777222861E-18</v>
      </c>
      <c r="S244">
        <f t="shared" si="153"/>
        <v>8.6436665601811869E-13</v>
      </c>
      <c r="T244">
        <f t="shared" si="154"/>
        <v>8.5580857031496904E-16</v>
      </c>
      <c r="U244">
        <f t="shared" si="155"/>
        <v>8.1889580934251436E-13</v>
      </c>
      <c r="V244">
        <f t="shared" si="156"/>
        <v>1.0450762606809426E-3</v>
      </c>
      <c r="W244">
        <f t="shared" si="157"/>
        <v>1.0555270232877521</v>
      </c>
      <c r="X244">
        <f t="shared" si="158"/>
        <v>5.8992409928298182</v>
      </c>
      <c r="Y244">
        <f t="shared" si="159"/>
        <v>1.4793496910225438E-5</v>
      </c>
      <c r="Z244">
        <f t="shared" si="160"/>
        <v>0.71202223489097871</v>
      </c>
      <c r="AA244">
        <f t="shared" si="161"/>
        <v>1.7127685546875002E-11</v>
      </c>
      <c r="AC244">
        <f t="shared" si="162"/>
        <v>0.95195841773518586</v>
      </c>
      <c r="AD244">
        <f t="shared" si="163"/>
        <v>5.7270480889157298</v>
      </c>
      <c r="AE244">
        <f t="shared" si="164"/>
        <v>2.8602498533927938</v>
      </c>
      <c r="AF244">
        <f t="shared" si="165"/>
        <v>2.7241232861207091E-4</v>
      </c>
      <c r="AG244">
        <f t="shared" si="166"/>
        <v>0.61223039157973469</v>
      </c>
      <c r="AH244">
        <f t="shared" si="167"/>
        <v>2.7513645189819162E-5</v>
      </c>
      <c r="AI244">
        <f t="shared" si="168"/>
        <v>22.471208363949248</v>
      </c>
      <c r="AJ244">
        <f t="shared" si="169"/>
        <v>1081556.3147169489</v>
      </c>
      <c r="AK244">
        <f t="shared" si="170"/>
        <v>42483.064719764901</v>
      </c>
      <c r="AL244">
        <f t="shared" si="171"/>
        <v>10862.475919881172</v>
      </c>
      <c r="AM244">
        <f t="shared" si="172"/>
        <v>0.50565754731487256</v>
      </c>
      <c r="AN244">
        <f t="shared" si="173"/>
        <v>2.3621138498238457E+23</v>
      </c>
      <c r="AO244">
        <f t="shared" si="174"/>
        <v>2.9439030602093092E+150</v>
      </c>
      <c r="AP244">
        <f t="shared" si="175"/>
        <v>181233661279.22116</v>
      </c>
      <c r="AQ244">
        <f t="shared" si="176"/>
        <v>3.5494424256858247E+75</v>
      </c>
      <c r="AR244">
        <f t="shared" si="177"/>
        <v>2.2670046497862377</v>
      </c>
      <c r="AS244">
        <f t="shared" si="178"/>
        <v>8.8662387808478833</v>
      </c>
      <c r="AT244">
        <f t="shared" si="136"/>
        <v>96309.305256876702</v>
      </c>
      <c r="AU244">
        <f t="shared" si="136"/>
        <v>96309.305256876731</v>
      </c>
      <c r="AW244" s="2">
        <f t="shared" si="137"/>
        <v>1.0229850746268656</v>
      </c>
      <c r="AX244">
        <f t="shared" si="138"/>
        <v>0.71872615863340839</v>
      </c>
      <c r="AY244">
        <f t="shared" si="179"/>
        <v>9.8692973930216525E-3</v>
      </c>
      <c r="AZ244">
        <f t="shared" si="179"/>
        <v>-0.14343654834848024</v>
      </c>
      <c r="BA244">
        <f t="shared" si="180"/>
        <v>0.70257736545722738</v>
      </c>
      <c r="BC244">
        <f t="shared" si="181"/>
        <v>359.36307931670416</v>
      </c>
      <c r="BJ244">
        <f t="shared" si="182"/>
        <v>1.5160841182129112E-14</v>
      </c>
      <c r="BK244">
        <f t="shared" si="183"/>
        <v>0.12312936766721864</v>
      </c>
      <c r="BL244" s="4">
        <f t="shared" si="184"/>
        <v>0.87853720943591229</v>
      </c>
      <c r="BM244" s="1">
        <f t="shared" si="185"/>
        <v>0.14015270650434608</v>
      </c>
      <c r="BN244">
        <f t="shared" si="186"/>
        <v>-0.85339851111415999</v>
      </c>
      <c r="BO244">
        <f t="shared" si="187"/>
        <v>-0.90963835084861666</v>
      </c>
      <c r="BP244">
        <f t="shared" si="188"/>
        <v>8.7687063233278136E-7</v>
      </c>
      <c r="BQ244">
        <f t="shared" si="189"/>
        <v>12.146279056408767</v>
      </c>
      <c r="BR244">
        <f t="shared" si="190"/>
        <v>0.13697409575782932</v>
      </c>
      <c r="BS244">
        <f t="shared" si="191"/>
        <v>1.3335440448128545E-11</v>
      </c>
      <c r="BT244">
        <f t="shared" si="192"/>
        <v>8.0012642688771267E-7</v>
      </c>
      <c r="BU244">
        <f t="shared" si="193"/>
        <v>40.966473056650891</v>
      </c>
      <c r="BV244">
        <f t="shared" si="194"/>
        <v>1.6124285756697978</v>
      </c>
      <c r="BW244">
        <f t="shared" si="195"/>
        <v>0.37489491856698054</v>
      </c>
      <c r="BX244">
        <f t="shared" si="196"/>
        <v>-6.057064474830411</v>
      </c>
    </row>
    <row r="245" spans="1:76">
      <c r="A245">
        <v>1.3908</v>
      </c>
      <c r="B245">
        <v>42.738999999999997</v>
      </c>
      <c r="C245">
        <f t="shared" si="139"/>
        <v>2.3908</v>
      </c>
      <c r="D245">
        <f t="shared" si="140"/>
        <v>1.3908</v>
      </c>
      <c r="E245">
        <f t="shared" si="141"/>
        <v>139080</v>
      </c>
      <c r="F245">
        <f t="shared" si="142"/>
        <v>1037910447.761194</v>
      </c>
      <c r="G245">
        <f t="shared" si="143"/>
        <v>2.9885000000000002</v>
      </c>
      <c r="H245">
        <f t="shared" si="134"/>
        <v>1.917405750468604</v>
      </c>
      <c r="I245">
        <f t="shared" si="135"/>
        <v>7.1231666666666659E-4</v>
      </c>
      <c r="J245">
        <f t="shared" si="144"/>
        <v>1.3912434895833332E-11</v>
      </c>
      <c r="K245" s="1">
        <f t="shared" si="145"/>
        <v>0.14080084410299287</v>
      </c>
      <c r="L245">
        <f t="shared" si="146"/>
        <v>1.4080084410299286E-7</v>
      </c>
      <c r="M245">
        <f t="shared" si="147"/>
        <v>0.85919915589700713</v>
      </c>
      <c r="N245">
        <f t="shared" si="148"/>
        <v>8.5919915589700712E-7</v>
      </c>
      <c r="O245">
        <f t="shared" si="149"/>
        <v>445.88589030655129</v>
      </c>
      <c r="P245">
        <f t="shared" si="150"/>
        <v>7.6621321462211366E-4</v>
      </c>
      <c r="Q245">
        <f t="shared" si="151"/>
        <v>9.4298432217833278E-15</v>
      </c>
      <c r="R245">
        <f t="shared" si="152"/>
        <v>4.4453543617790055E-18</v>
      </c>
      <c r="S245">
        <f t="shared" si="153"/>
        <v>8.8206977216241605E-13</v>
      </c>
      <c r="T245">
        <f t="shared" si="154"/>
        <v>8.7333640808160009E-16</v>
      </c>
      <c r="U245">
        <f t="shared" si="155"/>
        <v>8.223961047654097E-13</v>
      </c>
      <c r="V245">
        <f t="shared" si="156"/>
        <v>1.061941323677258E-3</v>
      </c>
      <c r="W245">
        <f t="shared" si="157"/>
        <v>1.0725607369140304</v>
      </c>
      <c r="X245">
        <f t="shared" si="158"/>
        <v>5.9988166604014825</v>
      </c>
      <c r="Y245">
        <f t="shared" si="159"/>
        <v>1.5101745710922357E-5</v>
      </c>
      <c r="Z245">
        <f t="shared" si="160"/>
        <v>0.72349497627707138</v>
      </c>
      <c r="AA245">
        <f t="shared" si="161"/>
        <v>1.7390543619791664E-11</v>
      </c>
      <c r="AC245">
        <f t="shared" si="162"/>
        <v>0.95172722405702437</v>
      </c>
      <c r="AD245">
        <f t="shared" si="163"/>
        <v>5.8163534890733128</v>
      </c>
      <c r="AE245">
        <f t="shared" si="164"/>
        <v>2.8870164590552965</v>
      </c>
      <c r="AF245">
        <f t="shared" si="165"/>
        <v>2.7799161265661446E-4</v>
      </c>
      <c r="AG245">
        <f t="shared" si="166"/>
        <v>0.62162627291298511</v>
      </c>
      <c r="AH245">
        <f t="shared" si="167"/>
        <v>2.807715287831806E-5</v>
      </c>
      <c r="AI245">
        <f t="shared" si="168"/>
        <v>22.114873668276314</v>
      </c>
      <c r="AJ245">
        <f t="shared" si="169"/>
        <v>1059480.1625104814</v>
      </c>
      <c r="AK245">
        <f t="shared" si="170"/>
        <v>42848.304341374314</v>
      </c>
      <c r="AL245">
        <f t="shared" si="171"/>
        <v>11081.087583053064</v>
      </c>
      <c r="AM245">
        <f t="shared" si="172"/>
        <v>0.50853912765815601</v>
      </c>
      <c r="AN245">
        <f t="shared" si="173"/>
        <v>2.3031686005379772E+23</v>
      </c>
      <c r="AO245">
        <f t="shared" si="174"/>
        <v>2.1165209900125922E+150</v>
      </c>
      <c r="AP245">
        <f t="shared" si="175"/>
        <v>161983635761.26797</v>
      </c>
      <c r="AQ245">
        <f t="shared" si="176"/>
        <v>2.74845551966615E+75</v>
      </c>
      <c r="AR245">
        <f t="shared" si="177"/>
        <v>2.2756902996756301</v>
      </c>
      <c r="AS245">
        <f t="shared" si="178"/>
        <v>8.7996299836436176</v>
      </c>
      <c r="AT245">
        <f t="shared" si="136"/>
        <v>97509.470547214718</v>
      </c>
      <c r="AU245">
        <f t="shared" si="136"/>
        <v>97509.470547214733</v>
      </c>
      <c r="AW245" s="2">
        <f t="shared" si="137"/>
        <v>1.0379104477611938</v>
      </c>
      <c r="AX245">
        <f t="shared" si="138"/>
        <v>0.72768261602399054</v>
      </c>
      <c r="AY245">
        <f t="shared" si="179"/>
        <v>1.6159883646413093E-2</v>
      </c>
      <c r="AZ245">
        <f t="shared" si="179"/>
        <v>-0.13805800003393348</v>
      </c>
      <c r="BA245">
        <f t="shared" si="180"/>
        <v>0.7011034695658237</v>
      </c>
      <c r="BC245">
        <f t="shared" si="181"/>
        <v>363.84130801199512</v>
      </c>
      <c r="BJ245">
        <f t="shared" si="182"/>
        <v>1.5280926411327086E-14</v>
      </c>
      <c r="BK245">
        <f t="shared" si="183"/>
        <v>0.12361604431192209</v>
      </c>
      <c r="BL245" s="4">
        <f t="shared" si="184"/>
        <v>0.87794959681846474</v>
      </c>
      <c r="BM245" s="1">
        <f t="shared" si="185"/>
        <v>0.14080084410299287</v>
      </c>
      <c r="BN245">
        <f t="shared" si="186"/>
        <v>-0.85139474158472261</v>
      </c>
      <c r="BO245">
        <f t="shared" si="187"/>
        <v>-0.90792515785623695</v>
      </c>
      <c r="BP245">
        <f t="shared" si="188"/>
        <v>8.7638395568807791E-7</v>
      </c>
      <c r="BQ245">
        <f t="shared" si="189"/>
        <v>12.205040318153532</v>
      </c>
      <c r="BR245">
        <f t="shared" si="190"/>
        <v>0.14326468201122083</v>
      </c>
      <c r="BS245">
        <f t="shared" si="191"/>
        <v>1.3499992353874544E-11</v>
      </c>
      <c r="BT245">
        <f t="shared" si="192"/>
        <v>8.0999954123247264E-7</v>
      </c>
      <c r="BU245">
        <f t="shared" si="193"/>
        <v>41.471976511102596</v>
      </c>
      <c r="BV245">
        <f t="shared" si="194"/>
        <v>1.6177547338788483</v>
      </c>
      <c r="BW245">
        <f t="shared" si="195"/>
        <v>0.378543247161644</v>
      </c>
      <c r="BX245">
        <f t="shared" si="196"/>
        <v>-6.0573055818414963</v>
      </c>
    </row>
    <row r="246" spans="1:76">
      <c r="A246">
        <v>1.4148000000000001</v>
      </c>
      <c r="B246">
        <v>43.56</v>
      </c>
      <c r="C246">
        <f t="shared" si="139"/>
        <v>2.4148000000000001</v>
      </c>
      <c r="D246">
        <f t="shared" si="140"/>
        <v>1.4148000000000001</v>
      </c>
      <c r="E246">
        <f t="shared" si="141"/>
        <v>141480</v>
      </c>
      <c r="F246">
        <f t="shared" si="142"/>
        <v>1055820895.522388</v>
      </c>
      <c r="G246">
        <f t="shared" si="143"/>
        <v>3.0185</v>
      </c>
      <c r="H246">
        <f t="shared" si="134"/>
        <v>1.9309771017754476</v>
      </c>
      <c r="I246">
        <f t="shared" si="135"/>
        <v>7.2600000000000008E-4</v>
      </c>
      <c r="J246">
        <f t="shared" si="144"/>
        <v>1.4179687500000002E-11</v>
      </c>
      <c r="K246" s="1">
        <f t="shared" si="145"/>
        <v>0.14071887346988143</v>
      </c>
      <c r="L246">
        <f t="shared" si="146"/>
        <v>1.4071887346988144E-7</v>
      </c>
      <c r="M246">
        <f t="shared" si="147"/>
        <v>0.85928112653011857</v>
      </c>
      <c r="N246">
        <f t="shared" si="148"/>
        <v>8.5928112653011855E-7</v>
      </c>
      <c r="O246">
        <f t="shared" si="149"/>
        <v>453.62348425925808</v>
      </c>
      <c r="P246">
        <f t="shared" si="150"/>
        <v>7.7958385131333095E-4</v>
      </c>
      <c r="Q246">
        <f t="shared" si="151"/>
        <v>9.419158136326536E-15</v>
      </c>
      <c r="R246">
        <f t="shared" si="152"/>
        <v>4.5171983675247579E-18</v>
      </c>
      <c r="S246">
        <f t="shared" si="153"/>
        <v>8.9663676325757138E-13</v>
      </c>
      <c r="T246">
        <f t="shared" si="154"/>
        <v>8.8775917154214991E-16</v>
      </c>
      <c r="U246">
        <f t="shared" si="155"/>
        <v>8.2195356457783063E-13</v>
      </c>
      <c r="V246">
        <f t="shared" si="156"/>
        <v>1.0800600055772228E-3</v>
      </c>
      <c r="W246">
        <f t="shared" si="157"/>
        <v>1.090860605632995</v>
      </c>
      <c r="X246">
        <f t="shared" si="158"/>
        <v>6.1128852187258849</v>
      </c>
      <c r="Y246">
        <f t="shared" si="159"/>
        <v>1.5350467553734767E-5</v>
      </c>
      <c r="Z246">
        <f t="shared" si="160"/>
        <v>0.73732269751489166</v>
      </c>
      <c r="AA246">
        <f t="shared" si="161"/>
        <v>1.7724609375000004E-11</v>
      </c>
      <c r="AC246">
        <f t="shared" si="162"/>
        <v>0.95184872394681352</v>
      </c>
      <c r="AD246">
        <f t="shared" si="163"/>
        <v>5.9273267388691213</v>
      </c>
      <c r="AE246">
        <f t="shared" si="164"/>
        <v>2.921794560702407</v>
      </c>
      <c r="AF246">
        <f t="shared" si="165"/>
        <v>2.8258252085219864E-4</v>
      </c>
      <c r="AG246">
        <f t="shared" si="166"/>
        <v>0.63356747813682202</v>
      </c>
      <c r="AH246">
        <f t="shared" si="167"/>
        <v>2.854083460607206E-5</v>
      </c>
      <c r="AI246">
        <f t="shared" si="168"/>
        <v>21.700132186255995</v>
      </c>
      <c r="AJ246">
        <f t="shared" si="169"/>
        <v>1042313.5284962194</v>
      </c>
      <c r="AK246">
        <f t="shared" si="170"/>
        <v>43368.608485547396</v>
      </c>
      <c r="AL246">
        <f t="shared" si="171"/>
        <v>11264.58345485519</v>
      </c>
      <c r="AM246">
        <f t="shared" si="172"/>
        <v>0.50964741363328481</v>
      </c>
      <c r="AN246">
        <f t="shared" si="173"/>
        <v>2.2574588243920768E+23</v>
      </c>
      <c r="AO246">
        <f t="shared" si="174"/>
        <v>1.6297136472472192E+150</v>
      </c>
      <c r="AP246">
        <f t="shared" si="175"/>
        <v>141665543020.95767</v>
      </c>
      <c r="AQ246">
        <f t="shared" si="176"/>
        <v>2.030183893011889E+75</v>
      </c>
      <c r="AR246">
        <f t="shared" si="177"/>
        <v>2.2790353134896657</v>
      </c>
      <c r="AS246">
        <f t="shared" si="178"/>
        <v>8.7742783061249661</v>
      </c>
      <c r="AT246">
        <f t="shared" si="136"/>
        <v>98838.590235470081</v>
      </c>
      <c r="AU246">
        <f t="shared" si="136"/>
        <v>98838.59023547011</v>
      </c>
      <c r="AW246" s="2">
        <f t="shared" si="137"/>
        <v>1.055820895522388</v>
      </c>
      <c r="AX246">
        <f t="shared" si="138"/>
        <v>0.73760141966768733</v>
      </c>
      <c r="AY246">
        <f t="shared" si="179"/>
        <v>2.3590252777906311E-2</v>
      </c>
      <c r="AZ246">
        <f t="shared" si="179"/>
        <v>-0.13217825606336228</v>
      </c>
      <c r="BA246">
        <f t="shared" si="180"/>
        <v>0.69860468077092241</v>
      </c>
      <c r="BC246">
        <f t="shared" si="181"/>
        <v>368.8007098338436</v>
      </c>
      <c r="BJ246">
        <f t="shared" si="182"/>
        <v>1.5324402221433415E-14</v>
      </c>
      <c r="BK246">
        <f t="shared" si="183"/>
        <v>0.12379176960296438</v>
      </c>
      <c r="BL246" s="4">
        <f t="shared" si="184"/>
        <v>0.87970978270700828</v>
      </c>
      <c r="BM246" s="1">
        <f t="shared" si="185"/>
        <v>0.14071887346988143</v>
      </c>
      <c r="BN246">
        <f t="shared" si="186"/>
        <v>-0.85164765029713096</v>
      </c>
      <c r="BO246">
        <f t="shared" si="187"/>
        <v>-0.90730822877985717</v>
      </c>
      <c r="BP246">
        <f t="shared" si="188"/>
        <v>8.7620823039703565E-7</v>
      </c>
      <c r="BQ246">
        <f t="shared" si="189"/>
        <v>12.029021729299176</v>
      </c>
      <c r="BR246">
        <f t="shared" si="190"/>
        <v>0.15069505114271398</v>
      </c>
      <c r="BS246">
        <f t="shared" si="191"/>
        <v>1.372194050874456E-11</v>
      </c>
      <c r="BT246">
        <f t="shared" si="192"/>
        <v>8.2331643052467361E-7</v>
      </c>
      <c r="BU246">
        <f t="shared" si="193"/>
        <v>42.153801242863288</v>
      </c>
      <c r="BV246">
        <f t="shared" si="194"/>
        <v>1.6248367434771098</v>
      </c>
      <c r="BW246">
        <f t="shared" si="195"/>
        <v>0.38288116718143533</v>
      </c>
      <c r="BX246">
        <f t="shared" si="196"/>
        <v>-6.0573926717248048</v>
      </c>
    </row>
    <row r="247" spans="1:76">
      <c r="A247">
        <v>1.4343999999999999</v>
      </c>
      <c r="B247">
        <v>44.582000000000001</v>
      </c>
      <c r="C247">
        <f t="shared" si="139"/>
        <v>2.4344000000000001</v>
      </c>
      <c r="D247">
        <f t="shared" si="140"/>
        <v>1.4344000000000001</v>
      </c>
      <c r="E247">
        <f t="shared" si="141"/>
        <v>143440</v>
      </c>
      <c r="F247">
        <f t="shared" si="142"/>
        <v>1070447761.1940298</v>
      </c>
      <c r="G247">
        <f t="shared" si="143"/>
        <v>3.0430000000000001</v>
      </c>
      <c r="H247">
        <f t="shared" si="134"/>
        <v>1.9420603720093705</v>
      </c>
      <c r="I247">
        <f t="shared" si="135"/>
        <v>7.4303333333333331E-4</v>
      </c>
      <c r="J247">
        <f t="shared" si="144"/>
        <v>1.4512369791666666E-11</v>
      </c>
      <c r="K247" s="1">
        <f t="shared" si="145"/>
        <v>0.13933519368738334</v>
      </c>
      <c r="L247">
        <f t="shared" si="146"/>
        <v>1.3933519368738334E-7</v>
      </c>
      <c r="M247">
        <f t="shared" si="147"/>
        <v>0.86066480631261666</v>
      </c>
      <c r="N247">
        <f t="shared" si="148"/>
        <v>8.6066480631261667E-7</v>
      </c>
      <c r="O247">
        <f t="shared" si="149"/>
        <v>460.64835752791691</v>
      </c>
      <c r="P247">
        <f t="shared" si="150"/>
        <v>7.9293132476158392E-4</v>
      </c>
      <c r="Q247">
        <f t="shared" si="151"/>
        <v>9.2396525994991992E-15</v>
      </c>
      <c r="R247">
        <f t="shared" si="152"/>
        <v>4.4968401403345998E-18</v>
      </c>
      <c r="S247">
        <f t="shared" si="153"/>
        <v>8.9782493668142767E-13</v>
      </c>
      <c r="T247">
        <f t="shared" si="154"/>
        <v>8.8893558087270066E-16</v>
      </c>
      <c r="U247">
        <f t="shared" si="155"/>
        <v>8.1447703143336478E-13</v>
      </c>
      <c r="V247">
        <f t="shared" si="156"/>
        <v>1.0914188449345213E-3</v>
      </c>
      <c r="W247">
        <f t="shared" si="157"/>
        <v>1.1023330333838663</v>
      </c>
      <c r="X247">
        <f t="shared" si="158"/>
        <v>6.2362048767558598</v>
      </c>
      <c r="Y247">
        <f t="shared" si="159"/>
        <v>1.5359378671454185E-5</v>
      </c>
      <c r="Z247">
        <f t="shared" si="160"/>
        <v>0.75340848713909003</v>
      </c>
      <c r="AA247">
        <f t="shared" si="161"/>
        <v>1.8140462239583332E-11</v>
      </c>
      <c r="AC247">
        <f t="shared" si="162"/>
        <v>0.95284108657627797</v>
      </c>
      <c r="AD247">
        <f t="shared" si="163"/>
        <v>6.0600750242111578</v>
      </c>
      <c r="AE247">
        <f t="shared" si="164"/>
        <v>2.9732795921419806</v>
      </c>
      <c r="AF247">
        <f t="shared" si="165"/>
        <v>2.8295698357231106E-4</v>
      </c>
      <c r="AG247">
        <f t="shared" si="166"/>
        <v>0.64843216965784656</v>
      </c>
      <c r="AH247">
        <f t="shared" si="167"/>
        <v>2.8578655340803413E-5</v>
      </c>
      <c r="AI247">
        <f t="shared" si="168"/>
        <v>21.23681943212058</v>
      </c>
      <c r="AJ247">
        <f t="shared" si="169"/>
        <v>1041708.8049099548</v>
      </c>
      <c r="AK247">
        <f t="shared" si="170"/>
        <v>44203.874065923592</v>
      </c>
      <c r="AL247">
        <f t="shared" si="171"/>
        <v>11287.904886155573</v>
      </c>
      <c r="AM247">
        <f t="shared" si="172"/>
        <v>0.50533165500167188</v>
      </c>
      <c r="AN247">
        <f t="shared" si="173"/>
        <v>2.255850677448902E+23</v>
      </c>
      <c r="AO247">
        <f t="shared" si="174"/>
        <v>1.6146510079916015E+150</v>
      </c>
      <c r="AP247">
        <f t="shared" si="175"/>
        <v>121425539563.0363</v>
      </c>
      <c r="AQ247">
        <f t="shared" si="176"/>
        <v>1.4373710685785317E+75</v>
      </c>
      <c r="AR247">
        <f t="shared" si="177"/>
        <v>2.2660233915500729</v>
      </c>
      <c r="AS247">
        <f t="shared" si="178"/>
        <v>8.8738356356430348</v>
      </c>
      <c r="AT247">
        <f t="shared" si="136"/>
        <v>100167.01263051649</v>
      </c>
      <c r="AU247">
        <f t="shared" si="136"/>
        <v>100167.01263051646</v>
      </c>
      <c r="AW247" s="2">
        <f t="shared" si="137"/>
        <v>1.0704477611940297</v>
      </c>
      <c r="AX247">
        <f t="shared" si="138"/>
        <v>0.74751501963071976</v>
      </c>
      <c r="AY247">
        <f t="shared" si="179"/>
        <v>2.9565478189318758E-2</v>
      </c>
      <c r="AZ247">
        <f t="shared" si="179"/>
        <v>-0.12638007674639634</v>
      </c>
      <c r="BA247">
        <f t="shared" si="180"/>
        <v>0.69831994304598755</v>
      </c>
      <c r="BC247">
        <f t="shared" si="181"/>
        <v>373.75750981535998</v>
      </c>
      <c r="BJ247">
        <f t="shared" si="182"/>
        <v>1.5141206592054548E-14</v>
      </c>
      <c r="BK247">
        <f t="shared" si="183"/>
        <v>0.12304961028810513</v>
      </c>
      <c r="BL247" s="4">
        <f t="shared" si="184"/>
        <v>0.8831193830625661</v>
      </c>
      <c r="BM247" s="1">
        <f t="shared" si="185"/>
        <v>0.13933519368738334</v>
      </c>
      <c r="BN247">
        <f t="shared" si="186"/>
        <v>-0.85593917436014444</v>
      </c>
      <c r="BO247">
        <f t="shared" si="187"/>
        <v>-0.90991975741825704</v>
      </c>
      <c r="BP247">
        <f t="shared" si="188"/>
        <v>8.7695038971189483E-7</v>
      </c>
      <c r="BQ247">
        <f t="shared" si="189"/>
        <v>11.688061693743393</v>
      </c>
      <c r="BR247">
        <f t="shared" si="190"/>
        <v>0.15667027655412641</v>
      </c>
      <c r="BS247">
        <f t="shared" si="191"/>
        <v>1.3959232672390198E-11</v>
      </c>
      <c r="BT247">
        <f t="shared" si="192"/>
        <v>8.3755396034341193E-7</v>
      </c>
      <c r="BU247">
        <f t="shared" si="193"/>
        <v>42.882762769582691</v>
      </c>
      <c r="BV247">
        <f t="shared" si="194"/>
        <v>1.6322827574900469</v>
      </c>
      <c r="BW247">
        <f t="shared" si="195"/>
        <v>0.38639193935011068</v>
      </c>
      <c r="BX247">
        <f t="shared" si="196"/>
        <v>-6.0570249745744231</v>
      </c>
    </row>
    <row r="248" spans="1:76">
      <c r="A248">
        <v>1.4508000000000001</v>
      </c>
      <c r="B248">
        <v>45.645000000000003</v>
      </c>
      <c r="C248">
        <f t="shared" si="139"/>
        <v>2.4508000000000001</v>
      </c>
      <c r="D248">
        <f t="shared" si="140"/>
        <v>1.4508000000000001</v>
      </c>
      <c r="E248">
        <f t="shared" si="141"/>
        <v>145080</v>
      </c>
      <c r="F248">
        <f t="shared" si="142"/>
        <v>1082686567.1641791</v>
      </c>
      <c r="G248">
        <f t="shared" si="143"/>
        <v>3.0635000000000003</v>
      </c>
      <c r="H248">
        <f t="shared" si="134"/>
        <v>1.9513341287357135</v>
      </c>
      <c r="I248">
        <f t="shared" si="135"/>
        <v>7.6075000000000003E-4</v>
      </c>
      <c r="J248">
        <f t="shared" si="144"/>
        <v>1.4858398437500001E-11</v>
      </c>
      <c r="K248" s="1">
        <f t="shared" si="145"/>
        <v>0.13801280913503877</v>
      </c>
      <c r="L248">
        <f t="shared" si="146"/>
        <v>1.3801280913503876E-7</v>
      </c>
      <c r="M248">
        <f t="shared" si="147"/>
        <v>0.86198719086496123</v>
      </c>
      <c r="N248">
        <f t="shared" si="148"/>
        <v>8.6198719086496122E-7</v>
      </c>
      <c r="O248">
        <f t="shared" si="149"/>
        <v>466.63097630853946</v>
      </c>
      <c r="P248">
        <f t="shared" si="150"/>
        <v>8.0446352609301274E-4</v>
      </c>
      <c r="Q248">
        <f t="shared" si="151"/>
        <v>9.0696196384098758E-15</v>
      </c>
      <c r="R248">
        <f t="shared" si="152"/>
        <v>4.468676392893046E-18</v>
      </c>
      <c r="S248">
        <f t="shared" si="153"/>
        <v>8.9716874772564609E-13</v>
      </c>
      <c r="T248">
        <f t="shared" si="154"/>
        <v>8.8828588883727329E-16</v>
      </c>
      <c r="U248">
        <f t="shared" si="155"/>
        <v>8.0732045701010658E-13</v>
      </c>
      <c r="V248">
        <f t="shared" si="156"/>
        <v>1.1002890873433586E-3</v>
      </c>
      <c r="W248">
        <f t="shared" si="157"/>
        <v>1.111291978216792</v>
      </c>
      <c r="X248">
        <f t="shared" si="158"/>
        <v>6.3653238295308512</v>
      </c>
      <c r="Y248">
        <f t="shared" si="159"/>
        <v>1.5337252768293379E-5</v>
      </c>
      <c r="Z248">
        <f t="shared" si="160"/>
        <v>0.77018916434069284</v>
      </c>
      <c r="AA248">
        <f t="shared" si="161"/>
        <v>1.8572998046875E-11</v>
      </c>
      <c r="AC248">
        <f t="shared" si="162"/>
        <v>0.95392084941077948</v>
      </c>
      <c r="AD248">
        <f t="shared" si="163"/>
        <v>6.1975465763687518</v>
      </c>
      <c r="AE248">
        <f t="shared" si="164"/>
        <v>3.0297060904802424</v>
      </c>
      <c r="AF248">
        <f t="shared" si="165"/>
        <v>2.8275018017445919E-4</v>
      </c>
      <c r="AG248">
        <f t="shared" si="166"/>
        <v>0.66389319420466575</v>
      </c>
      <c r="AH248">
        <f t="shared" si="167"/>
        <v>2.8557768197620371E-5</v>
      </c>
      <c r="AI248">
        <f t="shared" si="168"/>
        <v>20.774117243906598</v>
      </c>
      <c r="AJ248">
        <f t="shared" si="169"/>
        <v>1043211.5999989712</v>
      </c>
      <c r="AK248">
        <f t="shared" si="170"/>
        <v>45111.976020853464</v>
      </c>
      <c r="AL248">
        <f t="shared" si="171"/>
        <v>11287.67146171945</v>
      </c>
      <c r="AM248">
        <f t="shared" si="172"/>
        <v>0.50021447478550407</v>
      </c>
      <c r="AN248">
        <f t="shared" si="173"/>
        <v>2.2598473343564821E+23</v>
      </c>
      <c r="AO248">
        <f t="shared" si="174"/>
        <v>1.6523263511315215E+150</v>
      </c>
      <c r="AP248">
        <f t="shared" si="175"/>
        <v>103585324843.19374</v>
      </c>
      <c r="AQ248">
        <f t="shared" si="176"/>
        <v>1.0104121539242922E+75</v>
      </c>
      <c r="AR248">
        <f t="shared" si="177"/>
        <v>2.2506434703559455</v>
      </c>
      <c r="AS248">
        <f t="shared" si="178"/>
        <v>8.9948555475339518</v>
      </c>
      <c r="AT248">
        <f t="shared" si="136"/>
        <v>101530.97426618784</v>
      </c>
      <c r="AU248">
        <f t="shared" si="136"/>
        <v>101530.97426618787</v>
      </c>
      <c r="AW248" s="2">
        <f t="shared" si="137"/>
        <v>1.082686567164179</v>
      </c>
      <c r="AX248">
        <f t="shared" si="138"/>
        <v>0.75769383780737209</v>
      </c>
      <c r="AY248">
        <f t="shared" si="179"/>
        <v>3.4502748543589042E-2</v>
      </c>
      <c r="AZ248">
        <f t="shared" si="179"/>
        <v>-0.12050624477794014</v>
      </c>
      <c r="BA248">
        <f t="shared" si="180"/>
        <v>0.69982750390259074</v>
      </c>
      <c r="BC248">
        <f t="shared" si="181"/>
        <v>378.84691890368595</v>
      </c>
      <c r="BJ248">
        <f t="shared" si="182"/>
        <v>1.4926882921085209E-14</v>
      </c>
      <c r="BK248">
        <f t="shared" si="183"/>
        <v>0.12217562326865866</v>
      </c>
      <c r="BL248" s="4">
        <f t="shared" si="184"/>
        <v>0.88524843479648185</v>
      </c>
      <c r="BM248" s="1">
        <f t="shared" si="185"/>
        <v>0.13801280913503877</v>
      </c>
      <c r="BN248">
        <f t="shared" si="186"/>
        <v>-0.86008060433422817</v>
      </c>
      <c r="BO248">
        <f t="shared" si="187"/>
        <v>-0.91301543677739427</v>
      </c>
      <c r="BP248">
        <f t="shared" si="188"/>
        <v>8.7782437673134138E-7</v>
      </c>
      <c r="BQ248">
        <f t="shared" si="189"/>
        <v>11.475156520351817</v>
      </c>
      <c r="BR248">
        <f t="shared" si="190"/>
        <v>0.16160754690839674</v>
      </c>
      <c r="BS248">
        <f t="shared" si="191"/>
        <v>1.4175202183330885E-11</v>
      </c>
      <c r="BT248">
        <f t="shared" si="192"/>
        <v>8.5051213099985305E-7</v>
      </c>
      <c r="BU248">
        <f t="shared" si="193"/>
        <v>43.546221107192473</v>
      </c>
      <c r="BV248">
        <f t="shared" si="194"/>
        <v>1.6389504733849991</v>
      </c>
      <c r="BW248">
        <f t="shared" si="195"/>
        <v>0.38930787165991637</v>
      </c>
      <c r="BX248">
        <f t="shared" si="196"/>
        <v>-6.0565923631892531</v>
      </c>
    </row>
    <row r="249" spans="1:76">
      <c r="A249">
        <v>1.4703999999999999</v>
      </c>
      <c r="B249">
        <v>47.758000000000003</v>
      </c>
      <c r="C249">
        <f t="shared" si="139"/>
        <v>2.4703999999999997</v>
      </c>
      <c r="D249">
        <f t="shared" si="140"/>
        <v>1.4703999999999997</v>
      </c>
      <c r="E249">
        <f t="shared" si="141"/>
        <v>147039.99999999997</v>
      </c>
      <c r="F249">
        <f t="shared" si="142"/>
        <v>1097313432.8358207</v>
      </c>
      <c r="G249">
        <f t="shared" si="143"/>
        <v>3.0879999999999996</v>
      </c>
      <c r="H249">
        <f t="shared" si="134"/>
        <v>1.9624173989696361</v>
      </c>
      <c r="I249">
        <f t="shared" si="135"/>
        <v>7.959666666666667E-4</v>
      </c>
      <c r="J249">
        <f t="shared" si="144"/>
        <v>1.5546223958333334E-11</v>
      </c>
      <c r="K249" s="1">
        <f t="shared" si="145"/>
        <v>0.13146484519451029</v>
      </c>
      <c r="L249">
        <f t="shared" si="146"/>
        <v>1.3146484519451028E-7</v>
      </c>
      <c r="M249">
        <f t="shared" si="147"/>
        <v>0.86853515480548971</v>
      </c>
      <c r="N249">
        <f t="shared" si="148"/>
        <v>8.6853515480548965E-7</v>
      </c>
      <c r="O249">
        <f t="shared" si="149"/>
        <v>476.52764612910141</v>
      </c>
      <c r="P249">
        <f t="shared" si="150"/>
        <v>8.277657590942259E-4</v>
      </c>
      <c r="Q249">
        <f t="shared" si="151"/>
        <v>8.249671200665343E-15</v>
      </c>
      <c r="R249">
        <f t="shared" si="152"/>
        <v>4.1384379254806823E-18</v>
      </c>
      <c r="S249">
        <f t="shared" si="153"/>
        <v>8.5365271716036592E-13</v>
      </c>
      <c r="T249">
        <f t="shared" si="154"/>
        <v>8.4520071005976822E-16</v>
      </c>
      <c r="U249">
        <f t="shared" si="155"/>
        <v>7.7172182055686731E-13</v>
      </c>
      <c r="V249">
        <f t="shared" si="156"/>
        <v>1.0952142177992055E-3</v>
      </c>
      <c r="W249">
        <f t="shared" si="157"/>
        <v>1.1061663599771976</v>
      </c>
      <c r="X249">
        <f t="shared" si="158"/>
        <v>6.5599456905579556</v>
      </c>
      <c r="Y249">
        <f t="shared" si="159"/>
        <v>1.4542198927377719E-5</v>
      </c>
      <c r="Z249">
        <f t="shared" si="160"/>
        <v>0.79976746853795044</v>
      </c>
      <c r="AA249">
        <f t="shared" si="161"/>
        <v>1.943277994791667E-11</v>
      </c>
      <c r="AC249">
        <f t="shared" si="162"/>
        <v>0.9579200182085279</v>
      </c>
      <c r="AD249">
        <f t="shared" si="163"/>
        <v>6.4573720726958053</v>
      </c>
      <c r="AE249">
        <f t="shared" si="164"/>
        <v>3.1520541841423584</v>
      </c>
      <c r="AF249">
        <f t="shared" si="165"/>
        <v>2.6903574182158413E-4</v>
      </c>
      <c r="AG249">
        <f t="shared" si="166"/>
        <v>0.69462616209500339</v>
      </c>
      <c r="AH249">
        <f t="shared" si="167"/>
        <v>2.7172609923979994E-5</v>
      </c>
      <c r="AI249">
        <f t="shared" si="168"/>
        <v>20.005814976757545</v>
      </c>
      <c r="AJ249">
        <f t="shared" si="169"/>
        <v>1100246.2612361717</v>
      </c>
      <c r="AK249">
        <f t="shared" si="170"/>
        <v>47290.250509076119</v>
      </c>
      <c r="AL249">
        <f t="shared" si="171"/>
        <v>10777.946777605723</v>
      </c>
      <c r="AM249">
        <f t="shared" si="172"/>
        <v>0.47739977506320597</v>
      </c>
      <c r="AN249">
        <f t="shared" si="173"/>
        <v>2.4121571782122272E+23</v>
      </c>
      <c r="AO249">
        <f t="shared" si="174"/>
        <v>3.8723600535978921E+150</v>
      </c>
      <c r="AP249">
        <f t="shared" si="175"/>
        <v>78636676651.634247</v>
      </c>
      <c r="AQ249">
        <f t="shared" si="176"/>
        <v>5.5288814121572388E+74</v>
      </c>
      <c r="AR249">
        <f t="shared" si="177"/>
        <v>2.1827100953568115</v>
      </c>
      <c r="AS249">
        <f t="shared" si="178"/>
        <v>9.5770474031829611</v>
      </c>
      <c r="AT249">
        <f t="shared" si="136"/>
        <v>103220.90719811304</v>
      </c>
      <c r="AU249">
        <f t="shared" si="136"/>
        <v>103220.90719811305</v>
      </c>
      <c r="AW249" s="2">
        <f t="shared" si="137"/>
        <v>1.0973134328358207</v>
      </c>
      <c r="AX249">
        <f t="shared" si="138"/>
        <v>0.77030527759785861</v>
      </c>
      <c r="AY249">
        <f t="shared" si="179"/>
        <v>4.033069567722835E-2</v>
      </c>
      <c r="AZ249">
        <f t="shared" si="179"/>
        <v>-0.11333712664382642</v>
      </c>
      <c r="BA249">
        <f t="shared" si="180"/>
        <v>0.70199202392623139</v>
      </c>
      <c r="BC249">
        <f t="shared" si="181"/>
        <v>385.15263879892922</v>
      </c>
      <c r="BJ249">
        <f t="shared" si="182"/>
        <v>1.3970343947820411E-14</v>
      </c>
      <c r="BK249">
        <f t="shared" si="183"/>
        <v>0.1181962095323721</v>
      </c>
      <c r="BL249" s="4">
        <f t="shared" si="184"/>
        <v>0.89907084557467487</v>
      </c>
      <c r="BM249" s="1">
        <f t="shared" si="185"/>
        <v>0.13146484519451029</v>
      </c>
      <c r="BN249">
        <f t="shared" si="186"/>
        <v>-0.88119036564714104</v>
      </c>
      <c r="BO249">
        <f t="shared" si="187"/>
        <v>-0.9273964507438518</v>
      </c>
      <c r="BP249">
        <f t="shared" si="188"/>
        <v>8.8180379046762789E-7</v>
      </c>
      <c r="BQ249">
        <f t="shared" si="189"/>
        <v>10.092915442532513</v>
      </c>
      <c r="BR249">
        <f t="shared" si="190"/>
        <v>0.16743549404203603</v>
      </c>
      <c r="BS249">
        <f t="shared" si="191"/>
        <v>1.46289955303846E-11</v>
      </c>
      <c r="BT249">
        <f t="shared" si="192"/>
        <v>8.77739731823076E-7</v>
      </c>
      <c r="BU249">
        <f t="shared" si="193"/>
        <v>44.940274269341494</v>
      </c>
      <c r="BV249">
        <f t="shared" si="194"/>
        <v>1.6526357185792848</v>
      </c>
      <c r="BW249">
        <f t="shared" si="195"/>
        <v>0.39276727865564209</v>
      </c>
      <c r="BX249">
        <f t="shared" si="196"/>
        <v>-6.0546280386740916</v>
      </c>
    </row>
    <row r="250" spans="1:76">
      <c r="A250">
        <v>1.4914000000000001</v>
      </c>
      <c r="B250">
        <v>49.215000000000003</v>
      </c>
      <c r="C250">
        <f t="shared" si="139"/>
        <v>2.4914000000000001</v>
      </c>
      <c r="D250">
        <f t="shared" si="140"/>
        <v>1.4914000000000001</v>
      </c>
      <c r="E250">
        <f t="shared" si="141"/>
        <v>149140</v>
      </c>
      <c r="F250">
        <f t="shared" si="142"/>
        <v>1112985074.6268656</v>
      </c>
      <c r="G250">
        <f t="shared" si="143"/>
        <v>3.1142500000000002</v>
      </c>
      <c r="H250">
        <f t="shared" si="134"/>
        <v>1.9742923313631249</v>
      </c>
      <c r="I250">
        <f t="shared" si="135"/>
        <v>8.2025000000000002E-4</v>
      </c>
      <c r="J250">
        <f t="shared" si="144"/>
        <v>1.60205078125E-11</v>
      </c>
      <c r="K250" s="1">
        <f t="shared" si="145"/>
        <v>0.12881001388576074</v>
      </c>
      <c r="L250">
        <f t="shared" si="146"/>
        <v>1.2881001388576074E-7</v>
      </c>
      <c r="M250">
        <f t="shared" si="147"/>
        <v>0.87118998611423926</v>
      </c>
      <c r="N250">
        <f t="shared" si="148"/>
        <v>8.7118998611423924E-7</v>
      </c>
      <c r="O250">
        <f t="shared" si="149"/>
        <v>484.81072585476727</v>
      </c>
      <c r="P250">
        <f t="shared" si="150"/>
        <v>8.447282552032858E-4</v>
      </c>
      <c r="Q250">
        <f t="shared" si="151"/>
        <v>7.9277040356708141E-15</v>
      </c>
      <c r="R250">
        <f t="shared" si="152"/>
        <v>4.0411804500416322E-18</v>
      </c>
      <c r="S250">
        <f t="shared" si="153"/>
        <v>8.4261627290701168E-13</v>
      </c>
      <c r="T250">
        <f t="shared" si="154"/>
        <v>8.3427353753169475E-16</v>
      </c>
      <c r="U250">
        <f t="shared" si="155"/>
        <v>7.5721181953834493E-13</v>
      </c>
      <c r="V250">
        <f t="shared" si="156"/>
        <v>1.1017703580489969E-3</v>
      </c>
      <c r="W250">
        <f t="shared" si="157"/>
        <v>1.112788061629487</v>
      </c>
      <c r="X250">
        <f t="shared" si="158"/>
        <v>6.7189383439551351</v>
      </c>
      <c r="Y250">
        <f t="shared" si="159"/>
        <v>1.4333824567040298E-5</v>
      </c>
      <c r="Z250">
        <f t="shared" si="160"/>
        <v>0.82165522214664566</v>
      </c>
      <c r="AA250">
        <f t="shared" si="161"/>
        <v>2.0025634765624999E-11</v>
      </c>
      <c r="AC250">
        <f t="shared" si="162"/>
        <v>0.9596220942832645</v>
      </c>
      <c r="AD250">
        <f t="shared" si="163"/>
        <v>6.6425706129298963</v>
      </c>
      <c r="AE250">
        <f t="shared" si="164"/>
        <v>3.2286796751133413</v>
      </c>
      <c r="AF250">
        <f t="shared" si="165"/>
        <v>2.6555751477786262E-4</v>
      </c>
      <c r="AG250">
        <f t="shared" si="166"/>
        <v>0.7158178015726282</v>
      </c>
      <c r="AH250">
        <f t="shared" si="167"/>
        <v>2.6821308992564123E-5</v>
      </c>
      <c r="AI250">
        <f t="shared" si="168"/>
        <v>19.472887859458382</v>
      </c>
      <c r="AJ250">
        <f t="shared" si="169"/>
        <v>1116240.813829334</v>
      </c>
      <c r="AK250">
        <f t="shared" si="170"/>
        <v>48587.927308579136</v>
      </c>
      <c r="AL250">
        <f t="shared" si="171"/>
        <v>10653.719577635604</v>
      </c>
      <c r="AM250">
        <f t="shared" si="172"/>
        <v>0.46825933509048445</v>
      </c>
      <c r="AN250">
        <f t="shared" si="173"/>
        <v>2.4550825230256909E+23</v>
      </c>
      <c r="AO250">
        <f t="shared" si="174"/>
        <v>4.878245738739962E+150</v>
      </c>
      <c r="AP250">
        <f t="shared" si="175"/>
        <v>64357389629.99218</v>
      </c>
      <c r="AQ250">
        <f t="shared" si="176"/>
        <v>3.5894103732764762E+74</v>
      </c>
      <c r="AR250">
        <f t="shared" si="177"/>
        <v>2.1557854750803513</v>
      </c>
      <c r="AS250">
        <f t="shared" si="178"/>
        <v>9.8317913469373561</v>
      </c>
      <c r="AT250">
        <f t="shared" si="136"/>
        <v>104745.14795609485</v>
      </c>
      <c r="AU250">
        <f t="shared" si="136"/>
        <v>104745.14795609484</v>
      </c>
      <c r="AW250" s="2">
        <f t="shared" si="137"/>
        <v>1.1129850746268655</v>
      </c>
      <c r="AX250">
        <f t="shared" si="138"/>
        <v>0.78168020862757326</v>
      </c>
      <c r="AY250">
        <f t="shared" si="179"/>
        <v>4.6489340389825072E-2</v>
      </c>
      <c r="AZ250">
        <f t="shared" si="179"/>
        <v>-0.10697088381190517</v>
      </c>
      <c r="BA250">
        <f t="shared" si="180"/>
        <v>0.70232766498655519</v>
      </c>
      <c r="BC250">
        <f t="shared" si="181"/>
        <v>390.84010431378675</v>
      </c>
      <c r="BJ250">
        <f t="shared" si="182"/>
        <v>1.3589061708194572E-14</v>
      </c>
      <c r="BK250">
        <f t="shared" si="183"/>
        <v>0.11657213092413886</v>
      </c>
      <c r="BL250" s="4">
        <f t="shared" si="184"/>
        <v>0.90499276731329725</v>
      </c>
      <c r="BM250" s="1">
        <f t="shared" si="185"/>
        <v>0.12881001388576074</v>
      </c>
      <c r="BN250">
        <f t="shared" si="186"/>
        <v>-0.89005037295232514</v>
      </c>
      <c r="BO250">
        <f t="shared" si="187"/>
        <v>-0.93340526460731643</v>
      </c>
      <c r="BP250">
        <f t="shared" si="188"/>
        <v>8.8342786907586108E-7</v>
      </c>
      <c r="BQ250">
        <f t="shared" si="189"/>
        <v>9.5007232686702761</v>
      </c>
      <c r="BR250">
        <f t="shared" si="190"/>
        <v>0.17359413875463281</v>
      </c>
      <c r="BS250">
        <f t="shared" si="191"/>
        <v>1.4947538789376033E-11</v>
      </c>
      <c r="BT250">
        <f t="shared" si="192"/>
        <v>8.9685232736256198E-7</v>
      </c>
      <c r="BU250">
        <f t="shared" si="193"/>
        <v>45.918839160963174</v>
      </c>
      <c r="BV250">
        <f t="shared" si="194"/>
        <v>1.6619909004622062</v>
      </c>
      <c r="BW250">
        <f t="shared" si="195"/>
        <v>0.39644346011242759</v>
      </c>
      <c r="BX250">
        <f t="shared" si="196"/>
        <v>-6.0538289043815103</v>
      </c>
    </row>
    <row r="251" spans="1:76">
      <c r="BK251" s="1" t="s">
        <v>117</v>
      </c>
      <c r="BL251" s="4">
        <f>AVERAGE(BL237:BL250)</f>
        <v>0.87458098207507617</v>
      </c>
      <c r="BP251" s="1" t="s">
        <v>117</v>
      </c>
      <c r="BQ251">
        <f>AVERAGE(BQ237:BQ250)</f>
        <v>12.541901792492395</v>
      </c>
    </row>
    <row r="252" spans="1:76">
      <c r="A252" s="1" t="s">
        <v>118</v>
      </c>
      <c r="BK252" s="1" t="s">
        <v>119</v>
      </c>
      <c r="BL252" s="4">
        <f>_xlfn.VAR.S(BL237:BL250)</f>
        <v>2.6383563163009005E-4</v>
      </c>
      <c r="BP252" s="1" t="s">
        <v>119</v>
      </c>
      <c r="BQ252">
        <f>_xlfn.VAR.S(BQ237:BQ250)</f>
        <v>2.6383563163009196</v>
      </c>
    </row>
    <row r="253" spans="1:76">
      <c r="A253" t="s">
        <v>28</v>
      </c>
      <c r="B253" t="s">
        <v>29</v>
      </c>
      <c r="C253" t="s">
        <v>53</v>
      </c>
      <c r="D253" t="s">
        <v>54</v>
      </c>
      <c r="E253" t="s">
        <v>55</v>
      </c>
      <c r="F253" s="3" t="s">
        <v>56</v>
      </c>
      <c r="G253" t="s">
        <v>57</v>
      </c>
      <c r="H253" t="s">
        <v>58</v>
      </c>
      <c r="I253" t="s">
        <v>59</v>
      </c>
      <c r="J253" t="s">
        <v>60</v>
      </c>
      <c r="BK253" s="1" t="s">
        <v>120</v>
      </c>
      <c r="BL253">
        <f>BL252^0.5</f>
        <v>1.6243017934795555E-2</v>
      </c>
      <c r="BP253" s="1" t="s">
        <v>120</v>
      </c>
      <c r="BQ253">
        <f>BQ252^0.5</f>
        <v>1.6243017934795614</v>
      </c>
    </row>
    <row r="254" spans="1:76">
      <c r="A254" s="1">
        <v>1.2342</v>
      </c>
      <c r="B254" s="1">
        <v>67.415000000000006</v>
      </c>
      <c r="C254">
        <f>A254+1</f>
        <v>2.2342</v>
      </c>
      <c r="D254">
        <f>C254-1</f>
        <v>1.2342</v>
      </c>
      <c r="E254">
        <f>D254*100000</f>
        <v>123420</v>
      </c>
      <c r="F254">
        <f>E254/(0.000134)</f>
        <v>921044776.119403</v>
      </c>
      <c r="G254">
        <f>1.25*C254/1</f>
        <v>2.7927499999999998</v>
      </c>
      <c r="H254">
        <f t="shared" ref="H254:H267" si="197">(((((C254+1)*100000)/2)*28.02)/(8.314*298))/1000</f>
        <v>1.8288526831914471</v>
      </c>
      <c r="I254">
        <f t="shared" ref="I254:I267" si="198">B254/60000</f>
        <v>1.1235833333333334E-3</v>
      </c>
      <c r="J254">
        <f>I254/51200000</f>
        <v>2.1944986979166668E-11</v>
      </c>
      <c r="BK254" s="1" t="s">
        <v>121</v>
      </c>
      <c r="BL254">
        <f>BL253*100</f>
        <v>1.6243017934795556</v>
      </c>
    </row>
    <row r="255" spans="1:76">
      <c r="A255" s="4">
        <v>1.2555000000000001</v>
      </c>
      <c r="B255" s="4">
        <v>68.488</v>
      </c>
      <c r="C255">
        <f>A255+1</f>
        <v>2.2555000000000001</v>
      </c>
      <c r="D255">
        <f>C255-1</f>
        <v>1.2555000000000001</v>
      </c>
      <c r="E255">
        <f>D255*100000</f>
        <v>125550</v>
      </c>
      <c r="F255">
        <f>E255/(0.000134)</f>
        <v>936940298.50746262</v>
      </c>
      <c r="G255">
        <f>1.25*C255/1</f>
        <v>2.819375</v>
      </c>
      <c r="H255">
        <f t="shared" si="197"/>
        <v>1.840897257476271</v>
      </c>
      <c r="I255">
        <f t="shared" si="198"/>
        <v>1.1414666666666666E-3</v>
      </c>
      <c r="J255">
        <f>I255/51200000</f>
        <v>2.2294270833333331E-11</v>
      </c>
    </row>
    <row r="256" spans="1:76">
      <c r="A256">
        <v>1.2722</v>
      </c>
      <c r="B256">
        <v>69.978999999999999</v>
      </c>
      <c r="C256">
        <f t="shared" ref="C256:C267" si="199">A256+1</f>
        <v>2.2721999999999998</v>
      </c>
      <c r="D256">
        <f t="shared" ref="D256:D267" si="200">C256-1</f>
        <v>1.2721999999999998</v>
      </c>
      <c r="E256">
        <f t="shared" ref="E256:E267" si="201">D256*100000</f>
        <v>127219.99999999997</v>
      </c>
      <c r="F256">
        <f t="shared" ref="F256:F267" si="202">E256/(0.000134)</f>
        <v>949402985.07462656</v>
      </c>
      <c r="G256">
        <f t="shared" ref="G256:G267" si="203">1.25*C256/1</f>
        <v>2.8402499999999997</v>
      </c>
      <c r="H256">
        <f t="shared" si="197"/>
        <v>1.8503406560939499</v>
      </c>
      <c r="I256">
        <f t="shared" si="198"/>
        <v>1.1663166666666667E-3</v>
      </c>
      <c r="J256">
        <f t="shared" ref="J256:J267" si="204">I256/51200000</f>
        <v>2.2779622395833333E-11</v>
      </c>
    </row>
    <row r="257" spans="1:81">
      <c r="A257">
        <v>1.292</v>
      </c>
      <c r="B257">
        <v>71.337000000000003</v>
      </c>
      <c r="C257">
        <f t="shared" si="199"/>
        <v>2.2919999999999998</v>
      </c>
      <c r="D257">
        <f t="shared" si="200"/>
        <v>1.2919999999999998</v>
      </c>
      <c r="E257">
        <f t="shared" si="201"/>
        <v>129199.99999999999</v>
      </c>
      <c r="F257">
        <f t="shared" si="202"/>
        <v>964179104.47761178</v>
      </c>
      <c r="G257">
        <f t="shared" si="203"/>
        <v>2.8649999999999998</v>
      </c>
      <c r="H257">
        <f t="shared" si="197"/>
        <v>1.8615370209220963</v>
      </c>
      <c r="I257">
        <f t="shared" si="198"/>
        <v>1.18895E-3</v>
      </c>
      <c r="J257">
        <f t="shared" si="204"/>
        <v>2.3221679687500001E-11</v>
      </c>
    </row>
    <row r="258" spans="1:81">
      <c r="A258">
        <v>1.3113999999999999</v>
      </c>
      <c r="B258">
        <v>72.914000000000001</v>
      </c>
      <c r="C258">
        <f t="shared" si="199"/>
        <v>2.3113999999999999</v>
      </c>
      <c r="D258">
        <f t="shared" si="200"/>
        <v>1.3113999999999999</v>
      </c>
      <c r="E258">
        <f t="shared" si="201"/>
        <v>131140</v>
      </c>
      <c r="F258">
        <f t="shared" si="202"/>
        <v>978656716.41791046</v>
      </c>
      <c r="G258">
        <f t="shared" si="203"/>
        <v>2.8892499999999997</v>
      </c>
      <c r="H258">
        <f t="shared" si="197"/>
        <v>1.8725071965617952</v>
      </c>
      <c r="I258">
        <f t="shared" si="198"/>
        <v>1.2152333333333334E-3</v>
      </c>
      <c r="J258">
        <f t="shared" si="204"/>
        <v>2.3735026041666669E-11</v>
      </c>
    </row>
    <row r="259" spans="1:81">
      <c r="A259">
        <v>1.3324</v>
      </c>
      <c r="B259">
        <v>74.209999999999994</v>
      </c>
      <c r="C259">
        <f t="shared" si="199"/>
        <v>2.3323999999999998</v>
      </c>
      <c r="D259">
        <f t="shared" si="200"/>
        <v>1.3323999999999998</v>
      </c>
      <c r="E259">
        <f t="shared" si="201"/>
        <v>133239.99999999997</v>
      </c>
      <c r="F259">
        <f t="shared" si="202"/>
        <v>994328358.20895493</v>
      </c>
      <c r="G259">
        <f t="shared" si="203"/>
        <v>2.9154999999999998</v>
      </c>
      <c r="H259">
        <f t="shared" si="197"/>
        <v>1.8843821289552836</v>
      </c>
      <c r="I259">
        <f t="shared" si="198"/>
        <v>1.2368333333333333E-3</v>
      </c>
      <c r="J259">
        <f t="shared" si="204"/>
        <v>2.4156901041666666E-11</v>
      </c>
    </row>
    <row r="260" spans="1:81">
      <c r="A260">
        <v>1.3512999999999999</v>
      </c>
      <c r="B260">
        <v>75.769000000000005</v>
      </c>
      <c r="C260">
        <f t="shared" si="199"/>
        <v>2.3513000000000002</v>
      </c>
      <c r="D260">
        <f t="shared" si="200"/>
        <v>1.3513000000000002</v>
      </c>
      <c r="E260">
        <f t="shared" si="201"/>
        <v>135130.00000000003</v>
      </c>
      <c r="F260">
        <f t="shared" si="202"/>
        <v>1008432835.8208957</v>
      </c>
      <c r="G260">
        <f t="shared" si="203"/>
        <v>2.9391250000000002</v>
      </c>
      <c r="H260">
        <f t="shared" si="197"/>
        <v>1.895069568109423</v>
      </c>
      <c r="I260">
        <f t="shared" si="198"/>
        <v>1.2628166666666667E-3</v>
      </c>
      <c r="J260">
        <f t="shared" si="204"/>
        <v>2.4664388020833334E-11</v>
      </c>
    </row>
    <row r="261" spans="1:81">
      <c r="A261">
        <v>1.3752</v>
      </c>
      <c r="B261">
        <v>77.006</v>
      </c>
      <c r="C261">
        <f t="shared" si="199"/>
        <v>2.3752</v>
      </c>
      <c r="D261">
        <f t="shared" si="200"/>
        <v>1.3752</v>
      </c>
      <c r="E261">
        <f t="shared" si="201"/>
        <v>137520</v>
      </c>
      <c r="F261">
        <f t="shared" si="202"/>
        <v>1026268656.7164179</v>
      </c>
      <c r="G261">
        <f t="shared" si="203"/>
        <v>2.9689999999999999</v>
      </c>
      <c r="H261">
        <f t="shared" si="197"/>
        <v>1.9085843721191553</v>
      </c>
      <c r="I261">
        <f t="shared" si="198"/>
        <v>1.2834333333333334E-3</v>
      </c>
      <c r="J261">
        <f t="shared" si="204"/>
        <v>2.5067057291666667E-11</v>
      </c>
    </row>
    <row r="262" spans="1:81">
      <c r="A262">
        <v>1.3912</v>
      </c>
      <c r="B262">
        <v>78.424000000000007</v>
      </c>
      <c r="C262">
        <f t="shared" si="199"/>
        <v>2.3912</v>
      </c>
      <c r="D262">
        <f t="shared" si="200"/>
        <v>1.3912</v>
      </c>
      <c r="E262">
        <f t="shared" si="201"/>
        <v>139120</v>
      </c>
      <c r="F262">
        <f t="shared" si="202"/>
        <v>1038208955.2238805</v>
      </c>
      <c r="G262">
        <f t="shared" si="203"/>
        <v>2.9889999999999999</v>
      </c>
      <c r="H262">
        <f t="shared" si="197"/>
        <v>1.9176319396570514</v>
      </c>
      <c r="I262">
        <f t="shared" si="198"/>
        <v>1.3070666666666667E-3</v>
      </c>
      <c r="J262">
        <f t="shared" si="204"/>
        <v>2.5528645833333335E-11</v>
      </c>
    </row>
    <row r="263" spans="1:81">
      <c r="A263">
        <v>1.4136</v>
      </c>
      <c r="B263">
        <v>79.900000000000006</v>
      </c>
      <c r="C263">
        <f t="shared" si="199"/>
        <v>2.4135999999999997</v>
      </c>
      <c r="D263">
        <f t="shared" si="200"/>
        <v>1.4135999999999997</v>
      </c>
      <c r="E263">
        <f t="shared" si="201"/>
        <v>141359.99999999997</v>
      </c>
      <c r="F263">
        <f t="shared" si="202"/>
        <v>1054925373.1343281</v>
      </c>
      <c r="G263">
        <f t="shared" si="203"/>
        <v>3.0169999999999995</v>
      </c>
      <c r="H263">
        <f t="shared" si="197"/>
        <v>1.9302985342101056</v>
      </c>
      <c r="I263">
        <f t="shared" si="198"/>
        <v>1.3316666666666668E-3</v>
      </c>
      <c r="J263">
        <f t="shared" si="204"/>
        <v>2.6009114583333334E-11</v>
      </c>
    </row>
    <row r="264" spans="1:81">
      <c r="A264">
        <v>1.4311</v>
      </c>
      <c r="B264">
        <v>81.25</v>
      </c>
      <c r="C264">
        <f t="shared" si="199"/>
        <v>2.4310999999999998</v>
      </c>
      <c r="D264">
        <f t="shared" si="200"/>
        <v>1.4310999999999998</v>
      </c>
      <c r="E264">
        <f t="shared" si="201"/>
        <v>143109.99999999997</v>
      </c>
      <c r="F264">
        <f t="shared" si="202"/>
        <v>1067985074.6268654</v>
      </c>
      <c r="G264">
        <f t="shared" si="203"/>
        <v>3.038875</v>
      </c>
      <c r="H264">
        <f t="shared" si="197"/>
        <v>1.9401943112046793</v>
      </c>
      <c r="I264">
        <f t="shared" si="198"/>
        <v>1.3541666666666667E-3</v>
      </c>
      <c r="J264">
        <f t="shared" si="204"/>
        <v>2.6448567708333334E-11</v>
      </c>
    </row>
    <row r="265" spans="1:81">
      <c r="A265">
        <v>1.4521999999999999</v>
      </c>
      <c r="B265">
        <v>82.677999999999997</v>
      </c>
      <c r="C265">
        <f t="shared" si="199"/>
        <v>2.4521999999999999</v>
      </c>
      <c r="D265">
        <f t="shared" si="200"/>
        <v>1.4521999999999999</v>
      </c>
      <c r="E265">
        <f t="shared" si="201"/>
        <v>145220</v>
      </c>
      <c r="F265">
        <f t="shared" si="202"/>
        <v>1083731343.283582</v>
      </c>
      <c r="G265">
        <f t="shared" si="203"/>
        <v>3.0652499999999998</v>
      </c>
      <c r="H265">
        <f t="shared" si="197"/>
        <v>1.9521257908952798</v>
      </c>
      <c r="I265">
        <f t="shared" si="198"/>
        <v>1.3779666666666665E-3</v>
      </c>
      <c r="J265">
        <f t="shared" si="204"/>
        <v>2.6913411458333331E-11</v>
      </c>
    </row>
    <row r="266" spans="1:81">
      <c r="A266">
        <v>1.4738</v>
      </c>
      <c r="B266">
        <v>83.926000000000002</v>
      </c>
      <c r="C266">
        <f t="shared" si="199"/>
        <v>2.4737999999999998</v>
      </c>
      <c r="D266">
        <f t="shared" si="200"/>
        <v>1.4737999999999998</v>
      </c>
      <c r="E266">
        <f t="shared" si="201"/>
        <v>147379.99999999997</v>
      </c>
      <c r="F266">
        <f t="shared" si="202"/>
        <v>1099850746.2686565</v>
      </c>
      <c r="G266">
        <f t="shared" si="203"/>
        <v>3.0922499999999999</v>
      </c>
      <c r="H266">
        <f t="shared" si="197"/>
        <v>1.9643400070714392</v>
      </c>
      <c r="I266">
        <f t="shared" si="198"/>
        <v>1.3987666666666666E-3</v>
      </c>
      <c r="J266">
        <f t="shared" si="204"/>
        <v>2.7319661458333333E-11</v>
      </c>
    </row>
    <row r="267" spans="1:81">
      <c r="A267">
        <v>1.4912000000000001</v>
      </c>
      <c r="B267">
        <v>85.436999999999998</v>
      </c>
      <c r="C267">
        <f t="shared" si="199"/>
        <v>2.4912000000000001</v>
      </c>
      <c r="D267">
        <f t="shared" si="200"/>
        <v>1.4912000000000001</v>
      </c>
      <c r="E267">
        <f t="shared" si="201"/>
        <v>149120</v>
      </c>
      <c r="F267">
        <f t="shared" si="202"/>
        <v>1112835820.8955224</v>
      </c>
      <c r="G267">
        <f t="shared" si="203"/>
        <v>3.1139999999999999</v>
      </c>
      <c r="H267">
        <f t="shared" si="197"/>
        <v>1.9741792367689011</v>
      </c>
      <c r="I267">
        <f t="shared" si="198"/>
        <v>1.42395E-3</v>
      </c>
      <c r="J267">
        <f t="shared" si="204"/>
        <v>2.78115234375E-11</v>
      </c>
    </row>
    <row r="269" spans="1:81">
      <c r="A269" s="8" t="s">
        <v>128</v>
      </c>
    </row>
    <row r="270" spans="1:81">
      <c r="A270" s="1" t="s">
        <v>49</v>
      </c>
      <c r="K270" s="9" t="s">
        <v>50</v>
      </c>
      <c r="L270" s="9"/>
      <c r="M270" s="9"/>
      <c r="P270" s="8" t="s">
        <v>51</v>
      </c>
      <c r="BM270" s="4"/>
      <c r="BN270" s="10" t="s">
        <v>52</v>
      </c>
      <c r="BS270" s="10" t="s">
        <v>129</v>
      </c>
      <c r="BV270" s="4"/>
      <c r="BW270" s="4"/>
      <c r="BX270" s="4"/>
      <c r="BY270" s="4"/>
      <c r="BZ270" s="4"/>
      <c r="CA270" s="4"/>
      <c r="CB270" s="4"/>
      <c r="CC270" s="4"/>
    </row>
    <row r="271" spans="1:81">
      <c r="A271" t="s">
        <v>44</v>
      </c>
      <c r="B271" t="s">
        <v>45</v>
      </c>
      <c r="C271" t="s">
        <v>53</v>
      </c>
      <c r="D271" t="s">
        <v>54</v>
      </c>
      <c r="E271" t="s">
        <v>55</v>
      </c>
      <c r="F271" s="3" t="s">
        <v>56</v>
      </c>
      <c r="G271" t="s">
        <v>57</v>
      </c>
      <c r="H271" t="s">
        <v>58</v>
      </c>
      <c r="I271" t="s">
        <v>59</v>
      </c>
      <c r="J271" t="s">
        <v>60</v>
      </c>
      <c r="K271" s="1" t="s">
        <v>61</v>
      </c>
      <c r="L271" t="s">
        <v>62</v>
      </c>
      <c r="M271" t="s">
        <v>63</v>
      </c>
      <c r="N271" t="s">
        <v>64</v>
      </c>
      <c r="O271" t="s">
        <v>65</v>
      </c>
      <c r="P271" s="11" t="s">
        <v>66</v>
      </c>
      <c r="Q271" s="11" t="s">
        <v>67</v>
      </c>
      <c r="R271" s="11" t="s">
        <v>68</v>
      </c>
      <c r="S271" s="11" t="s">
        <v>69</v>
      </c>
      <c r="T271" s="11" t="s">
        <v>70</v>
      </c>
      <c r="U271" s="3" t="s">
        <v>71</v>
      </c>
      <c r="V271" s="11" t="s">
        <v>72</v>
      </c>
      <c r="W271" s="11" t="s">
        <v>73</v>
      </c>
      <c r="X271" s="12" t="s">
        <v>74</v>
      </c>
      <c r="Y271" s="12" t="s">
        <v>75</v>
      </c>
      <c r="Z271" s="12" t="s">
        <v>76</v>
      </c>
      <c r="AA271" s="12" t="s">
        <v>77</v>
      </c>
      <c r="AB271" s="13"/>
      <c r="AC271" s="13" t="s">
        <v>78</v>
      </c>
      <c r="AD271" s="13" t="s">
        <v>79</v>
      </c>
      <c r="AE271" s="13" t="s">
        <v>130</v>
      </c>
      <c r="AF271" s="13" t="s">
        <v>84</v>
      </c>
      <c r="AG271" s="13" t="s">
        <v>86</v>
      </c>
      <c r="AI271" s="16" t="s">
        <v>131</v>
      </c>
      <c r="AJ271" s="16" t="s">
        <v>132</v>
      </c>
      <c r="AK271" s="13" t="s">
        <v>133</v>
      </c>
      <c r="AL271" s="13" t="s">
        <v>134</v>
      </c>
      <c r="AM271" s="17" t="s">
        <v>135</v>
      </c>
      <c r="AN271" s="17" t="s">
        <v>136</v>
      </c>
      <c r="AO271" s="13" t="s">
        <v>137</v>
      </c>
      <c r="AP271" s="13" t="s">
        <v>138</v>
      </c>
      <c r="AQ271" s="3" t="s">
        <v>100</v>
      </c>
      <c r="AV271" s="3" t="s">
        <v>101</v>
      </c>
      <c r="AW271" s="3" t="s">
        <v>102</v>
      </c>
      <c r="AX271" s="3" t="s">
        <v>103</v>
      </c>
      <c r="AY271" s="1" t="s">
        <v>104</v>
      </c>
      <c r="AZ271" s="3" t="s">
        <v>139</v>
      </c>
      <c r="BA271" s="3" t="s">
        <v>105</v>
      </c>
      <c r="BB271" s="3" t="s">
        <v>106</v>
      </c>
      <c r="BC271" s="3" t="s">
        <v>140</v>
      </c>
      <c r="BD271" s="3" t="s">
        <v>107</v>
      </c>
      <c r="BE271" s="3" t="s">
        <v>141</v>
      </c>
      <c r="BF271" s="3" t="s">
        <v>142</v>
      </c>
      <c r="BG271" s="3" t="s">
        <v>143</v>
      </c>
      <c r="BH271" s="3" t="s">
        <v>37</v>
      </c>
      <c r="BI271" s="3" t="s">
        <v>144</v>
      </c>
      <c r="BJ271" s="3" t="s">
        <v>145</v>
      </c>
      <c r="BL271" t="s">
        <v>146</v>
      </c>
      <c r="BM271" s="4" t="s">
        <v>127</v>
      </c>
      <c r="BN271" t="s">
        <v>112</v>
      </c>
      <c r="BO271" t="s">
        <v>113</v>
      </c>
      <c r="BP271" t="s">
        <v>114</v>
      </c>
      <c r="BQ271" t="s">
        <v>115</v>
      </c>
      <c r="BR271" t="s">
        <v>116</v>
      </c>
      <c r="BS271" t="s">
        <v>147</v>
      </c>
      <c r="BT271" t="s">
        <v>148</v>
      </c>
      <c r="BU271" t="s">
        <v>115</v>
      </c>
      <c r="BV271" s="4"/>
      <c r="BW271" t="s">
        <v>149</v>
      </c>
      <c r="BX271" s="4"/>
      <c r="BY271" s="4"/>
      <c r="BZ271" s="4"/>
      <c r="CA271" t="s">
        <v>150</v>
      </c>
      <c r="CB271" s="4"/>
      <c r="CC271" s="4"/>
    </row>
    <row r="272" spans="1:81">
      <c r="A272" s="1">
        <v>1.2343</v>
      </c>
      <c r="B272" s="1">
        <v>34.473999999999997</v>
      </c>
      <c r="C272">
        <f>A272+1</f>
        <v>2.2343000000000002</v>
      </c>
      <c r="D272">
        <f>C272-1</f>
        <v>1.2343000000000002</v>
      </c>
      <c r="E272">
        <f>D272*100000</f>
        <v>123430.00000000001</v>
      </c>
      <c r="F272">
        <f>E272/(0.000134)</f>
        <v>921119402.98507476</v>
      </c>
      <c r="G272">
        <f>1.25*C272/1</f>
        <v>2.7928750000000004</v>
      </c>
      <c r="H272">
        <f t="shared" ref="H272:H285" si="205">(((((C272+1)*100000)/2)*28.02)/(8.314*298))/1000</f>
        <v>1.8289092304885588</v>
      </c>
      <c r="I272">
        <f t="shared" ref="I272:I285" si="206">B272/60000</f>
        <v>5.7456666666666663E-4</v>
      </c>
      <c r="J272">
        <f>I272/51200000</f>
        <v>1.1222005208333333E-11</v>
      </c>
      <c r="K272" s="1">
        <f>1-(((J272/J289)^0.25)*1)</f>
        <v>0.15436337429411673</v>
      </c>
      <c r="L272">
        <f>K272*10^-6</f>
        <v>1.5436337429411673E-7</v>
      </c>
      <c r="M272">
        <f>1-K272</f>
        <v>0.84563662570588327</v>
      </c>
      <c r="N272">
        <f>M272*10^-6</f>
        <v>8.4563662570588325E-7</v>
      </c>
      <c r="O272">
        <f>F272*(N272/2)</f>
        <v>389.46615190625818</v>
      </c>
      <c r="P272">
        <f>(((O272*N272)+(0.5*(N272^2)*(9898+F272))))</f>
        <v>6.5869722408567338E-4</v>
      </c>
      <c r="Q272">
        <f>(((0.25*(((1*10^-6)^2)-(N272^2)))-(0.5*(N272^2)*(LN(1/M272)))))</f>
        <v>1.1275754106065313E-14</v>
      </c>
      <c r="R272">
        <f>(0.0625*(9898+F272)*((((1*10^-6)^2)-(N272^2))^2))</f>
        <v>4.6728467851426188E-18</v>
      </c>
      <c r="S272">
        <f>((2*PI()*1010)/(0.02))*((P272*Q272)-R272)</f>
        <v>8.7399288435197126E-13</v>
      </c>
      <c r="T272">
        <f>S272/1010</f>
        <v>8.6533948945739728E-16</v>
      </c>
      <c r="U272">
        <f>(PI()*((0.000001)^2))-(PI()*(N272^2))</f>
        <v>8.9503565434429735E-13</v>
      </c>
      <c r="V272">
        <f>T272/U272</f>
        <v>9.6682124925106421E-4</v>
      </c>
      <c r="W272">
        <f>(T272*1010)/U272</f>
        <v>0.97648946174357487</v>
      </c>
      <c r="X272">
        <f>(J272)/(PI()*(N272^2))</f>
        <v>4.9952016406003645</v>
      </c>
      <c r="Y272">
        <f>(2*1010*V272*L272)/(0.02)</f>
        <v>1.5073420827738404E-5</v>
      </c>
      <c r="Z272">
        <f>(1.25*X272*2*N272)/(0.00001781)</f>
        <v>0.5929429337560056</v>
      </c>
      <c r="AA272">
        <f>J272*1.25</f>
        <v>1.4027506510416667E-11</v>
      </c>
      <c r="AC272">
        <f>AA272/(AA272+S272)</f>
        <v>0.94134866155423269</v>
      </c>
      <c r="AD272">
        <f>(AA272+S272)/(PI()*(0.000001)^2)</f>
        <v>4.7432945763166314</v>
      </c>
      <c r="AE272">
        <f>J272+T272</f>
        <v>1.122287054782279E-11</v>
      </c>
      <c r="AF272">
        <f>16/Z272</f>
        <v>26.984047012159785</v>
      </c>
      <c r="AG272">
        <f>((((0.000134)/(0.000002))*4*AF272*((AD272*AC272)^2))/(2*1.25))*(2/(1+C272))</f>
        <v>35662.581533425946</v>
      </c>
      <c r="AI272" s="18">
        <f t="shared" ref="AI272:AI285" si="207">J272/AE272</f>
        <v>0.99992289499502196</v>
      </c>
      <c r="AJ272" s="18">
        <f t="shared" ref="AJ272:AJ285" si="208">T272/AE272</f>
        <v>7.7105004978006371E-5</v>
      </c>
      <c r="AK272">
        <f>1/M183</f>
        <v>1.9556901503378885</v>
      </c>
      <c r="AL272">
        <f>1/AJ272</f>
        <v>12969.326703049206</v>
      </c>
      <c r="AM272">
        <f>AL272^0.5</f>
        <v>113.88295176649227</v>
      </c>
      <c r="AN272">
        <f>AK272^0.5</f>
        <v>1.3984599208907951</v>
      </c>
      <c r="AO272">
        <f t="shared" ref="AO272:AO285" si="209">((0.0174*V272)/(0.00001781*X272))^0.5</f>
        <v>0.43484977118096463</v>
      </c>
      <c r="AP272">
        <f t="shared" ref="AP272:AP285" si="210">16/Z272</f>
        <v>26.984047012159785</v>
      </c>
      <c r="AQ272">
        <f>(AG272/0.000134)*(AN272^2)*(0.000002/4)</f>
        <v>260.24238597217538</v>
      </c>
      <c r="AV272">
        <f>((AD272*(1-AC272))*0.000002*0.02)/(2*1010*AQ272)</f>
        <v>2.1168428299683211E-14</v>
      </c>
      <c r="AW272">
        <f>(AV272^0.5)*10^6</f>
        <v>0.14549373972677729</v>
      </c>
      <c r="AX272" s="4">
        <f t="shared" ref="AX272:AX285" si="211">AW272/K272</f>
        <v>0.94254055012791016</v>
      </c>
      <c r="AY272" s="1">
        <f>1-(((J272/J289)^0.25)*1)</f>
        <v>0.15436337429411673</v>
      </c>
      <c r="AZ272">
        <f t="shared" ref="AZ272:AZ285" si="212">LOG(AC272)</f>
        <v>-2.6249490554249841E-2</v>
      </c>
      <c r="BA272">
        <f t="shared" ref="BA272:BA285" si="213">LOG(AY272)</f>
        <v>-0.81145573657059245</v>
      </c>
      <c r="BB272">
        <f t="shared" ref="BB272:BB285" si="214">LOG(AW272)</f>
        <v>-0.83715569300526982</v>
      </c>
      <c r="BC272">
        <f>1-AW272</f>
        <v>0.85450626027322274</v>
      </c>
      <c r="BD272">
        <f>BC272*10^-6</f>
        <v>8.5450626027322274E-7</v>
      </c>
      <c r="BE272">
        <f>(51200000*PI()*(BD272^2))/((PI()*((0.0185)^2))/4)</f>
        <v>0.43693515945562356</v>
      </c>
      <c r="BF272">
        <f>(BE272*(BD272^2))/8</f>
        <v>3.9880216164442715E-14</v>
      </c>
      <c r="BG272">
        <f>BF272/(0.0000000000009869233)</f>
        <v>4.0408627665840607E-2</v>
      </c>
      <c r="BH272">
        <f>LOG(BG272)</f>
        <v>-1.3935258985618828</v>
      </c>
      <c r="BI272">
        <f t="shared" ref="BI272:BI285" si="215">LOG(E272)</f>
        <v>5.091420728992051</v>
      </c>
      <c r="BJ272">
        <f>LOG(BD272)</f>
        <v>-6.0682847512087132</v>
      </c>
      <c r="BL272">
        <f t="shared" ref="BL272:BL285" si="216">((K272-AW272)/K272)*100</f>
        <v>5.7459449872089836</v>
      </c>
      <c r="BM272" s="4">
        <f>LOG(A272)</f>
        <v>9.1420728992051309E-2</v>
      </c>
      <c r="BN272">
        <f>(((BD272^4)*PI())/(8*0.00001781*0.000134))*E272</f>
        <v>1.0828614474546602E-11</v>
      </c>
      <c r="BO272">
        <f>BN272*60000</f>
        <v>6.497168684727961E-7</v>
      </c>
      <c r="BP272">
        <f>BO272*51200000</f>
        <v>33.265503665807159</v>
      </c>
      <c r="BQ272">
        <f>LOG(BP272)</f>
        <v>1.5219941033908106</v>
      </c>
      <c r="BR272">
        <f>LOG(B272)</f>
        <v>1.5374916772907963</v>
      </c>
      <c r="BS272">
        <f>((BF272*0.0002688)/(0.00001781*0.000134))*E272</f>
        <v>5.5441986047601206E-4</v>
      </c>
      <c r="BT272">
        <f>BS272*60000</f>
        <v>33.265191628560721</v>
      </c>
      <c r="BU272">
        <f>LOG(BT272)</f>
        <v>1.5219900296003992</v>
      </c>
      <c r="BV272" s="4"/>
      <c r="BW272" s="4">
        <f>((BP272-B272)/(B272))*100</f>
        <v>-3.5055297737217535</v>
      </c>
      <c r="BX272" s="4"/>
      <c r="BY272" s="4"/>
      <c r="BZ272" s="4"/>
      <c r="CA272" s="4">
        <f>BP272/B272</f>
        <v>0.96494470226278251</v>
      </c>
      <c r="CB272" s="4"/>
      <c r="CC272" s="4"/>
    </row>
    <row r="273" spans="1:81">
      <c r="A273">
        <v>1.2542</v>
      </c>
      <c r="B273">
        <v>35.301000000000002</v>
      </c>
      <c r="C273">
        <f t="shared" ref="C273:C285" si="217">A273+1</f>
        <v>2.2542</v>
      </c>
      <c r="D273">
        <f t="shared" ref="D273:D285" si="218">C273-1</f>
        <v>1.2542</v>
      </c>
      <c r="E273">
        <f t="shared" ref="E273:E285" si="219">D273*100000</f>
        <v>125420</v>
      </c>
      <c r="F273">
        <f t="shared" ref="F273:F285" si="220">E273/(0.000134)</f>
        <v>935970149.25373137</v>
      </c>
      <c r="G273">
        <f t="shared" ref="G273:G285" si="221">1.25*C273/1</f>
        <v>2.8177500000000002</v>
      </c>
      <c r="H273">
        <f t="shared" si="205"/>
        <v>1.8401621426138171</v>
      </c>
      <c r="I273">
        <f t="shared" si="206"/>
        <v>5.8835000000000007E-4</v>
      </c>
      <c r="J273">
        <f t="shared" ref="J273:J285" si="222">I273/51200000</f>
        <v>1.1491210937500002E-11</v>
      </c>
      <c r="K273" s="1">
        <f t="shared" ref="K273:K285" si="223">1-(((J273/J290)^0.25)*1)</f>
        <v>0.1526884410925603</v>
      </c>
      <c r="L273">
        <f t="shared" ref="L273:L285" si="224">K273*10^-6</f>
        <v>1.526884410925603E-7</v>
      </c>
      <c r="M273">
        <f t="shared" ref="M273:M285" si="225">1-K273</f>
        <v>0.8473115589074397</v>
      </c>
      <c r="N273">
        <f t="shared" ref="N273:N285" si="226">M273*10^-6</f>
        <v>8.4731155890743965E-7</v>
      </c>
      <c r="O273">
        <f t="shared" ref="O273:O285" si="227">F273*(N273/2)</f>
        <v>396.52916312750403</v>
      </c>
      <c r="P273">
        <f t="shared" ref="P273:P285" si="228">(((O273*N273)+(0.5*(N273^2)*(9898+F273))))</f>
        <v>6.7197103979326433E-4</v>
      </c>
      <c r="Q273">
        <f t="shared" ref="Q273:Q285" si="229">(((0.25*(((1*10^-6)^2)-(N273^2)))-(0.5*(N273^2)*(LN(1/M273)))))</f>
        <v>1.1039443626440139E-14</v>
      </c>
      <c r="R273">
        <f t="shared" ref="R273:R285" si="230">(0.0625*(9898+F273)*((((1*10^-6)^2)-(N273^2))^2))</f>
        <v>4.6541376704976159E-18</v>
      </c>
      <c r="S273">
        <f t="shared" ref="S273:S285" si="231">((2*PI()*1010)/(0.02))*((P273*Q273)-R273)</f>
        <v>8.7703503739358726E-13</v>
      </c>
      <c r="T273">
        <f t="shared" ref="T273:T285" si="232">S273/1010</f>
        <v>8.6835152217186859E-16</v>
      </c>
      <c r="U273">
        <f t="shared" ref="U273:U285" si="233">(PI()*((0.000001)^2))-(PI()*(N273^2))</f>
        <v>8.8612743236941883E-13</v>
      </c>
      <c r="V273">
        <f t="shared" ref="V273:V285" si="234">T273/U273</f>
        <v>9.7993978117795174E-4</v>
      </c>
      <c r="W273">
        <f t="shared" ref="W273:W285" si="235">(T273*1010)/U273</f>
        <v>0.98973917898973129</v>
      </c>
      <c r="X273">
        <f t="shared" ref="X273:X285" si="236">(J273)/(PI()*(N273^2))</f>
        <v>5.0948295852163055</v>
      </c>
      <c r="Y273">
        <f t="shared" ref="Y273:Y285" si="237">(2*1010*V273*L273)/(0.02)</f>
        <v>1.511217323281726E-5</v>
      </c>
      <c r="Z273">
        <f t="shared" ref="Z273:Z285" si="238">(1.25*X273*2*N273)/(0.00001781)</f>
        <v>0.60596687229328638</v>
      </c>
      <c r="AA273">
        <f t="shared" ref="AA273:AA285" si="239">J273*1.25</f>
        <v>1.4364013671875003E-11</v>
      </c>
      <c r="AC273">
        <f t="shared" ref="AC273:AC285" si="240">AA273/(AA273+S273)</f>
        <v>0.94245572899060204</v>
      </c>
      <c r="AD273">
        <f t="shared" ref="AD273:AD285" si="241">(AA273+S273)/(PI()*(0.000001)^2)</f>
        <v>4.851376479968895</v>
      </c>
      <c r="AE273">
        <f t="shared" ref="AE273:AE285" si="242">J273+T273</f>
        <v>1.1492079289022173E-11</v>
      </c>
      <c r="AF273">
        <f t="shared" ref="AF273:AF285" si="243">16/Z273</f>
        <v>26.404083674488465</v>
      </c>
      <c r="AG273">
        <f t="shared" ref="AG273:AG285" si="244">((((0.000134)/(0.000002))*4*AF273*((AD273*AC273)^2))/(2*1.25))*(2/(1+C273))</f>
        <v>36366.668259840691</v>
      </c>
      <c r="AI273" s="18">
        <f t="shared" si="207"/>
        <v>0.99992443912887019</v>
      </c>
      <c r="AJ273" s="18">
        <f t="shared" si="208"/>
        <v>7.5560871129854004E-5</v>
      </c>
      <c r="AK273">
        <f t="shared" ref="AK273:AK285" si="245">1/M184</f>
        <v>1.9381061303692262</v>
      </c>
      <c r="AL273">
        <f t="shared" ref="AL273:AL285" si="246">1/AJ273</f>
        <v>13234.363037999721</v>
      </c>
      <c r="AM273">
        <f t="shared" ref="AM273:AM285" si="247">AL273^0.5</f>
        <v>115.04070165815106</v>
      </c>
      <c r="AN273">
        <f t="shared" ref="AN273:AN285" si="248">AK273^0.5</f>
        <v>1.3921588021376103</v>
      </c>
      <c r="AO273">
        <f t="shared" si="209"/>
        <v>0.43348844711855694</v>
      </c>
      <c r="AP273">
        <f t="shared" si="210"/>
        <v>26.404083674488465</v>
      </c>
      <c r="AQ273">
        <f t="shared" ref="AQ273:AQ285" si="249">(AG273/0.000134)*(AN273^2)*(0.000002/4)</f>
        <v>262.99426378918355</v>
      </c>
      <c r="AV273">
        <f t="shared" ref="AV273:AV285" si="250">((AD273*(1-AC273))*0.000002*0.02)/(2*1010*AQ273)</f>
        <v>2.1019840524857618E-14</v>
      </c>
      <c r="AW273">
        <f t="shared" ref="AW273:AW285" si="251">(AV273^0.5)*10^6</f>
        <v>0.14498220761478842</v>
      </c>
      <c r="AX273" s="4">
        <f t="shared" si="211"/>
        <v>0.94952968657856462</v>
      </c>
      <c r="AY273" s="1">
        <f t="shared" ref="AY273:AY285" si="252">1-(((J273/J290)^0.25)*1)</f>
        <v>0.1526884410925603</v>
      </c>
      <c r="AZ273">
        <f t="shared" si="212"/>
        <v>-2.573904123533681E-2</v>
      </c>
      <c r="BA273">
        <f t="shared" si="213"/>
        <v>-0.81619383890772679</v>
      </c>
      <c r="BB273">
        <f t="shared" si="214"/>
        <v>-0.83868529161908978</v>
      </c>
      <c r="BC273">
        <f t="shared" ref="BC273:BC285" si="253">1-AW273</f>
        <v>0.85501779238521158</v>
      </c>
      <c r="BD273">
        <f t="shared" ref="BD273:BD285" si="254">BC273*10^-6</f>
        <v>8.5501779238521155E-7</v>
      </c>
      <c r="BE273">
        <f t="shared" ref="BE273:BE285" si="255">(51200000*PI()*(BD273^2))/((PI()*((0.0185)^2))/4)</f>
        <v>0.43745844003060191</v>
      </c>
      <c r="BF273">
        <f t="shared" ref="BF273:BF285" si="256">(BE273*(BD273^2))/8</f>
        <v>3.9975795740697719E-14</v>
      </c>
      <c r="BG273">
        <f t="shared" ref="BG273:BG285" si="257">BF273/(0.0000000000009869233)</f>
        <v>4.0505473668214859E-2</v>
      </c>
      <c r="BH273">
        <f t="shared" ref="BH273:BH285" si="258">LOG(BG273)</f>
        <v>-1.3924862848526149</v>
      </c>
      <c r="BI273">
        <f t="shared" si="215"/>
        <v>5.0983667964393309</v>
      </c>
      <c r="BJ273">
        <f t="shared" ref="BJ273:BJ285" si="259">LOG(BD273)</f>
        <v>-6.0680248477813965</v>
      </c>
      <c r="BL273">
        <f t="shared" si="216"/>
        <v>5.0470313421435335</v>
      </c>
      <c r="BM273" s="4">
        <f t="shared" ref="BM273:BM285" si="260">LOG(A273)</f>
        <v>9.8366796439331022E-2</v>
      </c>
      <c r="BN273">
        <f t="shared" ref="BN273:BN285" si="261">(((BD273^4)*PI())/(8*0.00001781*0.000134))*E273</f>
        <v>1.1029569793499529E-11</v>
      </c>
      <c r="BO273">
        <f t="shared" ref="BO273:BO285" si="262">BN273*60000</f>
        <v>6.6177418760997174E-7</v>
      </c>
      <c r="BP273">
        <f t="shared" ref="BP273:BP285" si="263">BO273*51200000</f>
        <v>33.882838405630551</v>
      </c>
      <c r="BQ273">
        <f t="shared" ref="BQ273:BQ285" si="264">LOG(BP273)</f>
        <v>1.5299797845473579</v>
      </c>
      <c r="BR273">
        <f t="shared" ref="BR273:BR285" si="265">LOG(B273)</f>
        <v>1.5477870081733902</v>
      </c>
      <c r="BS273">
        <f t="shared" ref="BS273:BS285" si="266">((BF273*0.0002688)/(0.00001781*0.000134))*E273</f>
        <v>5.6470867629429414E-4</v>
      </c>
      <c r="BT273">
        <f t="shared" ref="BT273:BT285" si="267">BS273*60000</f>
        <v>33.882520577657651</v>
      </c>
      <c r="BU273">
        <f t="shared" ref="BU273:BU285" si="268">LOG(BT273)</f>
        <v>1.5299757107569467</v>
      </c>
      <c r="BV273" s="4"/>
      <c r="BW273" s="4">
        <f t="shared" ref="BW273:BW285" si="269">((BP273-B273)/(B273))*100</f>
        <v>-4.0173411358586186</v>
      </c>
      <c r="BX273" s="4"/>
      <c r="BY273" s="4"/>
      <c r="BZ273" s="4"/>
      <c r="CA273" s="4">
        <f t="shared" ref="CA273:CA285" si="270">BP273/B273</f>
        <v>0.95982658864141379</v>
      </c>
      <c r="CB273" s="4"/>
      <c r="CC273" s="4"/>
    </row>
    <row r="274" spans="1:81">
      <c r="A274">
        <v>1.2725</v>
      </c>
      <c r="B274">
        <v>36.335000000000001</v>
      </c>
      <c r="C274">
        <f t="shared" si="217"/>
        <v>2.2725</v>
      </c>
      <c r="D274">
        <f t="shared" si="218"/>
        <v>1.2725</v>
      </c>
      <c r="E274">
        <f t="shared" si="219"/>
        <v>127250</v>
      </c>
      <c r="F274">
        <f t="shared" si="220"/>
        <v>949626865.67164171</v>
      </c>
      <c r="G274">
        <f t="shared" si="221"/>
        <v>2.8406250000000002</v>
      </c>
      <c r="H274">
        <f t="shared" si="205"/>
        <v>1.8505102979852854</v>
      </c>
      <c r="I274">
        <f t="shared" si="206"/>
        <v>6.055833333333333E-4</v>
      </c>
      <c r="J274">
        <f t="shared" si="222"/>
        <v>1.1827799479166665E-11</v>
      </c>
      <c r="K274" s="1">
        <f t="shared" si="223"/>
        <v>0.15113357163736063</v>
      </c>
      <c r="L274">
        <f t="shared" si="224"/>
        <v>1.5113357163736062E-7</v>
      </c>
      <c r="M274">
        <f t="shared" si="225"/>
        <v>0.84886642836263937</v>
      </c>
      <c r="N274">
        <f t="shared" si="226"/>
        <v>8.4886642836263928E-7</v>
      </c>
      <c r="O274">
        <f t="shared" si="227"/>
        <v>403.05318286994714</v>
      </c>
      <c r="P274">
        <f t="shared" si="228"/>
        <v>6.8428019768779257E-4</v>
      </c>
      <c r="Q274">
        <f t="shared" si="229"/>
        <v>1.0822167330045386E-14</v>
      </c>
      <c r="R274">
        <f t="shared" si="230"/>
        <v>4.6341544228684419E-18</v>
      </c>
      <c r="S274">
        <f t="shared" si="231"/>
        <v>8.7931694942730636E-13</v>
      </c>
      <c r="T274">
        <f t="shared" si="232"/>
        <v>8.7061084101713497E-16</v>
      </c>
      <c r="U274">
        <f t="shared" si="233"/>
        <v>8.7784199903083408E-13</v>
      </c>
      <c r="V274">
        <f t="shared" si="234"/>
        <v>9.9176257456161528E-4</v>
      </c>
      <c r="W274">
        <f t="shared" si="235"/>
        <v>1.0016802003072314</v>
      </c>
      <c r="X274">
        <f t="shared" si="236"/>
        <v>5.2248684966017365</v>
      </c>
      <c r="Y274">
        <f t="shared" si="237"/>
        <v>1.513875063108587E-5</v>
      </c>
      <c r="Z274">
        <f t="shared" si="238"/>
        <v>0.62257375903632639</v>
      </c>
      <c r="AA274">
        <f t="shared" si="239"/>
        <v>1.478474934895833E-11</v>
      </c>
      <c r="AC274">
        <f t="shared" si="240"/>
        <v>0.94386406871133266</v>
      </c>
      <c r="AD274">
        <f t="shared" si="241"/>
        <v>4.9860271606144835</v>
      </c>
      <c r="AE274">
        <f t="shared" si="242"/>
        <v>1.1828670090007683E-11</v>
      </c>
      <c r="AF274">
        <f t="shared" si="243"/>
        <v>25.699766120509459</v>
      </c>
      <c r="AG274">
        <f t="shared" si="244"/>
        <v>37290.867271383075</v>
      </c>
      <c r="AI274" s="18">
        <f t="shared" si="207"/>
        <v>0.99992639824812146</v>
      </c>
      <c r="AJ274" s="18">
        <f t="shared" si="208"/>
        <v>7.3601751878479306E-5</v>
      </c>
      <c r="AK274">
        <f t="shared" si="245"/>
        <v>1.9263933366312334</v>
      </c>
      <c r="AL274">
        <f t="shared" si="246"/>
        <v>13586.63312323132</v>
      </c>
      <c r="AM274">
        <f t="shared" si="247"/>
        <v>116.56171379673225</v>
      </c>
      <c r="AN274">
        <f t="shared" si="248"/>
        <v>1.3879457253910303</v>
      </c>
      <c r="AO274">
        <f t="shared" si="209"/>
        <v>0.43063451980815276</v>
      </c>
      <c r="AP274">
        <f t="shared" si="210"/>
        <v>25.699766120509459</v>
      </c>
      <c r="AQ274">
        <f t="shared" si="249"/>
        <v>268.04805309250781</v>
      </c>
      <c r="AV274">
        <f t="shared" si="250"/>
        <v>2.0677190863154542E-14</v>
      </c>
      <c r="AW274">
        <f t="shared" si="251"/>
        <v>0.14379565662131297</v>
      </c>
      <c r="AX274" s="4">
        <f t="shared" si="211"/>
        <v>0.95144748491979847</v>
      </c>
      <c r="AY274" s="1">
        <f t="shared" si="252"/>
        <v>0.15113357163736063</v>
      </c>
      <c r="AZ274">
        <f t="shared" si="212"/>
        <v>-2.5090546442725507E-2</v>
      </c>
      <c r="BA274">
        <f t="shared" si="213"/>
        <v>-0.8206390541428219</v>
      </c>
      <c r="BB274">
        <f t="shared" si="214"/>
        <v>-0.84225423171311142</v>
      </c>
      <c r="BC274">
        <f t="shared" si="253"/>
        <v>0.85620434337868701</v>
      </c>
      <c r="BD274">
        <f t="shared" si="254"/>
        <v>8.5620434337868697E-7</v>
      </c>
      <c r="BE274">
        <f t="shared" si="255"/>
        <v>0.43867344846365008</v>
      </c>
      <c r="BF274">
        <f t="shared" si="256"/>
        <v>4.0198163744474824E-14</v>
      </c>
      <c r="BG274">
        <f t="shared" si="257"/>
        <v>4.0730788040443285E-2</v>
      </c>
      <c r="BH274">
        <f t="shared" si="258"/>
        <v>-1.3900771873040036</v>
      </c>
      <c r="BI274">
        <f t="shared" si="215"/>
        <v>5.1046577910087967</v>
      </c>
      <c r="BJ274">
        <f t="shared" si="259"/>
        <v>-6.0674225733942437</v>
      </c>
      <c r="BL274">
        <f t="shared" si="216"/>
        <v>4.8552515080201486</v>
      </c>
      <c r="BM274" s="4">
        <f t="shared" si="260"/>
        <v>0.10465779100879634</v>
      </c>
      <c r="BN274">
        <f t="shared" si="261"/>
        <v>1.1252749869368209E-11</v>
      </c>
      <c r="BO274">
        <f t="shared" si="262"/>
        <v>6.7516499216209253E-7</v>
      </c>
      <c r="BP274">
        <f t="shared" si="263"/>
        <v>34.568447598699137</v>
      </c>
      <c r="BQ274">
        <f t="shared" si="264"/>
        <v>1.5386798766654348</v>
      </c>
      <c r="BR274">
        <f t="shared" si="265"/>
        <v>1.5603251645292788</v>
      </c>
      <c r="BS274">
        <f t="shared" si="266"/>
        <v>5.7613538899285667E-4</v>
      </c>
      <c r="BT274">
        <f t="shared" si="267"/>
        <v>34.5681233395714</v>
      </c>
      <c r="BU274">
        <f t="shared" si="268"/>
        <v>1.5386758028750234</v>
      </c>
      <c r="BV274" s="4"/>
      <c r="BW274" s="4">
        <f t="shared" si="269"/>
        <v>-4.8618478087267469</v>
      </c>
      <c r="BX274" s="4"/>
      <c r="BY274" s="4"/>
      <c r="BZ274" s="4"/>
      <c r="CA274" s="4">
        <f t="shared" si="270"/>
        <v>0.95138152191273251</v>
      </c>
      <c r="CB274" s="4"/>
      <c r="CC274" s="4"/>
    </row>
    <row r="275" spans="1:81">
      <c r="A275">
        <v>1.2923</v>
      </c>
      <c r="B275">
        <v>37.621000000000002</v>
      </c>
      <c r="C275">
        <f t="shared" si="217"/>
        <v>2.2923</v>
      </c>
      <c r="D275">
        <f t="shared" si="218"/>
        <v>1.2923</v>
      </c>
      <c r="E275">
        <f t="shared" si="219"/>
        <v>129230</v>
      </c>
      <c r="F275">
        <f t="shared" si="220"/>
        <v>964402985.0746268</v>
      </c>
      <c r="G275">
        <f t="shared" si="221"/>
        <v>2.8653750000000002</v>
      </c>
      <c r="H275">
        <f t="shared" si="205"/>
        <v>1.8617066628134316</v>
      </c>
      <c r="I275">
        <f t="shared" si="206"/>
        <v>6.2701666666666674E-4</v>
      </c>
      <c r="J275">
        <f t="shared" si="222"/>
        <v>1.2246419270833334E-11</v>
      </c>
      <c r="K275" s="1">
        <f t="shared" si="223"/>
        <v>0.14782483490036458</v>
      </c>
      <c r="L275">
        <f t="shared" si="224"/>
        <v>1.4782483490036457E-7</v>
      </c>
      <c r="M275">
        <f t="shared" si="225"/>
        <v>0.85217516509963542</v>
      </c>
      <c r="N275">
        <f t="shared" si="226"/>
        <v>8.5217516509963541E-7</v>
      </c>
      <c r="O275">
        <f t="shared" si="227"/>
        <v>410.92013651427567</v>
      </c>
      <c r="P275">
        <f t="shared" si="228"/>
        <v>7.0035546432986714E-4</v>
      </c>
      <c r="Q275">
        <f t="shared" si="229"/>
        <v>1.0366540262806892E-14</v>
      </c>
      <c r="R275">
        <f t="shared" si="230"/>
        <v>4.5185796196931487E-18</v>
      </c>
      <c r="S275">
        <f t="shared" si="231"/>
        <v>8.6993852680904853E-13</v>
      </c>
      <c r="T275">
        <f t="shared" si="232"/>
        <v>8.6132527406836483E-16</v>
      </c>
      <c r="U275">
        <f t="shared" si="233"/>
        <v>8.6016017683258385E-13</v>
      </c>
      <c r="V275">
        <f t="shared" si="234"/>
        <v>1.0013545119469159E-3</v>
      </c>
      <c r="W275">
        <f t="shared" si="235"/>
        <v>1.011368057066385</v>
      </c>
      <c r="X275">
        <f t="shared" si="236"/>
        <v>5.3678640045661989</v>
      </c>
      <c r="Y275">
        <f t="shared" si="237"/>
        <v>1.4950531605934084E-5</v>
      </c>
      <c r="Z275">
        <f t="shared" si="238"/>
        <v>0.64210561402633226</v>
      </c>
      <c r="AA275">
        <f t="shared" si="239"/>
        <v>1.5308024088541668E-11</v>
      </c>
      <c r="AC275">
        <f t="shared" si="240"/>
        <v>0.94622694170503308</v>
      </c>
      <c r="AD275">
        <f t="shared" si="241"/>
        <v>5.1496054387779076</v>
      </c>
      <c r="AE275">
        <f t="shared" si="242"/>
        <v>1.2247280596107403E-11</v>
      </c>
      <c r="AF275">
        <f t="shared" si="243"/>
        <v>24.918019170821097</v>
      </c>
      <c r="AG275">
        <f t="shared" si="244"/>
        <v>38528.084981110725</v>
      </c>
      <c r="AI275" s="18">
        <f t="shared" si="207"/>
        <v>0.99992967212049155</v>
      </c>
      <c r="AJ275" s="18">
        <f t="shared" si="208"/>
        <v>7.0327879508380248E-5</v>
      </c>
      <c r="AK275">
        <f t="shared" si="245"/>
        <v>1.896641884024493</v>
      </c>
      <c r="AL275">
        <f t="shared" si="246"/>
        <v>14219.112064666195</v>
      </c>
      <c r="AM275">
        <f t="shared" si="247"/>
        <v>119.24391835505153</v>
      </c>
      <c r="AN275">
        <f t="shared" si="248"/>
        <v>1.377186219806346</v>
      </c>
      <c r="AO275">
        <f t="shared" si="209"/>
        <v>0.42690952208931199</v>
      </c>
      <c r="AP275">
        <f t="shared" si="210"/>
        <v>24.918019170821097</v>
      </c>
      <c r="AQ275">
        <f t="shared" si="249"/>
        <v>272.66410330757321</v>
      </c>
      <c r="AV275">
        <f t="shared" si="250"/>
        <v>2.0110336977262742E-14</v>
      </c>
      <c r="AW275">
        <f t="shared" si="251"/>
        <v>0.14181091980966326</v>
      </c>
      <c r="AX275" s="4">
        <f t="shared" si="211"/>
        <v>0.95931728863587262</v>
      </c>
      <c r="AY275" s="1">
        <f t="shared" si="252"/>
        <v>0.14782483490036458</v>
      </c>
      <c r="AZ275">
        <f t="shared" si="212"/>
        <v>-2.4004690543157792E-2</v>
      </c>
      <c r="BA275">
        <f t="shared" si="213"/>
        <v>-0.83025259737469248</v>
      </c>
      <c r="BB275">
        <f t="shared" si="214"/>
        <v>-0.84829032606066435</v>
      </c>
      <c r="BC275">
        <f t="shared" si="253"/>
        <v>0.85818908019033668</v>
      </c>
      <c r="BD275">
        <f t="shared" si="254"/>
        <v>8.5818908019033665E-7</v>
      </c>
      <c r="BE275">
        <f t="shared" si="255"/>
        <v>0.4407095522539235</v>
      </c>
      <c r="BF275">
        <f t="shared" si="256"/>
        <v>4.0572189488847619E-14</v>
      </c>
      <c r="BG275">
        <f t="shared" si="257"/>
        <v>4.1109769613147863E-2</v>
      </c>
      <c r="BH275">
        <f t="shared" si="258"/>
        <v>-1.3860549570804859</v>
      </c>
      <c r="BI275">
        <f t="shared" si="215"/>
        <v>5.111363344325131</v>
      </c>
      <c r="BJ275">
        <f t="shared" si="259"/>
        <v>-6.0664170158383639</v>
      </c>
      <c r="BL275">
        <f t="shared" si="216"/>
        <v>4.0682711364127382</v>
      </c>
      <c r="BM275" s="4">
        <f t="shared" si="260"/>
        <v>0.11136334432513054</v>
      </c>
      <c r="BN275">
        <f t="shared" si="261"/>
        <v>1.1534172675432042E-11</v>
      </c>
      <c r="BO275">
        <f t="shared" si="262"/>
        <v>6.9205036052592248E-7</v>
      </c>
      <c r="BP275">
        <f t="shared" si="263"/>
        <v>35.432978458927231</v>
      </c>
      <c r="BQ275">
        <f t="shared" si="264"/>
        <v>1.5494076602052866</v>
      </c>
      <c r="BR275">
        <f t="shared" si="265"/>
        <v>1.5754303353055319</v>
      </c>
      <c r="BS275">
        <f t="shared" si="266"/>
        <v>5.90544101505379E-4</v>
      </c>
      <c r="BT275">
        <f t="shared" si="267"/>
        <v>35.432646090322741</v>
      </c>
      <c r="BU275">
        <f t="shared" si="268"/>
        <v>1.5494035864148754</v>
      </c>
      <c r="BV275" s="4"/>
      <c r="BW275" s="4">
        <f t="shared" si="269"/>
        <v>-5.8159579518693585</v>
      </c>
      <c r="BX275" s="4"/>
      <c r="BY275" s="4"/>
      <c r="BZ275" s="4"/>
      <c r="CA275" s="4">
        <f t="shared" si="270"/>
        <v>0.94184042048130645</v>
      </c>
      <c r="CB275" s="4"/>
      <c r="CC275" s="4"/>
    </row>
    <row r="276" spans="1:81">
      <c r="A276">
        <v>1.3128</v>
      </c>
      <c r="B276">
        <v>38.832000000000001</v>
      </c>
      <c r="C276">
        <f t="shared" si="217"/>
        <v>2.3128000000000002</v>
      </c>
      <c r="D276">
        <f t="shared" si="218"/>
        <v>1.3128000000000002</v>
      </c>
      <c r="E276">
        <f t="shared" si="219"/>
        <v>131280.00000000003</v>
      </c>
      <c r="F276">
        <f t="shared" si="220"/>
        <v>979701492.53731358</v>
      </c>
      <c r="G276">
        <f t="shared" si="221"/>
        <v>2.891</v>
      </c>
      <c r="H276">
        <f t="shared" si="205"/>
        <v>1.8732988587213608</v>
      </c>
      <c r="I276">
        <f t="shared" si="206"/>
        <v>6.4720000000000001E-4</v>
      </c>
      <c r="J276">
        <f t="shared" si="222"/>
        <v>1.2640625E-11</v>
      </c>
      <c r="K276" s="1">
        <f t="shared" si="223"/>
        <v>0.14573087815598484</v>
      </c>
      <c r="L276">
        <f t="shared" si="224"/>
        <v>1.4573087815598483E-7</v>
      </c>
      <c r="M276">
        <f t="shared" si="225"/>
        <v>0.85426912184401516</v>
      </c>
      <c r="N276">
        <f t="shared" si="226"/>
        <v>8.542691218440151E-7</v>
      </c>
      <c r="O276">
        <f t="shared" si="227"/>
        <v>418.46436684956092</v>
      </c>
      <c r="P276">
        <f t="shared" si="228"/>
        <v>7.1496598604327266E-4</v>
      </c>
      <c r="Q276">
        <f t="shared" si="229"/>
        <v>1.0082942525095941E-14</v>
      </c>
      <c r="R276">
        <f t="shared" si="230"/>
        <v>4.4712285647262088E-18</v>
      </c>
      <c r="S276">
        <f t="shared" si="231"/>
        <v>8.6868483316586657E-13</v>
      </c>
      <c r="T276">
        <f t="shared" si="232"/>
        <v>8.6008399323353122E-16</v>
      </c>
      <c r="U276">
        <f t="shared" si="233"/>
        <v>8.4893457348613095E-13</v>
      </c>
      <c r="V276">
        <f t="shared" si="234"/>
        <v>1.013133426409547E-3</v>
      </c>
      <c r="W276">
        <f t="shared" si="235"/>
        <v>1.0232647606736425</v>
      </c>
      <c r="X276">
        <f t="shared" si="236"/>
        <v>5.5135238480168205</v>
      </c>
      <c r="Y276">
        <f t="shared" si="237"/>
        <v>1.4912127215904358E-5</v>
      </c>
      <c r="Z276">
        <f t="shared" si="238"/>
        <v>0.66115008084101123</v>
      </c>
      <c r="AA276">
        <f t="shared" si="239"/>
        <v>1.580078125E-11</v>
      </c>
      <c r="AC276">
        <f t="shared" si="240"/>
        <v>0.94788766305819872</v>
      </c>
      <c r="AD276">
        <f t="shared" si="241"/>
        <v>5.3060558516770868</v>
      </c>
      <c r="AE276">
        <f t="shared" si="242"/>
        <v>1.2641485083993233E-11</v>
      </c>
      <c r="AF276">
        <f t="shared" si="243"/>
        <v>24.200254168686349</v>
      </c>
      <c r="AG276">
        <f t="shared" si="244"/>
        <v>39619.306258602279</v>
      </c>
      <c r="AI276" s="18">
        <f t="shared" si="207"/>
        <v>0.99993196337396129</v>
      </c>
      <c r="AJ276" s="18">
        <f t="shared" si="208"/>
        <v>6.8036626038706292E-5</v>
      </c>
      <c r="AK276">
        <f t="shared" si="245"/>
        <v>1.8796827402866154</v>
      </c>
      <c r="AL276">
        <f t="shared" si="246"/>
        <v>14697.96576084029</v>
      </c>
      <c r="AM276">
        <f t="shared" si="247"/>
        <v>121.23516717867093</v>
      </c>
      <c r="AN276">
        <f t="shared" si="248"/>
        <v>1.3710152224853724</v>
      </c>
      <c r="AO276">
        <f t="shared" si="209"/>
        <v>0.42370282328004427</v>
      </c>
      <c r="AP276">
        <f t="shared" si="210"/>
        <v>24.200254168686349</v>
      </c>
      <c r="AQ276">
        <f t="shared" si="249"/>
        <v>277.87957521053795</v>
      </c>
      <c r="AV276">
        <f t="shared" si="250"/>
        <v>1.9704452030145746E-14</v>
      </c>
      <c r="AW276">
        <f t="shared" si="251"/>
        <v>0.14037254728096141</v>
      </c>
      <c r="AX276" s="4">
        <f t="shared" si="211"/>
        <v>0.96323132789134724</v>
      </c>
      <c r="AY276" s="1">
        <f t="shared" si="252"/>
        <v>0.14573087815598484</v>
      </c>
      <c r="AZ276">
        <f t="shared" si="212"/>
        <v>-2.3243129122680246E-2</v>
      </c>
      <c r="BA276">
        <f t="shared" si="213"/>
        <v>-0.83644841808625436</v>
      </c>
      <c r="BB276">
        <f t="shared" si="214"/>
        <v>-0.85271781905924926</v>
      </c>
      <c r="BC276">
        <f t="shared" si="253"/>
        <v>0.85962745271903862</v>
      </c>
      <c r="BD276">
        <f t="shared" si="254"/>
        <v>8.5962745271903859E-7</v>
      </c>
      <c r="BE276">
        <f t="shared" si="255"/>
        <v>0.44218809761721561</v>
      </c>
      <c r="BF276">
        <f t="shared" si="256"/>
        <v>4.0844879061914188E-14</v>
      </c>
      <c r="BG276">
        <f t="shared" si="257"/>
        <v>4.138607231373926E-2</v>
      </c>
      <c r="BH276">
        <f t="shared" si="258"/>
        <v>-1.3831457877429723</v>
      </c>
      <c r="BI276">
        <f t="shared" si="215"/>
        <v>5.1181985680450373</v>
      </c>
      <c r="BJ276">
        <f t="shared" si="259"/>
        <v>-6.0656897235039855</v>
      </c>
      <c r="BL276">
        <f t="shared" si="216"/>
        <v>3.6768672108652782</v>
      </c>
      <c r="BM276" s="4">
        <f t="shared" si="260"/>
        <v>0.11819856804503678</v>
      </c>
      <c r="BN276">
        <f t="shared" si="261"/>
        <v>1.1795893474524408E-11</v>
      </c>
      <c r="BO276">
        <f t="shared" si="262"/>
        <v>7.0775360847146445E-7</v>
      </c>
      <c r="BP276">
        <f t="shared" si="263"/>
        <v>36.23698475373898</v>
      </c>
      <c r="BQ276">
        <f t="shared" si="264"/>
        <v>1.5591520532627066</v>
      </c>
      <c r="BR276">
        <f t="shared" si="265"/>
        <v>1.5891897589878596</v>
      </c>
      <c r="BS276">
        <f t="shared" si="266"/>
        <v>6.0394408072317568E-4</v>
      </c>
      <c r="BT276">
        <f t="shared" si="267"/>
        <v>36.236644843390543</v>
      </c>
      <c r="BU276">
        <f t="shared" si="268"/>
        <v>1.5591479794722951</v>
      </c>
      <c r="BV276" s="4"/>
      <c r="BW276" s="4">
        <f t="shared" si="269"/>
        <v>-6.682672142204936</v>
      </c>
      <c r="BX276" s="4"/>
      <c r="BY276" s="4"/>
      <c r="BZ276" s="4"/>
      <c r="CA276" s="4">
        <f t="shared" si="270"/>
        <v>0.93317327857795063</v>
      </c>
      <c r="CB276" s="4"/>
      <c r="CC276" s="4"/>
    </row>
    <row r="277" spans="1:81">
      <c r="A277">
        <v>1.3328</v>
      </c>
      <c r="B277">
        <v>40.021000000000001</v>
      </c>
      <c r="C277">
        <f t="shared" si="217"/>
        <v>2.3327999999999998</v>
      </c>
      <c r="D277">
        <f t="shared" si="218"/>
        <v>1.3327999999999998</v>
      </c>
      <c r="E277">
        <f t="shared" si="219"/>
        <v>133279.99999999997</v>
      </c>
      <c r="F277">
        <f t="shared" si="220"/>
        <v>994626865.67164159</v>
      </c>
      <c r="G277">
        <f t="shared" si="221"/>
        <v>2.9159999999999995</v>
      </c>
      <c r="H277">
        <f t="shared" si="205"/>
        <v>1.884608318143731</v>
      </c>
      <c r="I277">
        <f t="shared" si="206"/>
        <v>6.6701666666666663E-4</v>
      </c>
      <c r="J277">
        <f t="shared" si="222"/>
        <v>1.3027669270833333E-11</v>
      </c>
      <c r="K277" s="1">
        <f t="shared" si="223"/>
        <v>0.14304823790721244</v>
      </c>
      <c r="L277">
        <f t="shared" si="224"/>
        <v>1.4304823790721243E-7</v>
      </c>
      <c r="M277">
        <f t="shared" si="225"/>
        <v>0.85695176209278756</v>
      </c>
      <c r="N277">
        <f t="shared" si="226"/>
        <v>8.5695176209278753E-7</v>
      </c>
      <c r="O277">
        <f t="shared" si="227"/>
        <v>426.17362258106976</v>
      </c>
      <c r="P277">
        <f t="shared" si="228"/>
        <v>7.3042410803555893E-4</v>
      </c>
      <c r="Q277">
        <f t="shared" si="229"/>
        <v>9.7250149375807511E-15</v>
      </c>
      <c r="R277">
        <f t="shared" si="230"/>
        <v>4.3864258706852054E-18</v>
      </c>
      <c r="S277">
        <f t="shared" si="231"/>
        <v>8.6209357759392709E-13</v>
      </c>
      <c r="T277">
        <f t="shared" si="232"/>
        <v>8.5355799761774959E-16</v>
      </c>
      <c r="U277">
        <f t="shared" si="233"/>
        <v>8.3451280961060304E-13</v>
      </c>
      <c r="V277">
        <f t="shared" si="234"/>
        <v>1.022821924106873E-3</v>
      </c>
      <c r="W277">
        <f t="shared" si="235"/>
        <v>1.0330501433479418</v>
      </c>
      <c r="X277">
        <f t="shared" si="236"/>
        <v>5.6468220225805252</v>
      </c>
      <c r="Y277">
        <f t="shared" si="237"/>
        <v>1.4777600267571627E-5</v>
      </c>
      <c r="Z277">
        <f t="shared" si="238"/>
        <v>0.67926082011155797</v>
      </c>
      <c r="AA277">
        <f t="shared" si="239"/>
        <v>1.6284586588541667E-11</v>
      </c>
      <c r="AC277">
        <f t="shared" si="240"/>
        <v>0.94972242036119925</v>
      </c>
      <c r="AD277">
        <f t="shared" si="241"/>
        <v>5.4579578121124825</v>
      </c>
      <c r="AE277">
        <f t="shared" si="242"/>
        <v>1.3028522828830952E-11</v>
      </c>
      <c r="AF277">
        <f t="shared" si="243"/>
        <v>23.555016756850851</v>
      </c>
      <c r="AG277">
        <f t="shared" si="244"/>
        <v>40714.834712629912</v>
      </c>
      <c r="AI277" s="18">
        <f t="shared" si="207"/>
        <v>0.99993448543562213</v>
      </c>
      <c r="AJ277" s="18">
        <f t="shared" si="208"/>
        <v>6.5514564377851212E-5</v>
      </c>
      <c r="AK277">
        <f t="shared" si="245"/>
        <v>1.854833177457248</v>
      </c>
      <c r="AL277">
        <f t="shared" si="246"/>
        <v>15263.781565157964</v>
      </c>
      <c r="AM277">
        <f t="shared" si="247"/>
        <v>123.54667767754002</v>
      </c>
      <c r="AN277">
        <f t="shared" si="248"/>
        <v>1.3619226033285621</v>
      </c>
      <c r="AO277">
        <f t="shared" si="209"/>
        <v>0.42066911591532152</v>
      </c>
      <c r="AP277">
        <f t="shared" si="210"/>
        <v>23.555016756850851</v>
      </c>
      <c r="AQ277">
        <f t="shared" si="249"/>
        <v>281.78815761072383</v>
      </c>
      <c r="AV277">
        <f t="shared" si="250"/>
        <v>1.9283702436374541E-14</v>
      </c>
      <c r="AW277">
        <f t="shared" si="251"/>
        <v>0.13886577129146888</v>
      </c>
      <c r="AX277" s="4">
        <f t="shared" si="211"/>
        <v>0.97076184455724301</v>
      </c>
      <c r="AY277" s="1">
        <f t="shared" si="252"/>
        <v>0.14304823790721244</v>
      </c>
      <c r="AZ277">
        <f t="shared" si="212"/>
        <v>-2.2403309364562345E-2</v>
      </c>
      <c r="BA277">
        <f t="shared" si="213"/>
        <v>-0.844517487539862</v>
      </c>
      <c r="BB277">
        <f t="shared" si="214"/>
        <v>-0.85740478933185227</v>
      </c>
      <c r="BC277">
        <f t="shared" si="253"/>
        <v>0.86113422870853107</v>
      </c>
      <c r="BD277">
        <f t="shared" si="254"/>
        <v>8.6113422870853106E-7</v>
      </c>
      <c r="BE277">
        <f t="shared" si="255"/>
        <v>0.44373961238271387</v>
      </c>
      <c r="BF277">
        <f t="shared" si="256"/>
        <v>4.1132008496866031E-14</v>
      </c>
      <c r="BG277">
        <f t="shared" si="257"/>
        <v>4.1677006203892468E-2</v>
      </c>
      <c r="BH277">
        <f t="shared" si="258"/>
        <v>-1.3801034853857572</v>
      </c>
      <c r="BI277">
        <f t="shared" si="215"/>
        <v>5.1247649840627121</v>
      </c>
      <c r="BJ277">
        <f t="shared" si="259"/>
        <v>-6.0649291479146825</v>
      </c>
      <c r="BL277">
        <f t="shared" si="216"/>
        <v>2.9238155442757008</v>
      </c>
      <c r="BM277" s="4">
        <f t="shared" si="260"/>
        <v>0.12476498406271237</v>
      </c>
      <c r="BN277">
        <f t="shared" si="261"/>
        <v>1.2059784859503939E-11</v>
      </c>
      <c r="BO277">
        <f t="shared" si="262"/>
        <v>7.2358709157023636E-7</v>
      </c>
      <c r="BP277">
        <f t="shared" si="263"/>
        <v>37.047659088396102</v>
      </c>
      <c r="BQ277">
        <f t="shared" si="264"/>
        <v>1.5687607716375971</v>
      </c>
      <c r="BR277">
        <f t="shared" si="265"/>
        <v>1.602287936100693</v>
      </c>
      <c r="BS277">
        <f t="shared" si="266"/>
        <v>6.1745519289593581E-4</v>
      </c>
      <c r="BT277">
        <f t="shared" si="267"/>
        <v>37.047311573756147</v>
      </c>
      <c r="BU277">
        <f t="shared" si="268"/>
        <v>1.5687566978471854</v>
      </c>
      <c r="BV277" s="4"/>
      <c r="BW277" s="4">
        <f t="shared" si="269"/>
        <v>-7.4294518168059227</v>
      </c>
      <c r="BX277" s="4"/>
      <c r="BY277" s="4"/>
      <c r="BZ277" s="4"/>
      <c r="CA277" s="4">
        <f t="shared" si="270"/>
        <v>0.92570548183194079</v>
      </c>
      <c r="CB277" s="4"/>
      <c r="CC277" s="4"/>
    </row>
    <row r="278" spans="1:81">
      <c r="A278">
        <v>1.3525</v>
      </c>
      <c r="B278">
        <v>41.198</v>
      </c>
      <c r="C278">
        <f t="shared" si="217"/>
        <v>2.3525</v>
      </c>
      <c r="D278">
        <f t="shared" si="218"/>
        <v>1.3525</v>
      </c>
      <c r="E278">
        <f t="shared" si="219"/>
        <v>135250</v>
      </c>
      <c r="F278">
        <f t="shared" si="220"/>
        <v>1009328358.2089552</v>
      </c>
      <c r="G278">
        <f t="shared" si="221"/>
        <v>2.9406249999999998</v>
      </c>
      <c r="H278">
        <f t="shared" si="205"/>
        <v>1.8957481356747654</v>
      </c>
      <c r="I278">
        <f t="shared" si="206"/>
        <v>6.8663333333333334E-4</v>
      </c>
      <c r="J278">
        <f t="shared" si="222"/>
        <v>1.3410807291666667E-11</v>
      </c>
      <c r="K278" s="1">
        <f t="shared" si="223"/>
        <v>0.14129074344704307</v>
      </c>
      <c r="L278">
        <f t="shared" si="224"/>
        <v>1.4129074344704306E-7</v>
      </c>
      <c r="M278">
        <f t="shared" si="225"/>
        <v>0.85870925655295693</v>
      </c>
      <c r="N278">
        <f t="shared" si="226"/>
        <v>8.5870925655295692E-7</v>
      </c>
      <c r="O278">
        <f t="shared" si="227"/>
        <v>433.35980204771425</v>
      </c>
      <c r="P278">
        <f t="shared" si="228"/>
        <v>7.44263796174134E-4</v>
      </c>
      <c r="Q278">
        <f t="shared" si="229"/>
        <v>9.4938216763661523E-15</v>
      </c>
      <c r="R278">
        <f t="shared" si="230"/>
        <v>4.350779723163443E-18</v>
      </c>
      <c r="S278">
        <f t="shared" si="231"/>
        <v>8.6151245603619798E-13</v>
      </c>
      <c r="T278">
        <f t="shared" si="232"/>
        <v>8.5298262973880986E-16</v>
      </c>
      <c r="U278">
        <f t="shared" si="233"/>
        <v>8.2504007606799027E-13</v>
      </c>
      <c r="V278">
        <f t="shared" si="234"/>
        <v>1.0338681168119606E-3</v>
      </c>
      <c r="W278">
        <f t="shared" si="235"/>
        <v>1.0442067979800802</v>
      </c>
      <c r="X278">
        <f t="shared" si="236"/>
        <v>5.7891227774390748</v>
      </c>
      <c r="Y278">
        <f t="shared" si="237"/>
        <v>1.4753675479906183E-5</v>
      </c>
      <c r="Z278">
        <f t="shared" si="238"/>
        <v>0.69780647337289403</v>
      </c>
      <c r="AA278">
        <f t="shared" si="239"/>
        <v>1.6763509114583335E-11</v>
      </c>
      <c r="AC278">
        <f t="shared" si="240"/>
        <v>0.95111992047304394</v>
      </c>
      <c r="AD278">
        <f t="shared" si="241"/>
        <v>5.6102186101307598</v>
      </c>
      <c r="AE278">
        <f t="shared" si="242"/>
        <v>1.3411660274296405E-11</v>
      </c>
      <c r="AF278">
        <f t="shared" si="243"/>
        <v>22.928993367835833</v>
      </c>
      <c r="AG278">
        <f t="shared" si="244"/>
        <v>41751.40623713821</v>
      </c>
      <c r="AI278" s="18">
        <f t="shared" si="207"/>
        <v>0.99993639992273198</v>
      </c>
      <c r="AJ278" s="18">
        <f t="shared" si="208"/>
        <v>6.3600077268103822E-5</v>
      </c>
      <c r="AK278">
        <f t="shared" si="245"/>
        <v>1.8407758975883848</v>
      </c>
      <c r="AL278">
        <f t="shared" si="246"/>
        <v>15723.251337958854</v>
      </c>
      <c r="AM278">
        <f t="shared" si="247"/>
        <v>125.3923894738387</v>
      </c>
      <c r="AN278">
        <f t="shared" si="248"/>
        <v>1.3567519661265963</v>
      </c>
      <c r="AO278">
        <f t="shared" si="209"/>
        <v>0.41770421286104437</v>
      </c>
      <c r="AP278">
        <f t="shared" si="210"/>
        <v>22.928993367835833</v>
      </c>
      <c r="AQ278">
        <f t="shared" si="249"/>
        <v>286.77232198412452</v>
      </c>
      <c r="AV278">
        <f t="shared" si="250"/>
        <v>1.8935774687763764E-14</v>
      </c>
      <c r="AW278">
        <f t="shared" si="251"/>
        <v>0.13760732061835868</v>
      </c>
      <c r="AX278" s="4">
        <f t="shared" si="211"/>
        <v>0.97393019005477188</v>
      </c>
      <c r="AY278" s="1">
        <f t="shared" si="252"/>
        <v>0.14129074344704307</v>
      </c>
      <c r="AZ278">
        <f t="shared" si="212"/>
        <v>-2.1764722267308488E-2</v>
      </c>
      <c r="BA278">
        <f t="shared" si="213"/>
        <v>-0.84988628968402202</v>
      </c>
      <c r="BB278">
        <f t="shared" si="214"/>
        <v>-0.86135846130699478</v>
      </c>
      <c r="BC278">
        <f t="shared" si="253"/>
        <v>0.86239267938164132</v>
      </c>
      <c r="BD278">
        <f t="shared" si="254"/>
        <v>8.6239267938164129E-7</v>
      </c>
      <c r="BE278">
        <f t="shared" si="255"/>
        <v>0.44503751097377442</v>
      </c>
      <c r="BF278">
        <f t="shared" si="256"/>
        <v>4.1372975261206E-14</v>
      </c>
      <c r="BG278">
        <f t="shared" si="257"/>
        <v>4.1921165769625658E-2</v>
      </c>
      <c r="BH278">
        <f t="shared" si="258"/>
        <v>-1.3775666487276705</v>
      </c>
      <c r="BI278">
        <f t="shared" si="215"/>
        <v>5.1311372737786067</v>
      </c>
      <c r="BJ278">
        <f t="shared" si="259"/>
        <v>-6.0642949387501606</v>
      </c>
      <c r="BL278">
        <f t="shared" si="216"/>
        <v>2.6069809945228064</v>
      </c>
      <c r="BM278" s="4">
        <f t="shared" si="260"/>
        <v>0.13113727377860707</v>
      </c>
      <c r="BN278">
        <f t="shared" si="261"/>
        <v>1.2309734517341093E-11</v>
      </c>
      <c r="BO278">
        <f t="shared" si="262"/>
        <v>7.3858407104046555E-7</v>
      </c>
      <c r="BP278">
        <f t="shared" si="263"/>
        <v>37.815504437271834</v>
      </c>
      <c r="BQ278">
        <f t="shared" si="264"/>
        <v>1.5776698980115786</v>
      </c>
      <c r="BR278">
        <f t="shared" si="265"/>
        <v>1.6148761332650097</v>
      </c>
      <c r="BS278">
        <f t="shared" si="266"/>
        <v>6.3025249533475074E-4</v>
      </c>
      <c r="BT278">
        <f t="shared" si="267"/>
        <v>37.815149720085046</v>
      </c>
      <c r="BU278">
        <f t="shared" si="268"/>
        <v>1.577665824221167</v>
      </c>
      <c r="BV278" s="4"/>
      <c r="BW278" s="4">
        <f t="shared" si="269"/>
        <v>-8.2103392463910065</v>
      </c>
      <c r="BX278" s="4"/>
      <c r="BY278" s="4"/>
      <c r="BZ278" s="4"/>
      <c r="CA278" s="4">
        <f t="shared" si="270"/>
        <v>0.91789660753608993</v>
      </c>
      <c r="CB278" s="4"/>
      <c r="CC278" s="4"/>
    </row>
    <row r="279" spans="1:81">
      <c r="A279">
        <v>1.3708</v>
      </c>
      <c r="B279">
        <v>42.093000000000004</v>
      </c>
      <c r="C279">
        <f t="shared" si="217"/>
        <v>2.3708</v>
      </c>
      <c r="D279">
        <f t="shared" si="218"/>
        <v>1.3708</v>
      </c>
      <c r="E279">
        <f t="shared" si="219"/>
        <v>137080</v>
      </c>
      <c r="F279">
        <f t="shared" si="220"/>
        <v>1022985074.6268656</v>
      </c>
      <c r="G279">
        <f t="shared" si="221"/>
        <v>2.9634999999999998</v>
      </c>
      <c r="H279">
        <f t="shared" si="205"/>
        <v>1.9060962910462338</v>
      </c>
      <c r="I279">
        <f t="shared" si="206"/>
        <v>7.0155000000000011E-4</v>
      </c>
      <c r="J279">
        <f t="shared" si="222"/>
        <v>1.3702148437500002E-11</v>
      </c>
      <c r="K279" s="1">
        <f t="shared" si="223"/>
        <v>0.14015270650434608</v>
      </c>
      <c r="L279">
        <f t="shared" si="224"/>
        <v>1.4015270650434606E-7</v>
      </c>
      <c r="M279">
        <f t="shared" si="225"/>
        <v>0.85984729349565392</v>
      </c>
      <c r="N279">
        <f t="shared" si="226"/>
        <v>8.5984729349565386E-7</v>
      </c>
      <c r="O279">
        <f t="shared" si="227"/>
        <v>439.80547385217994</v>
      </c>
      <c r="P279">
        <f t="shared" si="228"/>
        <v>7.5633475169337584E-4</v>
      </c>
      <c r="Q279">
        <f t="shared" si="229"/>
        <v>9.3455124837481363E-15</v>
      </c>
      <c r="R279">
        <f t="shared" si="230"/>
        <v>4.3442125777222861E-18</v>
      </c>
      <c r="S279">
        <f t="shared" si="231"/>
        <v>8.6436665601811869E-13</v>
      </c>
      <c r="T279">
        <f t="shared" si="232"/>
        <v>8.5580857031496904E-16</v>
      </c>
      <c r="U279">
        <f t="shared" si="233"/>
        <v>8.1889580934251436E-13</v>
      </c>
      <c r="V279">
        <f t="shared" si="234"/>
        <v>1.0450762606809426E-3</v>
      </c>
      <c r="W279">
        <f t="shared" si="235"/>
        <v>1.0555270232877521</v>
      </c>
      <c r="X279">
        <f t="shared" si="236"/>
        <v>5.8992409928298182</v>
      </c>
      <c r="Y279">
        <f t="shared" si="237"/>
        <v>1.4793496910225438E-5</v>
      </c>
      <c r="Z279">
        <f t="shared" si="238"/>
        <v>0.71202223489097871</v>
      </c>
      <c r="AA279">
        <f t="shared" si="239"/>
        <v>1.7127685546875002E-11</v>
      </c>
      <c r="AC279">
        <f t="shared" si="240"/>
        <v>0.95195841773518586</v>
      </c>
      <c r="AD279">
        <f t="shared" si="241"/>
        <v>5.7270480889157298</v>
      </c>
      <c r="AE279">
        <f t="shared" si="242"/>
        <v>1.3703004246070316E-11</v>
      </c>
      <c r="AF279">
        <f t="shared" si="243"/>
        <v>22.471208363949252</v>
      </c>
      <c r="AG279">
        <f t="shared" si="244"/>
        <v>42483.064719764909</v>
      </c>
      <c r="AI279" s="18">
        <f t="shared" si="207"/>
        <v>0.99993754591657813</v>
      </c>
      <c r="AJ279" s="18">
        <f t="shared" si="208"/>
        <v>6.2454083421917779E-5</v>
      </c>
      <c r="AK279">
        <f t="shared" si="245"/>
        <v>1.8235720104905799</v>
      </c>
      <c r="AL279">
        <f t="shared" si="246"/>
        <v>16011.76328606654</v>
      </c>
      <c r="AM279">
        <f t="shared" si="247"/>
        <v>126.53759633431694</v>
      </c>
      <c r="AN279">
        <f t="shared" si="248"/>
        <v>1.3503969825538638</v>
      </c>
      <c r="AO279">
        <f t="shared" si="209"/>
        <v>0.41602419286934306</v>
      </c>
      <c r="AP279">
        <f t="shared" si="210"/>
        <v>22.471208363949252</v>
      </c>
      <c r="AQ279">
        <f t="shared" si="249"/>
        <v>289.07062590605648</v>
      </c>
      <c r="AV279">
        <f t="shared" si="250"/>
        <v>1.884745831633552E-14</v>
      </c>
      <c r="AW279">
        <f t="shared" si="251"/>
        <v>0.13728604559945456</v>
      </c>
      <c r="AX279" s="4">
        <f t="shared" si="211"/>
        <v>0.97954616092410163</v>
      </c>
      <c r="AY279" s="1">
        <f t="shared" si="252"/>
        <v>0.14015270650434608</v>
      </c>
      <c r="AZ279">
        <f t="shared" si="212"/>
        <v>-2.138202151317518E-2</v>
      </c>
      <c r="BA279">
        <f t="shared" si="213"/>
        <v>-0.85339851111415999</v>
      </c>
      <c r="BB279">
        <f t="shared" si="214"/>
        <v>-0.86237360425737752</v>
      </c>
      <c r="BC279">
        <f t="shared" si="253"/>
        <v>0.86271395440054544</v>
      </c>
      <c r="BD279">
        <f t="shared" si="254"/>
        <v>8.6271395440054539E-7</v>
      </c>
      <c r="BE279">
        <f t="shared" si="255"/>
        <v>0.44536916051321812</v>
      </c>
      <c r="BF279">
        <f t="shared" si="256"/>
        <v>4.1434661930469421E-14</v>
      </c>
      <c r="BG279">
        <f t="shared" si="257"/>
        <v>4.1983669785148871E-2</v>
      </c>
      <c r="BH279">
        <f t="shared" si="258"/>
        <v>-1.3769196024905781</v>
      </c>
      <c r="BI279">
        <f t="shared" si="215"/>
        <v>5.1369740957578296</v>
      </c>
      <c r="BJ279">
        <f t="shared" si="259"/>
        <v>-6.0641331771908877</v>
      </c>
      <c r="BL279">
        <f t="shared" si="216"/>
        <v>2.0453839075898417</v>
      </c>
      <c r="BM279" s="4">
        <f t="shared" si="260"/>
        <v>0.13697409575782932</v>
      </c>
      <c r="BN279">
        <f t="shared" si="261"/>
        <v>1.249489338754681E-11</v>
      </c>
      <c r="BO279">
        <f t="shared" si="262"/>
        <v>7.4969360325280861E-7</v>
      </c>
      <c r="BP279">
        <f t="shared" si="263"/>
        <v>38.384312486543799</v>
      </c>
      <c r="BQ279">
        <f t="shared" si="264"/>
        <v>1.5841537662278933</v>
      </c>
      <c r="BR279">
        <f t="shared" si="265"/>
        <v>1.624209879347829</v>
      </c>
      <c r="BS279">
        <f t="shared" si="266"/>
        <v>6.397325405636809E-4</v>
      </c>
      <c r="BT279">
        <f t="shared" si="267"/>
        <v>38.383952433820852</v>
      </c>
      <c r="BU279">
        <f t="shared" si="268"/>
        <v>1.5841496924374818</v>
      </c>
      <c r="BV279" s="4"/>
      <c r="BW279" s="4">
        <f t="shared" si="269"/>
        <v>-8.8106989605307415</v>
      </c>
      <c r="BX279" s="4"/>
      <c r="BY279" s="4"/>
      <c r="BZ279" s="4"/>
      <c r="CA279" s="4">
        <f t="shared" si="270"/>
        <v>0.91189301039469262</v>
      </c>
      <c r="CB279" s="4"/>
      <c r="CC279" s="4"/>
    </row>
    <row r="280" spans="1:81">
      <c r="A280">
        <v>1.3908</v>
      </c>
      <c r="B280">
        <v>42.738999999999997</v>
      </c>
      <c r="C280">
        <f t="shared" si="217"/>
        <v>2.3908</v>
      </c>
      <c r="D280">
        <f t="shared" si="218"/>
        <v>1.3908</v>
      </c>
      <c r="E280">
        <f t="shared" si="219"/>
        <v>139080</v>
      </c>
      <c r="F280">
        <f t="shared" si="220"/>
        <v>1037910447.761194</v>
      </c>
      <c r="G280">
        <f t="shared" si="221"/>
        <v>2.9885000000000002</v>
      </c>
      <c r="H280">
        <f t="shared" si="205"/>
        <v>1.917405750468604</v>
      </c>
      <c r="I280">
        <f t="shared" si="206"/>
        <v>7.1231666666666659E-4</v>
      </c>
      <c r="J280">
        <f t="shared" si="222"/>
        <v>1.3912434895833332E-11</v>
      </c>
      <c r="K280" s="1">
        <f t="shared" si="223"/>
        <v>0.14080084410299287</v>
      </c>
      <c r="L280">
        <f t="shared" si="224"/>
        <v>1.4080084410299286E-7</v>
      </c>
      <c r="M280">
        <f t="shared" si="225"/>
        <v>0.85919915589700713</v>
      </c>
      <c r="N280">
        <f t="shared" si="226"/>
        <v>8.5919915589700712E-7</v>
      </c>
      <c r="O280">
        <f t="shared" si="227"/>
        <v>445.88589030655129</v>
      </c>
      <c r="P280">
        <f t="shared" si="228"/>
        <v>7.6621321462211366E-4</v>
      </c>
      <c r="Q280">
        <f t="shared" si="229"/>
        <v>9.4298432217833278E-15</v>
      </c>
      <c r="R280">
        <f t="shared" si="230"/>
        <v>4.4453543617790055E-18</v>
      </c>
      <c r="S280">
        <f t="shared" si="231"/>
        <v>8.8206977216241605E-13</v>
      </c>
      <c r="T280">
        <f t="shared" si="232"/>
        <v>8.7333640808160009E-16</v>
      </c>
      <c r="U280">
        <f t="shared" si="233"/>
        <v>8.223961047654097E-13</v>
      </c>
      <c r="V280">
        <f t="shared" si="234"/>
        <v>1.061941323677258E-3</v>
      </c>
      <c r="W280">
        <f t="shared" si="235"/>
        <v>1.0725607369140304</v>
      </c>
      <c r="X280">
        <f t="shared" si="236"/>
        <v>5.9988166604014825</v>
      </c>
      <c r="Y280">
        <f t="shared" si="237"/>
        <v>1.5101745710922357E-5</v>
      </c>
      <c r="Z280">
        <f t="shared" si="238"/>
        <v>0.72349497627707138</v>
      </c>
      <c r="AA280">
        <f t="shared" si="239"/>
        <v>1.7390543619791664E-11</v>
      </c>
      <c r="AC280">
        <f t="shared" si="240"/>
        <v>0.95172722405702437</v>
      </c>
      <c r="AD280">
        <f t="shared" si="241"/>
        <v>5.8163534890733128</v>
      </c>
      <c r="AE280">
        <f t="shared" si="242"/>
        <v>1.3913308232241413E-11</v>
      </c>
      <c r="AF280">
        <f t="shared" si="243"/>
        <v>22.11487366827631</v>
      </c>
      <c r="AG280">
        <f t="shared" si="244"/>
        <v>42848.304341374307</v>
      </c>
      <c r="AI280" s="18">
        <f t="shared" si="207"/>
        <v>0.99993723014012892</v>
      </c>
      <c r="AJ280" s="18">
        <f t="shared" si="208"/>
        <v>6.2769859871127638E-5</v>
      </c>
      <c r="AK280">
        <f t="shared" si="245"/>
        <v>1.8344240952959985</v>
      </c>
      <c r="AL280">
        <f t="shared" si="246"/>
        <v>15931.212879128503</v>
      </c>
      <c r="AM280">
        <f t="shared" si="247"/>
        <v>126.21890856416286</v>
      </c>
      <c r="AN280">
        <f t="shared" si="248"/>
        <v>1.3544091314281659</v>
      </c>
      <c r="AO280">
        <f t="shared" si="209"/>
        <v>0.4158724303608109</v>
      </c>
      <c r="AP280">
        <f t="shared" si="210"/>
        <v>22.11487366827631</v>
      </c>
      <c r="AQ280">
        <f t="shared" si="249"/>
        <v>293.29090271042224</v>
      </c>
      <c r="AV280">
        <f t="shared" si="250"/>
        <v>1.8956715676318585E-14</v>
      </c>
      <c r="AW280">
        <f t="shared" si="251"/>
        <v>0.13768338925345563</v>
      </c>
      <c r="AX280" s="4">
        <f t="shared" si="211"/>
        <v>0.9778591181793137</v>
      </c>
      <c r="AY280" s="1">
        <f t="shared" si="252"/>
        <v>0.14080084410299287</v>
      </c>
      <c r="AZ280">
        <f t="shared" si="212"/>
        <v>-2.1487507562936582E-2</v>
      </c>
      <c r="BA280">
        <f t="shared" si="213"/>
        <v>-0.85139474158472261</v>
      </c>
      <c r="BB280">
        <f t="shared" si="214"/>
        <v>-0.86111845183246716</v>
      </c>
      <c r="BC280">
        <f t="shared" si="253"/>
        <v>0.86231661074654431</v>
      </c>
      <c r="BD280">
        <f t="shared" si="254"/>
        <v>8.6231661074654423E-7</v>
      </c>
      <c r="BE280">
        <f t="shared" si="255"/>
        <v>0.44495900403884464</v>
      </c>
      <c r="BF280">
        <f t="shared" si="256"/>
        <v>4.1358379732025807E-14</v>
      </c>
      <c r="BG280">
        <f t="shared" si="257"/>
        <v>4.1906376850182586E-2</v>
      </c>
      <c r="BH280">
        <f t="shared" si="258"/>
        <v>-1.3777198858612747</v>
      </c>
      <c r="BI280">
        <f t="shared" si="215"/>
        <v>5.1432646820112211</v>
      </c>
      <c r="BJ280">
        <f t="shared" si="259"/>
        <v>-6.0643332480335612</v>
      </c>
      <c r="BL280">
        <f t="shared" si="216"/>
        <v>2.214088182068628</v>
      </c>
      <c r="BM280" s="4">
        <f t="shared" si="260"/>
        <v>0.14326468201122083</v>
      </c>
      <c r="BN280">
        <f t="shared" si="261"/>
        <v>1.265385512126467E-11</v>
      </c>
      <c r="BO280">
        <f t="shared" si="262"/>
        <v>7.5923130727588025E-7</v>
      </c>
      <c r="BP280">
        <f t="shared" si="263"/>
        <v>38.872642932525068</v>
      </c>
      <c r="BQ280">
        <f t="shared" si="264"/>
        <v>1.589644069110588</v>
      </c>
      <c r="BR280">
        <f t="shared" si="265"/>
        <v>1.6308243563970108</v>
      </c>
      <c r="BS280">
        <f t="shared" si="266"/>
        <v>6.4787130498603995E-4</v>
      </c>
      <c r="BT280">
        <f t="shared" si="267"/>
        <v>38.872278299162396</v>
      </c>
      <c r="BU280">
        <f t="shared" si="268"/>
        <v>1.5896399953201765</v>
      </c>
      <c r="BV280" s="4"/>
      <c r="BW280" s="4">
        <f t="shared" si="269"/>
        <v>-9.0464378377475612</v>
      </c>
      <c r="BX280" s="4"/>
      <c r="BY280" s="4"/>
      <c r="BZ280" s="4"/>
      <c r="CA280" s="4">
        <f t="shared" si="270"/>
        <v>0.90953562162252444</v>
      </c>
      <c r="CB280" s="4"/>
      <c r="CC280" s="4"/>
    </row>
    <row r="281" spans="1:81">
      <c r="A281">
        <v>1.4148000000000001</v>
      </c>
      <c r="B281">
        <v>43.56</v>
      </c>
      <c r="C281">
        <f t="shared" si="217"/>
        <v>2.4148000000000001</v>
      </c>
      <c r="D281">
        <f t="shared" si="218"/>
        <v>1.4148000000000001</v>
      </c>
      <c r="E281">
        <f t="shared" si="219"/>
        <v>141480</v>
      </c>
      <c r="F281">
        <f t="shared" si="220"/>
        <v>1055820895.522388</v>
      </c>
      <c r="G281">
        <f t="shared" si="221"/>
        <v>3.0185</v>
      </c>
      <c r="H281">
        <f t="shared" si="205"/>
        <v>1.9309771017754476</v>
      </c>
      <c r="I281">
        <f t="shared" si="206"/>
        <v>7.2600000000000008E-4</v>
      </c>
      <c r="J281">
        <f t="shared" si="222"/>
        <v>1.4179687500000002E-11</v>
      </c>
      <c r="K281" s="1">
        <f t="shared" si="223"/>
        <v>0.14071887346988143</v>
      </c>
      <c r="L281">
        <f t="shared" si="224"/>
        <v>1.4071887346988144E-7</v>
      </c>
      <c r="M281">
        <f t="shared" si="225"/>
        <v>0.85928112653011857</v>
      </c>
      <c r="N281">
        <f t="shared" si="226"/>
        <v>8.5928112653011855E-7</v>
      </c>
      <c r="O281">
        <f t="shared" si="227"/>
        <v>453.62348425925808</v>
      </c>
      <c r="P281">
        <f t="shared" si="228"/>
        <v>7.7958385131333095E-4</v>
      </c>
      <c r="Q281">
        <f t="shared" si="229"/>
        <v>9.419158136326536E-15</v>
      </c>
      <c r="R281">
        <f t="shared" si="230"/>
        <v>4.5171983675247579E-18</v>
      </c>
      <c r="S281">
        <f t="shared" si="231"/>
        <v>8.9663676325757138E-13</v>
      </c>
      <c r="T281">
        <f t="shared" si="232"/>
        <v>8.8775917154214991E-16</v>
      </c>
      <c r="U281">
        <f t="shared" si="233"/>
        <v>8.2195356457783063E-13</v>
      </c>
      <c r="V281">
        <f t="shared" si="234"/>
        <v>1.0800600055772228E-3</v>
      </c>
      <c r="W281">
        <f t="shared" si="235"/>
        <v>1.090860605632995</v>
      </c>
      <c r="X281">
        <f t="shared" si="236"/>
        <v>6.1128852187258849</v>
      </c>
      <c r="Y281">
        <f t="shared" si="237"/>
        <v>1.5350467553734767E-5</v>
      </c>
      <c r="Z281">
        <f t="shared" si="238"/>
        <v>0.73732269751489166</v>
      </c>
      <c r="AA281">
        <f t="shared" si="239"/>
        <v>1.7724609375000004E-11</v>
      </c>
      <c r="AC281">
        <f t="shared" si="240"/>
        <v>0.95184872394681352</v>
      </c>
      <c r="AD281">
        <f t="shared" si="241"/>
        <v>5.9273267388691213</v>
      </c>
      <c r="AE281">
        <f t="shared" si="242"/>
        <v>1.4180575259171543E-11</v>
      </c>
      <c r="AF281">
        <f t="shared" si="243"/>
        <v>21.700132186256003</v>
      </c>
      <c r="AG281">
        <f t="shared" si="244"/>
        <v>43368.608485547418</v>
      </c>
      <c r="AI281" s="18">
        <f t="shared" si="207"/>
        <v>0.99993739611014953</v>
      </c>
      <c r="AJ281" s="18">
        <f t="shared" si="208"/>
        <v>6.2603889850517568E-5</v>
      </c>
      <c r="AK281">
        <f t="shared" si="245"/>
        <v>1.8358086966282676</v>
      </c>
      <c r="AL281">
        <f t="shared" si="246"/>
        <v>15973.448333446211</v>
      </c>
      <c r="AM281">
        <f t="shared" si="247"/>
        <v>126.3861081505646</v>
      </c>
      <c r="AN281">
        <f t="shared" si="248"/>
        <v>1.3549201809067084</v>
      </c>
      <c r="AO281">
        <f t="shared" si="209"/>
        <v>0.41547365072317294</v>
      </c>
      <c r="AP281">
        <f t="shared" si="210"/>
        <v>21.700132186256003</v>
      </c>
      <c r="AQ281">
        <f t="shared" si="249"/>
        <v>297.07637544191948</v>
      </c>
      <c r="AV281">
        <f t="shared" si="250"/>
        <v>1.902423378041015E-14</v>
      </c>
      <c r="AW281">
        <f t="shared" si="251"/>
        <v>0.13792836466952746</v>
      </c>
      <c r="AX281" s="4">
        <f t="shared" si="211"/>
        <v>0.98016961952903048</v>
      </c>
      <c r="AY281" s="1">
        <f t="shared" si="252"/>
        <v>0.14071887346988143</v>
      </c>
      <c r="AZ281">
        <f t="shared" si="212"/>
        <v>-2.1432067976389722E-2</v>
      </c>
      <c r="BA281">
        <f t="shared" si="213"/>
        <v>-0.85164765029713096</v>
      </c>
      <c r="BB281">
        <f t="shared" si="214"/>
        <v>-0.86034641291971781</v>
      </c>
      <c r="BC281">
        <f t="shared" si="253"/>
        <v>0.86207163533047249</v>
      </c>
      <c r="BD281">
        <f t="shared" si="254"/>
        <v>8.6207163533047244E-7</v>
      </c>
      <c r="BE281">
        <f t="shared" si="255"/>
        <v>0.4447062232566531</v>
      </c>
      <c r="BF281">
        <f t="shared" si="256"/>
        <v>4.1311401768398374E-14</v>
      </c>
      <c r="BG281">
        <f t="shared" si="257"/>
        <v>4.1858776430142415E-2</v>
      </c>
      <c r="BH281">
        <f t="shared" si="258"/>
        <v>-1.3782134706319189</v>
      </c>
      <c r="BI281">
        <f t="shared" si="215"/>
        <v>5.1506950511427139</v>
      </c>
      <c r="BJ281">
        <f t="shared" si="259"/>
        <v>-6.0644566442262224</v>
      </c>
      <c r="BL281">
        <f t="shared" si="216"/>
        <v>1.9830380470969571</v>
      </c>
      <c r="BM281" s="4">
        <f t="shared" si="260"/>
        <v>0.15069505114271398</v>
      </c>
      <c r="BN281">
        <f t="shared" si="261"/>
        <v>1.2857592047309323E-11</v>
      </c>
      <c r="BO281">
        <f t="shared" si="262"/>
        <v>7.714555228385594E-7</v>
      </c>
      <c r="BP281">
        <f t="shared" si="263"/>
        <v>39.498522769334244</v>
      </c>
      <c r="BQ281">
        <f t="shared" si="264"/>
        <v>1.596580853471437</v>
      </c>
      <c r="BR281">
        <f t="shared" si="265"/>
        <v>1.6390878710837373</v>
      </c>
      <c r="BS281">
        <f t="shared" si="266"/>
        <v>6.583025377515058E-4</v>
      </c>
      <c r="BT281">
        <f t="shared" si="267"/>
        <v>39.498152265090347</v>
      </c>
      <c r="BU281">
        <f t="shared" si="268"/>
        <v>1.5965767796810255</v>
      </c>
      <c r="BV281" s="4"/>
      <c r="BW281" s="4">
        <f t="shared" si="269"/>
        <v>-9.3238687572675811</v>
      </c>
      <c r="BX281" s="4"/>
      <c r="BY281" s="4"/>
      <c r="BZ281" s="4"/>
      <c r="CA281" s="4">
        <f t="shared" si="270"/>
        <v>0.90676131242732416</v>
      </c>
      <c r="CB281" s="4"/>
      <c r="CC281" s="4"/>
    </row>
    <row r="282" spans="1:81">
      <c r="A282">
        <v>1.4343999999999999</v>
      </c>
      <c r="B282">
        <v>44.582000000000001</v>
      </c>
      <c r="C282">
        <f t="shared" si="217"/>
        <v>2.4344000000000001</v>
      </c>
      <c r="D282">
        <f t="shared" si="218"/>
        <v>1.4344000000000001</v>
      </c>
      <c r="E282">
        <f t="shared" si="219"/>
        <v>143440</v>
      </c>
      <c r="F282">
        <f t="shared" si="220"/>
        <v>1070447761.1940298</v>
      </c>
      <c r="G282">
        <f t="shared" si="221"/>
        <v>3.0430000000000001</v>
      </c>
      <c r="H282">
        <f t="shared" si="205"/>
        <v>1.9420603720093705</v>
      </c>
      <c r="I282">
        <f t="shared" si="206"/>
        <v>7.4303333333333331E-4</v>
      </c>
      <c r="J282">
        <f t="shared" si="222"/>
        <v>1.4512369791666666E-11</v>
      </c>
      <c r="K282" s="1">
        <f t="shared" si="223"/>
        <v>0.13933519368738334</v>
      </c>
      <c r="L282">
        <f t="shared" si="224"/>
        <v>1.3933519368738334E-7</v>
      </c>
      <c r="M282">
        <f t="shared" si="225"/>
        <v>0.86066480631261666</v>
      </c>
      <c r="N282">
        <f t="shared" si="226"/>
        <v>8.6066480631261667E-7</v>
      </c>
      <c r="O282">
        <f t="shared" si="227"/>
        <v>460.64835752791691</v>
      </c>
      <c r="P282">
        <f t="shared" si="228"/>
        <v>7.9293132476158392E-4</v>
      </c>
      <c r="Q282">
        <f t="shared" si="229"/>
        <v>9.2396525994991992E-15</v>
      </c>
      <c r="R282">
        <f t="shared" si="230"/>
        <v>4.4968401403345998E-18</v>
      </c>
      <c r="S282">
        <f t="shared" si="231"/>
        <v>8.9782493668142767E-13</v>
      </c>
      <c r="T282">
        <f t="shared" si="232"/>
        <v>8.8893558087270066E-16</v>
      </c>
      <c r="U282">
        <f t="shared" si="233"/>
        <v>8.1447703143336478E-13</v>
      </c>
      <c r="V282">
        <f t="shared" si="234"/>
        <v>1.0914188449345213E-3</v>
      </c>
      <c r="W282">
        <f t="shared" si="235"/>
        <v>1.1023330333838663</v>
      </c>
      <c r="X282">
        <f t="shared" si="236"/>
        <v>6.2362048767558598</v>
      </c>
      <c r="Y282">
        <f t="shared" si="237"/>
        <v>1.5359378671454185E-5</v>
      </c>
      <c r="Z282">
        <f t="shared" si="238"/>
        <v>0.75340848713909003</v>
      </c>
      <c r="AA282">
        <f t="shared" si="239"/>
        <v>1.8140462239583332E-11</v>
      </c>
      <c r="AC282">
        <f t="shared" si="240"/>
        <v>0.95284108657627797</v>
      </c>
      <c r="AD282">
        <f t="shared" si="241"/>
        <v>6.0600750242111578</v>
      </c>
      <c r="AE282">
        <f t="shared" si="242"/>
        <v>1.4513258727247539E-11</v>
      </c>
      <c r="AF282">
        <f t="shared" si="243"/>
        <v>21.236819432120587</v>
      </c>
      <c r="AG282">
        <f t="shared" si="244"/>
        <v>44203.874065923606</v>
      </c>
      <c r="AI282" s="18">
        <f t="shared" si="207"/>
        <v>0.99993875010446798</v>
      </c>
      <c r="AJ282" s="18">
        <f t="shared" si="208"/>
        <v>6.1249895531993229E-5</v>
      </c>
      <c r="AK282">
        <f t="shared" si="245"/>
        <v>1.8266869113115665</v>
      </c>
      <c r="AL282">
        <f t="shared" si="246"/>
        <v>16326.558458824809</v>
      </c>
      <c r="AM282">
        <f t="shared" si="247"/>
        <v>127.77542196692136</v>
      </c>
      <c r="AN282">
        <f t="shared" si="248"/>
        <v>1.3515498182869792</v>
      </c>
      <c r="AO282">
        <f t="shared" si="209"/>
        <v>0.41350255870465441</v>
      </c>
      <c r="AP282">
        <f t="shared" si="210"/>
        <v>21.236819432120587</v>
      </c>
      <c r="AQ282">
        <f t="shared" si="249"/>
        <v>301.29342606525165</v>
      </c>
      <c r="AV282">
        <f t="shared" si="250"/>
        <v>1.878281828233654E-14</v>
      </c>
      <c r="AW282">
        <f t="shared" si="251"/>
        <v>0.13705042240845719</v>
      </c>
      <c r="AX282" s="4">
        <f t="shared" si="211"/>
        <v>0.98360233894638038</v>
      </c>
      <c r="AY282" s="1">
        <f t="shared" si="252"/>
        <v>0.13933519368738334</v>
      </c>
      <c r="AZ282">
        <f t="shared" si="212"/>
        <v>-2.0979524312178522E-2</v>
      </c>
      <c r="BA282">
        <f t="shared" si="213"/>
        <v>-0.85593917436014444</v>
      </c>
      <c r="BB282">
        <f t="shared" si="214"/>
        <v>-0.86311962156644295</v>
      </c>
      <c r="BC282">
        <f t="shared" si="253"/>
        <v>0.86294957759154278</v>
      </c>
      <c r="BD282">
        <f t="shared" si="254"/>
        <v>8.629495775915427E-7</v>
      </c>
      <c r="BE282">
        <f t="shared" si="255"/>
        <v>0.44561247090056516</v>
      </c>
      <c r="BF282">
        <f t="shared" si="256"/>
        <v>4.1479946778879474E-14</v>
      </c>
      <c r="BG282">
        <f t="shared" si="257"/>
        <v>4.2029554656252896E-2</v>
      </c>
      <c r="BH282">
        <f t="shared" si="258"/>
        <v>-1.376445211739902</v>
      </c>
      <c r="BI282">
        <f t="shared" si="215"/>
        <v>5.1566702765541264</v>
      </c>
      <c r="BJ282">
        <f t="shared" si="259"/>
        <v>-6.0640145795032181</v>
      </c>
      <c r="BL282">
        <f t="shared" si="216"/>
        <v>1.6397661053619612</v>
      </c>
      <c r="BM282" s="4">
        <f t="shared" si="260"/>
        <v>0.15667027655412641</v>
      </c>
      <c r="BN282">
        <f t="shared" si="261"/>
        <v>1.3088899298764617E-11</v>
      </c>
      <c r="BO282">
        <f t="shared" si="262"/>
        <v>7.8533395792587696E-7</v>
      </c>
      <c r="BP282">
        <f t="shared" si="263"/>
        <v>40.2090986458049</v>
      </c>
      <c r="BQ282">
        <f t="shared" si="264"/>
        <v>1.6043243377748664</v>
      </c>
      <c r="BR282">
        <f t="shared" si="265"/>
        <v>1.6491595475331953</v>
      </c>
      <c r="BS282">
        <f t="shared" si="266"/>
        <v>6.7014535793689272E-4</v>
      </c>
      <c r="BT282">
        <f t="shared" si="267"/>
        <v>40.208721476213562</v>
      </c>
      <c r="BU282">
        <f t="shared" si="268"/>
        <v>1.6043202639844549</v>
      </c>
      <c r="BV282" s="4"/>
      <c r="BW282" s="4">
        <f t="shared" si="269"/>
        <v>-9.8086702126308829</v>
      </c>
      <c r="BX282" s="4"/>
      <c r="BY282" s="4"/>
      <c r="BZ282" s="4"/>
      <c r="CA282" s="4">
        <f t="shared" si="270"/>
        <v>0.90191329787369112</v>
      </c>
      <c r="CB282" s="4"/>
      <c r="CC282" s="4"/>
    </row>
    <row r="283" spans="1:81">
      <c r="A283">
        <v>1.4508000000000001</v>
      </c>
      <c r="B283">
        <v>45.645000000000003</v>
      </c>
      <c r="C283">
        <f t="shared" si="217"/>
        <v>2.4508000000000001</v>
      </c>
      <c r="D283">
        <f t="shared" si="218"/>
        <v>1.4508000000000001</v>
      </c>
      <c r="E283">
        <f t="shared" si="219"/>
        <v>145080</v>
      </c>
      <c r="F283">
        <f t="shared" si="220"/>
        <v>1082686567.1641791</v>
      </c>
      <c r="G283">
        <f t="shared" si="221"/>
        <v>3.0635000000000003</v>
      </c>
      <c r="H283">
        <f t="shared" si="205"/>
        <v>1.9513341287357135</v>
      </c>
      <c r="I283">
        <f t="shared" si="206"/>
        <v>7.6075000000000003E-4</v>
      </c>
      <c r="J283">
        <f t="shared" si="222"/>
        <v>1.4858398437500001E-11</v>
      </c>
      <c r="K283" s="1">
        <f t="shared" si="223"/>
        <v>0.13801280913503877</v>
      </c>
      <c r="L283">
        <f t="shared" si="224"/>
        <v>1.3801280913503876E-7</v>
      </c>
      <c r="M283">
        <f t="shared" si="225"/>
        <v>0.86198719086496123</v>
      </c>
      <c r="N283">
        <f t="shared" si="226"/>
        <v>8.6198719086496122E-7</v>
      </c>
      <c r="O283">
        <f t="shared" si="227"/>
        <v>466.63097630853946</v>
      </c>
      <c r="P283">
        <f t="shared" si="228"/>
        <v>8.0446352609301274E-4</v>
      </c>
      <c r="Q283">
        <f t="shared" si="229"/>
        <v>9.0696196384098758E-15</v>
      </c>
      <c r="R283">
        <f t="shared" si="230"/>
        <v>4.468676392893046E-18</v>
      </c>
      <c r="S283">
        <f t="shared" si="231"/>
        <v>8.9716874772564609E-13</v>
      </c>
      <c r="T283">
        <f t="shared" si="232"/>
        <v>8.8828588883727329E-16</v>
      </c>
      <c r="U283">
        <f t="shared" si="233"/>
        <v>8.0732045701010658E-13</v>
      </c>
      <c r="V283">
        <f t="shared" si="234"/>
        <v>1.1002890873433586E-3</v>
      </c>
      <c r="W283">
        <f t="shared" si="235"/>
        <v>1.111291978216792</v>
      </c>
      <c r="X283">
        <f t="shared" si="236"/>
        <v>6.3653238295308512</v>
      </c>
      <c r="Y283">
        <f t="shared" si="237"/>
        <v>1.5337252768293379E-5</v>
      </c>
      <c r="Z283">
        <f t="shared" si="238"/>
        <v>0.77018916434069284</v>
      </c>
      <c r="AA283">
        <f t="shared" si="239"/>
        <v>1.8572998046875E-11</v>
      </c>
      <c r="AC283">
        <f t="shared" si="240"/>
        <v>0.95392084941077948</v>
      </c>
      <c r="AD283">
        <f t="shared" si="241"/>
        <v>6.1975465763687518</v>
      </c>
      <c r="AE283">
        <f t="shared" si="242"/>
        <v>1.4859286723388838E-11</v>
      </c>
      <c r="AF283">
        <f t="shared" si="243"/>
        <v>20.774117243906598</v>
      </c>
      <c r="AG283">
        <f t="shared" si="244"/>
        <v>45111.976020853464</v>
      </c>
      <c r="AI283" s="18">
        <f t="shared" si="207"/>
        <v>0.99994022015286643</v>
      </c>
      <c r="AJ283" s="18">
        <f t="shared" si="208"/>
        <v>5.9779847133516314E-5</v>
      </c>
      <c r="AK283">
        <f t="shared" si="245"/>
        <v>1.8095803242175923</v>
      </c>
      <c r="AL283">
        <f t="shared" si="246"/>
        <v>16728.04545261772</v>
      </c>
      <c r="AM283">
        <f t="shared" si="247"/>
        <v>129.3369454278928</v>
      </c>
      <c r="AN283">
        <f t="shared" si="248"/>
        <v>1.3452064243890571</v>
      </c>
      <c r="AO283">
        <f t="shared" si="209"/>
        <v>0.41094700137780349</v>
      </c>
      <c r="AP283">
        <f t="shared" si="210"/>
        <v>20.774117243906598</v>
      </c>
      <c r="AQ283">
        <f t="shared" si="249"/>
        <v>304.60352311161284</v>
      </c>
      <c r="AV283">
        <f t="shared" si="250"/>
        <v>1.8565128681775211E-14</v>
      </c>
      <c r="AW283">
        <f t="shared" si="251"/>
        <v>0.13625391253749455</v>
      </c>
      <c r="AX283" s="4">
        <f t="shared" si="211"/>
        <v>0.98725555541860444</v>
      </c>
      <c r="AY283" s="1">
        <f t="shared" si="252"/>
        <v>0.13801280913503877</v>
      </c>
      <c r="AZ283">
        <f t="shared" si="212"/>
        <v>-2.0487658933430464E-2</v>
      </c>
      <c r="BA283">
        <f t="shared" si="213"/>
        <v>-0.86008060433422817</v>
      </c>
      <c r="BB283">
        <f t="shared" si="214"/>
        <v>-0.86565101808583234</v>
      </c>
      <c r="BC283">
        <f t="shared" si="253"/>
        <v>0.86374608746250547</v>
      </c>
      <c r="BD283">
        <f t="shared" si="254"/>
        <v>8.6374608746250538E-7</v>
      </c>
      <c r="BE283">
        <f t="shared" si="255"/>
        <v>0.44643545881276775</v>
      </c>
      <c r="BF283">
        <f t="shared" si="256"/>
        <v>4.1633304329538982E-14</v>
      </c>
      <c r="BG283">
        <f t="shared" si="257"/>
        <v>4.2184944189218129E-2</v>
      </c>
      <c r="BH283">
        <f t="shared" si="258"/>
        <v>-1.3748425211290314</v>
      </c>
      <c r="BI283">
        <f t="shared" si="215"/>
        <v>5.1616075469083968</v>
      </c>
      <c r="BJ283">
        <f t="shared" si="259"/>
        <v>-6.0636139068505006</v>
      </c>
      <c r="BL283">
        <f t="shared" si="216"/>
        <v>1.2744444581395515</v>
      </c>
      <c r="BM283" s="4">
        <f t="shared" si="260"/>
        <v>0.16160754690839674</v>
      </c>
      <c r="BN283">
        <f t="shared" si="261"/>
        <v>1.3287494182222946E-11</v>
      </c>
      <c r="BO283">
        <f t="shared" si="262"/>
        <v>7.9724965093337681E-7</v>
      </c>
      <c r="BP283">
        <f t="shared" si="263"/>
        <v>40.819182127788892</v>
      </c>
      <c r="BQ283">
        <f t="shared" si="264"/>
        <v>1.6108642987400072</v>
      </c>
      <c r="BR283">
        <f t="shared" si="265"/>
        <v>1.6593932114138483</v>
      </c>
      <c r="BS283">
        <f t="shared" si="266"/>
        <v>6.8031332059148954E-4</v>
      </c>
      <c r="BT283">
        <f t="shared" si="267"/>
        <v>40.818799235489372</v>
      </c>
      <c r="BU283">
        <f t="shared" si="268"/>
        <v>1.6108602249495958</v>
      </c>
      <c r="BV283" s="4"/>
      <c r="BW283" s="4">
        <f t="shared" si="269"/>
        <v>-10.57250054159516</v>
      </c>
      <c r="BX283" s="4"/>
      <c r="BY283" s="4"/>
      <c r="BZ283" s="4"/>
      <c r="CA283" s="4">
        <f t="shared" si="270"/>
        <v>0.89427499458404835</v>
      </c>
      <c r="CB283" s="4"/>
      <c r="CC283" s="4"/>
    </row>
    <row r="284" spans="1:81">
      <c r="A284">
        <v>1.4703999999999999</v>
      </c>
      <c r="B284">
        <v>47.758000000000003</v>
      </c>
      <c r="C284">
        <f t="shared" si="217"/>
        <v>2.4703999999999997</v>
      </c>
      <c r="D284">
        <f t="shared" si="218"/>
        <v>1.4703999999999997</v>
      </c>
      <c r="E284">
        <f t="shared" si="219"/>
        <v>147039.99999999997</v>
      </c>
      <c r="F284">
        <f t="shared" si="220"/>
        <v>1097313432.8358207</v>
      </c>
      <c r="G284">
        <f t="shared" si="221"/>
        <v>3.0879999999999996</v>
      </c>
      <c r="H284">
        <f t="shared" si="205"/>
        <v>1.9624173989696361</v>
      </c>
      <c r="I284">
        <f t="shared" si="206"/>
        <v>7.959666666666667E-4</v>
      </c>
      <c r="J284">
        <f t="shared" si="222"/>
        <v>1.5546223958333334E-11</v>
      </c>
      <c r="K284" s="1">
        <f t="shared" si="223"/>
        <v>0.13146484519451029</v>
      </c>
      <c r="L284">
        <f t="shared" si="224"/>
        <v>1.3146484519451028E-7</v>
      </c>
      <c r="M284">
        <f t="shared" si="225"/>
        <v>0.86853515480548971</v>
      </c>
      <c r="N284">
        <f t="shared" si="226"/>
        <v>8.6853515480548965E-7</v>
      </c>
      <c r="O284">
        <f t="shared" si="227"/>
        <v>476.52764612910141</v>
      </c>
      <c r="P284">
        <f t="shared" si="228"/>
        <v>8.277657590942259E-4</v>
      </c>
      <c r="Q284">
        <f t="shared" si="229"/>
        <v>8.249671200665343E-15</v>
      </c>
      <c r="R284">
        <f t="shared" si="230"/>
        <v>4.1384379254806823E-18</v>
      </c>
      <c r="S284">
        <f t="shared" si="231"/>
        <v>8.5365271716036592E-13</v>
      </c>
      <c r="T284">
        <f t="shared" si="232"/>
        <v>8.4520071005976822E-16</v>
      </c>
      <c r="U284">
        <f t="shared" si="233"/>
        <v>7.7172182055686731E-13</v>
      </c>
      <c r="V284">
        <f t="shared" si="234"/>
        <v>1.0952142177992055E-3</v>
      </c>
      <c r="W284">
        <f t="shared" si="235"/>
        <v>1.1061663599771976</v>
      </c>
      <c r="X284">
        <f t="shared" si="236"/>
        <v>6.5599456905579556</v>
      </c>
      <c r="Y284">
        <f t="shared" si="237"/>
        <v>1.4542198927377719E-5</v>
      </c>
      <c r="Z284">
        <f t="shared" si="238"/>
        <v>0.79976746853795044</v>
      </c>
      <c r="AA284">
        <f t="shared" si="239"/>
        <v>1.943277994791667E-11</v>
      </c>
      <c r="AC284">
        <f t="shared" si="240"/>
        <v>0.9579200182085279</v>
      </c>
      <c r="AD284">
        <f t="shared" si="241"/>
        <v>6.4573720726958053</v>
      </c>
      <c r="AE284">
        <f t="shared" si="242"/>
        <v>1.5547069159043395E-11</v>
      </c>
      <c r="AF284">
        <f t="shared" si="243"/>
        <v>20.005814976757549</v>
      </c>
      <c r="AG284">
        <f t="shared" si="244"/>
        <v>47290.250509076126</v>
      </c>
      <c r="AI284" s="18">
        <f t="shared" si="207"/>
        <v>0.99994563601014352</v>
      </c>
      <c r="AJ284" s="18">
        <f t="shared" si="208"/>
        <v>5.4363989856450415E-5</v>
      </c>
      <c r="AK284">
        <f t="shared" si="245"/>
        <v>1.7532640801772401</v>
      </c>
      <c r="AL284">
        <f t="shared" si="246"/>
        <v>18394.529221282821</v>
      </c>
      <c r="AM284">
        <f t="shared" si="247"/>
        <v>135.62643260545792</v>
      </c>
      <c r="AN284">
        <f t="shared" si="248"/>
        <v>1.3241087871384436</v>
      </c>
      <c r="AO284">
        <f t="shared" si="209"/>
        <v>0.40387045065216254</v>
      </c>
      <c r="AP284">
        <f t="shared" si="210"/>
        <v>20.005814976757549</v>
      </c>
      <c r="AQ284">
        <f t="shared" si="249"/>
        <v>309.37424462741274</v>
      </c>
      <c r="AV284">
        <f t="shared" si="250"/>
        <v>1.739225203737245E-14</v>
      </c>
      <c r="AW284">
        <f t="shared" si="251"/>
        <v>0.13187968773610459</v>
      </c>
      <c r="AX284" s="4">
        <f t="shared" si="211"/>
        <v>1.0031555397260805</v>
      </c>
      <c r="AY284" s="1">
        <f t="shared" si="252"/>
        <v>0.13146484519451029</v>
      </c>
      <c r="AZ284">
        <f t="shared" si="212"/>
        <v>-1.8670750943146602E-2</v>
      </c>
      <c r="BA284">
        <f t="shared" si="213"/>
        <v>-0.88119036564714104</v>
      </c>
      <c r="BB284">
        <f t="shared" si="214"/>
        <v>-0.87982208984741073</v>
      </c>
      <c r="BC284">
        <f t="shared" si="253"/>
        <v>0.86812031226389541</v>
      </c>
      <c r="BD284">
        <f t="shared" si="254"/>
        <v>8.6812031226389533E-7</v>
      </c>
      <c r="BE284">
        <f t="shared" si="255"/>
        <v>0.45096862854797787</v>
      </c>
      <c r="BF284">
        <f t="shared" si="256"/>
        <v>4.2483098096657388E-14</v>
      </c>
      <c r="BG284">
        <f t="shared" si="257"/>
        <v>4.3045997694711825E-2</v>
      </c>
      <c r="BH284">
        <f t="shared" si="258"/>
        <v>-1.366067221908462</v>
      </c>
      <c r="BI284">
        <f t="shared" si="215"/>
        <v>5.1674354940420359</v>
      </c>
      <c r="BJ284">
        <f t="shared" si="259"/>
        <v>-6.0614200820453581</v>
      </c>
      <c r="BL284">
        <f t="shared" si="216"/>
        <v>-0.31555397260804652</v>
      </c>
      <c r="BM284" s="4">
        <f t="shared" si="260"/>
        <v>0.16743549404203603</v>
      </c>
      <c r="BN284">
        <f t="shared" si="261"/>
        <v>1.3741885757529493E-11</v>
      </c>
      <c r="BO284">
        <f t="shared" si="262"/>
        <v>8.2451314545176962E-7</v>
      </c>
      <c r="BP284">
        <f t="shared" si="263"/>
        <v>42.215073047130602</v>
      </c>
      <c r="BQ284">
        <f t="shared" si="264"/>
        <v>1.625467545094216</v>
      </c>
      <c r="BR284">
        <f t="shared" si="265"/>
        <v>1.6790461312044189</v>
      </c>
      <c r="BS284">
        <f t="shared" si="266"/>
        <v>7.0357795101813321E-4</v>
      </c>
      <c r="BT284">
        <f t="shared" si="267"/>
        <v>42.21467706108799</v>
      </c>
      <c r="BU284">
        <f t="shared" si="268"/>
        <v>1.6254634713038043</v>
      </c>
      <c r="BV284" s="4"/>
      <c r="BW284" s="4">
        <f t="shared" si="269"/>
        <v>-11.606279477510366</v>
      </c>
      <c r="BX284" s="4"/>
      <c r="BY284" s="4"/>
      <c r="BZ284" s="4"/>
      <c r="CA284" s="4">
        <f t="shared" si="270"/>
        <v>0.88393720522489638</v>
      </c>
      <c r="CB284" s="4"/>
      <c r="CC284" s="4"/>
    </row>
    <row r="285" spans="1:81">
      <c r="A285">
        <v>1.4914000000000001</v>
      </c>
      <c r="B285">
        <v>49.215000000000003</v>
      </c>
      <c r="C285">
        <f t="shared" si="217"/>
        <v>2.4914000000000001</v>
      </c>
      <c r="D285">
        <f t="shared" si="218"/>
        <v>1.4914000000000001</v>
      </c>
      <c r="E285">
        <f t="shared" si="219"/>
        <v>149140</v>
      </c>
      <c r="F285">
        <f t="shared" si="220"/>
        <v>1112985074.6268656</v>
      </c>
      <c r="G285">
        <f t="shared" si="221"/>
        <v>3.1142500000000002</v>
      </c>
      <c r="H285">
        <f t="shared" si="205"/>
        <v>1.9742923313631249</v>
      </c>
      <c r="I285">
        <f t="shared" si="206"/>
        <v>8.2025000000000002E-4</v>
      </c>
      <c r="J285">
        <f t="shared" si="222"/>
        <v>1.60205078125E-11</v>
      </c>
      <c r="K285" s="1">
        <f t="shared" si="223"/>
        <v>0.12881001388576074</v>
      </c>
      <c r="L285">
        <f t="shared" si="224"/>
        <v>1.2881001388576074E-7</v>
      </c>
      <c r="M285">
        <f t="shared" si="225"/>
        <v>0.87118998611423926</v>
      </c>
      <c r="N285">
        <f t="shared" si="226"/>
        <v>8.7118998611423924E-7</v>
      </c>
      <c r="O285">
        <f t="shared" si="227"/>
        <v>484.81072585476727</v>
      </c>
      <c r="P285">
        <f t="shared" si="228"/>
        <v>8.447282552032858E-4</v>
      </c>
      <c r="Q285">
        <f t="shared" si="229"/>
        <v>7.9277040356708141E-15</v>
      </c>
      <c r="R285">
        <f t="shared" si="230"/>
        <v>4.0411804500416322E-18</v>
      </c>
      <c r="S285">
        <f t="shared" si="231"/>
        <v>8.4261627290701168E-13</v>
      </c>
      <c r="T285">
        <f t="shared" si="232"/>
        <v>8.3427353753169475E-16</v>
      </c>
      <c r="U285">
        <f t="shared" si="233"/>
        <v>7.5721181953834493E-13</v>
      </c>
      <c r="V285">
        <f t="shared" si="234"/>
        <v>1.1017703580489969E-3</v>
      </c>
      <c r="W285">
        <f t="shared" si="235"/>
        <v>1.112788061629487</v>
      </c>
      <c r="X285">
        <f t="shared" si="236"/>
        <v>6.7189383439551351</v>
      </c>
      <c r="Y285">
        <f t="shared" si="237"/>
        <v>1.4333824567040298E-5</v>
      </c>
      <c r="Z285">
        <f t="shared" si="238"/>
        <v>0.82165522214664566</v>
      </c>
      <c r="AA285">
        <f t="shared" si="239"/>
        <v>2.0025634765624999E-11</v>
      </c>
      <c r="AC285">
        <f t="shared" si="240"/>
        <v>0.9596220942832645</v>
      </c>
      <c r="AD285">
        <f t="shared" si="241"/>
        <v>6.6425706129298963</v>
      </c>
      <c r="AE285">
        <f t="shared" si="242"/>
        <v>1.6021342086037533E-11</v>
      </c>
      <c r="AF285">
        <f t="shared" si="243"/>
        <v>19.472887859458385</v>
      </c>
      <c r="AG285">
        <f t="shared" si="244"/>
        <v>48587.927308579143</v>
      </c>
      <c r="AI285" s="18">
        <f t="shared" si="207"/>
        <v>0.99994792736257343</v>
      </c>
      <c r="AJ285" s="18">
        <f t="shared" si="208"/>
        <v>5.2072637426471109E-5</v>
      </c>
      <c r="AK285">
        <f t="shared" si="245"/>
        <v>1.7362279554019566</v>
      </c>
      <c r="AL285">
        <f t="shared" si="246"/>
        <v>19203.943748999554</v>
      </c>
      <c r="AM285">
        <f t="shared" si="247"/>
        <v>138.57829465323766</v>
      </c>
      <c r="AN285">
        <f t="shared" si="248"/>
        <v>1.3176600302816948</v>
      </c>
      <c r="AO285">
        <f t="shared" si="209"/>
        <v>0.40025602542799732</v>
      </c>
      <c r="AP285">
        <f t="shared" si="210"/>
        <v>19.472887859458385</v>
      </c>
      <c r="AQ285">
        <f t="shared" si="249"/>
        <v>314.77506600072115</v>
      </c>
      <c r="AV285">
        <f t="shared" si="250"/>
        <v>1.6872843084544326E-14</v>
      </c>
      <c r="AW285">
        <f t="shared" si="251"/>
        <v>0.12989550833090543</v>
      </c>
      <c r="AX285" s="4">
        <f t="shared" si="211"/>
        <v>1.0084270967170874</v>
      </c>
      <c r="AY285" s="1">
        <f t="shared" si="252"/>
        <v>0.12881001388576074</v>
      </c>
      <c r="AZ285">
        <f t="shared" si="212"/>
        <v>-1.7899761418212531E-2</v>
      </c>
      <c r="BA285">
        <f t="shared" si="213"/>
        <v>-0.89005037295232514</v>
      </c>
      <c r="BB285">
        <f t="shared" si="214"/>
        <v>-0.88640586617738593</v>
      </c>
      <c r="BC285">
        <f t="shared" si="253"/>
        <v>0.87010449166909454</v>
      </c>
      <c r="BD285">
        <f t="shared" si="254"/>
        <v>8.7010449166909454E-7</v>
      </c>
      <c r="BE285">
        <f t="shared" si="255"/>
        <v>0.45303245595727037</v>
      </c>
      <c r="BF285">
        <f t="shared" si="256"/>
        <v>4.2872829898113344E-14</v>
      </c>
      <c r="BG285">
        <f t="shared" si="257"/>
        <v>4.344089342921921E-2</v>
      </c>
      <c r="BH285">
        <f t="shared" si="258"/>
        <v>-1.3621012513890571</v>
      </c>
      <c r="BI285">
        <f t="shared" si="215"/>
        <v>5.1735941387546331</v>
      </c>
      <c r="BJ285">
        <f t="shared" si="259"/>
        <v>-6.0604285894155074</v>
      </c>
      <c r="BL285">
        <f t="shared" si="216"/>
        <v>-0.84270967170875133</v>
      </c>
      <c r="BM285" s="4">
        <f t="shared" si="260"/>
        <v>0.17359413875463281</v>
      </c>
      <c r="BN285">
        <f t="shared" si="261"/>
        <v>1.4066010878843055E-11</v>
      </c>
      <c r="BO285">
        <f t="shared" si="262"/>
        <v>8.4396065273058326E-7</v>
      </c>
      <c r="BP285">
        <f t="shared" si="263"/>
        <v>43.210785419805866</v>
      </c>
      <c r="BQ285">
        <f t="shared" si="264"/>
        <v>1.6355921603262178</v>
      </c>
      <c r="BR285">
        <f t="shared" si="265"/>
        <v>1.6920974894417289</v>
      </c>
      <c r="BS285">
        <f t="shared" si="266"/>
        <v>7.2017300156295002E-4</v>
      </c>
      <c r="BT285">
        <f t="shared" si="267"/>
        <v>43.210380093777005</v>
      </c>
      <c r="BU285">
        <f t="shared" si="268"/>
        <v>1.6355880865358063</v>
      </c>
      <c r="BV285" s="4"/>
      <c r="BW285" s="4">
        <f t="shared" si="269"/>
        <v>-12.199968668483464</v>
      </c>
      <c r="BX285" s="4"/>
      <c r="BY285" s="4"/>
      <c r="BZ285" s="4"/>
      <c r="CA285" s="4">
        <f t="shared" si="270"/>
        <v>0.87800031331516537</v>
      </c>
      <c r="CB285" s="4"/>
      <c r="CC285" s="4"/>
    </row>
    <row r="286" spans="1:81">
      <c r="AW286" s="1" t="s">
        <v>117</v>
      </c>
      <c r="AX286" s="4">
        <f>AVERAGE(AX272:AX285)</f>
        <v>0.97362670015757902</v>
      </c>
      <c r="BK286" s="1" t="s">
        <v>117</v>
      </c>
      <c r="BL286">
        <f>AVERAGE(BL272:BL285)</f>
        <v>2.6373299842420947</v>
      </c>
    </row>
    <row r="287" spans="1:81">
      <c r="A287" s="1" t="s">
        <v>118</v>
      </c>
      <c r="AW287" s="1" t="s">
        <v>119</v>
      </c>
      <c r="AX287" s="4">
        <f>_xlfn.VAR.S(AX272:AX285)</f>
        <v>3.7108439276523249E-4</v>
      </c>
      <c r="BK287" s="1" t="s">
        <v>119</v>
      </c>
      <c r="BL287">
        <f>_xlfn.VAR.S(BL272:BL285)</f>
        <v>3.7108439276523266</v>
      </c>
    </row>
    <row r="288" spans="1:81">
      <c r="A288" t="s">
        <v>28</v>
      </c>
      <c r="B288" t="s">
        <v>29</v>
      </c>
      <c r="C288" t="s">
        <v>53</v>
      </c>
      <c r="D288" t="s">
        <v>54</v>
      </c>
      <c r="E288" t="s">
        <v>55</v>
      </c>
      <c r="F288" s="3" t="s">
        <v>56</v>
      </c>
      <c r="G288" t="s">
        <v>57</v>
      </c>
      <c r="H288" t="s">
        <v>58</v>
      </c>
      <c r="I288" t="s">
        <v>59</v>
      </c>
      <c r="J288" t="s">
        <v>60</v>
      </c>
      <c r="AW288" s="1" t="s">
        <v>120</v>
      </c>
      <c r="AX288">
        <f>AX287^0.5</f>
        <v>1.9263550886719522E-2</v>
      </c>
      <c r="BK288" s="1" t="s">
        <v>120</v>
      </c>
      <c r="BL288">
        <f>BL287^0.5</f>
        <v>1.9263550886719527</v>
      </c>
    </row>
    <row r="289" spans="1:50">
      <c r="A289" s="1">
        <v>1.2342</v>
      </c>
      <c r="B289" s="1">
        <v>67.415000000000006</v>
      </c>
      <c r="C289">
        <f>A289+1</f>
        <v>2.2342</v>
      </c>
      <c r="D289">
        <f>C289-1</f>
        <v>1.2342</v>
      </c>
      <c r="E289">
        <f>D289*100000</f>
        <v>123420</v>
      </c>
      <c r="F289">
        <f>E289/(0.000134)</f>
        <v>921044776.119403</v>
      </c>
      <c r="G289">
        <f>1.25*C289/1</f>
        <v>2.7927499999999998</v>
      </c>
      <c r="H289">
        <f t="shared" ref="H289:H302" si="271">(((((C289+1)*100000)/2)*28.02)/(8.314*298))/1000</f>
        <v>1.8288526831914471</v>
      </c>
      <c r="I289">
        <f t="shared" ref="I289:I302" si="272">B289/60000</f>
        <v>1.1235833333333334E-3</v>
      </c>
      <c r="J289">
        <f>I289/51200000</f>
        <v>2.1944986979166668E-11</v>
      </c>
      <c r="AW289" s="1" t="s">
        <v>121</v>
      </c>
      <c r="AX289">
        <f>AX288*100</f>
        <v>1.926355088671952</v>
      </c>
    </row>
    <row r="290" spans="1:50">
      <c r="A290" s="4">
        <v>1.2555000000000001</v>
      </c>
      <c r="B290" s="4">
        <v>68.488</v>
      </c>
      <c r="C290">
        <f>A290+1</f>
        <v>2.2555000000000001</v>
      </c>
      <c r="D290">
        <f>C290-1</f>
        <v>1.2555000000000001</v>
      </c>
      <c r="E290">
        <f>D290*100000</f>
        <v>125550</v>
      </c>
      <c r="F290">
        <f>E290/(0.000134)</f>
        <v>936940298.50746262</v>
      </c>
      <c r="G290">
        <f>1.25*C290/1</f>
        <v>2.819375</v>
      </c>
      <c r="H290">
        <f t="shared" si="271"/>
        <v>1.840897257476271</v>
      </c>
      <c r="I290">
        <f t="shared" si="272"/>
        <v>1.1414666666666666E-3</v>
      </c>
      <c r="J290">
        <f>I290/51200000</f>
        <v>2.2294270833333331E-11</v>
      </c>
    </row>
    <row r="291" spans="1:50">
      <c r="A291">
        <v>1.2722</v>
      </c>
      <c r="B291">
        <v>69.978999999999999</v>
      </c>
      <c r="C291">
        <f t="shared" ref="C291:C302" si="273">A291+1</f>
        <v>2.2721999999999998</v>
      </c>
      <c r="D291">
        <f t="shared" ref="D291:D302" si="274">C291-1</f>
        <v>1.2721999999999998</v>
      </c>
      <c r="E291">
        <f t="shared" ref="E291:E302" si="275">D291*100000</f>
        <v>127219.99999999997</v>
      </c>
      <c r="F291">
        <f t="shared" ref="F291:F302" si="276">E291/(0.000134)</f>
        <v>949402985.07462656</v>
      </c>
      <c r="G291">
        <f t="shared" ref="G291:G302" si="277">1.25*C291/1</f>
        <v>2.8402499999999997</v>
      </c>
      <c r="H291">
        <f t="shared" si="271"/>
        <v>1.8503406560939499</v>
      </c>
      <c r="I291">
        <f t="shared" si="272"/>
        <v>1.1663166666666667E-3</v>
      </c>
      <c r="J291">
        <f t="shared" ref="J291:J302" si="278">I291/51200000</f>
        <v>2.2779622395833333E-11</v>
      </c>
    </row>
    <row r="292" spans="1:50">
      <c r="A292">
        <v>1.292</v>
      </c>
      <c r="B292">
        <v>71.337000000000003</v>
      </c>
      <c r="C292">
        <f t="shared" si="273"/>
        <v>2.2919999999999998</v>
      </c>
      <c r="D292">
        <f t="shared" si="274"/>
        <v>1.2919999999999998</v>
      </c>
      <c r="E292">
        <f t="shared" si="275"/>
        <v>129199.99999999999</v>
      </c>
      <c r="F292">
        <f t="shared" si="276"/>
        <v>964179104.47761178</v>
      </c>
      <c r="G292">
        <f t="shared" si="277"/>
        <v>2.8649999999999998</v>
      </c>
      <c r="H292">
        <f t="shared" si="271"/>
        <v>1.8615370209220963</v>
      </c>
      <c r="I292">
        <f t="shared" si="272"/>
        <v>1.18895E-3</v>
      </c>
      <c r="J292">
        <f t="shared" si="278"/>
        <v>2.3221679687500001E-11</v>
      </c>
    </row>
    <row r="293" spans="1:50">
      <c r="A293">
        <v>1.3113999999999999</v>
      </c>
      <c r="B293">
        <v>72.914000000000001</v>
      </c>
      <c r="C293">
        <f t="shared" si="273"/>
        <v>2.3113999999999999</v>
      </c>
      <c r="D293">
        <f t="shared" si="274"/>
        <v>1.3113999999999999</v>
      </c>
      <c r="E293">
        <f t="shared" si="275"/>
        <v>131140</v>
      </c>
      <c r="F293">
        <f t="shared" si="276"/>
        <v>978656716.41791046</v>
      </c>
      <c r="G293">
        <f t="shared" si="277"/>
        <v>2.8892499999999997</v>
      </c>
      <c r="H293">
        <f t="shared" si="271"/>
        <v>1.8725071965617952</v>
      </c>
      <c r="I293">
        <f t="shared" si="272"/>
        <v>1.2152333333333334E-3</v>
      </c>
      <c r="J293">
        <f t="shared" si="278"/>
        <v>2.3735026041666669E-11</v>
      </c>
    </row>
    <row r="294" spans="1:50">
      <c r="A294">
        <v>1.3324</v>
      </c>
      <c r="B294">
        <v>74.209999999999994</v>
      </c>
      <c r="C294">
        <f t="shared" si="273"/>
        <v>2.3323999999999998</v>
      </c>
      <c r="D294">
        <f t="shared" si="274"/>
        <v>1.3323999999999998</v>
      </c>
      <c r="E294">
        <f t="shared" si="275"/>
        <v>133239.99999999997</v>
      </c>
      <c r="F294">
        <f t="shared" si="276"/>
        <v>994328358.20895493</v>
      </c>
      <c r="G294">
        <f t="shared" si="277"/>
        <v>2.9154999999999998</v>
      </c>
      <c r="H294">
        <f t="shared" si="271"/>
        <v>1.8843821289552836</v>
      </c>
      <c r="I294">
        <f t="shared" si="272"/>
        <v>1.2368333333333333E-3</v>
      </c>
      <c r="J294">
        <f t="shared" si="278"/>
        <v>2.4156901041666666E-11</v>
      </c>
    </row>
    <row r="295" spans="1:50">
      <c r="A295">
        <v>1.3512999999999999</v>
      </c>
      <c r="B295">
        <v>75.769000000000005</v>
      </c>
      <c r="C295">
        <f t="shared" si="273"/>
        <v>2.3513000000000002</v>
      </c>
      <c r="D295">
        <f t="shared" si="274"/>
        <v>1.3513000000000002</v>
      </c>
      <c r="E295">
        <f t="shared" si="275"/>
        <v>135130.00000000003</v>
      </c>
      <c r="F295">
        <f t="shared" si="276"/>
        <v>1008432835.8208957</v>
      </c>
      <c r="G295">
        <f t="shared" si="277"/>
        <v>2.9391250000000002</v>
      </c>
      <c r="H295">
        <f t="shared" si="271"/>
        <v>1.895069568109423</v>
      </c>
      <c r="I295">
        <f t="shared" si="272"/>
        <v>1.2628166666666667E-3</v>
      </c>
      <c r="J295">
        <f t="shared" si="278"/>
        <v>2.4664388020833334E-11</v>
      </c>
    </row>
    <row r="296" spans="1:50">
      <c r="A296">
        <v>1.3752</v>
      </c>
      <c r="B296">
        <v>77.006</v>
      </c>
      <c r="C296">
        <f t="shared" si="273"/>
        <v>2.3752</v>
      </c>
      <c r="D296">
        <f t="shared" si="274"/>
        <v>1.3752</v>
      </c>
      <c r="E296">
        <f t="shared" si="275"/>
        <v>137520</v>
      </c>
      <c r="F296">
        <f t="shared" si="276"/>
        <v>1026268656.7164179</v>
      </c>
      <c r="G296">
        <f t="shared" si="277"/>
        <v>2.9689999999999999</v>
      </c>
      <c r="H296">
        <f t="shared" si="271"/>
        <v>1.9085843721191553</v>
      </c>
      <c r="I296">
        <f t="shared" si="272"/>
        <v>1.2834333333333334E-3</v>
      </c>
      <c r="J296">
        <f t="shared" si="278"/>
        <v>2.5067057291666667E-11</v>
      </c>
    </row>
    <row r="297" spans="1:50">
      <c r="A297">
        <v>1.3912</v>
      </c>
      <c r="B297">
        <v>78.424000000000007</v>
      </c>
      <c r="C297">
        <f t="shared" si="273"/>
        <v>2.3912</v>
      </c>
      <c r="D297">
        <f t="shared" si="274"/>
        <v>1.3912</v>
      </c>
      <c r="E297">
        <f t="shared" si="275"/>
        <v>139120</v>
      </c>
      <c r="F297">
        <f t="shared" si="276"/>
        <v>1038208955.2238805</v>
      </c>
      <c r="G297">
        <f t="shared" si="277"/>
        <v>2.9889999999999999</v>
      </c>
      <c r="H297">
        <f t="shared" si="271"/>
        <v>1.9176319396570514</v>
      </c>
      <c r="I297">
        <f t="shared" si="272"/>
        <v>1.3070666666666667E-3</v>
      </c>
      <c r="J297">
        <f t="shared" si="278"/>
        <v>2.5528645833333335E-11</v>
      </c>
    </row>
    <row r="298" spans="1:50">
      <c r="A298">
        <v>1.4136</v>
      </c>
      <c r="B298">
        <v>79.900000000000006</v>
      </c>
      <c r="C298">
        <f t="shared" si="273"/>
        <v>2.4135999999999997</v>
      </c>
      <c r="D298">
        <f t="shared" si="274"/>
        <v>1.4135999999999997</v>
      </c>
      <c r="E298">
        <f t="shared" si="275"/>
        <v>141359.99999999997</v>
      </c>
      <c r="F298">
        <f t="shared" si="276"/>
        <v>1054925373.1343281</v>
      </c>
      <c r="G298">
        <f t="shared" si="277"/>
        <v>3.0169999999999995</v>
      </c>
      <c r="H298">
        <f t="shared" si="271"/>
        <v>1.9302985342101056</v>
      </c>
      <c r="I298">
        <f t="shared" si="272"/>
        <v>1.3316666666666668E-3</v>
      </c>
      <c r="J298">
        <f t="shared" si="278"/>
        <v>2.6009114583333334E-11</v>
      </c>
    </row>
    <row r="299" spans="1:50">
      <c r="A299">
        <v>1.4311</v>
      </c>
      <c r="B299">
        <v>81.25</v>
      </c>
      <c r="C299">
        <f t="shared" si="273"/>
        <v>2.4310999999999998</v>
      </c>
      <c r="D299">
        <f t="shared" si="274"/>
        <v>1.4310999999999998</v>
      </c>
      <c r="E299">
        <f t="shared" si="275"/>
        <v>143109.99999999997</v>
      </c>
      <c r="F299">
        <f t="shared" si="276"/>
        <v>1067985074.6268654</v>
      </c>
      <c r="G299">
        <f t="shared" si="277"/>
        <v>3.038875</v>
      </c>
      <c r="H299">
        <f t="shared" si="271"/>
        <v>1.9401943112046793</v>
      </c>
      <c r="I299">
        <f t="shared" si="272"/>
        <v>1.3541666666666667E-3</v>
      </c>
      <c r="J299">
        <f t="shared" si="278"/>
        <v>2.6448567708333334E-11</v>
      </c>
    </row>
    <row r="300" spans="1:50">
      <c r="A300">
        <v>1.4521999999999999</v>
      </c>
      <c r="B300">
        <v>82.677999999999997</v>
      </c>
      <c r="C300">
        <f t="shared" si="273"/>
        <v>2.4521999999999999</v>
      </c>
      <c r="D300">
        <f t="shared" si="274"/>
        <v>1.4521999999999999</v>
      </c>
      <c r="E300">
        <f t="shared" si="275"/>
        <v>145220</v>
      </c>
      <c r="F300">
        <f t="shared" si="276"/>
        <v>1083731343.283582</v>
      </c>
      <c r="G300">
        <f t="shared" si="277"/>
        <v>3.0652499999999998</v>
      </c>
      <c r="H300">
        <f t="shared" si="271"/>
        <v>1.9521257908952798</v>
      </c>
      <c r="I300">
        <f t="shared" si="272"/>
        <v>1.3779666666666665E-3</v>
      </c>
      <c r="J300">
        <f t="shared" si="278"/>
        <v>2.6913411458333331E-11</v>
      </c>
    </row>
    <row r="301" spans="1:50">
      <c r="A301">
        <v>1.4738</v>
      </c>
      <c r="B301">
        <v>83.926000000000002</v>
      </c>
      <c r="C301">
        <f t="shared" si="273"/>
        <v>2.4737999999999998</v>
      </c>
      <c r="D301">
        <f t="shared" si="274"/>
        <v>1.4737999999999998</v>
      </c>
      <c r="E301">
        <f t="shared" si="275"/>
        <v>147379.99999999997</v>
      </c>
      <c r="F301">
        <f t="shared" si="276"/>
        <v>1099850746.2686565</v>
      </c>
      <c r="G301">
        <f t="shared" si="277"/>
        <v>3.0922499999999999</v>
      </c>
      <c r="H301">
        <f t="shared" si="271"/>
        <v>1.9643400070714392</v>
      </c>
      <c r="I301">
        <f t="shared" si="272"/>
        <v>1.3987666666666666E-3</v>
      </c>
      <c r="J301">
        <f t="shared" si="278"/>
        <v>2.7319661458333333E-11</v>
      </c>
    </row>
    <row r="302" spans="1:50">
      <c r="A302">
        <v>1.4912000000000001</v>
      </c>
      <c r="B302">
        <v>85.436999999999998</v>
      </c>
      <c r="C302">
        <f t="shared" si="273"/>
        <v>2.4912000000000001</v>
      </c>
      <c r="D302">
        <f t="shared" si="274"/>
        <v>1.4912000000000001</v>
      </c>
      <c r="E302">
        <f t="shared" si="275"/>
        <v>149120</v>
      </c>
      <c r="F302">
        <f t="shared" si="276"/>
        <v>1112835820.8955224</v>
      </c>
      <c r="G302">
        <f t="shared" si="277"/>
        <v>3.1139999999999999</v>
      </c>
      <c r="H302">
        <f t="shared" si="271"/>
        <v>1.9741792367689011</v>
      </c>
      <c r="I302">
        <f t="shared" si="272"/>
        <v>1.42395E-3</v>
      </c>
      <c r="J302">
        <f t="shared" si="278"/>
        <v>2.78115234375E-11</v>
      </c>
    </row>
    <row r="304" spans="1:50">
      <c r="A304" s="8" t="s">
        <v>151</v>
      </c>
    </row>
    <row r="305" spans="1:48">
      <c r="A305" s="1" t="s">
        <v>49</v>
      </c>
      <c r="K305" s="9" t="s">
        <v>50</v>
      </c>
      <c r="L305" s="9"/>
      <c r="M305" s="9"/>
    </row>
    <row r="306" spans="1:48">
      <c r="A306" t="s">
        <v>44</v>
      </c>
      <c r="B306" t="s">
        <v>45</v>
      </c>
      <c r="C306" t="s">
        <v>53</v>
      </c>
      <c r="D306" t="s">
        <v>54</v>
      </c>
      <c r="E306" t="s">
        <v>55</v>
      </c>
      <c r="F306" s="3" t="s">
        <v>56</v>
      </c>
      <c r="G306" t="s">
        <v>57</v>
      </c>
      <c r="H306" t="s">
        <v>58</v>
      </c>
      <c r="I306" t="s">
        <v>59</v>
      </c>
      <c r="J306" t="s">
        <v>60</v>
      </c>
      <c r="K306" s="1" t="s">
        <v>61</v>
      </c>
      <c r="L306" t="s">
        <v>62</v>
      </c>
      <c r="M306" t="s">
        <v>63</v>
      </c>
      <c r="N306" t="s">
        <v>64</v>
      </c>
      <c r="O306" t="s">
        <v>152</v>
      </c>
      <c r="P306" t="s">
        <v>153</v>
      </c>
      <c r="Q306" s="1" t="s">
        <v>154</v>
      </c>
      <c r="R306" s="1" t="s">
        <v>61</v>
      </c>
      <c r="S306" t="s">
        <v>36</v>
      </c>
      <c r="T306" t="s">
        <v>155</v>
      </c>
      <c r="U306" t="s">
        <v>156</v>
      </c>
      <c r="V306" s="3" t="s">
        <v>141</v>
      </c>
      <c r="W306" s="3" t="s">
        <v>142</v>
      </c>
      <c r="X306" s="3" t="s">
        <v>143</v>
      </c>
      <c r="Y306" s="3" t="s">
        <v>37</v>
      </c>
      <c r="AA306" t="s">
        <v>146</v>
      </c>
      <c r="AD306" s="19" t="s">
        <v>54</v>
      </c>
      <c r="AE306" t="s">
        <v>103</v>
      </c>
      <c r="AG306" t="s">
        <v>157</v>
      </c>
      <c r="AI306" t="s">
        <v>127</v>
      </c>
      <c r="AK306" t="s">
        <v>112</v>
      </c>
      <c r="AL306" t="s">
        <v>113</v>
      </c>
      <c r="AM306" t="s">
        <v>114</v>
      </c>
      <c r="AN306" t="s">
        <v>115</v>
      </c>
      <c r="AO306" t="s">
        <v>116</v>
      </c>
      <c r="AP306" t="s">
        <v>147</v>
      </c>
      <c r="AQ306" t="s">
        <v>148</v>
      </c>
      <c r="AR306" t="s">
        <v>115</v>
      </c>
      <c r="AT306" t="s">
        <v>149</v>
      </c>
      <c r="AV306" t="s">
        <v>150</v>
      </c>
    </row>
    <row r="307" spans="1:48">
      <c r="A307" s="1">
        <v>1.2343</v>
      </c>
      <c r="B307" s="1">
        <v>34.473999999999997</v>
      </c>
      <c r="C307">
        <f>A307+1</f>
        <v>2.2343000000000002</v>
      </c>
      <c r="D307">
        <f>C307-1</f>
        <v>1.2343000000000002</v>
      </c>
      <c r="E307">
        <f>D307*100000</f>
        <v>123430.00000000001</v>
      </c>
      <c r="F307">
        <f>E307/(0.000134)</f>
        <v>921119402.98507476</v>
      </c>
      <c r="G307">
        <f>1.25*C307/1</f>
        <v>2.7928750000000004</v>
      </c>
      <c r="H307">
        <f t="shared" ref="H307:H320" si="279">(((((C307+1)*100000)/2)*28.02)/(8.314*298))/1000</f>
        <v>1.8289092304885588</v>
      </c>
      <c r="I307">
        <f t="shared" ref="I307:I320" si="280">B307/60000</f>
        <v>5.7456666666666663E-4</v>
      </c>
      <c r="J307">
        <f>I307/51200000</f>
        <v>1.1222005208333333E-11</v>
      </c>
      <c r="K307" s="1">
        <f>1-(((J307/J324)^0.25)*1)</f>
        <v>0.15436337429411673</v>
      </c>
      <c r="L307">
        <f>K307*10^-6</f>
        <v>1.5436337429411673E-7</v>
      </c>
      <c r="M307">
        <f>1-K307</f>
        <v>0.84563662570588327</v>
      </c>
      <c r="N307">
        <f>M307*10^-6</f>
        <v>8.4563662570588325E-7</v>
      </c>
      <c r="O307">
        <f>(128*1.25*0.000134*J307*0.00001781)/(PI()*H307*E307)</f>
        <v>6.0422183143884747E-24</v>
      </c>
      <c r="P307">
        <f>(O307^0.25)/2</f>
        <v>7.839152399526581E-7</v>
      </c>
      <c r="Q307" s="1">
        <f>P307*10^6</f>
        <v>0.7839152399526581</v>
      </c>
      <c r="R307" s="1">
        <f>1-Q307</f>
        <v>0.2160847600473419</v>
      </c>
      <c r="S307">
        <f>LOG(E307)</f>
        <v>5.091420728992051</v>
      </c>
      <c r="T307">
        <f>LOG(N307)</f>
        <v>-6.0728162153913905</v>
      </c>
      <c r="U307">
        <f>LOG(P307)</f>
        <v>-6.1057308924314304</v>
      </c>
      <c r="V307">
        <f>(51200000*PI()*(P307^2))/((PI()*((0.0185)^2))/4)</f>
        <v>0.36772631579976878</v>
      </c>
      <c r="W307">
        <f>(V307*(P307^2))/8</f>
        <v>2.824703959977081E-14</v>
      </c>
      <c r="X307">
        <f>W307/(0.0000000000009869233)</f>
        <v>2.8621311909214027E-2</v>
      </c>
      <c r="Y307">
        <f>LOG(X307)</f>
        <v>-1.5433104634527506</v>
      </c>
      <c r="AA307">
        <f t="shared" ref="AA307:AA320" si="281">((K307-R307)/K307)*100</f>
        <v>-39.98447561506665</v>
      </c>
      <c r="AD307">
        <f>C307-1</f>
        <v>1.2343000000000002</v>
      </c>
      <c r="AE307">
        <f>R307/K307</f>
        <v>1.3998447561506666</v>
      </c>
      <c r="AG307">
        <f>LOG(R307)</f>
        <v>-0.66537586181058817</v>
      </c>
      <c r="AI307">
        <f>LOG(A307)</f>
        <v>9.1420728992051309E-2</v>
      </c>
      <c r="AK307">
        <f>(((P307^4)*PI())/(8*0.00001781*0.000134))*E307</f>
        <v>7.6698757251443684E-12</v>
      </c>
      <c r="AL307">
        <f>AK307*60000</f>
        <v>4.6019254350866209E-7</v>
      </c>
      <c r="AM307">
        <f>AL307*51200000</f>
        <v>23.561858227643498</v>
      </c>
      <c r="AN307">
        <f>LOG(AM307)</f>
        <v>1.3722095384999429</v>
      </c>
      <c r="AO307">
        <f>LOG(B307)</f>
        <v>1.5374916772907963</v>
      </c>
      <c r="AP307">
        <f>((W307*0.0002688)/(0.00001781*0.000134))*F307</f>
        <v>2.9305518921121001</v>
      </c>
      <c r="AQ307">
        <f>AP307*60000</f>
        <v>175833.113526726</v>
      </c>
      <c r="AR307">
        <f>LOG(AQ307)</f>
        <v>5.2451006663447242</v>
      </c>
      <c r="AT307">
        <f>((AM307-B307)/(B307))*100</f>
        <v>-31.653251065604515</v>
      </c>
      <c r="AV307">
        <f>AM307/B307</f>
        <v>0.68346748934395485</v>
      </c>
    </row>
    <row r="308" spans="1:48">
      <c r="A308">
        <v>1.2542</v>
      </c>
      <c r="B308">
        <v>35.301000000000002</v>
      </c>
      <c r="C308">
        <f t="shared" ref="C308:C320" si="282">A308+1</f>
        <v>2.2542</v>
      </c>
      <c r="D308">
        <f t="shared" ref="D308:D320" si="283">C308-1</f>
        <v>1.2542</v>
      </c>
      <c r="E308">
        <f t="shared" ref="E308:E320" si="284">D308*100000</f>
        <v>125420</v>
      </c>
      <c r="F308">
        <f t="shared" ref="F308:F320" si="285">E308/(0.000134)</f>
        <v>935970149.25373137</v>
      </c>
      <c r="G308">
        <f t="shared" ref="G308:G320" si="286">1.25*C308/1</f>
        <v>2.8177500000000002</v>
      </c>
      <c r="H308">
        <f t="shared" si="279"/>
        <v>1.8401621426138171</v>
      </c>
      <c r="I308">
        <f t="shared" si="280"/>
        <v>5.8835000000000007E-4</v>
      </c>
      <c r="J308">
        <f t="shared" ref="J308:J320" si="287">I308/51200000</f>
        <v>1.1491210937500002E-11</v>
      </c>
      <c r="K308" s="1">
        <f t="shared" ref="K308:K320" si="288">1-(((J308/J325)^0.25)*1)</f>
        <v>0.1526884410925603</v>
      </c>
      <c r="L308">
        <f t="shared" ref="L308:L320" si="289">K308*10^-6</f>
        <v>1.526884410925603E-7</v>
      </c>
      <c r="M308">
        <f t="shared" ref="M308:M320" si="290">1-K308</f>
        <v>0.8473115589074397</v>
      </c>
      <c r="N308">
        <f t="shared" ref="N308:N320" si="291">M308*10^-6</f>
        <v>8.4731155890743965E-7</v>
      </c>
      <c r="O308">
        <f t="shared" ref="O308:O320" si="292">(128*1.25*0.000134*J308*0.00001781)/(PI()*H308*E308)</f>
        <v>6.0517605558682225E-24</v>
      </c>
      <c r="P308">
        <f t="shared" ref="P308:P320" si="293">(O308^0.25)/2</f>
        <v>7.8422455857523742E-7</v>
      </c>
      <c r="Q308" s="1">
        <f t="shared" ref="Q308:Q320" si="294">P308*10^6</f>
        <v>0.78422455857523743</v>
      </c>
      <c r="R308" s="1">
        <f t="shared" ref="R308:R320" si="295">1-Q308</f>
        <v>0.21577544142476257</v>
      </c>
      <c r="S308">
        <f t="shared" ref="S308:S320" si="296">LOG(E308)</f>
        <v>5.0983667964393309</v>
      </c>
      <c r="T308">
        <f t="shared" ref="T308:T320" si="297">LOG(N308)</f>
        <v>-6.0719568689672743</v>
      </c>
      <c r="U308">
        <f t="shared" ref="U308:U320" si="298">LOG(P308)</f>
        <v>-6.1055595615681941</v>
      </c>
      <c r="V308">
        <f t="shared" ref="V308:V320" si="299">(51200000*PI()*(P308^2))/((PI()*((0.0185)^2))/4)</f>
        <v>0.36801656921610909</v>
      </c>
      <c r="W308">
        <f t="shared" ref="W308:W320" si="300">(V308*(P308^2))/8</f>
        <v>2.8291649055921606E-14</v>
      </c>
      <c r="X308">
        <f t="shared" ref="X308:X320" si="301">W308/(0.0000000000009869233)</f>
        <v>2.8666512439134432E-2</v>
      </c>
      <c r="Y308">
        <f t="shared" ref="Y308:Y320" si="302">LOG(X308)</f>
        <v>-1.5426251399998059</v>
      </c>
      <c r="AA308">
        <f t="shared" si="281"/>
        <v>-41.31746966619346</v>
      </c>
      <c r="AD308">
        <f t="shared" ref="AD308:AD320" si="303">C308-1</f>
        <v>1.2542</v>
      </c>
      <c r="AE308">
        <f t="shared" ref="AE308:AE320" si="304">R308/K308</f>
        <v>1.4131746966619345</v>
      </c>
      <c r="AG308">
        <f t="shared" ref="AG308:AG320" si="305">LOG(R308)</f>
        <v>-0.66599798625479489</v>
      </c>
      <c r="AI308">
        <f t="shared" ref="AI308:AI320" si="306">LOG(A308)</f>
        <v>9.8366796439331022E-2</v>
      </c>
      <c r="AK308">
        <f t="shared" ref="AK308:AK320" si="307">(((P308^4)*PI())/(8*0.00001781*0.000134))*E308</f>
        <v>7.8058413110661985E-12</v>
      </c>
      <c r="AL308">
        <f t="shared" ref="AL308:AL320" si="308">AK308*60000</f>
        <v>4.6835047866397189E-7</v>
      </c>
      <c r="AM308">
        <f t="shared" ref="AM308:AM320" si="309">AL308*51200000</f>
        <v>23.97954450759536</v>
      </c>
      <c r="AN308">
        <f t="shared" ref="AN308:AN320" si="310">LOG(AM308)</f>
        <v>1.3798409294001672</v>
      </c>
      <c r="AO308">
        <f t="shared" ref="AO308:AO320" si="311">LOG(B308)</f>
        <v>1.5477870081733902</v>
      </c>
      <c r="AP308">
        <f t="shared" ref="AP308:AP320" si="312">((W308*0.0002688)/(0.00001781*0.000134))*F308</f>
        <v>2.9825024346455451</v>
      </c>
      <c r="AQ308">
        <f t="shared" ref="AQ308:AQ320" si="313">AP308*60000</f>
        <v>178950.14607873271</v>
      </c>
      <c r="AR308">
        <f t="shared" ref="AR308:AR320" si="314">LOG(AQ308)</f>
        <v>5.2527320572449483</v>
      </c>
      <c r="AT308">
        <f t="shared" ref="AT308:AT320" si="315">((AM308-B308)/(B308))*100</f>
        <v>-32.071203343827769</v>
      </c>
      <c r="AV308">
        <f t="shared" ref="AV308:AV320" si="316">AM308/B308</f>
        <v>0.6792879665617223</v>
      </c>
    </row>
    <row r="309" spans="1:48">
      <c r="A309">
        <v>1.2725</v>
      </c>
      <c r="B309">
        <v>36.335000000000001</v>
      </c>
      <c r="C309">
        <f t="shared" si="282"/>
        <v>2.2725</v>
      </c>
      <c r="D309">
        <f t="shared" si="283"/>
        <v>1.2725</v>
      </c>
      <c r="E309">
        <f t="shared" si="284"/>
        <v>127250</v>
      </c>
      <c r="F309">
        <f t="shared" si="285"/>
        <v>949626865.67164171</v>
      </c>
      <c r="G309">
        <f t="shared" si="286"/>
        <v>2.8406250000000002</v>
      </c>
      <c r="H309">
        <f t="shared" si="279"/>
        <v>1.8505102979852854</v>
      </c>
      <c r="I309">
        <f t="shared" si="280"/>
        <v>6.055833333333333E-4</v>
      </c>
      <c r="J309">
        <f t="shared" si="287"/>
        <v>1.1827799479166665E-11</v>
      </c>
      <c r="K309" s="1">
        <f t="shared" si="288"/>
        <v>0.15113357163736063</v>
      </c>
      <c r="L309">
        <f t="shared" si="289"/>
        <v>1.5113357163736062E-7</v>
      </c>
      <c r="M309">
        <f t="shared" si="290"/>
        <v>0.84886642836263937</v>
      </c>
      <c r="N309">
        <f t="shared" si="291"/>
        <v>8.4886642836263928E-7</v>
      </c>
      <c r="O309">
        <f t="shared" si="292"/>
        <v>6.1051098643803225E-24</v>
      </c>
      <c r="P309">
        <f t="shared" si="293"/>
        <v>7.859472075631255E-7</v>
      </c>
      <c r="Q309" s="1">
        <f t="shared" si="294"/>
        <v>0.78594720756312553</v>
      </c>
      <c r="R309" s="1">
        <f t="shared" si="295"/>
        <v>0.21405279243687447</v>
      </c>
      <c r="S309">
        <f t="shared" si="296"/>
        <v>5.1046577910087967</v>
      </c>
      <c r="T309">
        <f t="shared" si="297"/>
        <v>-6.0711606418983113</v>
      </c>
      <c r="U309">
        <f t="shared" si="298"/>
        <v>-6.1046066247417983</v>
      </c>
      <c r="V309">
        <f t="shared" si="299"/>
        <v>0.36963513536310028</v>
      </c>
      <c r="W309">
        <f t="shared" si="300"/>
        <v>2.8541054150499663E-14</v>
      </c>
      <c r="X309">
        <f t="shared" si="301"/>
        <v>2.8919222142693015E-2</v>
      </c>
      <c r="Y309">
        <f t="shared" si="302"/>
        <v>-1.5388133926942202</v>
      </c>
      <c r="AA309">
        <f t="shared" si="281"/>
        <v>-41.631531709239404</v>
      </c>
      <c r="AD309">
        <f t="shared" si="303"/>
        <v>1.2725</v>
      </c>
      <c r="AE309">
        <f t="shared" si="304"/>
        <v>1.4163153170923941</v>
      </c>
      <c r="AG309">
        <f t="shared" si="305"/>
        <v>-0.66947910218138784</v>
      </c>
      <c r="AI309">
        <f t="shared" si="306"/>
        <v>0.10465779100879634</v>
      </c>
      <c r="AK309">
        <f t="shared" si="307"/>
        <v>7.9895525926307965E-12</v>
      </c>
      <c r="AL309">
        <f t="shared" si="308"/>
        <v>4.7937315555784779E-7</v>
      </c>
      <c r="AM309">
        <f t="shared" si="309"/>
        <v>24.543905564561808</v>
      </c>
      <c r="AN309">
        <f t="shared" si="310"/>
        <v>1.3899436712752182</v>
      </c>
      <c r="AO309">
        <f t="shared" si="311"/>
        <v>1.5603251645292788</v>
      </c>
      <c r="AP309">
        <f t="shared" si="312"/>
        <v>3.0526959375241498</v>
      </c>
      <c r="AQ309">
        <f t="shared" si="313"/>
        <v>183161.756251449</v>
      </c>
      <c r="AR309">
        <f t="shared" si="314"/>
        <v>5.2628347991199993</v>
      </c>
      <c r="AT309">
        <f t="shared" si="315"/>
        <v>-32.4510649110725</v>
      </c>
      <c r="AV309">
        <f t="shared" si="316"/>
        <v>0.67548935088927498</v>
      </c>
    </row>
    <row r="310" spans="1:48">
      <c r="A310">
        <v>1.2923</v>
      </c>
      <c r="B310">
        <v>37.621000000000002</v>
      </c>
      <c r="C310">
        <f t="shared" si="282"/>
        <v>2.2923</v>
      </c>
      <c r="D310">
        <f t="shared" si="283"/>
        <v>1.2923</v>
      </c>
      <c r="E310">
        <f t="shared" si="284"/>
        <v>129230</v>
      </c>
      <c r="F310">
        <f t="shared" si="285"/>
        <v>964402985.0746268</v>
      </c>
      <c r="G310">
        <f t="shared" si="286"/>
        <v>2.8653750000000002</v>
      </c>
      <c r="H310">
        <f t="shared" si="279"/>
        <v>1.8617066628134316</v>
      </c>
      <c r="I310">
        <f t="shared" si="280"/>
        <v>6.2701666666666674E-4</v>
      </c>
      <c r="J310">
        <f t="shared" si="287"/>
        <v>1.2246419270833334E-11</v>
      </c>
      <c r="K310" s="1">
        <f t="shared" si="288"/>
        <v>0.14782483490036458</v>
      </c>
      <c r="L310">
        <f t="shared" si="289"/>
        <v>1.4782483490036457E-7</v>
      </c>
      <c r="M310">
        <f t="shared" si="290"/>
        <v>0.85217516509963542</v>
      </c>
      <c r="N310">
        <f t="shared" si="291"/>
        <v>8.5217516509963541E-7</v>
      </c>
      <c r="O310">
        <f t="shared" si="292"/>
        <v>6.1869036736917171E-24</v>
      </c>
      <c r="P310">
        <f t="shared" si="293"/>
        <v>7.88566535521947E-7</v>
      </c>
      <c r="Q310" s="1">
        <f t="shared" si="294"/>
        <v>0.788566535521947</v>
      </c>
      <c r="R310" s="1">
        <f t="shared" si="295"/>
        <v>0.211433464478053</v>
      </c>
      <c r="S310">
        <f t="shared" si="296"/>
        <v>5.111363344325131</v>
      </c>
      <c r="T310">
        <f t="shared" si="297"/>
        <v>-6.0694711265746042</v>
      </c>
      <c r="U310">
        <f t="shared" si="298"/>
        <v>-6.1031616570707241</v>
      </c>
      <c r="V310">
        <f t="shared" si="299"/>
        <v>0.37210300849540867</v>
      </c>
      <c r="W310">
        <f t="shared" si="300"/>
        <v>2.8923435727996296E-14</v>
      </c>
      <c r="X310">
        <f t="shared" si="301"/>
        <v>2.9306670263024789E-2</v>
      </c>
      <c r="Y310">
        <f t="shared" si="302"/>
        <v>-1.5330335220099247</v>
      </c>
      <c r="AA310">
        <f t="shared" si="281"/>
        <v>-43.029731520120606</v>
      </c>
      <c r="AD310">
        <f t="shared" si="303"/>
        <v>1.2923</v>
      </c>
      <c r="AE310">
        <f t="shared" si="304"/>
        <v>1.4302973152012062</v>
      </c>
      <c r="AG310">
        <f t="shared" si="305"/>
        <v>-0.67482627394456784</v>
      </c>
      <c r="AI310">
        <f t="shared" si="306"/>
        <v>0.11136334432513054</v>
      </c>
      <c r="AK310">
        <f t="shared" si="307"/>
        <v>8.2225757657266977E-12</v>
      </c>
      <c r="AL310">
        <f t="shared" si="308"/>
        <v>4.9335454594360188E-7</v>
      </c>
      <c r="AM310">
        <f t="shared" si="309"/>
        <v>25.259752752312416</v>
      </c>
      <c r="AN310">
        <f t="shared" si="310"/>
        <v>1.402429095275848</v>
      </c>
      <c r="AO310">
        <f t="shared" si="311"/>
        <v>1.5754303353055319</v>
      </c>
      <c r="AP310">
        <f t="shared" si="312"/>
        <v>3.1417308222203166</v>
      </c>
      <c r="AQ310">
        <f t="shared" si="313"/>
        <v>188503.849333219</v>
      </c>
      <c r="AR310">
        <f t="shared" si="314"/>
        <v>5.2753202231206284</v>
      </c>
      <c r="AT310">
        <f t="shared" si="315"/>
        <v>-32.85730641845668</v>
      </c>
      <c r="AV310">
        <f t="shared" si="316"/>
        <v>0.67142693581543322</v>
      </c>
    </row>
    <row r="311" spans="1:48">
      <c r="A311">
        <v>1.3128</v>
      </c>
      <c r="B311">
        <v>38.832000000000001</v>
      </c>
      <c r="C311">
        <f t="shared" si="282"/>
        <v>2.3128000000000002</v>
      </c>
      <c r="D311">
        <f t="shared" si="283"/>
        <v>1.3128000000000002</v>
      </c>
      <c r="E311">
        <f t="shared" si="284"/>
        <v>131280.00000000003</v>
      </c>
      <c r="F311">
        <f t="shared" si="285"/>
        <v>979701492.53731358</v>
      </c>
      <c r="G311">
        <f t="shared" si="286"/>
        <v>2.891</v>
      </c>
      <c r="H311">
        <f t="shared" si="279"/>
        <v>1.8732988587213608</v>
      </c>
      <c r="I311">
        <f t="shared" si="280"/>
        <v>6.4720000000000001E-4</v>
      </c>
      <c r="J311">
        <f t="shared" si="287"/>
        <v>1.2640625E-11</v>
      </c>
      <c r="K311" s="1">
        <f t="shared" si="288"/>
        <v>0.14573087815598484</v>
      </c>
      <c r="L311">
        <f t="shared" si="289"/>
        <v>1.4573087815598483E-7</v>
      </c>
      <c r="M311">
        <f t="shared" si="290"/>
        <v>0.85426912184401516</v>
      </c>
      <c r="N311">
        <f t="shared" si="291"/>
        <v>8.542691218440151E-7</v>
      </c>
      <c r="O311">
        <f t="shared" si="292"/>
        <v>6.24743489260782E-24</v>
      </c>
      <c r="P311">
        <f t="shared" si="293"/>
        <v>7.9048828673683603E-7</v>
      </c>
      <c r="Q311" s="1">
        <f t="shared" si="294"/>
        <v>0.79048828673683602</v>
      </c>
      <c r="R311" s="1">
        <f t="shared" si="295"/>
        <v>0.20951171326316398</v>
      </c>
      <c r="S311">
        <f t="shared" si="296"/>
        <v>5.1181985680450373</v>
      </c>
      <c r="T311">
        <f t="shared" si="297"/>
        <v>-6.0684052912316924</v>
      </c>
      <c r="U311">
        <f t="shared" si="298"/>
        <v>-6.1021045609540945</v>
      </c>
      <c r="V311">
        <f t="shared" si="299"/>
        <v>0.373918862248867</v>
      </c>
      <c r="W311">
        <f t="shared" si="300"/>
        <v>2.9206415860255731E-14</v>
      </c>
      <c r="X311">
        <f t="shared" si="301"/>
        <v>2.9593399872366706E-2</v>
      </c>
      <c r="Y311">
        <f t="shared" si="302"/>
        <v>-1.5288051375434075</v>
      </c>
      <c r="AA311">
        <f t="shared" si="281"/>
        <v>-43.766177706628881</v>
      </c>
      <c r="AD311">
        <f t="shared" si="303"/>
        <v>1.3128000000000002</v>
      </c>
      <c r="AE311">
        <f t="shared" si="304"/>
        <v>1.4376617770662887</v>
      </c>
      <c r="AG311">
        <f t="shared" si="305"/>
        <v>-0.67879169172702325</v>
      </c>
      <c r="AI311">
        <f t="shared" si="306"/>
        <v>0.11819856804503678</v>
      </c>
      <c r="AK311">
        <f t="shared" si="307"/>
        <v>8.4347359613430814E-12</v>
      </c>
      <c r="AL311">
        <f t="shared" si="308"/>
        <v>5.0608415768058487E-7</v>
      </c>
      <c r="AM311">
        <f t="shared" si="309"/>
        <v>25.911508873245946</v>
      </c>
      <c r="AN311">
        <f t="shared" si="310"/>
        <v>1.4134927034622713</v>
      </c>
      <c r="AO311">
        <f t="shared" si="311"/>
        <v>1.5891897589878596</v>
      </c>
      <c r="AP311">
        <f t="shared" si="312"/>
        <v>3.2227942559675138</v>
      </c>
      <c r="AQ311">
        <f t="shared" si="313"/>
        <v>193367.65535805083</v>
      </c>
      <c r="AR311">
        <f t="shared" si="314"/>
        <v>5.2863838313070524</v>
      </c>
      <c r="AT311">
        <f t="shared" si="315"/>
        <v>-33.27279338368885</v>
      </c>
      <c r="AV311">
        <f t="shared" si="316"/>
        <v>0.66727206616311152</v>
      </c>
    </row>
    <row r="312" spans="1:48">
      <c r="A312">
        <v>1.3328</v>
      </c>
      <c r="B312">
        <v>40.021000000000001</v>
      </c>
      <c r="C312">
        <f t="shared" si="282"/>
        <v>2.3327999999999998</v>
      </c>
      <c r="D312">
        <f t="shared" si="283"/>
        <v>1.3327999999999998</v>
      </c>
      <c r="E312">
        <f t="shared" si="284"/>
        <v>133279.99999999997</v>
      </c>
      <c r="F312">
        <f t="shared" si="285"/>
        <v>994626865.67164159</v>
      </c>
      <c r="G312">
        <f t="shared" si="286"/>
        <v>2.9159999999999995</v>
      </c>
      <c r="H312">
        <f t="shared" si="279"/>
        <v>1.884608318143731</v>
      </c>
      <c r="I312">
        <f t="shared" si="280"/>
        <v>6.6701666666666663E-4</v>
      </c>
      <c r="J312">
        <f t="shared" si="287"/>
        <v>1.3027669270833333E-11</v>
      </c>
      <c r="K312" s="1">
        <f t="shared" si="288"/>
        <v>0.14304823790721244</v>
      </c>
      <c r="L312">
        <f t="shared" si="289"/>
        <v>1.4304823790721243E-7</v>
      </c>
      <c r="M312">
        <f t="shared" si="290"/>
        <v>0.85695176209278756</v>
      </c>
      <c r="N312">
        <f t="shared" si="291"/>
        <v>8.5695176209278753E-7</v>
      </c>
      <c r="O312">
        <f t="shared" si="292"/>
        <v>6.3040473256872253E-24</v>
      </c>
      <c r="P312">
        <f t="shared" si="293"/>
        <v>7.9227302691835207E-7</v>
      </c>
      <c r="Q312" s="1">
        <f t="shared" si="294"/>
        <v>0.79227302691835211</v>
      </c>
      <c r="R312" s="1">
        <f t="shared" si="295"/>
        <v>0.20772697308164789</v>
      </c>
      <c r="S312">
        <f t="shared" si="296"/>
        <v>5.1247649840627121</v>
      </c>
      <c r="T312">
        <f t="shared" si="297"/>
        <v>-6.0670436238720571</v>
      </c>
      <c r="U312">
        <f t="shared" si="298"/>
        <v>-6.1011251294576425</v>
      </c>
      <c r="V312">
        <f t="shared" si="299"/>
        <v>0.37560921336025982</v>
      </c>
      <c r="W312">
        <f t="shared" si="300"/>
        <v>2.9471075883417347E-14</v>
      </c>
      <c r="X312">
        <f t="shared" si="301"/>
        <v>2.9861566631791289E-2</v>
      </c>
      <c r="Y312">
        <f t="shared" si="302"/>
        <v>-1.5248874115575979</v>
      </c>
      <c r="AA312">
        <f t="shared" si="281"/>
        <v>-45.214632574774541</v>
      </c>
      <c r="AD312">
        <f t="shared" si="303"/>
        <v>1.3327999999999998</v>
      </c>
      <c r="AE312">
        <f t="shared" si="304"/>
        <v>1.4521463257477454</v>
      </c>
      <c r="AG312">
        <f t="shared" si="305"/>
        <v>-0.68250710722057828</v>
      </c>
      <c r="AI312">
        <f t="shared" si="306"/>
        <v>0.12476498406271237</v>
      </c>
      <c r="AK312">
        <f t="shared" si="307"/>
        <v>8.6408334462735594E-12</v>
      </c>
      <c r="AL312">
        <f t="shared" si="308"/>
        <v>5.184500067764136E-7</v>
      </c>
      <c r="AM312">
        <f t="shared" si="309"/>
        <v>26.544640346952377</v>
      </c>
      <c r="AN312">
        <f t="shared" si="310"/>
        <v>1.4239768454657566</v>
      </c>
      <c r="AO312">
        <f t="shared" si="311"/>
        <v>1.602287936100693</v>
      </c>
      <c r="AP312">
        <f t="shared" si="312"/>
        <v>3.3015412130326078</v>
      </c>
      <c r="AQ312">
        <f t="shared" si="313"/>
        <v>198092.47278195646</v>
      </c>
      <c r="AR312">
        <f t="shared" si="314"/>
        <v>5.2968679733105377</v>
      </c>
      <c r="AT312">
        <f t="shared" si="315"/>
        <v>-33.673220691755887</v>
      </c>
      <c r="AV312">
        <f t="shared" si="316"/>
        <v>0.6632677930824411</v>
      </c>
    </row>
    <row r="313" spans="1:48">
      <c r="A313">
        <v>1.3525</v>
      </c>
      <c r="B313">
        <v>41.198</v>
      </c>
      <c r="C313">
        <f t="shared" si="282"/>
        <v>2.3525</v>
      </c>
      <c r="D313">
        <f t="shared" si="283"/>
        <v>1.3525</v>
      </c>
      <c r="E313">
        <f t="shared" si="284"/>
        <v>135250</v>
      </c>
      <c r="F313">
        <f t="shared" si="285"/>
        <v>1009328358.2089552</v>
      </c>
      <c r="G313">
        <f t="shared" si="286"/>
        <v>2.9406249999999998</v>
      </c>
      <c r="H313">
        <f t="shared" si="279"/>
        <v>1.8957481356747654</v>
      </c>
      <c r="I313">
        <f t="shared" si="280"/>
        <v>6.8663333333333334E-4</v>
      </c>
      <c r="J313">
        <f t="shared" si="287"/>
        <v>1.3410807291666667E-11</v>
      </c>
      <c r="K313" s="1">
        <f t="shared" si="288"/>
        <v>0.14129074344704307</v>
      </c>
      <c r="L313">
        <f t="shared" si="289"/>
        <v>1.4129074344704306E-7</v>
      </c>
      <c r="M313">
        <f t="shared" si="290"/>
        <v>0.85870925655295693</v>
      </c>
      <c r="N313">
        <f t="shared" si="291"/>
        <v>8.5870925655295692E-7</v>
      </c>
      <c r="O313">
        <f t="shared" si="292"/>
        <v>6.3573458492881157E-24</v>
      </c>
      <c r="P313">
        <f t="shared" si="293"/>
        <v>7.9394234174531625E-7</v>
      </c>
      <c r="Q313" s="1">
        <f t="shared" si="294"/>
        <v>0.7939423417453163</v>
      </c>
      <c r="R313" s="1">
        <f t="shared" si="295"/>
        <v>0.2060576582546837</v>
      </c>
      <c r="S313">
        <f t="shared" si="296"/>
        <v>5.1311372737786067</v>
      </c>
      <c r="T313">
        <f t="shared" si="297"/>
        <v>-6.0661538555498602</v>
      </c>
      <c r="U313">
        <f t="shared" si="298"/>
        <v>-6.1002110360755282</v>
      </c>
      <c r="V313">
        <f t="shared" si="299"/>
        <v>0.37719369386379631</v>
      </c>
      <c r="W313">
        <f t="shared" si="300"/>
        <v>2.9720243561317801E-14</v>
      </c>
      <c r="X313">
        <f t="shared" si="301"/>
        <v>3.0114035772909404E-2</v>
      </c>
      <c r="Y313">
        <f t="shared" si="302"/>
        <v>-1.5212310380291414</v>
      </c>
      <c r="AA313">
        <f t="shared" si="281"/>
        <v>-45.839460694688611</v>
      </c>
      <c r="AD313">
        <f t="shared" si="303"/>
        <v>1.3525</v>
      </c>
      <c r="AE313">
        <f t="shared" si="304"/>
        <v>1.4583946069468861</v>
      </c>
      <c r="AG313">
        <f t="shared" si="305"/>
        <v>-0.68601124002828329</v>
      </c>
      <c r="AI313">
        <f t="shared" si="306"/>
        <v>0.13113727377860707</v>
      </c>
      <c r="AK313">
        <f t="shared" si="307"/>
        <v>8.8426879072818625E-12</v>
      </c>
      <c r="AL313">
        <f t="shared" si="308"/>
        <v>5.3056127443691174E-7</v>
      </c>
      <c r="AM313">
        <f t="shared" si="309"/>
        <v>27.164737251169882</v>
      </c>
      <c r="AN313">
        <f t="shared" si="310"/>
        <v>1.4340055087101076</v>
      </c>
      <c r="AO313">
        <f t="shared" si="311"/>
        <v>1.6148761332650097</v>
      </c>
      <c r="AP313">
        <f t="shared" si="312"/>
        <v>3.3786669701944714</v>
      </c>
      <c r="AQ313">
        <f t="shared" si="313"/>
        <v>202720.01821166827</v>
      </c>
      <c r="AR313">
        <f t="shared" si="314"/>
        <v>5.3068966365548889</v>
      </c>
      <c r="AT313">
        <f t="shared" si="315"/>
        <v>-34.062970893805812</v>
      </c>
      <c r="AV313">
        <f t="shared" si="316"/>
        <v>0.65937029106194189</v>
      </c>
    </row>
    <row r="314" spans="1:48">
      <c r="A314">
        <v>1.3708</v>
      </c>
      <c r="B314">
        <v>42.093000000000004</v>
      </c>
      <c r="C314">
        <f t="shared" si="282"/>
        <v>2.3708</v>
      </c>
      <c r="D314">
        <f t="shared" si="283"/>
        <v>1.3708</v>
      </c>
      <c r="E314">
        <f t="shared" si="284"/>
        <v>137080</v>
      </c>
      <c r="F314">
        <f t="shared" si="285"/>
        <v>1022985074.6268656</v>
      </c>
      <c r="G314">
        <f t="shared" si="286"/>
        <v>2.9634999999999998</v>
      </c>
      <c r="H314">
        <f t="shared" si="279"/>
        <v>1.9060962910462338</v>
      </c>
      <c r="I314">
        <f t="shared" si="280"/>
        <v>7.0155000000000011E-4</v>
      </c>
      <c r="J314">
        <f t="shared" si="287"/>
        <v>1.3702148437500002E-11</v>
      </c>
      <c r="K314" s="1">
        <f t="shared" si="288"/>
        <v>0.14015270650434608</v>
      </c>
      <c r="L314">
        <f t="shared" si="289"/>
        <v>1.4015270650434606E-7</v>
      </c>
      <c r="M314">
        <f t="shared" si="290"/>
        <v>0.85984729349565392</v>
      </c>
      <c r="N314">
        <f t="shared" si="291"/>
        <v>8.5984729349565386E-7</v>
      </c>
      <c r="O314">
        <f t="shared" si="292"/>
        <v>6.373948699262132E-24</v>
      </c>
      <c r="P314">
        <f t="shared" si="293"/>
        <v>7.9446019998459005E-7</v>
      </c>
      <c r="Q314" s="1">
        <f t="shared" si="294"/>
        <v>0.79446019998459005</v>
      </c>
      <c r="R314" s="1">
        <f t="shared" si="295"/>
        <v>0.20553980001540995</v>
      </c>
      <c r="S314">
        <f t="shared" si="296"/>
        <v>5.1369740957578296</v>
      </c>
      <c r="T314">
        <f t="shared" si="297"/>
        <v>-6.0655786714086739</v>
      </c>
      <c r="U314">
        <f t="shared" si="298"/>
        <v>-6.0999278547310203</v>
      </c>
      <c r="V314">
        <f t="shared" si="299"/>
        <v>0.3776859123939717</v>
      </c>
      <c r="W314">
        <f t="shared" si="300"/>
        <v>2.9797860975367241E-14</v>
      </c>
      <c r="X314">
        <f t="shared" si="301"/>
        <v>3.0192681615042665E-2</v>
      </c>
      <c r="Y314">
        <f t="shared" si="302"/>
        <v>-1.520098312651111</v>
      </c>
      <c r="AA314">
        <f t="shared" si="281"/>
        <v>-46.654178247379221</v>
      </c>
      <c r="AD314">
        <f t="shared" si="303"/>
        <v>1.3708</v>
      </c>
      <c r="AE314">
        <f t="shared" si="304"/>
        <v>1.4665417824737921</v>
      </c>
      <c r="AG314">
        <f t="shared" si="305"/>
        <v>-0.68710407036471266</v>
      </c>
      <c r="AI314">
        <f t="shared" si="306"/>
        <v>0.13697409575782932</v>
      </c>
      <c r="AK314">
        <f t="shared" si="307"/>
        <v>8.985739926850109E-12</v>
      </c>
      <c r="AL314">
        <f t="shared" si="308"/>
        <v>5.3914439561100653E-7</v>
      </c>
      <c r="AM314">
        <f t="shared" si="309"/>
        <v>27.604193055283535</v>
      </c>
      <c r="AN314">
        <f t="shared" si="310"/>
        <v>1.4409750560673604</v>
      </c>
      <c r="AO314">
        <f t="shared" si="311"/>
        <v>1.624209879347829</v>
      </c>
      <c r="AP314">
        <f t="shared" si="312"/>
        <v>3.4333251395885114</v>
      </c>
      <c r="AQ314">
        <f t="shared" si="313"/>
        <v>205999.50837531069</v>
      </c>
      <c r="AR314">
        <f t="shared" si="314"/>
        <v>5.3138661839121415</v>
      </c>
      <c r="AT314">
        <f t="shared" si="315"/>
        <v>-34.420941592940558</v>
      </c>
      <c r="AV314">
        <f t="shared" si="316"/>
        <v>0.65579058407059443</v>
      </c>
    </row>
    <row r="315" spans="1:48">
      <c r="A315">
        <v>1.3908</v>
      </c>
      <c r="B315">
        <v>42.738999999999997</v>
      </c>
      <c r="C315">
        <f t="shared" si="282"/>
        <v>2.3908</v>
      </c>
      <c r="D315">
        <f t="shared" si="283"/>
        <v>1.3908</v>
      </c>
      <c r="E315">
        <f t="shared" si="284"/>
        <v>139080</v>
      </c>
      <c r="F315">
        <f t="shared" si="285"/>
        <v>1037910447.761194</v>
      </c>
      <c r="G315">
        <f t="shared" si="286"/>
        <v>2.9885000000000002</v>
      </c>
      <c r="H315">
        <f t="shared" si="279"/>
        <v>1.917405750468604</v>
      </c>
      <c r="I315">
        <f t="shared" si="280"/>
        <v>7.1231666666666659E-4</v>
      </c>
      <c r="J315">
        <f t="shared" si="287"/>
        <v>1.3912434895833332E-11</v>
      </c>
      <c r="K315" s="1">
        <f t="shared" si="288"/>
        <v>0.14080084410299287</v>
      </c>
      <c r="L315">
        <f t="shared" si="289"/>
        <v>1.4080084410299286E-7</v>
      </c>
      <c r="M315">
        <f t="shared" si="290"/>
        <v>0.85919915589700713</v>
      </c>
      <c r="N315">
        <f t="shared" si="291"/>
        <v>8.5919915589700712E-7</v>
      </c>
      <c r="O315">
        <f t="shared" si="292"/>
        <v>6.3410804810527034E-24</v>
      </c>
      <c r="P315">
        <f t="shared" si="293"/>
        <v>7.9343402532671116E-7</v>
      </c>
      <c r="Q315" s="1">
        <f t="shared" si="294"/>
        <v>0.79343402532671115</v>
      </c>
      <c r="R315" s="1">
        <f t="shared" si="295"/>
        <v>0.20656597467328885</v>
      </c>
      <c r="S315">
        <f t="shared" si="296"/>
        <v>5.1432646820112211</v>
      </c>
      <c r="T315">
        <f t="shared" si="297"/>
        <v>-6.0659061583082208</v>
      </c>
      <c r="U315">
        <f t="shared" si="298"/>
        <v>-6.10048917934109</v>
      </c>
      <c r="V315">
        <f t="shared" si="299"/>
        <v>0.37671085686326117</v>
      </c>
      <c r="W315">
        <f t="shared" si="300"/>
        <v>2.9644203855907469E-14</v>
      </c>
      <c r="X315">
        <f t="shared" si="301"/>
        <v>3.0036988544000803E-2</v>
      </c>
      <c r="Y315">
        <f t="shared" si="302"/>
        <v>-1.5223436110913902</v>
      </c>
      <c r="AA315">
        <f t="shared" si="281"/>
        <v>-46.707909309258234</v>
      </c>
      <c r="AD315">
        <f t="shared" si="303"/>
        <v>1.3908</v>
      </c>
      <c r="AE315">
        <f t="shared" si="304"/>
        <v>1.4670790930925823</v>
      </c>
      <c r="AG315">
        <f t="shared" si="305"/>
        <v>-0.68494121344851622</v>
      </c>
      <c r="AI315">
        <f t="shared" si="306"/>
        <v>0.14326468201122083</v>
      </c>
      <c r="AK315">
        <f t="shared" si="307"/>
        <v>9.069829698560941E-12</v>
      </c>
      <c r="AL315">
        <f t="shared" si="308"/>
        <v>5.4418978191365643E-7</v>
      </c>
      <c r="AM315">
        <f t="shared" si="309"/>
        <v>27.86251683397921</v>
      </c>
      <c r="AN315">
        <f t="shared" si="310"/>
        <v>1.4450203438804725</v>
      </c>
      <c r="AO315">
        <f t="shared" si="311"/>
        <v>1.6308243563970108</v>
      </c>
      <c r="AP315">
        <f t="shared" si="312"/>
        <v>3.4654546614250368</v>
      </c>
      <c r="AQ315">
        <f t="shared" si="313"/>
        <v>207927.2796855022</v>
      </c>
      <c r="AR315">
        <f t="shared" si="314"/>
        <v>5.3179114717252531</v>
      </c>
      <c r="AT315">
        <f t="shared" si="315"/>
        <v>-34.807747411078374</v>
      </c>
      <c r="AV315">
        <f t="shared" si="316"/>
        <v>0.65192252588921618</v>
      </c>
    </row>
    <row r="316" spans="1:48">
      <c r="A316">
        <v>1.4148000000000001</v>
      </c>
      <c r="B316">
        <v>43.56</v>
      </c>
      <c r="C316">
        <f t="shared" si="282"/>
        <v>2.4148000000000001</v>
      </c>
      <c r="D316">
        <f t="shared" si="283"/>
        <v>1.4148000000000001</v>
      </c>
      <c r="E316">
        <f t="shared" si="284"/>
        <v>141480</v>
      </c>
      <c r="F316">
        <f t="shared" si="285"/>
        <v>1055820895.522388</v>
      </c>
      <c r="G316">
        <f t="shared" si="286"/>
        <v>3.0185</v>
      </c>
      <c r="H316">
        <f t="shared" si="279"/>
        <v>1.9309771017754476</v>
      </c>
      <c r="I316">
        <f t="shared" si="280"/>
        <v>7.2600000000000008E-4</v>
      </c>
      <c r="J316">
        <f t="shared" si="287"/>
        <v>1.4179687500000002E-11</v>
      </c>
      <c r="K316" s="1">
        <f t="shared" si="288"/>
        <v>0.14071887346988143</v>
      </c>
      <c r="L316">
        <f t="shared" si="289"/>
        <v>1.4071887346988144E-7</v>
      </c>
      <c r="M316">
        <f t="shared" si="290"/>
        <v>0.85928112653011857</v>
      </c>
      <c r="N316">
        <f t="shared" si="291"/>
        <v>8.5928112653011855E-7</v>
      </c>
      <c r="O316">
        <f t="shared" si="292"/>
        <v>6.3086046623907021E-24</v>
      </c>
      <c r="P316">
        <f t="shared" si="293"/>
        <v>7.9241617608654204E-7</v>
      </c>
      <c r="Q316" s="1">
        <f t="shared" si="294"/>
        <v>0.79241617608654202</v>
      </c>
      <c r="R316" s="1">
        <f t="shared" si="295"/>
        <v>0.20758382391345798</v>
      </c>
      <c r="S316">
        <f t="shared" si="296"/>
        <v>5.1506950511427139</v>
      </c>
      <c r="T316">
        <f t="shared" si="297"/>
        <v>-6.0658647270575639</v>
      </c>
      <c r="U316">
        <f t="shared" si="298"/>
        <v>-6.1010466675183732</v>
      </c>
      <c r="V316">
        <f t="shared" si="299"/>
        <v>0.37574495697915822</v>
      </c>
      <c r="W316">
        <f t="shared" si="300"/>
        <v>2.9492381182834453E-14</v>
      </c>
      <c r="X316">
        <f t="shared" si="301"/>
        <v>2.9883154225697629E-2</v>
      </c>
      <c r="Y316">
        <f t="shared" si="302"/>
        <v>-1.5245735638005224</v>
      </c>
      <c r="AA316">
        <f t="shared" si="281"/>
        <v>-47.516689691157801</v>
      </c>
      <c r="AD316">
        <f t="shared" si="303"/>
        <v>1.4148000000000001</v>
      </c>
      <c r="AE316">
        <f t="shared" si="304"/>
        <v>1.4751668969115781</v>
      </c>
      <c r="AG316">
        <f t="shared" si="305"/>
        <v>-0.68280649214746048</v>
      </c>
      <c r="AI316">
        <f t="shared" si="306"/>
        <v>0.15069505114271398</v>
      </c>
      <c r="AK316">
        <f t="shared" si="307"/>
        <v>9.1790883272012686E-12</v>
      </c>
      <c r="AL316">
        <f t="shared" si="308"/>
        <v>5.5074529963207607E-7</v>
      </c>
      <c r="AM316">
        <f t="shared" si="309"/>
        <v>28.198159341162295</v>
      </c>
      <c r="AN316">
        <f t="shared" si="310"/>
        <v>1.4502207603028334</v>
      </c>
      <c r="AO316">
        <f t="shared" si="311"/>
        <v>1.6390878710837373</v>
      </c>
      <c r="AP316">
        <f t="shared" si="312"/>
        <v>3.5072008503289585</v>
      </c>
      <c r="AQ316">
        <f t="shared" si="313"/>
        <v>210432.0510197375</v>
      </c>
      <c r="AR316">
        <f t="shared" si="314"/>
        <v>5.323111888147614</v>
      </c>
      <c r="AT316">
        <f t="shared" si="315"/>
        <v>-35.265933560233485</v>
      </c>
      <c r="AV316">
        <f t="shared" si="316"/>
        <v>0.64734066439766513</v>
      </c>
    </row>
    <row r="317" spans="1:48">
      <c r="A317">
        <v>1.4343999999999999</v>
      </c>
      <c r="B317">
        <v>44.582000000000001</v>
      </c>
      <c r="C317">
        <f t="shared" si="282"/>
        <v>2.4344000000000001</v>
      </c>
      <c r="D317">
        <f t="shared" si="283"/>
        <v>1.4344000000000001</v>
      </c>
      <c r="E317">
        <f t="shared" si="284"/>
        <v>143440</v>
      </c>
      <c r="F317">
        <f t="shared" si="285"/>
        <v>1070447761.1940298</v>
      </c>
      <c r="G317">
        <f t="shared" si="286"/>
        <v>3.0430000000000001</v>
      </c>
      <c r="H317">
        <f t="shared" si="279"/>
        <v>1.9420603720093705</v>
      </c>
      <c r="I317">
        <f t="shared" si="280"/>
        <v>7.4303333333333331E-4</v>
      </c>
      <c r="J317">
        <f t="shared" si="287"/>
        <v>1.4512369791666666E-11</v>
      </c>
      <c r="K317" s="1">
        <f t="shared" si="288"/>
        <v>0.13933519368738334</v>
      </c>
      <c r="L317">
        <f t="shared" si="289"/>
        <v>1.3933519368738334E-7</v>
      </c>
      <c r="M317">
        <f t="shared" si="290"/>
        <v>0.86066480631261666</v>
      </c>
      <c r="N317">
        <f t="shared" si="291"/>
        <v>8.6066480631261667E-7</v>
      </c>
      <c r="O317">
        <f t="shared" si="292"/>
        <v>6.3320474537249484E-24</v>
      </c>
      <c r="P317">
        <f t="shared" si="293"/>
        <v>7.9315130761448975E-7</v>
      </c>
      <c r="Q317" s="1">
        <f t="shared" si="294"/>
        <v>0.79315130761448971</v>
      </c>
      <c r="R317" s="1">
        <f t="shared" si="295"/>
        <v>0.20684869238551029</v>
      </c>
      <c r="S317">
        <f t="shared" si="296"/>
        <v>5.1566702765541264</v>
      </c>
      <c r="T317">
        <f t="shared" si="297"/>
        <v>-6.0651659555294293</v>
      </c>
      <c r="U317">
        <f t="shared" si="298"/>
        <v>-6.100643955439299</v>
      </c>
      <c r="V317">
        <f t="shared" si="299"/>
        <v>0.37644244423261869</v>
      </c>
      <c r="W317">
        <f t="shared" si="300"/>
        <v>2.9601974948020149E-14</v>
      </c>
      <c r="X317">
        <f t="shared" si="301"/>
        <v>2.9994200104527014E-2</v>
      </c>
      <c r="Y317">
        <f t="shared" si="302"/>
        <v>-1.5229627154842236</v>
      </c>
      <c r="AA317">
        <f t="shared" si="281"/>
        <v>-48.454017187934788</v>
      </c>
      <c r="AD317">
        <f t="shared" si="303"/>
        <v>1.4344000000000001</v>
      </c>
      <c r="AE317">
        <f t="shared" si="304"/>
        <v>1.4845401718793478</v>
      </c>
      <c r="AG317">
        <f t="shared" si="305"/>
        <v>-0.68434722019535954</v>
      </c>
      <c r="AI317">
        <f t="shared" si="306"/>
        <v>0.15667027655412641</v>
      </c>
      <c r="AK317">
        <f t="shared" si="307"/>
        <v>9.3408333237416796E-12</v>
      </c>
      <c r="AL317">
        <f t="shared" si="308"/>
        <v>5.6044999942450079E-7</v>
      </c>
      <c r="AM317">
        <f t="shared" si="309"/>
        <v>28.695039970534442</v>
      </c>
      <c r="AN317">
        <f t="shared" si="310"/>
        <v>1.4578068340305448</v>
      </c>
      <c r="AO317">
        <f t="shared" si="311"/>
        <v>1.6491595475331953</v>
      </c>
      <c r="AP317">
        <f t="shared" si="312"/>
        <v>3.5690013439272095</v>
      </c>
      <c r="AQ317">
        <f t="shared" si="313"/>
        <v>214140.08063563256</v>
      </c>
      <c r="AR317">
        <f t="shared" si="314"/>
        <v>5.3306979618753259</v>
      </c>
      <c r="AT317">
        <f t="shared" si="315"/>
        <v>-35.635368600479026</v>
      </c>
      <c r="AV317">
        <f t="shared" si="316"/>
        <v>0.64364631399520977</v>
      </c>
    </row>
    <row r="318" spans="1:48">
      <c r="A318">
        <v>1.4508000000000001</v>
      </c>
      <c r="B318">
        <v>45.645000000000003</v>
      </c>
      <c r="C318">
        <f t="shared" si="282"/>
        <v>2.4508000000000001</v>
      </c>
      <c r="D318">
        <f t="shared" si="283"/>
        <v>1.4508000000000001</v>
      </c>
      <c r="E318">
        <f t="shared" si="284"/>
        <v>145080</v>
      </c>
      <c r="F318">
        <f t="shared" si="285"/>
        <v>1082686567.1641791</v>
      </c>
      <c r="G318">
        <f t="shared" si="286"/>
        <v>3.0635000000000003</v>
      </c>
      <c r="H318">
        <f t="shared" si="279"/>
        <v>1.9513341287357135</v>
      </c>
      <c r="I318">
        <f t="shared" si="280"/>
        <v>7.6075000000000003E-4</v>
      </c>
      <c r="J318">
        <f t="shared" si="287"/>
        <v>1.4858398437500001E-11</v>
      </c>
      <c r="K318" s="1">
        <f t="shared" si="288"/>
        <v>0.13801280913503877</v>
      </c>
      <c r="L318">
        <f t="shared" si="289"/>
        <v>1.3801280913503876E-7</v>
      </c>
      <c r="M318">
        <f t="shared" si="290"/>
        <v>0.86198719086496123</v>
      </c>
      <c r="N318">
        <f t="shared" si="291"/>
        <v>8.6198719086496122E-7</v>
      </c>
      <c r="O318">
        <f t="shared" si="292"/>
        <v>6.3792796454808652E-24</v>
      </c>
      <c r="P318">
        <f t="shared" si="293"/>
        <v>7.9462626254346191E-7</v>
      </c>
      <c r="Q318" s="1">
        <f t="shared" si="294"/>
        <v>0.79462626254346191</v>
      </c>
      <c r="R318" s="1">
        <f t="shared" si="295"/>
        <v>0.20537373745653809</v>
      </c>
      <c r="S318">
        <f t="shared" si="296"/>
        <v>5.1616075469083968</v>
      </c>
      <c r="T318">
        <f t="shared" si="297"/>
        <v>-6.0644991877460503</v>
      </c>
      <c r="U318">
        <f t="shared" si="298"/>
        <v>-6.0998370855313171</v>
      </c>
      <c r="V318">
        <f t="shared" si="299"/>
        <v>0.3778438209815993</v>
      </c>
      <c r="W318">
        <f t="shared" si="300"/>
        <v>2.982278285688653E-14</v>
      </c>
      <c r="X318">
        <f t="shared" si="301"/>
        <v>3.0217933710640459E-2</v>
      </c>
      <c r="Y318">
        <f t="shared" si="302"/>
        <v>-1.5197352358522989</v>
      </c>
      <c r="AA318">
        <f t="shared" si="281"/>
        <v>-48.807736574356618</v>
      </c>
      <c r="AD318">
        <f t="shared" si="303"/>
        <v>1.4508000000000001</v>
      </c>
      <c r="AE318">
        <f t="shared" si="304"/>
        <v>1.4880773657435662</v>
      </c>
      <c r="AG318">
        <f t="shared" si="305"/>
        <v>-0.68745509339178901</v>
      </c>
      <c r="AI318">
        <f t="shared" si="306"/>
        <v>0.16160754690839674</v>
      </c>
      <c r="AK318">
        <f t="shared" si="307"/>
        <v>9.518102396389009E-12</v>
      </c>
      <c r="AL318">
        <f t="shared" si="308"/>
        <v>5.7108614378334057E-7</v>
      </c>
      <c r="AM318">
        <f t="shared" si="309"/>
        <v>29.239610561707035</v>
      </c>
      <c r="AN318">
        <f t="shared" si="310"/>
        <v>1.4659715840167398</v>
      </c>
      <c r="AO318">
        <f t="shared" si="311"/>
        <v>1.6593932114138483</v>
      </c>
      <c r="AP318">
        <f t="shared" si="312"/>
        <v>3.6367333691745696</v>
      </c>
      <c r="AQ318">
        <f t="shared" si="313"/>
        <v>218204.00215047417</v>
      </c>
      <c r="AR318">
        <f t="shared" si="314"/>
        <v>5.3388627118615206</v>
      </c>
      <c r="AT318">
        <f t="shared" si="315"/>
        <v>-35.941262872807464</v>
      </c>
      <c r="AV318">
        <f t="shared" si="316"/>
        <v>0.64058737127192533</v>
      </c>
    </row>
    <row r="319" spans="1:48">
      <c r="A319">
        <v>1.4703999999999999</v>
      </c>
      <c r="B319">
        <v>47.758000000000003</v>
      </c>
      <c r="C319">
        <f t="shared" si="282"/>
        <v>2.4703999999999997</v>
      </c>
      <c r="D319">
        <f t="shared" si="283"/>
        <v>1.4703999999999997</v>
      </c>
      <c r="E319">
        <f t="shared" si="284"/>
        <v>147039.99999999997</v>
      </c>
      <c r="F319">
        <f t="shared" si="285"/>
        <v>1097313432.8358207</v>
      </c>
      <c r="G319">
        <f t="shared" si="286"/>
        <v>3.0879999999999996</v>
      </c>
      <c r="H319">
        <f t="shared" si="279"/>
        <v>1.9624173989696361</v>
      </c>
      <c r="I319">
        <f t="shared" si="280"/>
        <v>7.959666666666667E-4</v>
      </c>
      <c r="J319">
        <f t="shared" si="287"/>
        <v>1.5546223958333334E-11</v>
      </c>
      <c r="K319" s="1">
        <f t="shared" si="288"/>
        <v>0.13146484519451029</v>
      </c>
      <c r="L319">
        <f t="shared" si="289"/>
        <v>1.3146484519451028E-7</v>
      </c>
      <c r="M319">
        <f t="shared" si="290"/>
        <v>0.86853515480548971</v>
      </c>
      <c r="N319">
        <f t="shared" si="291"/>
        <v>8.6853515480548965E-7</v>
      </c>
      <c r="O319">
        <f t="shared" si="292"/>
        <v>6.5484251513585247E-24</v>
      </c>
      <c r="P319">
        <f t="shared" si="293"/>
        <v>7.9984202936835657E-7</v>
      </c>
      <c r="Q319" s="1">
        <f t="shared" si="294"/>
        <v>0.79984202936835658</v>
      </c>
      <c r="R319" s="1">
        <f t="shared" si="295"/>
        <v>0.20015797063164342</v>
      </c>
      <c r="S319">
        <f t="shared" si="296"/>
        <v>5.1674354940420359</v>
      </c>
      <c r="T319">
        <f t="shared" si="297"/>
        <v>-6.061212598369389</v>
      </c>
      <c r="U319">
        <f t="shared" si="298"/>
        <v>-6.0969957786931541</v>
      </c>
      <c r="V319">
        <f t="shared" si="299"/>
        <v>0.38282028135617197</v>
      </c>
      <c r="W319">
        <f t="shared" si="300"/>
        <v>3.0613528830310047E-14</v>
      </c>
      <c r="X319">
        <f t="shared" si="301"/>
        <v>3.1019157041190581E-2</v>
      </c>
      <c r="Y319">
        <f t="shared" si="302"/>
        <v>-1.5083700084996452</v>
      </c>
      <c r="AA319">
        <f t="shared" si="281"/>
        <v>-52.2520871153786</v>
      </c>
      <c r="AD319">
        <f t="shared" si="303"/>
        <v>1.4703999999999997</v>
      </c>
      <c r="AE319">
        <f t="shared" si="304"/>
        <v>1.5225208711537859</v>
      </c>
      <c r="AG319">
        <f t="shared" si="305"/>
        <v>-0.69862711086781604</v>
      </c>
      <c r="AI319">
        <f t="shared" si="306"/>
        <v>0.16743549404203603</v>
      </c>
      <c r="AK319">
        <f t="shared" si="307"/>
        <v>9.9024702686185759E-12</v>
      </c>
      <c r="AL319">
        <f t="shared" si="308"/>
        <v>5.9414821611711453E-7</v>
      </c>
      <c r="AM319">
        <f t="shared" si="309"/>
        <v>30.420388665196263</v>
      </c>
      <c r="AN319">
        <f t="shared" si="310"/>
        <v>1.4831647585030328</v>
      </c>
      <c r="AO319">
        <f t="shared" si="311"/>
        <v>1.6790461312044189</v>
      </c>
      <c r="AP319">
        <f t="shared" si="312"/>
        <v>3.7835949397651749</v>
      </c>
      <c r="AQ319">
        <f t="shared" si="313"/>
        <v>227015.6963859105</v>
      </c>
      <c r="AR319">
        <f t="shared" si="314"/>
        <v>5.3560558863478134</v>
      </c>
      <c r="AT319">
        <f t="shared" si="315"/>
        <v>-36.303051498814312</v>
      </c>
      <c r="AV319">
        <f t="shared" si="316"/>
        <v>0.63696948501185691</v>
      </c>
    </row>
    <row r="320" spans="1:48">
      <c r="A320">
        <v>1.4914000000000001</v>
      </c>
      <c r="B320">
        <v>49.215000000000003</v>
      </c>
      <c r="C320">
        <f t="shared" si="282"/>
        <v>2.4914000000000001</v>
      </c>
      <c r="D320">
        <f t="shared" si="283"/>
        <v>1.4914000000000001</v>
      </c>
      <c r="E320">
        <f t="shared" si="284"/>
        <v>149140</v>
      </c>
      <c r="F320">
        <f t="shared" si="285"/>
        <v>1112985074.6268656</v>
      </c>
      <c r="G320">
        <f t="shared" si="286"/>
        <v>3.1142500000000002</v>
      </c>
      <c r="H320">
        <f t="shared" si="279"/>
        <v>1.9742923313631249</v>
      </c>
      <c r="I320">
        <f t="shared" si="280"/>
        <v>8.2025000000000002E-4</v>
      </c>
      <c r="J320">
        <f t="shared" si="287"/>
        <v>1.60205078125E-11</v>
      </c>
      <c r="K320" s="1">
        <f t="shared" si="288"/>
        <v>0.12881001388576074</v>
      </c>
      <c r="L320">
        <f t="shared" si="289"/>
        <v>1.2881001388576074E-7</v>
      </c>
      <c r="M320">
        <f t="shared" si="290"/>
        <v>0.87118998611423926</v>
      </c>
      <c r="N320">
        <f t="shared" si="291"/>
        <v>8.7118998611423924E-7</v>
      </c>
      <c r="O320">
        <f t="shared" si="292"/>
        <v>6.613167282795758E-24</v>
      </c>
      <c r="P320">
        <f t="shared" si="293"/>
        <v>8.0181168577499484E-7</v>
      </c>
      <c r="Q320" s="1">
        <f t="shared" si="294"/>
        <v>0.80181168577499484</v>
      </c>
      <c r="R320" s="1">
        <f t="shared" si="295"/>
        <v>0.19818831422500516</v>
      </c>
      <c r="S320">
        <f t="shared" si="296"/>
        <v>5.1735941387546331</v>
      </c>
      <c r="T320">
        <f t="shared" si="297"/>
        <v>-6.0598871252177577</v>
      </c>
      <c r="U320">
        <f t="shared" si="298"/>
        <v>-6.0959276185387097</v>
      </c>
      <c r="V320">
        <f t="shared" si="299"/>
        <v>0.38470803620279159</v>
      </c>
      <c r="W320">
        <f t="shared" si="300"/>
        <v>3.0916194747912984E-14</v>
      </c>
      <c r="X320">
        <f t="shared" si="301"/>
        <v>3.1325833271859102E-2</v>
      </c>
      <c r="Y320">
        <f t="shared" si="302"/>
        <v>-1.504097367881867</v>
      </c>
      <c r="AA320">
        <f t="shared" si="281"/>
        <v>-53.8609524572948</v>
      </c>
      <c r="AD320">
        <f t="shared" si="303"/>
        <v>1.4914000000000001</v>
      </c>
      <c r="AE320">
        <f t="shared" si="304"/>
        <v>1.5386095245729479</v>
      </c>
      <c r="AG320">
        <f t="shared" si="305"/>
        <v>-0.70292195639572153</v>
      </c>
      <c r="AI320">
        <f t="shared" si="306"/>
        <v>0.17359413875463281</v>
      </c>
      <c r="AK320">
        <f t="shared" si="307"/>
        <v>1.0143196348130759E-11</v>
      </c>
      <c r="AL320">
        <f t="shared" si="308"/>
        <v>6.0859178088784556E-7</v>
      </c>
      <c r="AM320">
        <f t="shared" si="309"/>
        <v>31.159899181457693</v>
      </c>
      <c r="AN320">
        <f t="shared" si="310"/>
        <v>1.4935960438334077</v>
      </c>
      <c r="AO320">
        <f t="shared" si="311"/>
        <v>1.6920974894417289</v>
      </c>
      <c r="AP320">
        <f t="shared" si="312"/>
        <v>3.875572996917056</v>
      </c>
      <c r="AQ320">
        <f t="shared" si="313"/>
        <v>232534.37981502336</v>
      </c>
      <c r="AR320">
        <f t="shared" si="314"/>
        <v>5.3664871716781883</v>
      </c>
      <c r="AT320">
        <f t="shared" si="315"/>
        <v>-36.686174577958568</v>
      </c>
      <c r="AV320">
        <f t="shared" si="316"/>
        <v>0.63313825422041436</v>
      </c>
    </row>
    <row r="321" spans="1:31">
      <c r="Z321" s="1" t="s">
        <v>117</v>
      </c>
      <c r="AA321">
        <f>AVERAGE(AA307:AA320)</f>
        <v>-46.074075004962303</v>
      </c>
      <c r="AD321" s="1" t="s">
        <v>117</v>
      </c>
      <c r="AE321" s="4">
        <f>AVERAGE(AE307:AE320)</f>
        <v>1.4607407500496232</v>
      </c>
    </row>
    <row r="322" spans="1:31">
      <c r="A322" s="1" t="s">
        <v>118</v>
      </c>
      <c r="Z322" s="1" t="s">
        <v>119</v>
      </c>
      <c r="AA322">
        <f>_xlfn.VAR.S(AA307:AA320)</f>
        <v>16.122502743515465</v>
      </c>
      <c r="AD322" s="1" t="s">
        <v>119</v>
      </c>
      <c r="AE322" s="4">
        <f>_xlfn.VAR.S(AE307:AE320)</f>
        <v>1.6122502743515425E-3</v>
      </c>
    </row>
    <row r="323" spans="1:31">
      <c r="A323" t="s">
        <v>28</v>
      </c>
      <c r="B323" t="s">
        <v>29</v>
      </c>
      <c r="C323" t="s">
        <v>53</v>
      </c>
      <c r="D323" t="s">
        <v>54</v>
      </c>
      <c r="E323" t="s">
        <v>55</v>
      </c>
      <c r="F323" s="3" t="s">
        <v>56</v>
      </c>
      <c r="G323" t="s">
        <v>57</v>
      </c>
      <c r="H323" t="s">
        <v>58</v>
      </c>
      <c r="I323" t="s">
        <v>59</v>
      </c>
      <c r="J323" t="s">
        <v>60</v>
      </c>
      <c r="Z323" s="1" t="s">
        <v>120</v>
      </c>
      <c r="AA323">
        <f>AA322^0.5</f>
        <v>4.0152836442168649</v>
      </c>
      <c r="AD323" s="1" t="s">
        <v>120</v>
      </c>
      <c r="AE323">
        <f>AE322^0.5</f>
        <v>4.0152836442168598E-2</v>
      </c>
    </row>
    <row r="324" spans="1:31">
      <c r="A324" s="1">
        <v>1.2342</v>
      </c>
      <c r="B324" s="1">
        <v>67.415000000000006</v>
      </c>
      <c r="C324">
        <f>A324+1</f>
        <v>2.2342</v>
      </c>
      <c r="D324">
        <f>C324-1</f>
        <v>1.2342</v>
      </c>
      <c r="E324">
        <f>D324*100000</f>
        <v>123420</v>
      </c>
      <c r="F324">
        <f>E324/(0.000134)</f>
        <v>921044776.119403</v>
      </c>
      <c r="G324">
        <f>1.25*C324/1</f>
        <v>2.7927499999999998</v>
      </c>
      <c r="H324">
        <f t="shared" ref="H324:H337" si="317">(((((C324+1)*100000)/2)*28.02)/(8.314*298))/1000</f>
        <v>1.8288526831914471</v>
      </c>
      <c r="I324">
        <f t="shared" ref="I324:I337" si="318">B324/60000</f>
        <v>1.1235833333333334E-3</v>
      </c>
      <c r="J324">
        <f>I324/51200000</f>
        <v>2.1944986979166668E-11</v>
      </c>
      <c r="AD324" s="1" t="s">
        <v>121</v>
      </c>
      <c r="AE324">
        <f>AE323*100</f>
        <v>4.0152836442168596</v>
      </c>
    </row>
    <row r="325" spans="1:31">
      <c r="A325" s="4">
        <v>1.2555000000000001</v>
      </c>
      <c r="B325" s="4">
        <v>68.488</v>
      </c>
      <c r="C325">
        <f>A325+1</f>
        <v>2.2555000000000001</v>
      </c>
      <c r="D325">
        <f>C325-1</f>
        <v>1.2555000000000001</v>
      </c>
      <c r="E325">
        <f>D325*100000</f>
        <v>125550</v>
      </c>
      <c r="F325">
        <f>E325/(0.000134)</f>
        <v>936940298.50746262</v>
      </c>
      <c r="G325">
        <f>1.25*C325/1</f>
        <v>2.819375</v>
      </c>
      <c r="H325">
        <f t="shared" si="317"/>
        <v>1.840897257476271</v>
      </c>
      <c r="I325">
        <f t="shared" si="318"/>
        <v>1.1414666666666666E-3</v>
      </c>
      <c r="J325">
        <f>I325/51200000</f>
        <v>2.2294270833333331E-11</v>
      </c>
    </row>
    <row r="326" spans="1:31">
      <c r="A326">
        <v>1.2722</v>
      </c>
      <c r="B326">
        <v>69.978999999999999</v>
      </c>
      <c r="C326">
        <f t="shared" ref="C326:C337" si="319">A326+1</f>
        <v>2.2721999999999998</v>
      </c>
      <c r="D326">
        <f t="shared" ref="D326:D337" si="320">C326-1</f>
        <v>1.2721999999999998</v>
      </c>
      <c r="E326">
        <f t="shared" ref="E326:E337" si="321">D326*100000</f>
        <v>127219.99999999997</v>
      </c>
      <c r="F326">
        <f t="shared" ref="F326:F337" si="322">E326/(0.000134)</f>
        <v>949402985.07462656</v>
      </c>
      <c r="G326">
        <f t="shared" ref="G326:G337" si="323">1.25*C326/1</f>
        <v>2.8402499999999997</v>
      </c>
      <c r="H326">
        <f t="shared" si="317"/>
        <v>1.8503406560939499</v>
      </c>
      <c r="I326">
        <f t="shared" si="318"/>
        <v>1.1663166666666667E-3</v>
      </c>
      <c r="J326">
        <f t="shared" ref="J326:J337" si="324">I326/51200000</f>
        <v>2.2779622395833333E-11</v>
      </c>
    </row>
    <row r="327" spans="1:31">
      <c r="A327">
        <v>1.292</v>
      </c>
      <c r="B327">
        <v>71.337000000000003</v>
      </c>
      <c r="C327">
        <f t="shared" si="319"/>
        <v>2.2919999999999998</v>
      </c>
      <c r="D327">
        <f t="shared" si="320"/>
        <v>1.2919999999999998</v>
      </c>
      <c r="E327">
        <f t="shared" si="321"/>
        <v>129199.99999999999</v>
      </c>
      <c r="F327">
        <f t="shared" si="322"/>
        <v>964179104.47761178</v>
      </c>
      <c r="G327">
        <f t="shared" si="323"/>
        <v>2.8649999999999998</v>
      </c>
      <c r="H327">
        <f t="shared" si="317"/>
        <v>1.8615370209220963</v>
      </c>
      <c r="I327">
        <f t="shared" si="318"/>
        <v>1.18895E-3</v>
      </c>
      <c r="J327">
        <f t="shared" si="324"/>
        <v>2.3221679687500001E-11</v>
      </c>
    </row>
    <row r="328" spans="1:31">
      <c r="A328">
        <v>1.3113999999999999</v>
      </c>
      <c r="B328">
        <v>72.914000000000001</v>
      </c>
      <c r="C328">
        <f t="shared" si="319"/>
        <v>2.3113999999999999</v>
      </c>
      <c r="D328">
        <f t="shared" si="320"/>
        <v>1.3113999999999999</v>
      </c>
      <c r="E328">
        <f t="shared" si="321"/>
        <v>131140</v>
      </c>
      <c r="F328">
        <f t="shared" si="322"/>
        <v>978656716.41791046</v>
      </c>
      <c r="G328">
        <f t="shared" si="323"/>
        <v>2.8892499999999997</v>
      </c>
      <c r="H328">
        <f t="shared" si="317"/>
        <v>1.8725071965617952</v>
      </c>
      <c r="I328">
        <f t="shared" si="318"/>
        <v>1.2152333333333334E-3</v>
      </c>
      <c r="J328">
        <f t="shared" si="324"/>
        <v>2.3735026041666669E-11</v>
      </c>
    </row>
    <row r="329" spans="1:31">
      <c r="A329">
        <v>1.3324</v>
      </c>
      <c r="B329">
        <v>74.209999999999994</v>
      </c>
      <c r="C329">
        <f t="shared" si="319"/>
        <v>2.3323999999999998</v>
      </c>
      <c r="D329">
        <f t="shared" si="320"/>
        <v>1.3323999999999998</v>
      </c>
      <c r="E329">
        <f t="shared" si="321"/>
        <v>133239.99999999997</v>
      </c>
      <c r="F329">
        <f t="shared" si="322"/>
        <v>994328358.20895493</v>
      </c>
      <c r="G329">
        <f t="shared" si="323"/>
        <v>2.9154999999999998</v>
      </c>
      <c r="H329">
        <f t="shared" si="317"/>
        <v>1.8843821289552836</v>
      </c>
      <c r="I329">
        <f t="shared" si="318"/>
        <v>1.2368333333333333E-3</v>
      </c>
      <c r="J329">
        <f t="shared" si="324"/>
        <v>2.4156901041666666E-11</v>
      </c>
    </row>
    <row r="330" spans="1:31">
      <c r="A330">
        <v>1.3512999999999999</v>
      </c>
      <c r="B330">
        <v>75.769000000000005</v>
      </c>
      <c r="C330">
        <f t="shared" si="319"/>
        <v>2.3513000000000002</v>
      </c>
      <c r="D330">
        <f t="shared" si="320"/>
        <v>1.3513000000000002</v>
      </c>
      <c r="E330">
        <f t="shared" si="321"/>
        <v>135130.00000000003</v>
      </c>
      <c r="F330">
        <f t="shared" si="322"/>
        <v>1008432835.8208957</v>
      </c>
      <c r="G330">
        <f t="shared" si="323"/>
        <v>2.9391250000000002</v>
      </c>
      <c r="H330">
        <f t="shared" si="317"/>
        <v>1.895069568109423</v>
      </c>
      <c r="I330">
        <f t="shared" si="318"/>
        <v>1.2628166666666667E-3</v>
      </c>
      <c r="J330">
        <f t="shared" si="324"/>
        <v>2.4664388020833334E-11</v>
      </c>
    </row>
    <row r="331" spans="1:31">
      <c r="A331">
        <v>1.3752</v>
      </c>
      <c r="B331">
        <v>77.006</v>
      </c>
      <c r="C331">
        <f t="shared" si="319"/>
        <v>2.3752</v>
      </c>
      <c r="D331">
        <f t="shared" si="320"/>
        <v>1.3752</v>
      </c>
      <c r="E331">
        <f t="shared" si="321"/>
        <v>137520</v>
      </c>
      <c r="F331">
        <f t="shared" si="322"/>
        <v>1026268656.7164179</v>
      </c>
      <c r="G331">
        <f t="shared" si="323"/>
        <v>2.9689999999999999</v>
      </c>
      <c r="H331">
        <f t="shared" si="317"/>
        <v>1.9085843721191553</v>
      </c>
      <c r="I331">
        <f t="shared" si="318"/>
        <v>1.2834333333333334E-3</v>
      </c>
      <c r="J331">
        <f t="shared" si="324"/>
        <v>2.5067057291666667E-11</v>
      </c>
    </row>
    <row r="332" spans="1:31">
      <c r="A332">
        <v>1.3912</v>
      </c>
      <c r="B332">
        <v>78.424000000000007</v>
      </c>
      <c r="C332">
        <f t="shared" si="319"/>
        <v>2.3912</v>
      </c>
      <c r="D332">
        <f t="shared" si="320"/>
        <v>1.3912</v>
      </c>
      <c r="E332">
        <f t="shared" si="321"/>
        <v>139120</v>
      </c>
      <c r="F332">
        <f t="shared" si="322"/>
        <v>1038208955.2238805</v>
      </c>
      <c r="G332">
        <f t="shared" si="323"/>
        <v>2.9889999999999999</v>
      </c>
      <c r="H332">
        <f t="shared" si="317"/>
        <v>1.9176319396570514</v>
      </c>
      <c r="I332">
        <f t="shared" si="318"/>
        <v>1.3070666666666667E-3</v>
      </c>
      <c r="J332">
        <f t="shared" si="324"/>
        <v>2.5528645833333335E-11</v>
      </c>
    </row>
    <row r="333" spans="1:31">
      <c r="A333">
        <v>1.4136</v>
      </c>
      <c r="B333">
        <v>79.900000000000006</v>
      </c>
      <c r="C333">
        <f t="shared" si="319"/>
        <v>2.4135999999999997</v>
      </c>
      <c r="D333">
        <f t="shared" si="320"/>
        <v>1.4135999999999997</v>
      </c>
      <c r="E333">
        <f t="shared" si="321"/>
        <v>141359.99999999997</v>
      </c>
      <c r="F333">
        <f t="shared" si="322"/>
        <v>1054925373.1343281</v>
      </c>
      <c r="G333">
        <f t="shared" si="323"/>
        <v>3.0169999999999995</v>
      </c>
      <c r="H333">
        <f t="shared" si="317"/>
        <v>1.9302985342101056</v>
      </c>
      <c r="I333">
        <f t="shared" si="318"/>
        <v>1.3316666666666668E-3</v>
      </c>
      <c r="J333">
        <f t="shared" si="324"/>
        <v>2.6009114583333334E-11</v>
      </c>
    </row>
    <row r="334" spans="1:31">
      <c r="A334">
        <v>1.4311</v>
      </c>
      <c r="B334">
        <v>81.25</v>
      </c>
      <c r="C334">
        <f t="shared" si="319"/>
        <v>2.4310999999999998</v>
      </c>
      <c r="D334">
        <f t="shared" si="320"/>
        <v>1.4310999999999998</v>
      </c>
      <c r="E334">
        <f t="shared" si="321"/>
        <v>143109.99999999997</v>
      </c>
      <c r="F334">
        <f t="shared" si="322"/>
        <v>1067985074.6268654</v>
      </c>
      <c r="G334">
        <f t="shared" si="323"/>
        <v>3.038875</v>
      </c>
      <c r="H334">
        <f t="shared" si="317"/>
        <v>1.9401943112046793</v>
      </c>
      <c r="I334">
        <f t="shared" si="318"/>
        <v>1.3541666666666667E-3</v>
      </c>
      <c r="J334">
        <f t="shared" si="324"/>
        <v>2.6448567708333334E-11</v>
      </c>
    </row>
    <row r="335" spans="1:31">
      <c r="A335">
        <v>1.4521999999999999</v>
      </c>
      <c r="B335">
        <v>82.677999999999997</v>
      </c>
      <c r="C335">
        <f t="shared" si="319"/>
        <v>2.4521999999999999</v>
      </c>
      <c r="D335">
        <f t="shared" si="320"/>
        <v>1.4521999999999999</v>
      </c>
      <c r="E335">
        <f t="shared" si="321"/>
        <v>145220</v>
      </c>
      <c r="F335">
        <f t="shared" si="322"/>
        <v>1083731343.283582</v>
      </c>
      <c r="G335">
        <f t="shared" si="323"/>
        <v>3.0652499999999998</v>
      </c>
      <c r="H335">
        <f t="shared" si="317"/>
        <v>1.9521257908952798</v>
      </c>
      <c r="I335">
        <f t="shared" si="318"/>
        <v>1.3779666666666665E-3</v>
      </c>
      <c r="J335">
        <f t="shared" si="324"/>
        <v>2.6913411458333331E-11</v>
      </c>
    </row>
    <row r="336" spans="1:31">
      <c r="A336">
        <v>1.4738</v>
      </c>
      <c r="B336">
        <v>83.926000000000002</v>
      </c>
      <c r="C336">
        <f t="shared" si="319"/>
        <v>2.4737999999999998</v>
      </c>
      <c r="D336">
        <f t="shared" si="320"/>
        <v>1.4737999999999998</v>
      </c>
      <c r="E336">
        <f t="shared" si="321"/>
        <v>147379.99999999997</v>
      </c>
      <c r="F336">
        <f t="shared" si="322"/>
        <v>1099850746.2686565</v>
      </c>
      <c r="G336">
        <f t="shared" si="323"/>
        <v>3.0922499999999999</v>
      </c>
      <c r="H336">
        <f t="shared" si="317"/>
        <v>1.9643400070714392</v>
      </c>
      <c r="I336">
        <f t="shared" si="318"/>
        <v>1.3987666666666666E-3</v>
      </c>
      <c r="J336">
        <f t="shared" si="324"/>
        <v>2.7319661458333333E-11</v>
      </c>
    </row>
    <row r="337" spans="1:10">
      <c r="A337">
        <v>1.4912000000000001</v>
      </c>
      <c r="B337">
        <v>85.436999999999998</v>
      </c>
      <c r="C337">
        <f t="shared" si="319"/>
        <v>2.4912000000000001</v>
      </c>
      <c r="D337">
        <f t="shared" si="320"/>
        <v>1.4912000000000001</v>
      </c>
      <c r="E337">
        <f t="shared" si="321"/>
        <v>149120</v>
      </c>
      <c r="F337">
        <f t="shared" si="322"/>
        <v>1112835820.8955224</v>
      </c>
      <c r="G337">
        <f t="shared" si="323"/>
        <v>3.1139999999999999</v>
      </c>
      <c r="H337">
        <f t="shared" si="317"/>
        <v>1.9741792367689011</v>
      </c>
      <c r="I337">
        <f t="shared" si="318"/>
        <v>1.42395E-3</v>
      </c>
      <c r="J337">
        <f t="shared" si="324"/>
        <v>2.78115234375E-11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lvtemporary_787495</vt:lpstr>
      <vt:lpstr>film thickness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hanieh</cp:lastModifiedBy>
  <dcterms:created xsi:type="dcterms:W3CDTF">2015-11-30T12:06:12Z</dcterms:created>
  <dcterms:modified xsi:type="dcterms:W3CDTF">2015-12-03T16:16:24Z</dcterms:modified>
</cp:coreProperties>
</file>