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uble checking the re-infusion time\5 min interval\1st run\"/>
    </mc:Choice>
  </mc:AlternateContent>
  <bookViews>
    <workbookView xWindow="0" yWindow="135" windowWidth="19155" windowHeight="11790"/>
  </bookViews>
  <sheets>
    <sheet name="lvtemporary_544607" sheetId="1" r:id="rId1"/>
    <sheet name="film thickness" sheetId="2" r:id="rId2"/>
  </sheets>
  <calcPr calcId="152511"/>
</workbook>
</file>

<file path=xl/calcChain.xml><?xml version="1.0" encoding="utf-8"?>
<calcChain xmlns="http://schemas.openxmlformats.org/spreadsheetml/2006/main">
  <c r="Q85" i="2" l="1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8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4" i="2"/>
  <c r="P148" i="2" l="1"/>
  <c r="P149" i="2"/>
  <c r="P150" i="2"/>
  <c r="P151" i="2"/>
  <c r="P152" i="2"/>
  <c r="P153" i="2"/>
  <c r="P154" i="2"/>
  <c r="P155" i="2"/>
  <c r="P156" i="2"/>
  <c r="P157" i="2"/>
  <c r="P158" i="2"/>
  <c r="P159" i="2"/>
  <c r="P160" i="2"/>
  <c r="P147" i="2"/>
  <c r="I336" i="2"/>
  <c r="J336" i="2" s="1"/>
  <c r="C336" i="2"/>
  <c r="I335" i="2"/>
  <c r="J335" i="2" s="1"/>
  <c r="C335" i="2"/>
  <c r="I334" i="2"/>
  <c r="J334" i="2" s="1"/>
  <c r="C334" i="2"/>
  <c r="I333" i="2"/>
  <c r="J333" i="2" s="1"/>
  <c r="C333" i="2"/>
  <c r="I332" i="2"/>
  <c r="J332" i="2" s="1"/>
  <c r="E332" i="2"/>
  <c r="F332" i="2" s="1"/>
  <c r="D332" i="2"/>
  <c r="C332" i="2"/>
  <c r="I331" i="2"/>
  <c r="J331" i="2" s="1"/>
  <c r="E331" i="2"/>
  <c r="F331" i="2" s="1"/>
  <c r="D331" i="2"/>
  <c r="C331" i="2"/>
  <c r="I330" i="2"/>
  <c r="J330" i="2" s="1"/>
  <c r="F330" i="2"/>
  <c r="D330" i="2"/>
  <c r="E330" i="2" s="1"/>
  <c r="C330" i="2"/>
  <c r="I329" i="2"/>
  <c r="J329" i="2" s="1"/>
  <c r="F329" i="2"/>
  <c r="E329" i="2"/>
  <c r="D329" i="2"/>
  <c r="C329" i="2"/>
  <c r="I328" i="2"/>
  <c r="J328" i="2" s="1"/>
  <c r="C328" i="2"/>
  <c r="I327" i="2"/>
  <c r="J327" i="2" s="1"/>
  <c r="C327" i="2"/>
  <c r="I326" i="2"/>
  <c r="J326" i="2" s="1"/>
  <c r="C326" i="2"/>
  <c r="I325" i="2"/>
  <c r="J325" i="2" s="1"/>
  <c r="C325" i="2"/>
  <c r="I324" i="2"/>
  <c r="J324" i="2" s="1"/>
  <c r="F324" i="2"/>
  <c r="E324" i="2"/>
  <c r="D324" i="2"/>
  <c r="C324" i="2"/>
  <c r="J323" i="2"/>
  <c r="I323" i="2"/>
  <c r="G323" i="2"/>
  <c r="E323" i="2"/>
  <c r="F323" i="2" s="1"/>
  <c r="D323" i="2"/>
  <c r="C323" i="2"/>
  <c r="H323" i="2" s="1"/>
  <c r="AO319" i="2"/>
  <c r="I319" i="2"/>
  <c r="J319" i="2" s="1"/>
  <c r="C319" i="2"/>
  <c r="D319" i="2" s="1"/>
  <c r="E319" i="2" s="1"/>
  <c r="AO318" i="2"/>
  <c r="I318" i="2"/>
  <c r="J318" i="2" s="1"/>
  <c r="C318" i="2"/>
  <c r="AD318" i="2" s="1"/>
  <c r="AO317" i="2"/>
  <c r="I317" i="2"/>
  <c r="J317" i="2" s="1"/>
  <c r="K317" i="2" s="1"/>
  <c r="L317" i="2" s="1"/>
  <c r="C317" i="2"/>
  <c r="AD317" i="2" s="1"/>
  <c r="AO316" i="2"/>
  <c r="I316" i="2"/>
  <c r="J316" i="2" s="1"/>
  <c r="C316" i="2"/>
  <c r="AD316" i="2" s="1"/>
  <c r="AO315" i="2"/>
  <c r="I315" i="2"/>
  <c r="J315" i="2" s="1"/>
  <c r="K315" i="2" s="1"/>
  <c r="L315" i="2" s="1"/>
  <c r="C315" i="2"/>
  <c r="AD315" i="2" s="1"/>
  <c r="AO314" i="2"/>
  <c r="J314" i="2"/>
  <c r="I314" i="2"/>
  <c r="C314" i="2"/>
  <c r="AD314" i="2" s="1"/>
  <c r="AO313" i="2"/>
  <c r="AD313" i="2"/>
  <c r="I313" i="2"/>
  <c r="J313" i="2" s="1"/>
  <c r="K313" i="2" s="1"/>
  <c r="M313" i="2" s="1"/>
  <c r="N313" i="2" s="1"/>
  <c r="T313" i="2" s="1"/>
  <c r="C313" i="2"/>
  <c r="H313" i="2" s="1"/>
  <c r="AO312" i="2"/>
  <c r="AD312" i="2"/>
  <c r="I312" i="2"/>
  <c r="J312" i="2" s="1"/>
  <c r="C312" i="2"/>
  <c r="D312" i="2" s="1"/>
  <c r="E312" i="2" s="1"/>
  <c r="AO311" i="2"/>
  <c r="I311" i="2"/>
  <c r="J311" i="2" s="1"/>
  <c r="K311" i="2" s="1"/>
  <c r="H311" i="2"/>
  <c r="G311" i="2"/>
  <c r="E311" i="2"/>
  <c r="C311" i="2"/>
  <c r="D311" i="2" s="1"/>
  <c r="AO310" i="2"/>
  <c r="I310" i="2"/>
  <c r="J310" i="2" s="1"/>
  <c r="C310" i="2"/>
  <c r="AD310" i="2" s="1"/>
  <c r="AO309" i="2"/>
  <c r="I309" i="2"/>
  <c r="J309" i="2" s="1"/>
  <c r="H309" i="2"/>
  <c r="G309" i="2"/>
  <c r="C309" i="2"/>
  <c r="AD309" i="2" s="1"/>
  <c r="AO308" i="2"/>
  <c r="I308" i="2"/>
  <c r="J308" i="2" s="1"/>
  <c r="H308" i="2"/>
  <c r="C308" i="2"/>
  <c r="AD308" i="2" s="1"/>
  <c r="AO307" i="2"/>
  <c r="I307" i="2"/>
  <c r="J307" i="2" s="1"/>
  <c r="C307" i="2"/>
  <c r="AO306" i="2"/>
  <c r="I306" i="2"/>
  <c r="J306" i="2" s="1"/>
  <c r="H306" i="2"/>
  <c r="C306" i="2"/>
  <c r="G306" i="2" s="1"/>
  <c r="J301" i="2"/>
  <c r="I301" i="2"/>
  <c r="C301" i="2"/>
  <c r="I300" i="2"/>
  <c r="J300" i="2" s="1"/>
  <c r="H300" i="2"/>
  <c r="G300" i="2"/>
  <c r="C300" i="2"/>
  <c r="D300" i="2" s="1"/>
  <c r="E300" i="2" s="1"/>
  <c r="F300" i="2" s="1"/>
  <c r="I299" i="2"/>
  <c r="J299" i="2" s="1"/>
  <c r="C299" i="2"/>
  <c r="I298" i="2"/>
  <c r="J298" i="2" s="1"/>
  <c r="H298" i="2"/>
  <c r="C298" i="2"/>
  <c r="J297" i="2"/>
  <c r="I297" i="2"/>
  <c r="C297" i="2"/>
  <c r="I296" i="2"/>
  <c r="J296" i="2" s="1"/>
  <c r="C296" i="2"/>
  <c r="I295" i="2"/>
  <c r="J295" i="2" s="1"/>
  <c r="C295" i="2"/>
  <c r="I294" i="2"/>
  <c r="J294" i="2" s="1"/>
  <c r="G294" i="2"/>
  <c r="C294" i="2"/>
  <c r="I293" i="2"/>
  <c r="J293" i="2" s="1"/>
  <c r="G293" i="2"/>
  <c r="C293" i="2"/>
  <c r="I292" i="2"/>
  <c r="J292" i="2" s="1"/>
  <c r="C292" i="2"/>
  <c r="I291" i="2"/>
  <c r="J291" i="2" s="1"/>
  <c r="H291" i="2"/>
  <c r="G291" i="2"/>
  <c r="E291" i="2"/>
  <c r="F291" i="2" s="1"/>
  <c r="C291" i="2"/>
  <c r="D291" i="2" s="1"/>
  <c r="I290" i="2"/>
  <c r="J290" i="2" s="1"/>
  <c r="H290" i="2"/>
  <c r="G290" i="2"/>
  <c r="C290" i="2"/>
  <c r="D290" i="2" s="1"/>
  <c r="E290" i="2" s="1"/>
  <c r="F290" i="2" s="1"/>
  <c r="I289" i="2"/>
  <c r="J289" i="2" s="1"/>
  <c r="H289" i="2"/>
  <c r="G289" i="2"/>
  <c r="E289" i="2"/>
  <c r="F289" i="2" s="1"/>
  <c r="C289" i="2"/>
  <c r="D289" i="2" s="1"/>
  <c r="I288" i="2"/>
  <c r="J288" i="2" s="1"/>
  <c r="D288" i="2"/>
  <c r="E288" i="2" s="1"/>
  <c r="F288" i="2" s="1"/>
  <c r="C288" i="2"/>
  <c r="BR284" i="2"/>
  <c r="I284" i="2"/>
  <c r="J284" i="2" s="1"/>
  <c r="C284" i="2"/>
  <c r="G284" i="2" s="1"/>
  <c r="BR283" i="2"/>
  <c r="I283" i="2"/>
  <c r="J283" i="2" s="1"/>
  <c r="C283" i="2"/>
  <c r="H283" i="2" s="1"/>
  <c r="BR282" i="2"/>
  <c r="I282" i="2"/>
  <c r="J282" i="2" s="1"/>
  <c r="AY282" i="2" s="1"/>
  <c r="BA282" i="2" s="1"/>
  <c r="C282" i="2"/>
  <c r="G282" i="2" s="1"/>
  <c r="BR281" i="2"/>
  <c r="I281" i="2"/>
  <c r="J281" i="2" s="1"/>
  <c r="C281" i="2"/>
  <c r="D281" i="2" s="1"/>
  <c r="E281" i="2" s="1"/>
  <c r="BR280" i="2"/>
  <c r="I280" i="2"/>
  <c r="J280" i="2" s="1"/>
  <c r="C280" i="2"/>
  <c r="H280" i="2" s="1"/>
  <c r="BR279" i="2"/>
  <c r="I279" i="2"/>
  <c r="J279" i="2" s="1"/>
  <c r="C279" i="2"/>
  <c r="D279" i="2" s="1"/>
  <c r="E279" i="2" s="1"/>
  <c r="BR278" i="2"/>
  <c r="I278" i="2"/>
  <c r="J278" i="2" s="1"/>
  <c r="C278" i="2"/>
  <c r="D278" i="2" s="1"/>
  <c r="E278" i="2" s="1"/>
  <c r="BR277" i="2"/>
  <c r="I277" i="2"/>
  <c r="J277" i="2" s="1"/>
  <c r="C277" i="2"/>
  <c r="H277" i="2" s="1"/>
  <c r="BR276" i="2"/>
  <c r="I276" i="2"/>
  <c r="J276" i="2" s="1"/>
  <c r="AA276" i="2" s="1"/>
  <c r="C276" i="2"/>
  <c r="G276" i="2" s="1"/>
  <c r="BR275" i="2"/>
  <c r="I275" i="2"/>
  <c r="J275" i="2" s="1"/>
  <c r="C275" i="2"/>
  <c r="H275" i="2" s="1"/>
  <c r="BR274" i="2"/>
  <c r="I274" i="2"/>
  <c r="J274" i="2" s="1"/>
  <c r="AA274" i="2" s="1"/>
  <c r="C274" i="2"/>
  <c r="D274" i="2" s="1"/>
  <c r="E274" i="2" s="1"/>
  <c r="BI274" i="2" s="1"/>
  <c r="BR273" i="2"/>
  <c r="I273" i="2"/>
  <c r="J273" i="2" s="1"/>
  <c r="C273" i="2"/>
  <c r="G273" i="2" s="1"/>
  <c r="BR272" i="2"/>
  <c r="I272" i="2"/>
  <c r="J272" i="2" s="1"/>
  <c r="C272" i="2"/>
  <c r="G272" i="2" s="1"/>
  <c r="BR271" i="2"/>
  <c r="J271" i="2"/>
  <c r="AA271" i="2" s="1"/>
  <c r="I271" i="2"/>
  <c r="C271" i="2"/>
  <c r="J266" i="2"/>
  <c r="I266" i="2"/>
  <c r="H266" i="2"/>
  <c r="D266" i="2"/>
  <c r="E266" i="2" s="1"/>
  <c r="F266" i="2" s="1"/>
  <c r="C266" i="2"/>
  <c r="G266" i="2" s="1"/>
  <c r="J265" i="2"/>
  <c r="I265" i="2"/>
  <c r="C265" i="2"/>
  <c r="I264" i="2"/>
  <c r="J264" i="2" s="1"/>
  <c r="H264" i="2"/>
  <c r="F264" i="2"/>
  <c r="E264" i="2"/>
  <c r="D264" i="2"/>
  <c r="C264" i="2"/>
  <c r="G264" i="2" s="1"/>
  <c r="J263" i="2"/>
  <c r="I263" i="2"/>
  <c r="H263" i="2"/>
  <c r="E263" i="2"/>
  <c r="F263" i="2" s="1"/>
  <c r="D263" i="2"/>
  <c r="C263" i="2"/>
  <c r="G263" i="2" s="1"/>
  <c r="J262" i="2"/>
  <c r="I262" i="2"/>
  <c r="C262" i="2"/>
  <c r="J261" i="2"/>
  <c r="I261" i="2"/>
  <c r="C261" i="2"/>
  <c r="I260" i="2"/>
  <c r="J260" i="2" s="1"/>
  <c r="H260" i="2"/>
  <c r="F260" i="2"/>
  <c r="D260" i="2"/>
  <c r="E260" i="2" s="1"/>
  <c r="C260" i="2"/>
  <c r="G260" i="2" s="1"/>
  <c r="I259" i="2"/>
  <c r="J259" i="2" s="1"/>
  <c r="H259" i="2"/>
  <c r="C259" i="2"/>
  <c r="J258" i="2"/>
  <c r="I258" i="2"/>
  <c r="H258" i="2"/>
  <c r="E258" i="2"/>
  <c r="F258" i="2" s="1"/>
  <c r="D258" i="2"/>
  <c r="C258" i="2"/>
  <c r="G258" i="2" s="1"/>
  <c r="J257" i="2"/>
  <c r="I257" i="2"/>
  <c r="C257" i="2"/>
  <c r="I256" i="2"/>
  <c r="J256" i="2" s="1"/>
  <c r="H256" i="2"/>
  <c r="D256" i="2"/>
  <c r="E256" i="2" s="1"/>
  <c r="F256" i="2" s="1"/>
  <c r="C256" i="2"/>
  <c r="G256" i="2" s="1"/>
  <c r="J255" i="2"/>
  <c r="I255" i="2"/>
  <c r="C255" i="2"/>
  <c r="I254" i="2"/>
  <c r="J254" i="2" s="1"/>
  <c r="D254" i="2"/>
  <c r="E254" i="2" s="1"/>
  <c r="F254" i="2" s="1"/>
  <c r="C254" i="2"/>
  <c r="I253" i="2"/>
  <c r="J253" i="2" s="1"/>
  <c r="E253" i="2"/>
  <c r="F253" i="2" s="1"/>
  <c r="D253" i="2"/>
  <c r="C253" i="2"/>
  <c r="I249" i="2"/>
  <c r="J249" i="2" s="1"/>
  <c r="C249" i="2"/>
  <c r="G249" i="2" s="1"/>
  <c r="I248" i="2"/>
  <c r="J248" i="2" s="1"/>
  <c r="C248" i="2"/>
  <c r="I247" i="2"/>
  <c r="J247" i="2" s="1"/>
  <c r="C247" i="2"/>
  <c r="I246" i="2"/>
  <c r="J246" i="2" s="1"/>
  <c r="C246" i="2"/>
  <c r="H246" i="2" s="1"/>
  <c r="I245" i="2"/>
  <c r="J245" i="2" s="1"/>
  <c r="C245" i="2"/>
  <c r="D245" i="2" s="1"/>
  <c r="E245" i="2" s="1"/>
  <c r="I244" i="2"/>
  <c r="J244" i="2" s="1"/>
  <c r="C244" i="2"/>
  <c r="H244" i="2" s="1"/>
  <c r="I243" i="2"/>
  <c r="J243" i="2" s="1"/>
  <c r="AA243" i="2" s="1"/>
  <c r="C243" i="2"/>
  <c r="D243" i="2" s="1"/>
  <c r="E243" i="2" s="1"/>
  <c r="BV243" i="2" s="1"/>
  <c r="I242" i="2"/>
  <c r="J242" i="2" s="1"/>
  <c r="H242" i="2"/>
  <c r="G242" i="2"/>
  <c r="C242" i="2"/>
  <c r="D242" i="2" s="1"/>
  <c r="E242" i="2" s="1"/>
  <c r="I241" i="2"/>
  <c r="J241" i="2" s="1"/>
  <c r="BM241" i="2" s="1"/>
  <c r="C241" i="2"/>
  <c r="I240" i="2"/>
  <c r="J240" i="2" s="1"/>
  <c r="C240" i="2"/>
  <c r="H240" i="2" s="1"/>
  <c r="I239" i="2"/>
  <c r="J239" i="2" s="1"/>
  <c r="AA239" i="2" s="1"/>
  <c r="C239" i="2"/>
  <c r="G239" i="2" s="1"/>
  <c r="AA238" i="2"/>
  <c r="I238" i="2"/>
  <c r="J238" i="2" s="1"/>
  <c r="C238" i="2"/>
  <c r="D238" i="2" s="1"/>
  <c r="E238" i="2" s="1"/>
  <c r="I237" i="2"/>
  <c r="J237" i="2" s="1"/>
  <c r="C237" i="2"/>
  <c r="I236" i="2"/>
  <c r="J236" i="2" s="1"/>
  <c r="C236" i="2"/>
  <c r="G236" i="2" s="1"/>
  <c r="J231" i="2"/>
  <c r="I231" i="2"/>
  <c r="H231" i="2"/>
  <c r="G231" i="2"/>
  <c r="E231" i="2"/>
  <c r="F231" i="2" s="1"/>
  <c r="D231" i="2"/>
  <c r="C231" i="2"/>
  <c r="J230" i="2"/>
  <c r="I230" i="2"/>
  <c r="H230" i="2"/>
  <c r="G230" i="2"/>
  <c r="E230" i="2"/>
  <c r="F230" i="2" s="1"/>
  <c r="D230" i="2"/>
  <c r="C230" i="2"/>
  <c r="J229" i="2"/>
  <c r="I229" i="2"/>
  <c r="H229" i="2"/>
  <c r="G229" i="2"/>
  <c r="E229" i="2"/>
  <c r="F229" i="2" s="1"/>
  <c r="D229" i="2"/>
  <c r="C229" i="2"/>
  <c r="J228" i="2"/>
  <c r="I228" i="2"/>
  <c r="H228" i="2"/>
  <c r="G228" i="2"/>
  <c r="E228" i="2"/>
  <c r="F228" i="2" s="1"/>
  <c r="D228" i="2"/>
  <c r="C228" i="2"/>
  <c r="J227" i="2"/>
  <c r="I227" i="2"/>
  <c r="H227" i="2"/>
  <c r="G227" i="2"/>
  <c r="E227" i="2"/>
  <c r="F227" i="2" s="1"/>
  <c r="D227" i="2"/>
  <c r="C227" i="2"/>
  <c r="J226" i="2"/>
  <c r="I226" i="2"/>
  <c r="H226" i="2"/>
  <c r="G226" i="2"/>
  <c r="E226" i="2"/>
  <c r="F226" i="2" s="1"/>
  <c r="D226" i="2"/>
  <c r="C226" i="2"/>
  <c r="J225" i="2"/>
  <c r="I225" i="2"/>
  <c r="H225" i="2"/>
  <c r="G225" i="2"/>
  <c r="E225" i="2"/>
  <c r="F225" i="2" s="1"/>
  <c r="D225" i="2"/>
  <c r="C225" i="2"/>
  <c r="J224" i="2"/>
  <c r="I224" i="2"/>
  <c r="H224" i="2"/>
  <c r="G224" i="2"/>
  <c r="E224" i="2"/>
  <c r="F224" i="2" s="1"/>
  <c r="D224" i="2"/>
  <c r="C224" i="2"/>
  <c r="J223" i="2"/>
  <c r="I223" i="2"/>
  <c r="H223" i="2"/>
  <c r="G223" i="2"/>
  <c r="E223" i="2"/>
  <c r="F223" i="2" s="1"/>
  <c r="D223" i="2"/>
  <c r="C223" i="2"/>
  <c r="J222" i="2"/>
  <c r="I222" i="2"/>
  <c r="H222" i="2"/>
  <c r="G222" i="2"/>
  <c r="E222" i="2"/>
  <c r="F222" i="2" s="1"/>
  <c r="D222" i="2"/>
  <c r="C222" i="2"/>
  <c r="J221" i="2"/>
  <c r="I221" i="2"/>
  <c r="H221" i="2"/>
  <c r="G221" i="2"/>
  <c r="E221" i="2"/>
  <c r="F221" i="2" s="1"/>
  <c r="D221" i="2"/>
  <c r="C221" i="2"/>
  <c r="J220" i="2"/>
  <c r="I220" i="2"/>
  <c r="H220" i="2"/>
  <c r="G220" i="2"/>
  <c r="E220" i="2"/>
  <c r="F220" i="2" s="1"/>
  <c r="D220" i="2"/>
  <c r="C220" i="2"/>
  <c r="J219" i="2"/>
  <c r="I219" i="2"/>
  <c r="H219" i="2"/>
  <c r="G219" i="2"/>
  <c r="E219" i="2"/>
  <c r="F219" i="2" s="1"/>
  <c r="D219" i="2"/>
  <c r="C219" i="2"/>
  <c r="I218" i="2"/>
  <c r="J218" i="2" s="1"/>
  <c r="H218" i="2"/>
  <c r="G218" i="2"/>
  <c r="E218" i="2"/>
  <c r="F218" i="2" s="1"/>
  <c r="D218" i="2"/>
  <c r="C218" i="2"/>
  <c r="I214" i="2"/>
  <c r="J214" i="2" s="1"/>
  <c r="AA214" i="2" s="1"/>
  <c r="C214" i="2"/>
  <c r="H214" i="2" s="1"/>
  <c r="AN214" i="2" s="1"/>
  <c r="BJ213" i="2"/>
  <c r="I213" i="2"/>
  <c r="J213" i="2" s="1"/>
  <c r="C213" i="2"/>
  <c r="D213" i="2" s="1"/>
  <c r="E213" i="2" s="1"/>
  <c r="I212" i="2"/>
  <c r="J212" i="2" s="1"/>
  <c r="AA212" i="2" s="1"/>
  <c r="C212" i="2"/>
  <c r="I211" i="2"/>
  <c r="J211" i="2" s="1"/>
  <c r="K211" i="2" s="1"/>
  <c r="C211" i="2"/>
  <c r="I210" i="2"/>
  <c r="J210" i="2" s="1"/>
  <c r="AA210" i="2" s="1"/>
  <c r="C210" i="2"/>
  <c r="I209" i="2"/>
  <c r="J209" i="2" s="1"/>
  <c r="C209" i="2"/>
  <c r="D209" i="2" s="1"/>
  <c r="E209" i="2" s="1"/>
  <c r="I208" i="2"/>
  <c r="J208" i="2" s="1"/>
  <c r="C208" i="2"/>
  <c r="G208" i="2" s="1"/>
  <c r="I207" i="2"/>
  <c r="J207" i="2" s="1"/>
  <c r="C207" i="2"/>
  <c r="D207" i="2" s="1"/>
  <c r="E207" i="2" s="1"/>
  <c r="I206" i="2"/>
  <c r="J206" i="2" s="1"/>
  <c r="C206" i="2"/>
  <c r="D206" i="2" s="1"/>
  <c r="E206" i="2" s="1"/>
  <c r="I205" i="2"/>
  <c r="J205" i="2" s="1"/>
  <c r="C205" i="2"/>
  <c r="I204" i="2"/>
  <c r="J204" i="2" s="1"/>
  <c r="C204" i="2"/>
  <c r="H204" i="2" s="1"/>
  <c r="AN204" i="2" s="1"/>
  <c r="I203" i="2"/>
  <c r="J203" i="2" s="1"/>
  <c r="C203" i="2"/>
  <c r="G203" i="2" s="1"/>
  <c r="I202" i="2"/>
  <c r="J202" i="2" s="1"/>
  <c r="C202" i="2"/>
  <c r="I201" i="2"/>
  <c r="J201" i="2" s="1"/>
  <c r="C201" i="2"/>
  <c r="H201" i="2" s="1"/>
  <c r="AN201" i="2" s="1"/>
  <c r="L196" i="2"/>
  <c r="K196" i="2"/>
  <c r="D196" i="2"/>
  <c r="E196" i="2" s="1"/>
  <c r="F196" i="2" s="1"/>
  <c r="I196" i="2" s="1"/>
  <c r="C196" i="2"/>
  <c r="L195" i="2"/>
  <c r="K195" i="2"/>
  <c r="D195" i="2"/>
  <c r="E195" i="2" s="1"/>
  <c r="F195" i="2" s="1"/>
  <c r="I195" i="2" s="1"/>
  <c r="C195" i="2"/>
  <c r="L194" i="2"/>
  <c r="K194" i="2"/>
  <c r="D194" i="2"/>
  <c r="E194" i="2" s="1"/>
  <c r="F194" i="2" s="1"/>
  <c r="C194" i="2"/>
  <c r="L193" i="2"/>
  <c r="K193" i="2"/>
  <c r="D193" i="2"/>
  <c r="E193" i="2" s="1"/>
  <c r="F193" i="2" s="1"/>
  <c r="I193" i="2" s="1"/>
  <c r="C193" i="2"/>
  <c r="L192" i="2"/>
  <c r="K192" i="2"/>
  <c r="D192" i="2"/>
  <c r="E192" i="2" s="1"/>
  <c r="F192" i="2" s="1"/>
  <c r="I192" i="2" s="1"/>
  <c r="C192" i="2"/>
  <c r="L191" i="2"/>
  <c r="K191" i="2"/>
  <c r="E191" i="2"/>
  <c r="F191" i="2" s="1"/>
  <c r="D191" i="2"/>
  <c r="C191" i="2"/>
  <c r="L190" i="2"/>
  <c r="K190" i="2"/>
  <c r="D190" i="2"/>
  <c r="E190" i="2" s="1"/>
  <c r="F190" i="2" s="1"/>
  <c r="I190" i="2" s="1"/>
  <c r="C190" i="2"/>
  <c r="L189" i="2"/>
  <c r="K189" i="2"/>
  <c r="D189" i="2"/>
  <c r="E189" i="2" s="1"/>
  <c r="F189" i="2" s="1"/>
  <c r="I189" i="2" s="1"/>
  <c r="C189" i="2"/>
  <c r="L188" i="2"/>
  <c r="K188" i="2"/>
  <c r="D188" i="2"/>
  <c r="E188" i="2" s="1"/>
  <c r="F188" i="2" s="1"/>
  <c r="I188" i="2" s="1"/>
  <c r="C188" i="2"/>
  <c r="L187" i="2"/>
  <c r="K187" i="2"/>
  <c r="E187" i="2"/>
  <c r="F187" i="2" s="1"/>
  <c r="I187" i="2" s="1"/>
  <c r="D187" i="2"/>
  <c r="C187" i="2"/>
  <c r="L186" i="2"/>
  <c r="K186" i="2"/>
  <c r="D186" i="2"/>
  <c r="E186" i="2" s="1"/>
  <c r="F186" i="2" s="1"/>
  <c r="C186" i="2"/>
  <c r="L185" i="2"/>
  <c r="K185" i="2"/>
  <c r="D185" i="2"/>
  <c r="E185" i="2" s="1"/>
  <c r="F185" i="2" s="1"/>
  <c r="C185" i="2"/>
  <c r="L184" i="2"/>
  <c r="K184" i="2"/>
  <c r="D184" i="2"/>
  <c r="E184" i="2" s="1"/>
  <c r="F184" i="2" s="1"/>
  <c r="C184" i="2"/>
  <c r="L183" i="2"/>
  <c r="K183" i="2"/>
  <c r="D183" i="2"/>
  <c r="E183" i="2" s="1"/>
  <c r="F183" i="2" s="1"/>
  <c r="G183" i="2" s="1"/>
  <c r="H183" i="2" s="1"/>
  <c r="J183" i="2" s="1"/>
  <c r="C183" i="2"/>
  <c r="L179" i="2"/>
  <c r="K179" i="2"/>
  <c r="D179" i="2"/>
  <c r="E179" i="2" s="1"/>
  <c r="F179" i="2" s="1"/>
  <c r="I179" i="2" s="1"/>
  <c r="C179" i="2"/>
  <c r="G179" i="2" s="1"/>
  <c r="H179" i="2" s="1"/>
  <c r="J179" i="2" s="1"/>
  <c r="L178" i="2"/>
  <c r="K178" i="2"/>
  <c r="D178" i="2"/>
  <c r="E178" i="2" s="1"/>
  <c r="F178" i="2" s="1"/>
  <c r="I178" i="2" s="1"/>
  <c r="C178" i="2"/>
  <c r="G178" i="2" s="1"/>
  <c r="H178" i="2" s="1"/>
  <c r="J178" i="2" s="1"/>
  <c r="L177" i="2"/>
  <c r="K177" i="2"/>
  <c r="D177" i="2"/>
  <c r="E177" i="2" s="1"/>
  <c r="F177" i="2" s="1"/>
  <c r="I177" i="2" s="1"/>
  <c r="C177" i="2"/>
  <c r="G177" i="2" s="1"/>
  <c r="L176" i="2"/>
  <c r="K176" i="2"/>
  <c r="E176" i="2"/>
  <c r="F176" i="2" s="1"/>
  <c r="D176" i="2"/>
  <c r="C176" i="2"/>
  <c r="L175" i="2"/>
  <c r="K175" i="2"/>
  <c r="D175" i="2"/>
  <c r="E175" i="2" s="1"/>
  <c r="F175" i="2" s="1"/>
  <c r="I175" i="2" s="1"/>
  <c r="C175" i="2"/>
  <c r="G175" i="2" s="1"/>
  <c r="H175" i="2" s="1"/>
  <c r="J175" i="2" s="1"/>
  <c r="L174" i="2"/>
  <c r="K174" i="2"/>
  <c r="D174" i="2"/>
  <c r="E174" i="2" s="1"/>
  <c r="F174" i="2" s="1"/>
  <c r="I174" i="2" s="1"/>
  <c r="C174" i="2"/>
  <c r="L173" i="2"/>
  <c r="K173" i="2"/>
  <c r="D173" i="2"/>
  <c r="E173" i="2" s="1"/>
  <c r="F173" i="2" s="1"/>
  <c r="I173" i="2" s="1"/>
  <c r="C173" i="2"/>
  <c r="L172" i="2"/>
  <c r="K172" i="2"/>
  <c r="G172" i="2"/>
  <c r="H172" i="2" s="1"/>
  <c r="J172" i="2" s="1"/>
  <c r="F172" i="2"/>
  <c r="I172" i="2" s="1"/>
  <c r="E172" i="2"/>
  <c r="D172" i="2"/>
  <c r="C172" i="2"/>
  <c r="L171" i="2"/>
  <c r="K171" i="2"/>
  <c r="I171" i="2"/>
  <c r="H171" i="2"/>
  <c r="J171" i="2" s="1"/>
  <c r="G171" i="2"/>
  <c r="D171" i="2"/>
  <c r="E171" i="2" s="1"/>
  <c r="F171" i="2" s="1"/>
  <c r="C171" i="2"/>
  <c r="L170" i="2"/>
  <c r="K170" i="2"/>
  <c r="E170" i="2"/>
  <c r="F170" i="2" s="1"/>
  <c r="I170" i="2" s="1"/>
  <c r="D170" i="2"/>
  <c r="C170" i="2"/>
  <c r="L169" i="2"/>
  <c r="K169" i="2"/>
  <c r="D169" i="2"/>
  <c r="E169" i="2" s="1"/>
  <c r="F169" i="2" s="1"/>
  <c r="C169" i="2"/>
  <c r="L168" i="2"/>
  <c r="K168" i="2"/>
  <c r="F168" i="2"/>
  <c r="I168" i="2" s="1"/>
  <c r="E168" i="2"/>
  <c r="D168" i="2"/>
  <c r="C168" i="2"/>
  <c r="L167" i="2"/>
  <c r="K167" i="2"/>
  <c r="I167" i="2"/>
  <c r="H167" i="2"/>
  <c r="J167" i="2" s="1"/>
  <c r="D167" i="2"/>
  <c r="E167" i="2" s="1"/>
  <c r="F167" i="2" s="1"/>
  <c r="C167" i="2"/>
  <c r="G167" i="2" s="1"/>
  <c r="L166" i="2"/>
  <c r="K166" i="2"/>
  <c r="F166" i="2"/>
  <c r="I166" i="2" s="1"/>
  <c r="E166" i="2"/>
  <c r="D166" i="2"/>
  <c r="C166" i="2"/>
  <c r="H319" i="2" l="1"/>
  <c r="G308" i="2"/>
  <c r="G318" i="2"/>
  <c r="K309" i="2"/>
  <c r="L309" i="2" s="1"/>
  <c r="D316" i="2"/>
  <c r="E316" i="2" s="1"/>
  <c r="G310" i="2"/>
  <c r="G316" i="2"/>
  <c r="H316" i="2"/>
  <c r="K314" i="2"/>
  <c r="L314" i="2" s="1"/>
  <c r="K310" i="2"/>
  <c r="D315" i="2"/>
  <c r="E315" i="2" s="1"/>
  <c r="S315" i="2" s="1"/>
  <c r="D308" i="2"/>
  <c r="E308" i="2" s="1"/>
  <c r="O308" i="2" s="1"/>
  <c r="P308" i="2" s="1"/>
  <c r="D309" i="2"/>
  <c r="E309" i="2" s="1"/>
  <c r="D318" i="2"/>
  <c r="E318" i="2" s="1"/>
  <c r="G319" i="2"/>
  <c r="K277" i="2"/>
  <c r="M277" i="2" s="1"/>
  <c r="N277" i="2" s="1"/>
  <c r="Q277" i="2" s="1"/>
  <c r="AA277" i="2"/>
  <c r="G281" i="2"/>
  <c r="H281" i="2"/>
  <c r="H274" i="2"/>
  <c r="H276" i="2"/>
  <c r="AY284" i="2"/>
  <c r="BA284" i="2" s="1"/>
  <c r="AA284" i="2"/>
  <c r="K284" i="2"/>
  <c r="F281" i="2"/>
  <c r="BI281" i="2"/>
  <c r="D272" i="2"/>
  <c r="E272" i="2" s="1"/>
  <c r="D276" i="2"/>
  <c r="E276" i="2" s="1"/>
  <c r="F276" i="2" s="1"/>
  <c r="D277" i="2"/>
  <c r="E277" i="2" s="1"/>
  <c r="D283" i="2"/>
  <c r="E283" i="2" s="1"/>
  <c r="D275" i="2"/>
  <c r="E275" i="2" s="1"/>
  <c r="F275" i="2" s="1"/>
  <c r="G277" i="2"/>
  <c r="G283" i="2"/>
  <c r="H272" i="2"/>
  <c r="G275" i="2"/>
  <c r="AY277" i="2"/>
  <c r="BA277" i="2" s="1"/>
  <c r="G274" i="2"/>
  <c r="K276" i="2"/>
  <c r="H249" i="2"/>
  <c r="H236" i="2"/>
  <c r="G240" i="2"/>
  <c r="AW243" i="2"/>
  <c r="AY243" i="2" s="1"/>
  <c r="BM246" i="2"/>
  <c r="BN246" i="2" s="1"/>
  <c r="K246" i="2"/>
  <c r="M246" i="2" s="1"/>
  <c r="N246" i="2" s="1"/>
  <c r="Q246" i="2" s="1"/>
  <c r="BM240" i="2"/>
  <c r="AA240" i="2"/>
  <c r="K240" i="2"/>
  <c r="M240" i="2" s="1"/>
  <c r="N240" i="2" s="1"/>
  <c r="X240" i="2" s="1"/>
  <c r="Z240" i="2" s="1"/>
  <c r="AQ240" i="2" s="1"/>
  <c r="AW242" i="2"/>
  <c r="AY242" i="2" s="1"/>
  <c r="F242" i="2"/>
  <c r="BV242" i="2"/>
  <c r="D246" i="2"/>
  <c r="E246" i="2" s="1"/>
  <c r="AW246" i="2" s="1"/>
  <c r="AY246" i="2" s="1"/>
  <c r="D239" i="2"/>
  <c r="E239" i="2" s="1"/>
  <c r="AW239" i="2" s="1"/>
  <c r="AY239" i="2" s="1"/>
  <c r="D244" i="2"/>
  <c r="E244" i="2" s="1"/>
  <c r="AW244" i="2" s="1"/>
  <c r="AY244" i="2" s="1"/>
  <c r="G244" i="2"/>
  <c r="G246" i="2"/>
  <c r="BM249" i="2"/>
  <c r="BN249" i="2" s="1"/>
  <c r="H239" i="2"/>
  <c r="D236" i="2"/>
  <c r="E236" i="2" s="1"/>
  <c r="BV236" i="2" s="1"/>
  <c r="H243" i="2"/>
  <c r="D249" i="2"/>
  <c r="E249" i="2" s="1"/>
  <c r="F249" i="2" s="1"/>
  <c r="D240" i="2"/>
  <c r="E240" i="2" s="1"/>
  <c r="H203" i="2"/>
  <c r="AN203" i="2" s="1"/>
  <c r="BJ201" i="2"/>
  <c r="BK201" i="2" s="1"/>
  <c r="AA201" i="2"/>
  <c r="BJ205" i="2"/>
  <c r="BK205" i="2" s="1"/>
  <c r="AA205" i="2"/>
  <c r="BS209" i="2"/>
  <c r="BF209" i="2"/>
  <c r="AU209" i="2"/>
  <c r="AW209" i="2" s="1"/>
  <c r="F209" i="2"/>
  <c r="F213" i="2"/>
  <c r="AU213" i="2"/>
  <c r="AW213" i="2" s="1"/>
  <c r="BS213" i="2"/>
  <c r="BF213" i="2"/>
  <c r="K201" i="2"/>
  <c r="D201" i="2"/>
  <c r="E201" i="2" s="1"/>
  <c r="F201" i="2" s="1"/>
  <c r="D204" i="2"/>
  <c r="E204" i="2" s="1"/>
  <c r="F204" i="2" s="1"/>
  <c r="G201" i="2"/>
  <c r="G209" i="2"/>
  <c r="H209" i="2"/>
  <c r="AN209" i="2" s="1"/>
  <c r="K205" i="2"/>
  <c r="L205" i="2" s="1"/>
  <c r="G204" i="2"/>
  <c r="G213" i="2"/>
  <c r="D214" i="2"/>
  <c r="E214" i="2" s="1"/>
  <c r="BF214" i="2" s="1"/>
  <c r="H213" i="2"/>
  <c r="AN213" i="2" s="1"/>
  <c r="G214" i="2"/>
  <c r="K210" i="2"/>
  <c r="G194" i="2"/>
  <c r="H194" i="2" s="1"/>
  <c r="J194" i="2" s="1"/>
  <c r="G185" i="2"/>
  <c r="G190" i="2"/>
  <c r="H190" i="2" s="1"/>
  <c r="J190" i="2" s="1"/>
  <c r="G193" i="2"/>
  <c r="G188" i="2"/>
  <c r="M188" i="2" s="1"/>
  <c r="AK276" i="2" s="1"/>
  <c r="AN276" i="2" s="1"/>
  <c r="I194" i="2"/>
  <c r="M194" i="2"/>
  <c r="AK282" i="2" s="1"/>
  <c r="AN282" i="2" s="1"/>
  <c r="I191" i="2"/>
  <c r="G191" i="2"/>
  <c r="I169" i="2"/>
  <c r="G169" i="2"/>
  <c r="H169" i="2" s="1"/>
  <c r="J169" i="2" s="1"/>
  <c r="AA203" i="2"/>
  <c r="BJ203" i="2"/>
  <c r="K203" i="2"/>
  <c r="I184" i="2"/>
  <c r="G184" i="2"/>
  <c r="AU201" i="2"/>
  <c r="AW201" i="2" s="1"/>
  <c r="BS201" i="2"/>
  <c r="K274" i="2"/>
  <c r="AY274" i="2"/>
  <c r="BA274" i="2" s="1"/>
  <c r="I186" i="2"/>
  <c r="G186" i="2"/>
  <c r="AA207" i="2"/>
  <c r="BJ207" i="2"/>
  <c r="K207" i="2"/>
  <c r="M205" i="2"/>
  <c r="N205" i="2" s="1"/>
  <c r="AA248" i="2"/>
  <c r="BM248" i="2"/>
  <c r="K248" i="2"/>
  <c r="K209" i="2"/>
  <c r="AA209" i="2"/>
  <c r="BJ209" i="2"/>
  <c r="AY272" i="2"/>
  <c r="BA272" i="2" s="1"/>
  <c r="AA272" i="2"/>
  <c r="K272" i="2"/>
  <c r="M185" i="2"/>
  <c r="AK273" i="2" s="1"/>
  <c r="AN273" i="2" s="1"/>
  <c r="H185" i="2"/>
  <c r="J185" i="2" s="1"/>
  <c r="M211" i="2"/>
  <c r="N211" i="2" s="1"/>
  <c r="L211" i="2"/>
  <c r="AW238" i="2"/>
  <c r="AY238" i="2" s="1"/>
  <c r="BV238" i="2"/>
  <c r="F238" i="2"/>
  <c r="AA275" i="2"/>
  <c r="K275" i="2"/>
  <c r="AY275" i="2"/>
  <c r="BA275" i="2" s="1"/>
  <c r="F312" i="2"/>
  <c r="S312" i="2"/>
  <c r="G174" i="2"/>
  <c r="H174" i="2" s="1"/>
  <c r="J174" i="2" s="1"/>
  <c r="K208" i="2"/>
  <c r="BJ208" i="2"/>
  <c r="AW245" i="2"/>
  <c r="AY245" i="2" s="1"/>
  <c r="BV245" i="2"/>
  <c r="F245" i="2"/>
  <c r="H193" i="2"/>
  <c r="J193" i="2" s="1"/>
  <c r="BK213" i="2"/>
  <c r="BN241" i="2"/>
  <c r="G265" i="2"/>
  <c r="D265" i="2"/>
  <c r="E265" i="2" s="1"/>
  <c r="F265" i="2" s="1"/>
  <c r="H265" i="2"/>
  <c r="G168" i="2"/>
  <c r="H168" i="2" s="1"/>
  <c r="J168" i="2" s="1"/>
  <c r="H177" i="2"/>
  <c r="J177" i="2" s="1"/>
  <c r="AA204" i="2"/>
  <c r="K204" i="2"/>
  <c r="BJ204" i="2"/>
  <c r="K214" i="2"/>
  <c r="BJ214" i="2"/>
  <c r="X246" i="2"/>
  <c r="Z246" i="2" s="1"/>
  <c r="U246" i="2"/>
  <c r="K281" i="2"/>
  <c r="AY281" i="2"/>
  <c r="BA281" i="2" s="1"/>
  <c r="AA281" i="2"/>
  <c r="G173" i="2"/>
  <c r="H173" i="2" s="1"/>
  <c r="J173" i="2" s="1"/>
  <c r="I183" i="2"/>
  <c r="I185" i="2"/>
  <c r="BJ202" i="2"/>
  <c r="AA202" i="2"/>
  <c r="H247" i="2"/>
  <c r="G247" i="2"/>
  <c r="D247" i="2"/>
  <c r="E247" i="2" s="1"/>
  <c r="M314" i="2"/>
  <c r="N314" i="2" s="1"/>
  <c r="T314" i="2" s="1"/>
  <c r="I176" i="2"/>
  <c r="G176" i="2"/>
  <c r="H176" i="2" s="1"/>
  <c r="J176" i="2" s="1"/>
  <c r="F315" i="2"/>
  <c r="M310" i="2"/>
  <c r="N310" i="2" s="1"/>
  <c r="T310" i="2" s="1"/>
  <c r="BS206" i="2"/>
  <c r="AU206" i="2"/>
  <c r="AW206" i="2" s="1"/>
  <c r="H210" i="2"/>
  <c r="AN210" i="2" s="1"/>
  <c r="G210" i="2"/>
  <c r="G212" i="2"/>
  <c r="H212" i="2"/>
  <c r="AN212" i="2" s="1"/>
  <c r="AY278" i="2"/>
  <c r="BA278" i="2" s="1"/>
  <c r="AA278" i="2"/>
  <c r="K278" i="2"/>
  <c r="AA279" i="2"/>
  <c r="K279" i="2"/>
  <c r="AY279" i="2"/>
  <c r="BA279" i="2" s="1"/>
  <c r="G187" i="2"/>
  <c r="G189" i="2"/>
  <c r="F206" i="2"/>
  <c r="D208" i="2"/>
  <c r="E208" i="2" s="1"/>
  <c r="H208" i="2"/>
  <c r="AN208" i="2" s="1"/>
  <c r="AA208" i="2"/>
  <c r="D210" i="2"/>
  <c r="E210" i="2" s="1"/>
  <c r="D212" i="2"/>
  <c r="E212" i="2" s="1"/>
  <c r="F239" i="2"/>
  <c r="BV239" i="2"/>
  <c r="BM244" i="2"/>
  <c r="K244" i="2"/>
  <c r="AA244" i="2"/>
  <c r="G261" i="2"/>
  <c r="H261" i="2"/>
  <c r="D261" i="2"/>
  <c r="E261" i="2" s="1"/>
  <c r="F261" i="2" s="1"/>
  <c r="D292" i="2"/>
  <c r="E292" i="2" s="1"/>
  <c r="F292" i="2" s="1"/>
  <c r="G292" i="2"/>
  <c r="H292" i="2"/>
  <c r="H205" i="2"/>
  <c r="AN205" i="2" s="1"/>
  <c r="G205" i="2"/>
  <c r="BJ206" i="2"/>
  <c r="AA206" i="2"/>
  <c r="BS207" i="2"/>
  <c r="F207" i="2"/>
  <c r="BF207" i="2"/>
  <c r="K239" i="2"/>
  <c r="BM239" i="2"/>
  <c r="M183" i="2"/>
  <c r="AK271" i="2" s="1"/>
  <c r="AN271" i="2" s="1"/>
  <c r="H202" i="2"/>
  <c r="AN202" i="2" s="1"/>
  <c r="G202" i="2"/>
  <c r="D202" i="2"/>
  <c r="E202" i="2" s="1"/>
  <c r="D205" i="2"/>
  <c r="E205" i="2" s="1"/>
  <c r="K206" i="2"/>
  <c r="X211" i="2"/>
  <c r="Z211" i="2" s="1"/>
  <c r="AI211" i="2" s="1"/>
  <c r="AA211" i="2"/>
  <c r="AA213" i="2"/>
  <c r="K213" i="2"/>
  <c r="BM236" i="2"/>
  <c r="K236" i="2"/>
  <c r="AA236" i="2"/>
  <c r="U240" i="2"/>
  <c r="Q240" i="2"/>
  <c r="AA241" i="2"/>
  <c r="K241" i="2"/>
  <c r="AA242" i="2"/>
  <c r="K242" i="2"/>
  <c r="BM242" i="2"/>
  <c r="K245" i="2"/>
  <c r="BM245" i="2"/>
  <c r="AA245" i="2"/>
  <c r="H237" i="2"/>
  <c r="G237" i="2"/>
  <c r="D237" i="2"/>
  <c r="E237" i="2" s="1"/>
  <c r="H334" i="2"/>
  <c r="G334" i="2"/>
  <c r="D334" i="2"/>
  <c r="E334" i="2" s="1"/>
  <c r="F334" i="2" s="1"/>
  <c r="G192" i="2"/>
  <c r="BM237" i="2"/>
  <c r="K237" i="2"/>
  <c r="AA237" i="2"/>
  <c r="BN240" i="2"/>
  <c r="F278" i="2"/>
  <c r="BI278" i="2"/>
  <c r="K202" i="2"/>
  <c r="BI276" i="2"/>
  <c r="H335" i="2"/>
  <c r="G335" i="2"/>
  <c r="D335" i="2"/>
  <c r="E335" i="2" s="1"/>
  <c r="F335" i="2" s="1"/>
  <c r="G196" i="2"/>
  <c r="AU207" i="2"/>
  <c r="AW207" i="2" s="1"/>
  <c r="BF206" i="2"/>
  <c r="BJ211" i="2"/>
  <c r="K212" i="2"/>
  <c r="BJ212" i="2"/>
  <c r="F214" i="2"/>
  <c r="BM238" i="2"/>
  <c r="K238" i="2"/>
  <c r="G245" i="2"/>
  <c r="H245" i="2"/>
  <c r="AY273" i="2"/>
  <c r="BA273" i="2" s="1"/>
  <c r="K273" i="2"/>
  <c r="AA273" i="2"/>
  <c r="L310" i="2"/>
  <c r="G255" i="2"/>
  <c r="D255" i="2"/>
  <c r="E255" i="2" s="1"/>
  <c r="F255" i="2" s="1"/>
  <c r="BI279" i="2"/>
  <c r="F279" i="2"/>
  <c r="G195" i="2"/>
  <c r="G257" i="2"/>
  <c r="H257" i="2"/>
  <c r="F274" i="2"/>
  <c r="K319" i="2"/>
  <c r="O319" i="2"/>
  <c r="P319" i="2" s="1"/>
  <c r="G166" i="2"/>
  <c r="H166" i="2" s="1"/>
  <c r="J166" i="2" s="1"/>
  <c r="H211" i="2"/>
  <c r="AN211" i="2" s="1"/>
  <c r="G211" i="2"/>
  <c r="K243" i="2"/>
  <c r="F246" i="2"/>
  <c r="BV246" i="2"/>
  <c r="AA247" i="2"/>
  <c r="BM247" i="2"/>
  <c r="H255" i="2"/>
  <c r="D257" i="2"/>
  <c r="E257" i="2" s="1"/>
  <c r="F257" i="2" s="1"/>
  <c r="G262" i="2"/>
  <c r="H262" i="2"/>
  <c r="H317" i="2"/>
  <c r="D317" i="2"/>
  <c r="E317" i="2" s="1"/>
  <c r="G317" i="2"/>
  <c r="D203" i="2"/>
  <c r="E203" i="2" s="1"/>
  <c r="H207" i="2"/>
  <c r="AN207" i="2" s="1"/>
  <c r="G207" i="2"/>
  <c r="BJ210" i="2"/>
  <c r="D211" i="2"/>
  <c r="E211" i="2" s="1"/>
  <c r="K247" i="2"/>
  <c r="D262" i="2"/>
  <c r="E262" i="2" s="1"/>
  <c r="F262" i="2" s="1"/>
  <c r="D273" i="2"/>
  <c r="E273" i="2" s="1"/>
  <c r="H278" i="2"/>
  <c r="G278" i="2"/>
  <c r="AY271" i="2"/>
  <c r="BA271" i="2" s="1"/>
  <c r="H328" i="2"/>
  <c r="G328" i="2"/>
  <c r="D328" i="2"/>
  <c r="E328" i="2" s="1"/>
  <c r="F328" i="2" s="1"/>
  <c r="L240" i="2"/>
  <c r="K271" i="2"/>
  <c r="H206" i="2"/>
  <c r="AN206" i="2" s="1"/>
  <c r="G206" i="2"/>
  <c r="G170" i="2"/>
  <c r="H170" i="2" s="1"/>
  <c r="J170" i="2" s="1"/>
  <c r="H238" i="2"/>
  <c r="G238" i="2"/>
  <c r="D241" i="2"/>
  <c r="E241" i="2" s="1"/>
  <c r="H241" i="2"/>
  <c r="G241" i="2"/>
  <c r="BM243" i="2"/>
  <c r="G259" i="2"/>
  <c r="D259" i="2"/>
  <c r="E259" i="2" s="1"/>
  <c r="F259" i="2" s="1"/>
  <c r="H273" i="2"/>
  <c r="AA280" i="2"/>
  <c r="K280" i="2"/>
  <c r="AY280" i="2"/>
  <c r="BA280" i="2" s="1"/>
  <c r="D297" i="2"/>
  <c r="E297" i="2" s="1"/>
  <c r="F297" i="2" s="1"/>
  <c r="H297" i="2"/>
  <c r="G297" i="2"/>
  <c r="S311" i="2"/>
  <c r="F311" i="2"/>
  <c r="G271" i="2"/>
  <c r="D271" i="2"/>
  <c r="E271" i="2" s="1"/>
  <c r="H271" i="2"/>
  <c r="H307" i="2"/>
  <c r="G307" i="2"/>
  <c r="AD307" i="2"/>
  <c r="D307" i="2"/>
  <c r="E307" i="2" s="1"/>
  <c r="F243" i="2"/>
  <c r="L246" i="2"/>
  <c r="H253" i="2"/>
  <c r="G253" i="2"/>
  <c r="BI275" i="2"/>
  <c r="D282" i="2"/>
  <c r="E282" i="2" s="1"/>
  <c r="D284" i="2"/>
  <c r="E284" i="2" s="1"/>
  <c r="H284" i="2"/>
  <c r="D296" i="2"/>
  <c r="E296" i="2" s="1"/>
  <c r="F296" i="2" s="1"/>
  <c r="H296" i="2"/>
  <c r="G296" i="2"/>
  <c r="K307" i="2"/>
  <c r="H326" i="2"/>
  <c r="G326" i="2"/>
  <c r="D326" i="2"/>
  <c r="E326" i="2" s="1"/>
  <c r="F326" i="2" s="1"/>
  <c r="G243" i="2"/>
  <c r="D248" i="2"/>
  <c r="E248" i="2" s="1"/>
  <c r="H248" i="2"/>
  <c r="G248" i="2"/>
  <c r="AA249" i="2"/>
  <c r="K249" i="2"/>
  <c r="H279" i="2"/>
  <c r="G279" i="2"/>
  <c r="H282" i="2"/>
  <c r="H288" i="2"/>
  <c r="G288" i="2"/>
  <c r="D294" i="2"/>
  <c r="E294" i="2" s="1"/>
  <c r="F294" i="2" s="1"/>
  <c r="H294" i="2"/>
  <c r="D299" i="2"/>
  <c r="E299" i="2" s="1"/>
  <c r="F299" i="2" s="1"/>
  <c r="H299" i="2"/>
  <c r="G299" i="2"/>
  <c r="AA246" i="2"/>
  <c r="AY276" i="2"/>
  <c r="BA276" i="2" s="1"/>
  <c r="D306" i="2"/>
  <c r="E306" i="2" s="1"/>
  <c r="AD306" i="2"/>
  <c r="S316" i="2"/>
  <c r="F316" i="2"/>
  <c r="H333" i="2"/>
  <c r="G333" i="2"/>
  <c r="D333" i="2"/>
  <c r="E333" i="2" s="1"/>
  <c r="F333" i="2" s="1"/>
  <c r="G254" i="2"/>
  <c r="H254" i="2"/>
  <c r="G280" i="2"/>
  <c r="D280" i="2"/>
  <c r="E280" i="2" s="1"/>
  <c r="D295" i="2"/>
  <c r="E295" i="2" s="1"/>
  <c r="F295" i="2" s="1"/>
  <c r="G295" i="2"/>
  <c r="H295" i="2"/>
  <c r="O311" i="2"/>
  <c r="P311" i="2" s="1"/>
  <c r="D301" i="2"/>
  <c r="E301" i="2" s="1"/>
  <c r="F301" i="2" s="1"/>
  <c r="H301" i="2"/>
  <c r="G301" i="2"/>
  <c r="K306" i="2"/>
  <c r="O306" i="2"/>
  <c r="P306" i="2" s="1"/>
  <c r="H310" i="2"/>
  <c r="D310" i="2"/>
  <c r="E310" i="2" s="1"/>
  <c r="K318" i="2"/>
  <c r="H336" i="2"/>
  <c r="G336" i="2"/>
  <c r="D336" i="2"/>
  <c r="E336" i="2" s="1"/>
  <c r="F336" i="2" s="1"/>
  <c r="K282" i="2"/>
  <c r="AA282" i="2"/>
  <c r="AY283" i="2"/>
  <c r="BA283" i="2" s="1"/>
  <c r="AA283" i="2"/>
  <c r="K283" i="2"/>
  <c r="K312" i="2"/>
  <c r="M315" i="2"/>
  <c r="N315" i="2" s="1"/>
  <c r="T315" i="2" s="1"/>
  <c r="M317" i="2"/>
  <c r="N317" i="2" s="1"/>
  <c r="T317" i="2" s="1"/>
  <c r="D298" i="2"/>
  <c r="E298" i="2" s="1"/>
  <c r="F298" i="2" s="1"/>
  <c r="G298" i="2"/>
  <c r="L311" i="2"/>
  <c r="M311" i="2"/>
  <c r="N311" i="2" s="1"/>
  <c r="T311" i="2" s="1"/>
  <c r="D293" i="2"/>
  <c r="E293" i="2" s="1"/>
  <c r="F293" i="2" s="1"/>
  <c r="H293" i="2"/>
  <c r="G312" i="2"/>
  <c r="H312" i="2"/>
  <c r="O312" i="2" s="1"/>
  <c r="P312" i="2" s="1"/>
  <c r="L313" i="2"/>
  <c r="G314" i="2"/>
  <c r="D314" i="2"/>
  <c r="E314" i="2" s="1"/>
  <c r="H314" i="2"/>
  <c r="O314" i="2" s="1"/>
  <c r="P314" i="2" s="1"/>
  <c r="H315" i="2"/>
  <c r="G315" i="2"/>
  <c r="K316" i="2"/>
  <c r="D313" i="2"/>
  <c r="E313" i="2" s="1"/>
  <c r="G313" i="2"/>
  <c r="F319" i="2"/>
  <c r="S319" i="2"/>
  <c r="H325" i="2"/>
  <c r="G325" i="2"/>
  <c r="D325" i="2"/>
  <c r="E325" i="2" s="1"/>
  <c r="F325" i="2" s="1"/>
  <c r="H327" i="2"/>
  <c r="G327" i="2"/>
  <c r="D327" i="2"/>
  <c r="E327" i="2" s="1"/>
  <c r="F327" i="2" s="1"/>
  <c r="H329" i="2"/>
  <c r="G329" i="2"/>
  <c r="H331" i="2"/>
  <c r="G331" i="2"/>
  <c r="K308" i="2"/>
  <c r="H330" i="2"/>
  <c r="G330" i="2"/>
  <c r="H324" i="2"/>
  <c r="G324" i="2"/>
  <c r="H332" i="2"/>
  <c r="G332" i="2"/>
  <c r="AD311" i="2"/>
  <c r="H318" i="2"/>
  <c r="AD319" i="2"/>
  <c r="S308" i="2" l="1"/>
  <c r="M309" i="2"/>
  <c r="N309" i="2" s="1"/>
  <c r="T309" i="2" s="1"/>
  <c r="V308" i="2"/>
  <c r="W308" i="2" s="1"/>
  <c r="U308" i="2"/>
  <c r="Q308" i="2"/>
  <c r="R308" i="2" s="1"/>
  <c r="S318" i="2"/>
  <c r="F318" i="2"/>
  <c r="AK318" i="2" s="1"/>
  <c r="AL318" i="2" s="1"/>
  <c r="AM318" i="2" s="1"/>
  <c r="F308" i="2"/>
  <c r="AP308" i="2" s="1"/>
  <c r="AQ308" i="2" s="1"/>
  <c r="AR308" i="2" s="1"/>
  <c r="O316" i="2"/>
  <c r="P316" i="2" s="1"/>
  <c r="O318" i="2"/>
  <c r="P318" i="2" s="1"/>
  <c r="V318" i="2" s="1"/>
  <c r="W318" i="2" s="1"/>
  <c r="F309" i="2"/>
  <c r="S309" i="2"/>
  <c r="O315" i="2"/>
  <c r="P315" i="2" s="1"/>
  <c r="O309" i="2"/>
  <c r="P309" i="2" s="1"/>
  <c r="L277" i="2"/>
  <c r="F272" i="2"/>
  <c r="BI272" i="2"/>
  <c r="X277" i="2"/>
  <c r="Z277" i="2" s="1"/>
  <c r="AF277" i="2" s="1"/>
  <c r="U277" i="2"/>
  <c r="M276" i="2"/>
  <c r="N276" i="2" s="1"/>
  <c r="R276" i="2" s="1"/>
  <c r="L276" i="2"/>
  <c r="BI283" i="2"/>
  <c r="F283" i="2"/>
  <c r="L284" i="2"/>
  <c r="M284" i="2"/>
  <c r="N284" i="2" s="1"/>
  <c r="F277" i="2"/>
  <c r="BI277" i="2"/>
  <c r="BV249" i="2"/>
  <c r="AW249" i="2"/>
  <c r="AY249" i="2" s="1"/>
  <c r="F244" i="2"/>
  <c r="BV244" i="2"/>
  <c r="F236" i="2"/>
  <c r="R236" i="2" s="1"/>
  <c r="F240" i="2"/>
  <c r="BV240" i="2"/>
  <c r="AW240" i="2"/>
  <c r="AY240" i="2" s="1"/>
  <c r="AW236" i="2"/>
  <c r="AY236" i="2" s="1"/>
  <c r="AP240" i="2"/>
  <c r="AI240" i="2" s="1"/>
  <c r="BS214" i="2"/>
  <c r="BS204" i="2"/>
  <c r="BF201" i="2"/>
  <c r="AU214" i="2"/>
  <c r="AW214" i="2" s="1"/>
  <c r="AU204" i="2"/>
  <c r="AW204" i="2" s="1"/>
  <c r="L201" i="2"/>
  <c r="M201" i="2"/>
  <c r="N201" i="2" s="1"/>
  <c r="BF204" i="2"/>
  <c r="L210" i="2"/>
  <c r="M210" i="2"/>
  <c r="N210" i="2" s="1"/>
  <c r="H188" i="2"/>
  <c r="J188" i="2" s="1"/>
  <c r="U318" i="2"/>
  <c r="Q315" i="2"/>
  <c r="R315" i="2" s="1"/>
  <c r="AK315" i="2"/>
  <c r="AL315" i="2" s="1"/>
  <c r="AM315" i="2" s="1"/>
  <c r="V315" i="2"/>
  <c r="W315" i="2" s="1"/>
  <c r="U315" i="2"/>
  <c r="U314" i="2"/>
  <c r="V314" i="2"/>
  <c r="W314" i="2" s="1"/>
  <c r="Q314" i="2"/>
  <c r="R314" i="2" s="1"/>
  <c r="Q312" i="2"/>
  <c r="R312" i="2" s="1"/>
  <c r="AK312" i="2"/>
  <c r="AL312" i="2" s="1"/>
  <c r="AM312" i="2" s="1"/>
  <c r="V312" i="2"/>
  <c r="W312" i="2" s="1"/>
  <c r="U312" i="2"/>
  <c r="S310" i="2"/>
  <c r="F310" i="2"/>
  <c r="BV248" i="2"/>
  <c r="AW248" i="2"/>
  <c r="AY248" i="2" s="1"/>
  <c r="F248" i="2"/>
  <c r="M243" i="2"/>
  <c r="N243" i="2" s="1"/>
  <c r="R243" i="2" s="1"/>
  <c r="L243" i="2"/>
  <c r="H192" i="2"/>
  <c r="J192" i="2" s="1"/>
  <c r="M192" i="2"/>
  <c r="AK280" i="2" s="1"/>
  <c r="AN280" i="2" s="1"/>
  <c r="M278" i="2"/>
  <c r="N278" i="2" s="1"/>
  <c r="R278" i="2" s="1"/>
  <c r="L278" i="2"/>
  <c r="M283" i="2"/>
  <c r="N283" i="2" s="1"/>
  <c r="L283" i="2"/>
  <c r="F203" i="2"/>
  <c r="AU203" i="2"/>
  <c r="AW203" i="2" s="1"/>
  <c r="BF203" i="2"/>
  <c r="BS203" i="2"/>
  <c r="R207" i="2"/>
  <c r="BS210" i="2"/>
  <c r="AU210" i="2"/>
  <c r="AW210" i="2" s="1"/>
  <c r="BF210" i="2"/>
  <c r="F210" i="2"/>
  <c r="M189" i="2"/>
  <c r="AK277" i="2" s="1"/>
  <c r="AN277" i="2" s="1"/>
  <c r="H189" i="2"/>
  <c r="J189" i="2" s="1"/>
  <c r="M190" i="2"/>
  <c r="AK278" i="2" s="1"/>
  <c r="AN278" i="2" s="1"/>
  <c r="BK209" i="2"/>
  <c r="AA308" i="2"/>
  <c r="M308" i="2"/>
  <c r="N308" i="2" s="1"/>
  <c r="T308" i="2" s="1"/>
  <c r="L308" i="2"/>
  <c r="U306" i="2"/>
  <c r="V306" i="2"/>
  <c r="W306" i="2" s="1"/>
  <c r="Q306" i="2"/>
  <c r="R306" i="2" s="1"/>
  <c r="AA306" i="2" s="1"/>
  <c r="M247" i="2"/>
  <c r="N247" i="2" s="1"/>
  <c r="L247" i="2"/>
  <c r="O278" i="2"/>
  <c r="P278" i="2" s="1"/>
  <c r="BN242" i="2"/>
  <c r="AQ246" i="2"/>
  <c r="AP246" i="2"/>
  <c r="BT205" i="2"/>
  <c r="Q205" i="2"/>
  <c r="X205" i="2"/>
  <c r="Z205" i="2" s="1"/>
  <c r="AI205" i="2" s="1"/>
  <c r="U205" i="2"/>
  <c r="L280" i="2"/>
  <c r="M280" i="2"/>
  <c r="N280" i="2" s="1"/>
  <c r="F317" i="2"/>
  <c r="S317" i="2"/>
  <c r="BN247" i="2"/>
  <c r="M196" i="2"/>
  <c r="AK284" i="2" s="1"/>
  <c r="AN284" i="2" s="1"/>
  <c r="H196" i="2"/>
  <c r="J196" i="2" s="1"/>
  <c r="M207" i="2"/>
  <c r="N207" i="2" s="1"/>
  <c r="O207" i="2" s="1"/>
  <c r="P207" i="2" s="1"/>
  <c r="L207" i="2"/>
  <c r="F280" i="2"/>
  <c r="BI280" i="2"/>
  <c r="BI284" i="2"/>
  <c r="F284" i="2"/>
  <c r="BI271" i="2"/>
  <c r="F271" i="2"/>
  <c r="O317" i="2"/>
  <c r="P317" i="2" s="1"/>
  <c r="L238" i="2"/>
  <c r="M238" i="2"/>
  <c r="N238" i="2" s="1"/>
  <c r="R238" i="2" s="1"/>
  <c r="BN236" i="2"/>
  <c r="BN239" i="2"/>
  <c r="F208" i="2"/>
  <c r="BF208" i="2"/>
  <c r="AU208" i="2"/>
  <c r="AW208" i="2" s="1"/>
  <c r="BS208" i="2"/>
  <c r="BK214" i="2"/>
  <c r="M193" i="2"/>
  <c r="AK281" i="2" s="1"/>
  <c r="AN281" i="2" s="1"/>
  <c r="L209" i="2"/>
  <c r="M209" i="2"/>
  <c r="N209" i="2" s="1"/>
  <c r="M203" i="2"/>
  <c r="N203" i="2" s="1"/>
  <c r="L203" i="2"/>
  <c r="F282" i="2"/>
  <c r="BI282" i="2"/>
  <c r="BK210" i="2"/>
  <c r="R279" i="2"/>
  <c r="M202" i="2"/>
  <c r="N202" i="2" s="1"/>
  <c r="L202" i="2"/>
  <c r="M239" i="2"/>
  <c r="N239" i="2" s="1"/>
  <c r="O239" i="2" s="1"/>
  <c r="P239" i="2" s="1"/>
  <c r="L239" i="2"/>
  <c r="L279" i="2"/>
  <c r="M279" i="2"/>
  <c r="N279" i="2" s="1"/>
  <c r="BK202" i="2"/>
  <c r="L214" i="2"/>
  <c r="M214" i="2"/>
  <c r="N214" i="2" s="1"/>
  <c r="R214" i="2" s="1"/>
  <c r="M318" i="2"/>
  <c r="N318" i="2" s="1"/>
  <c r="T318" i="2" s="1"/>
  <c r="L318" i="2"/>
  <c r="F306" i="2"/>
  <c r="AK306" i="2" s="1"/>
  <c r="AL306" i="2" s="1"/>
  <c r="AM306" i="2" s="1"/>
  <c r="S306" i="2"/>
  <c r="M307" i="2"/>
  <c r="N307" i="2" s="1"/>
  <c r="T307" i="2" s="1"/>
  <c r="L307" i="2"/>
  <c r="AK319" i="2"/>
  <c r="AL319" i="2" s="1"/>
  <c r="AM319" i="2" s="1"/>
  <c r="V319" i="2"/>
  <c r="W319" i="2" s="1"/>
  <c r="U319" i="2"/>
  <c r="Q319" i="2"/>
  <c r="R319" i="2" s="1"/>
  <c r="AA319" i="2" s="1"/>
  <c r="BN238" i="2"/>
  <c r="BK211" i="2"/>
  <c r="BS202" i="2"/>
  <c r="BF202" i="2"/>
  <c r="F202" i="2"/>
  <c r="AU202" i="2"/>
  <c r="AW202" i="2" s="1"/>
  <c r="BK204" i="2"/>
  <c r="BK208" i="2"/>
  <c r="Q211" i="2"/>
  <c r="BT211" i="2"/>
  <c r="U211" i="2"/>
  <c r="BN248" i="2"/>
  <c r="H191" i="2"/>
  <c r="J191" i="2" s="1"/>
  <c r="M191" i="2"/>
  <c r="AK279" i="2" s="1"/>
  <c r="AN279" i="2" s="1"/>
  <c r="S313" i="2"/>
  <c r="F313" i="2"/>
  <c r="AK311" i="2"/>
  <c r="AL311" i="2" s="1"/>
  <c r="AM311" i="2" s="1"/>
  <c r="V311" i="2"/>
  <c r="W311" i="2" s="1"/>
  <c r="U311" i="2"/>
  <c r="Q311" i="2"/>
  <c r="R311" i="2" s="1"/>
  <c r="BN243" i="2"/>
  <c r="BI273" i="2"/>
  <c r="F273" i="2"/>
  <c r="L245" i="2"/>
  <c r="M245" i="2"/>
  <c r="N245" i="2" s="1"/>
  <c r="F212" i="2"/>
  <c r="BF212" i="2"/>
  <c r="AU212" i="2"/>
  <c r="AW212" i="2" s="1"/>
  <c r="BS212" i="2"/>
  <c r="M275" i="2"/>
  <c r="N275" i="2" s="1"/>
  <c r="L275" i="2"/>
  <c r="M316" i="2"/>
  <c r="N316" i="2" s="1"/>
  <c r="T316" i="2" s="1"/>
  <c r="L316" i="2"/>
  <c r="O310" i="2"/>
  <c r="P310" i="2" s="1"/>
  <c r="AE308" i="2"/>
  <c r="AG308" i="2"/>
  <c r="BN244" i="2"/>
  <c r="L272" i="2"/>
  <c r="M272" i="2"/>
  <c r="N272" i="2" s="1"/>
  <c r="H184" i="2"/>
  <c r="J184" i="2" s="1"/>
  <c r="M184" i="2"/>
  <c r="AK272" i="2" s="1"/>
  <c r="AN272" i="2" s="1"/>
  <c r="X308" i="2"/>
  <c r="Y308" i="2" s="1"/>
  <c r="M271" i="2"/>
  <c r="N271" i="2" s="1"/>
  <c r="L271" i="2"/>
  <c r="H187" i="2"/>
  <c r="J187" i="2" s="1"/>
  <c r="M187" i="2"/>
  <c r="AK275" i="2" s="1"/>
  <c r="AN275" i="2" s="1"/>
  <c r="O238" i="2"/>
  <c r="P238" i="2" s="1"/>
  <c r="H186" i="2"/>
  <c r="J186" i="2" s="1"/>
  <c r="M186" i="2"/>
  <c r="AK274" i="2" s="1"/>
  <c r="AN274" i="2" s="1"/>
  <c r="M306" i="2"/>
  <c r="N306" i="2" s="1"/>
  <c r="T306" i="2" s="1"/>
  <c r="L306" i="2"/>
  <c r="BV241" i="2"/>
  <c r="AW241" i="2"/>
  <c r="AY241" i="2" s="1"/>
  <c r="F241" i="2"/>
  <c r="BK212" i="2"/>
  <c r="O276" i="2"/>
  <c r="P276" i="2" s="1"/>
  <c r="L242" i="2"/>
  <c r="M242" i="2"/>
  <c r="N242" i="2" s="1"/>
  <c r="L236" i="2"/>
  <c r="M236" i="2"/>
  <c r="N236" i="2" s="1"/>
  <c r="M249" i="2"/>
  <c r="N249" i="2" s="1"/>
  <c r="O249" i="2" s="1"/>
  <c r="P249" i="2" s="1"/>
  <c r="L249" i="2"/>
  <c r="F307" i="2"/>
  <c r="S307" i="2"/>
  <c r="BS211" i="2"/>
  <c r="AU211" i="2"/>
  <c r="AW211" i="2" s="1"/>
  <c r="BF211" i="2"/>
  <c r="F211" i="2"/>
  <c r="H195" i="2"/>
  <c r="J195" i="2" s="1"/>
  <c r="M195" i="2"/>
  <c r="AK283" i="2" s="1"/>
  <c r="AN283" i="2" s="1"/>
  <c r="L212" i="2"/>
  <c r="M212" i="2"/>
  <c r="N212" i="2" s="1"/>
  <c r="L206" i="2"/>
  <c r="M206" i="2"/>
  <c r="N206" i="2" s="1"/>
  <c r="O206" i="2" s="1"/>
  <c r="P206" i="2" s="1"/>
  <c r="BK206" i="2"/>
  <c r="BK207" i="2"/>
  <c r="F314" i="2"/>
  <c r="AK314" i="2" s="1"/>
  <c r="AL314" i="2" s="1"/>
  <c r="AM314" i="2" s="1"/>
  <c r="S314" i="2"/>
  <c r="O313" i="2"/>
  <c r="P313" i="2" s="1"/>
  <c r="L237" i="2"/>
  <c r="M237" i="2"/>
  <c r="N237" i="2" s="1"/>
  <c r="M241" i="2"/>
  <c r="N241" i="2" s="1"/>
  <c r="L241" i="2"/>
  <c r="BF205" i="2"/>
  <c r="F205" i="2"/>
  <c r="AU205" i="2"/>
  <c r="AW205" i="2" s="1"/>
  <c r="BS205" i="2"/>
  <c r="L281" i="2"/>
  <c r="M281" i="2"/>
  <c r="N281" i="2" s="1"/>
  <c r="L248" i="2"/>
  <c r="M248" i="2"/>
  <c r="N248" i="2" s="1"/>
  <c r="L274" i="2"/>
  <c r="M274" i="2"/>
  <c r="N274" i="2" s="1"/>
  <c r="O274" i="2" s="1"/>
  <c r="P274" i="2" s="1"/>
  <c r="O201" i="2"/>
  <c r="P201" i="2" s="1"/>
  <c r="BK203" i="2"/>
  <c r="L312" i="2"/>
  <c r="M312" i="2"/>
  <c r="N312" i="2" s="1"/>
  <c r="T312" i="2" s="1"/>
  <c r="M282" i="2"/>
  <c r="N282" i="2" s="1"/>
  <c r="L282" i="2"/>
  <c r="O307" i="2"/>
  <c r="P307" i="2" s="1"/>
  <c r="R246" i="2"/>
  <c r="O246" i="2"/>
  <c r="P246" i="2" s="1"/>
  <c r="S246" i="2" s="1"/>
  <c r="T246" i="2" s="1"/>
  <c r="L319" i="2"/>
  <c r="M319" i="2"/>
  <c r="N319" i="2" s="1"/>
  <c r="T319" i="2" s="1"/>
  <c r="M273" i="2"/>
  <c r="N273" i="2" s="1"/>
  <c r="L273" i="2"/>
  <c r="BN237" i="2"/>
  <c r="BV237" i="2"/>
  <c r="AW237" i="2"/>
  <c r="AY237" i="2" s="1"/>
  <c r="F237" i="2"/>
  <c r="BN245" i="2"/>
  <c r="L213" i="2"/>
  <c r="M213" i="2"/>
  <c r="N213" i="2" s="1"/>
  <c r="L244" i="2"/>
  <c r="M244" i="2"/>
  <c r="N244" i="2" s="1"/>
  <c r="O244" i="2" s="1"/>
  <c r="P244" i="2" s="1"/>
  <c r="F247" i="2"/>
  <c r="BV247" i="2"/>
  <c r="AW247" i="2"/>
  <c r="AY247" i="2" s="1"/>
  <c r="L204" i="2"/>
  <c r="M204" i="2"/>
  <c r="N204" i="2" s="1"/>
  <c r="M208" i="2"/>
  <c r="N208" i="2" s="1"/>
  <c r="L208" i="2"/>
  <c r="Q318" i="2" l="1"/>
  <c r="R318" i="2" s="1"/>
  <c r="AA318" i="2" s="1"/>
  <c r="AK309" i="2"/>
  <c r="AL309" i="2" s="1"/>
  <c r="AM309" i="2" s="1"/>
  <c r="U309" i="2"/>
  <c r="V309" i="2"/>
  <c r="W309" i="2" s="1"/>
  <c r="Q309" i="2"/>
  <c r="R309" i="2" s="1"/>
  <c r="AK308" i="2"/>
  <c r="AL308" i="2" s="1"/>
  <c r="AM308" i="2" s="1"/>
  <c r="AK316" i="2"/>
  <c r="AL316" i="2" s="1"/>
  <c r="AM316" i="2" s="1"/>
  <c r="V316" i="2"/>
  <c r="W316" i="2" s="1"/>
  <c r="U316" i="2"/>
  <c r="Q316" i="2"/>
  <c r="R316" i="2" s="1"/>
  <c r="AP277" i="2"/>
  <c r="S276" i="2"/>
  <c r="AC276" i="2" s="1"/>
  <c r="AZ276" i="2" s="1"/>
  <c r="Q276" i="2"/>
  <c r="X276" i="2"/>
  <c r="Z276" i="2" s="1"/>
  <c r="U276" i="2"/>
  <c r="R277" i="2"/>
  <c r="O277" i="2"/>
  <c r="P277" i="2" s="1"/>
  <c r="S277" i="2" s="1"/>
  <c r="AC277" i="2" s="1"/>
  <c r="AZ277" i="2" s="1"/>
  <c r="Q284" i="2"/>
  <c r="U284" i="2"/>
  <c r="X284" i="2"/>
  <c r="Z284" i="2" s="1"/>
  <c r="O236" i="2"/>
  <c r="P236" i="2" s="1"/>
  <c r="AI246" i="2"/>
  <c r="O243" i="2"/>
  <c r="P243" i="2" s="1"/>
  <c r="R239" i="2"/>
  <c r="O240" i="2"/>
  <c r="P240" i="2" s="1"/>
  <c r="R240" i="2"/>
  <c r="O214" i="2"/>
  <c r="P214" i="2" s="1"/>
  <c r="BT201" i="2"/>
  <c r="Q201" i="2"/>
  <c r="U201" i="2"/>
  <c r="X201" i="2"/>
  <c r="Z201" i="2" s="1"/>
  <c r="AI201" i="2" s="1"/>
  <c r="R201" i="2"/>
  <c r="R206" i="2"/>
  <c r="BT210" i="2"/>
  <c r="Q210" i="2"/>
  <c r="U210" i="2"/>
  <c r="X210" i="2"/>
  <c r="Z210" i="2" s="1"/>
  <c r="AI210" i="2" s="1"/>
  <c r="AN306" i="2"/>
  <c r="AT306" i="2"/>
  <c r="AV306" i="2"/>
  <c r="Q282" i="2"/>
  <c r="U282" i="2"/>
  <c r="X282" i="2"/>
  <c r="Z282" i="2" s="1"/>
  <c r="Q275" i="2"/>
  <c r="U275" i="2"/>
  <c r="R275" i="2"/>
  <c r="X275" i="2"/>
  <c r="Z275" i="2" s="1"/>
  <c r="O275" i="2"/>
  <c r="P275" i="2" s="1"/>
  <c r="AP312" i="2"/>
  <c r="AQ312" i="2" s="1"/>
  <c r="AR312" i="2" s="1"/>
  <c r="X312" i="2"/>
  <c r="Y312" i="2" s="1"/>
  <c r="AD246" i="2"/>
  <c r="X315" i="2"/>
  <c r="Y315" i="2" s="1"/>
  <c r="AP315" i="2"/>
  <c r="AQ315" i="2" s="1"/>
  <c r="AR315" i="2" s="1"/>
  <c r="X274" i="2"/>
  <c r="Z274" i="2" s="1"/>
  <c r="Q274" i="2"/>
  <c r="U274" i="2"/>
  <c r="R274" i="2"/>
  <c r="U212" i="2"/>
  <c r="BT212" i="2"/>
  <c r="Q212" i="2"/>
  <c r="X212" i="2"/>
  <c r="Z212" i="2" s="1"/>
  <c r="AI212" i="2" s="1"/>
  <c r="AD276" i="2"/>
  <c r="U272" i="2"/>
  <c r="Q272" i="2"/>
  <c r="R272" i="2"/>
  <c r="O272" i="2"/>
  <c r="P272" i="2" s="1"/>
  <c r="X272" i="2"/>
  <c r="Z272" i="2" s="1"/>
  <c r="Q310" i="2"/>
  <c r="R310" i="2" s="1"/>
  <c r="V310" i="2"/>
  <c r="W310" i="2" s="1"/>
  <c r="U310" i="2"/>
  <c r="AK310" i="2"/>
  <c r="AL310" i="2" s="1"/>
  <c r="AM310" i="2" s="1"/>
  <c r="AE311" i="2"/>
  <c r="AA311" i="2"/>
  <c r="AG311" i="2"/>
  <c r="O202" i="2"/>
  <c r="P202" i="2" s="1"/>
  <c r="R202" i="2"/>
  <c r="AC246" i="2"/>
  <c r="O248" i="2"/>
  <c r="P248" i="2" s="1"/>
  <c r="R248" i="2"/>
  <c r="AG312" i="2"/>
  <c r="AE312" i="2"/>
  <c r="AV315" i="2"/>
  <c r="AN315" i="2"/>
  <c r="AT315" i="2"/>
  <c r="R247" i="2"/>
  <c r="O247" i="2"/>
  <c r="P247" i="2" s="1"/>
  <c r="R237" i="2"/>
  <c r="O237" i="2"/>
  <c r="P237" i="2" s="1"/>
  <c r="R241" i="2"/>
  <c r="O241" i="2"/>
  <c r="P241" i="2" s="1"/>
  <c r="U214" i="2"/>
  <c r="BT214" i="2"/>
  <c r="Q214" i="2"/>
  <c r="S214" i="2" s="1"/>
  <c r="X214" i="2"/>
  <c r="Z214" i="2" s="1"/>
  <c r="AI214" i="2" s="1"/>
  <c r="U239" i="2"/>
  <c r="Q239" i="2"/>
  <c r="X239" i="2"/>
  <c r="Z239" i="2" s="1"/>
  <c r="O282" i="2"/>
  <c r="P282" i="2" s="1"/>
  <c r="R282" i="2"/>
  <c r="AK317" i="2"/>
  <c r="AL317" i="2" s="1"/>
  <c r="AM317" i="2" s="1"/>
  <c r="V317" i="2"/>
  <c r="W317" i="2" s="1"/>
  <c r="U317" i="2"/>
  <c r="Q317" i="2"/>
  <c r="R317" i="2" s="1"/>
  <c r="O280" i="2"/>
  <c r="P280" i="2" s="1"/>
  <c r="R280" i="2"/>
  <c r="R249" i="2"/>
  <c r="AG306" i="2"/>
  <c r="AE306" i="2"/>
  <c r="U283" i="2"/>
  <c r="Q283" i="2"/>
  <c r="X283" i="2"/>
  <c r="Z283" i="2" s="1"/>
  <c r="R283" i="2"/>
  <c r="O283" i="2"/>
  <c r="P283" i="2" s="1"/>
  <c r="AE315" i="2"/>
  <c r="AG315" i="2"/>
  <c r="AA315" i="2"/>
  <c r="U244" i="2"/>
  <c r="Q244" i="2"/>
  <c r="X244" i="2"/>
  <c r="Z244" i="2" s="1"/>
  <c r="U273" i="2"/>
  <c r="Q273" i="2"/>
  <c r="X273" i="2"/>
  <c r="Z273" i="2" s="1"/>
  <c r="Q307" i="2"/>
  <c r="R307" i="2" s="1"/>
  <c r="V307" i="2"/>
  <c r="W307" i="2" s="1"/>
  <c r="AK307" i="2"/>
  <c r="AL307" i="2" s="1"/>
  <c r="AM307" i="2" s="1"/>
  <c r="U307" i="2"/>
  <c r="AA312" i="2"/>
  <c r="R244" i="2"/>
  <c r="U241" i="2"/>
  <c r="Q241" i="2"/>
  <c r="X241" i="2"/>
  <c r="Z241" i="2" s="1"/>
  <c r="Q271" i="2"/>
  <c r="U271" i="2"/>
  <c r="X271" i="2"/>
  <c r="Z271" i="2" s="1"/>
  <c r="AP311" i="2"/>
  <c r="AQ311" i="2" s="1"/>
  <c r="AR311" i="2" s="1"/>
  <c r="X311" i="2"/>
  <c r="Y311" i="2" s="1"/>
  <c r="AG314" i="2"/>
  <c r="AE314" i="2"/>
  <c r="AA314" i="2"/>
  <c r="V246" i="2"/>
  <c r="Y246" i="2" s="1"/>
  <c r="W246" i="2"/>
  <c r="U242" i="2"/>
  <c r="R242" i="2"/>
  <c r="Q242" i="2"/>
  <c r="O242" i="2"/>
  <c r="P242" i="2" s="1"/>
  <c r="X242" i="2"/>
  <c r="Z242" i="2" s="1"/>
  <c r="U245" i="2"/>
  <c r="Q245" i="2"/>
  <c r="X245" i="2"/>
  <c r="Z245" i="2" s="1"/>
  <c r="AT319" i="2"/>
  <c r="AV319" i="2"/>
  <c r="AN319" i="2"/>
  <c r="O208" i="2"/>
  <c r="P208" i="2" s="1"/>
  <c r="R208" i="2"/>
  <c r="O284" i="2"/>
  <c r="P284" i="2" s="1"/>
  <c r="R284" i="2"/>
  <c r="U247" i="2"/>
  <c r="Q247" i="2"/>
  <c r="X247" i="2"/>
  <c r="Z247" i="2" s="1"/>
  <c r="O203" i="2"/>
  <c r="P203" i="2" s="1"/>
  <c r="R203" i="2"/>
  <c r="Q281" i="2"/>
  <c r="U281" i="2"/>
  <c r="O281" i="2"/>
  <c r="P281" i="2" s="1"/>
  <c r="X281" i="2"/>
  <c r="Z281" i="2" s="1"/>
  <c r="R281" i="2"/>
  <c r="R205" i="2"/>
  <c r="O205" i="2"/>
  <c r="P205" i="2" s="1"/>
  <c r="S205" i="2" s="1"/>
  <c r="T277" i="2"/>
  <c r="AN312" i="2"/>
  <c r="AV312" i="2"/>
  <c r="AT312" i="2"/>
  <c r="U237" i="2"/>
  <c r="Q237" i="2"/>
  <c r="X237" i="2"/>
  <c r="Z237" i="2" s="1"/>
  <c r="Q313" i="2"/>
  <c r="R313" i="2" s="1"/>
  <c r="AK313" i="2"/>
  <c r="AL313" i="2" s="1"/>
  <c r="AM313" i="2" s="1"/>
  <c r="V313" i="2"/>
  <c r="W313" i="2" s="1"/>
  <c r="U313" i="2"/>
  <c r="U249" i="2"/>
  <c r="Q249" i="2"/>
  <c r="X249" i="2"/>
  <c r="Z249" i="2" s="1"/>
  <c r="AN311" i="2"/>
  <c r="AV311" i="2"/>
  <c r="AT311" i="2"/>
  <c r="AE319" i="2"/>
  <c r="AG319" i="2"/>
  <c r="Q202" i="2"/>
  <c r="BT202" i="2"/>
  <c r="U202" i="2"/>
  <c r="X202" i="2"/>
  <c r="Z202" i="2" s="1"/>
  <c r="AI202" i="2" s="1"/>
  <c r="U203" i="2"/>
  <c r="Q203" i="2"/>
  <c r="BT203" i="2"/>
  <c r="X203" i="2"/>
  <c r="Z203" i="2" s="1"/>
  <c r="AI203" i="2" s="1"/>
  <c r="Q207" i="2"/>
  <c r="S207" i="2" s="1"/>
  <c r="BT207" i="2"/>
  <c r="U207" i="2"/>
  <c r="X207" i="2"/>
  <c r="Z207" i="2" s="1"/>
  <c r="AI207" i="2" s="1"/>
  <c r="Q280" i="2"/>
  <c r="U280" i="2"/>
  <c r="X280" i="2"/>
  <c r="Z280" i="2" s="1"/>
  <c r="AP306" i="2"/>
  <c r="AQ306" i="2" s="1"/>
  <c r="AR306" i="2" s="1"/>
  <c r="X306" i="2"/>
  <c r="Y306" i="2" s="1"/>
  <c r="R210" i="2"/>
  <c r="O210" i="2"/>
  <c r="P210" i="2" s="1"/>
  <c r="AV314" i="2"/>
  <c r="AT314" i="2"/>
  <c r="AN314" i="2"/>
  <c r="AP318" i="2"/>
  <c r="AQ318" i="2" s="1"/>
  <c r="AR318" i="2" s="1"/>
  <c r="X318" i="2"/>
  <c r="Y318" i="2" s="1"/>
  <c r="U208" i="2"/>
  <c r="BT208" i="2"/>
  <c r="Q208" i="2"/>
  <c r="X208" i="2"/>
  <c r="Z208" i="2" s="1"/>
  <c r="AI208" i="2" s="1"/>
  <c r="U213" i="2"/>
  <c r="BT213" i="2"/>
  <c r="R213" i="2"/>
  <c r="Q213" i="2"/>
  <c r="O213" i="2"/>
  <c r="P213" i="2" s="1"/>
  <c r="X213" i="2"/>
  <c r="Z213" i="2" s="1"/>
  <c r="AI213" i="2" s="1"/>
  <c r="Q248" i="2"/>
  <c r="U248" i="2"/>
  <c r="X248" i="2"/>
  <c r="Z248" i="2" s="1"/>
  <c r="Q206" i="2"/>
  <c r="S206" i="2" s="1"/>
  <c r="BT206" i="2"/>
  <c r="U206" i="2"/>
  <c r="X206" i="2"/>
  <c r="Z206" i="2" s="1"/>
  <c r="AI206" i="2" s="1"/>
  <c r="R211" i="2"/>
  <c r="O211" i="2"/>
  <c r="P211" i="2" s="1"/>
  <c r="S211" i="2" s="1"/>
  <c r="Q236" i="2"/>
  <c r="S236" i="2" s="1"/>
  <c r="U236" i="2"/>
  <c r="X236" i="2"/>
  <c r="Z236" i="2" s="1"/>
  <c r="S238" i="2"/>
  <c r="R273" i="2"/>
  <c r="O273" i="2"/>
  <c r="P273" i="2" s="1"/>
  <c r="U209" i="2"/>
  <c r="BT209" i="2"/>
  <c r="Q209" i="2"/>
  <c r="O209" i="2"/>
  <c r="P209" i="2" s="1"/>
  <c r="R209" i="2"/>
  <c r="X209" i="2"/>
  <c r="Z209" i="2" s="1"/>
  <c r="AI209" i="2" s="1"/>
  <c r="O271" i="2"/>
  <c r="P271" i="2" s="1"/>
  <c r="R271" i="2"/>
  <c r="R245" i="2"/>
  <c r="Q278" i="2"/>
  <c r="S278" i="2" s="1"/>
  <c r="U278" i="2"/>
  <c r="X278" i="2"/>
  <c r="Z278" i="2" s="1"/>
  <c r="Q243" i="2"/>
  <c r="S243" i="2" s="1"/>
  <c r="U243" i="2"/>
  <c r="X243" i="2"/>
  <c r="Z243" i="2" s="1"/>
  <c r="AP314" i="2"/>
  <c r="AQ314" i="2" s="1"/>
  <c r="AR314" i="2" s="1"/>
  <c r="X314" i="2"/>
  <c r="Y314" i="2" s="1"/>
  <c r="AN318" i="2"/>
  <c r="AV318" i="2"/>
  <c r="AT318" i="2"/>
  <c r="BT204" i="2"/>
  <c r="U204" i="2"/>
  <c r="O204" i="2"/>
  <c r="P204" i="2" s="1"/>
  <c r="Q204" i="2"/>
  <c r="X204" i="2"/>
  <c r="Z204" i="2" s="1"/>
  <c r="AI204" i="2" s="1"/>
  <c r="R204" i="2"/>
  <c r="O212" i="2"/>
  <c r="P212" i="2" s="1"/>
  <c r="R212" i="2"/>
  <c r="AP319" i="2"/>
  <c r="AQ319" i="2" s="1"/>
  <c r="AR319" i="2" s="1"/>
  <c r="X319" i="2"/>
  <c r="Y319" i="2" s="1"/>
  <c r="Q279" i="2"/>
  <c r="U279" i="2"/>
  <c r="X279" i="2"/>
  <c r="Z279" i="2" s="1"/>
  <c r="O279" i="2"/>
  <c r="P279" i="2" s="1"/>
  <c r="U238" i="2"/>
  <c r="Q238" i="2"/>
  <c r="X238" i="2"/>
  <c r="Z238" i="2" s="1"/>
  <c r="O245" i="2"/>
  <c r="P245" i="2" s="1"/>
  <c r="AG318" i="2"/>
  <c r="AE318" i="2" l="1"/>
  <c r="X316" i="2"/>
  <c r="Y316" i="2" s="1"/>
  <c r="AP316" i="2"/>
  <c r="AQ316" i="2" s="1"/>
  <c r="AR316" i="2" s="1"/>
  <c r="AN316" i="2"/>
  <c r="AV316" i="2"/>
  <c r="AT316" i="2"/>
  <c r="AV308" i="2"/>
  <c r="AT308" i="2"/>
  <c r="AN308" i="2"/>
  <c r="AA309" i="2"/>
  <c r="AG309" i="2"/>
  <c r="AE309" i="2"/>
  <c r="X309" i="2"/>
  <c r="Y309" i="2" s="1"/>
  <c r="AP309" i="2"/>
  <c r="AQ309" i="2" s="1"/>
  <c r="AR309" i="2" s="1"/>
  <c r="AA316" i="2"/>
  <c r="AG316" i="2"/>
  <c r="AE316" i="2"/>
  <c r="AN309" i="2"/>
  <c r="AV309" i="2"/>
  <c r="AT309" i="2"/>
  <c r="S283" i="2"/>
  <c r="T283" i="2" s="1"/>
  <c r="S273" i="2"/>
  <c r="S274" i="2"/>
  <c r="AD274" i="2" s="1"/>
  <c r="T276" i="2"/>
  <c r="S275" i="2"/>
  <c r="AC275" i="2" s="1"/>
  <c r="AZ275" i="2" s="1"/>
  <c r="AD277" i="2"/>
  <c r="AG277" i="2" s="1"/>
  <c r="AQ277" i="2" s="1"/>
  <c r="AV277" i="2" s="1"/>
  <c r="AW277" i="2" s="1"/>
  <c r="AF276" i="2"/>
  <c r="AG276" i="2" s="1"/>
  <c r="AQ276" i="2" s="1"/>
  <c r="AP276" i="2"/>
  <c r="S272" i="2"/>
  <c r="T272" i="2" s="1"/>
  <c r="AP284" i="2"/>
  <c r="AF284" i="2"/>
  <c r="S240" i="2"/>
  <c r="S242" i="2"/>
  <c r="T242" i="2" s="1"/>
  <c r="S239" i="2"/>
  <c r="S244" i="2"/>
  <c r="T244" i="2" s="1"/>
  <c r="S237" i="2"/>
  <c r="AC237" i="2" s="1"/>
  <c r="S247" i="2"/>
  <c r="S249" i="2"/>
  <c r="T249" i="2" s="1"/>
  <c r="S201" i="2"/>
  <c r="S210" i="2"/>
  <c r="AD210" i="2" s="1"/>
  <c r="T207" i="2"/>
  <c r="AD207" i="2"/>
  <c r="AC207" i="2"/>
  <c r="T214" i="2"/>
  <c r="AD214" i="2"/>
  <c r="AC214" i="2"/>
  <c r="T243" i="2"/>
  <c r="AD243" i="2"/>
  <c r="AC243" i="2"/>
  <c r="T206" i="2"/>
  <c r="AD206" i="2"/>
  <c r="AC206" i="2"/>
  <c r="T274" i="2"/>
  <c r="AC274" i="2"/>
  <c r="AZ274" i="2" s="1"/>
  <c r="AC244" i="2"/>
  <c r="T236" i="2"/>
  <c r="AD236" i="2"/>
  <c r="AC236" i="2"/>
  <c r="AC249" i="2"/>
  <c r="AD249" i="2"/>
  <c r="T239" i="2"/>
  <c r="AC239" i="2"/>
  <c r="AD239" i="2"/>
  <c r="AN313" i="2"/>
  <c r="AV313" i="2"/>
  <c r="AT313" i="2"/>
  <c r="T237" i="2"/>
  <c r="AD237" i="2"/>
  <c r="T275" i="2"/>
  <c r="T273" i="2"/>
  <c r="AC273" i="2"/>
  <c r="AZ273" i="2" s="1"/>
  <c r="AD273" i="2"/>
  <c r="S284" i="2"/>
  <c r="AP241" i="2"/>
  <c r="AQ241" i="2"/>
  <c r="AT317" i="2"/>
  <c r="AV317" i="2"/>
  <c r="AN317" i="2"/>
  <c r="AE246" i="2"/>
  <c r="AH246" i="2"/>
  <c r="AG246" i="2"/>
  <c r="AF246" i="2"/>
  <c r="S204" i="2"/>
  <c r="AP243" i="2"/>
  <c r="AQ243" i="2"/>
  <c r="AI243" i="2"/>
  <c r="AQ242" i="2"/>
  <c r="AP242" i="2"/>
  <c r="AI242" i="2" s="1"/>
  <c r="AF273" i="2"/>
  <c r="AP273" i="2"/>
  <c r="S248" i="2"/>
  <c r="T278" i="2"/>
  <c r="AD278" i="2"/>
  <c r="AC278" i="2"/>
  <c r="AZ278" i="2" s="1"/>
  <c r="AQ238" i="2"/>
  <c r="AI238" i="2" s="1"/>
  <c r="AK238" i="2" s="1"/>
  <c r="AP238" i="2"/>
  <c r="T238" i="2"/>
  <c r="AD238" i="2"/>
  <c r="AC238" i="2"/>
  <c r="AQ249" i="2"/>
  <c r="AP249" i="2"/>
  <c r="AI249" i="2"/>
  <c r="T205" i="2"/>
  <c r="AD205" i="2"/>
  <c r="AC205" i="2"/>
  <c r="AD242" i="2"/>
  <c r="S241" i="2"/>
  <c r="AN310" i="2"/>
  <c r="AV310" i="2"/>
  <c r="AT310" i="2"/>
  <c r="AQ247" i="2"/>
  <c r="AP247" i="2"/>
  <c r="AI247" i="2" s="1"/>
  <c r="AP239" i="2"/>
  <c r="AQ239" i="2"/>
  <c r="AV276" i="2"/>
  <c r="AW276" i="2" s="1"/>
  <c r="S212" i="2"/>
  <c r="AP278" i="2"/>
  <c r="AF278" i="2"/>
  <c r="AG278" i="2" s="1"/>
  <c r="AQ278" i="2" s="1"/>
  <c r="S209" i="2"/>
  <c r="S213" i="2"/>
  <c r="AQ244" i="2"/>
  <c r="AP244" i="2"/>
  <c r="AF283" i="2"/>
  <c r="AP283" i="2"/>
  <c r="S280" i="2"/>
  <c r="S202" i="2"/>
  <c r="X310" i="2"/>
  <c r="Y310" i="2" s="1"/>
  <c r="AP310" i="2"/>
  <c r="AQ310" i="2" s="1"/>
  <c r="AR310" i="2" s="1"/>
  <c r="V276" i="2"/>
  <c r="AE276" i="2"/>
  <c r="AI276" i="2" s="1"/>
  <c r="W276" i="2"/>
  <c r="AP282" i="2"/>
  <c r="AF282" i="2"/>
  <c r="AQ248" i="2"/>
  <c r="AP248" i="2"/>
  <c r="AI248" i="2" s="1"/>
  <c r="AN246" i="2"/>
  <c r="AO246" i="2"/>
  <c r="AJ246" i="2" s="1"/>
  <c r="AL246" i="2" s="1"/>
  <c r="X307" i="2"/>
  <c r="Y307" i="2" s="1"/>
  <c r="AP307" i="2"/>
  <c r="AQ307" i="2" s="1"/>
  <c r="AR307" i="2" s="1"/>
  <c r="X317" i="2"/>
  <c r="Y317" i="2" s="1"/>
  <c r="AP317" i="2"/>
  <c r="AQ317" i="2" s="1"/>
  <c r="AR317" i="2" s="1"/>
  <c r="T211" i="2"/>
  <c r="AD211" i="2"/>
  <c r="AC211" i="2"/>
  <c r="AE313" i="2"/>
  <c r="AG313" i="2"/>
  <c r="AA313" i="2"/>
  <c r="AG307" i="2"/>
  <c r="AE307" i="2"/>
  <c r="AA307" i="2"/>
  <c r="AP275" i="2"/>
  <c r="AF275" i="2"/>
  <c r="S245" i="2"/>
  <c r="S271" i="2"/>
  <c r="AQ237" i="2"/>
  <c r="AP237" i="2"/>
  <c r="AI237" i="2" s="1"/>
  <c r="AE277" i="2"/>
  <c r="AI277" i="2" s="1"/>
  <c r="V277" i="2"/>
  <c r="W277" i="2"/>
  <c r="T247" i="2"/>
  <c r="AD247" i="2"/>
  <c r="AC247" i="2"/>
  <c r="T210" i="2"/>
  <c r="AC210" i="2"/>
  <c r="S203" i="2"/>
  <c r="S208" i="2"/>
  <c r="S282" i="2"/>
  <c r="S279" i="2"/>
  <c r="T201" i="2"/>
  <c r="AD201" i="2"/>
  <c r="AC201" i="2"/>
  <c r="AP236" i="2"/>
  <c r="AI236" i="2" s="1"/>
  <c r="AQ236" i="2"/>
  <c r="AF281" i="2"/>
  <c r="AP281" i="2"/>
  <c r="AF271" i="2"/>
  <c r="AP271" i="2"/>
  <c r="AG317" i="2"/>
  <c r="AE317" i="2"/>
  <c r="AA317" i="2"/>
  <c r="AG310" i="2"/>
  <c r="AE310" i="2"/>
  <c r="AA310" i="2"/>
  <c r="AP274" i="2"/>
  <c r="AF274" i="2"/>
  <c r="AP279" i="2"/>
  <c r="AF279" i="2"/>
  <c r="AP280" i="2"/>
  <c r="AF280" i="2"/>
  <c r="X313" i="2"/>
  <c r="Y313" i="2" s="1"/>
  <c r="AP313" i="2"/>
  <c r="AQ313" i="2" s="1"/>
  <c r="AR313" i="2" s="1"/>
  <c r="S281" i="2"/>
  <c r="AK246" i="2"/>
  <c r="AQ245" i="2"/>
  <c r="AP245" i="2"/>
  <c r="AV307" i="2"/>
  <c r="AN307" i="2"/>
  <c r="AT307" i="2"/>
  <c r="AP272" i="2"/>
  <c r="AF272" i="2"/>
  <c r="AE320" i="2" l="1"/>
  <c r="AE321" i="2"/>
  <c r="AE322" i="2" s="1"/>
  <c r="AE323" i="2" s="1"/>
  <c r="AD283" i="2"/>
  <c r="AD275" i="2"/>
  <c r="AC283" i="2"/>
  <c r="AZ283" i="2" s="1"/>
  <c r="AG275" i="2"/>
  <c r="AQ275" i="2" s="1"/>
  <c r="AC272" i="2"/>
  <c r="AZ272" i="2" s="1"/>
  <c r="AG273" i="2"/>
  <c r="AQ273" i="2" s="1"/>
  <c r="AV273" i="2" s="1"/>
  <c r="AW273" i="2" s="1"/>
  <c r="AD272" i="2"/>
  <c r="AG272" i="2" s="1"/>
  <c r="AQ272" i="2" s="1"/>
  <c r="AV272" i="2" s="1"/>
  <c r="AW272" i="2" s="1"/>
  <c r="AK249" i="2"/>
  <c r="AC242" i="2"/>
  <c r="AE242" i="2" s="1"/>
  <c r="AI241" i="2"/>
  <c r="AI245" i="2"/>
  <c r="AD244" i="2"/>
  <c r="AE244" i="2" s="1"/>
  <c r="AI239" i="2"/>
  <c r="AK239" i="2" s="1"/>
  <c r="AK242" i="2"/>
  <c r="AD240" i="2"/>
  <c r="T240" i="2"/>
  <c r="AC240" i="2"/>
  <c r="AK247" i="2"/>
  <c r="AK237" i="2"/>
  <c r="AI244" i="2"/>
  <c r="AK244" i="2" s="1"/>
  <c r="AK206" i="2"/>
  <c r="AK207" i="2"/>
  <c r="BC277" i="2"/>
  <c r="BD277" i="2" s="1"/>
  <c r="BB277" i="2"/>
  <c r="AX277" i="2"/>
  <c r="BL277" i="2"/>
  <c r="AM246" i="2"/>
  <c r="W210" i="2"/>
  <c r="V210" i="2"/>
  <c r="Y210" i="2" s="1"/>
  <c r="T280" i="2"/>
  <c r="AD280" i="2"/>
  <c r="AC280" i="2"/>
  <c r="AZ280" i="2" s="1"/>
  <c r="T204" i="2"/>
  <c r="AC204" i="2"/>
  <c r="AD204" i="2"/>
  <c r="AH249" i="2"/>
  <c r="AG249" i="2"/>
  <c r="AF249" i="2"/>
  <c r="AE249" i="2"/>
  <c r="AH243" i="2"/>
  <c r="AF243" i="2"/>
  <c r="AE243" i="2"/>
  <c r="AG243" i="2"/>
  <c r="W201" i="2"/>
  <c r="V201" i="2"/>
  <c r="Y201" i="2" s="1"/>
  <c r="AJ277" i="2"/>
  <c r="AL277" i="2" s="1"/>
  <c r="AM277" i="2" s="1"/>
  <c r="W283" i="2"/>
  <c r="V283" i="2"/>
  <c r="AE283" i="2"/>
  <c r="AI283" i="2" s="1"/>
  <c r="V243" i="2"/>
  <c r="Y243" i="2" s="1"/>
  <c r="W243" i="2"/>
  <c r="AG211" i="2"/>
  <c r="AE211" i="2"/>
  <c r="AH211" i="2"/>
  <c r="AF211" i="2"/>
  <c r="AK211" i="2"/>
  <c r="T284" i="2"/>
  <c r="AD284" i="2"/>
  <c r="AC284" i="2"/>
  <c r="AZ284" i="2" s="1"/>
  <c r="AA321" i="2"/>
  <c r="AA322" i="2" s="1"/>
  <c r="AA320" i="2"/>
  <c r="V272" i="2"/>
  <c r="W272" i="2"/>
  <c r="AE272" i="2"/>
  <c r="AI272" i="2" s="1"/>
  <c r="AE214" i="2"/>
  <c r="AH214" i="2"/>
  <c r="AG214" i="2"/>
  <c r="AF214" i="2"/>
  <c r="AK236" i="2"/>
  <c r="AG247" i="2"/>
  <c r="AE247" i="2"/>
  <c r="AF247" i="2"/>
  <c r="AH247" i="2"/>
  <c r="AJ276" i="2"/>
  <c r="AL276" i="2" s="1"/>
  <c r="AM276" i="2" s="1"/>
  <c r="AV278" i="2"/>
  <c r="AW278" i="2" s="1"/>
  <c r="T203" i="2"/>
  <c r="AD203" i="2"/>
  <c r="AC203" i="2"/>
  <c r="W247" i="2"/>
  <c r="V247" i="2"/>
  <c r="Y247" i="2" s="1"/>
  <c r="W238" i="2"/>
  <c r="V238" i="2"/>
  <c r="Y238" i="2" s="1"/>
  <c r="W278" i="2"/>
  <c r="V278" i="2"/>
  <c r="AE278" i="2"/>
  <c r="AI278" i="2" s="1"/>
  <c r="AK243" i="2"/>
  <c r="W273" i="2"/>
  <c r="AJ273" i="2"/>
  <c r="AL273" i="2" s="1"/>
  <c r="AM273" i="2" s="1"/>
  <c r="V273" i="2"/>
  <c r="AE273" i="2"/>
  <c r="AI273" i="2" s="1"/>
  <c r="AG237" i="2"/>
  <c r="AH237" i="2"/>
  <c r="AF237" i="2"/>
  <c r="AE237" i="2"/>
  <c r="AF239" i="2"/>
  <c r="AE239" i="2"/>
  <c r="AH239" i="2"/>
  <c r="AG239" i="2"/>
  <c r="W236" i="2"/>
  <c r="V236" i="2"/>
  <c r="Y236" i="2" s="1"/>
  <c r="AG206" i="2"/>
  <c r="AF206" i="2"/>
  <c r="AH206" i="2"/>
  <c r="AE206" i="2"/>
  <c r="AG274" i="2"/>
  <c r="AQ274" i="2" s="1"/>
  <c r="AV274" i="2" s="1"/>
  <c r="AW274" i="2" s="1"/>
  <c r="T213" i="2"/>
  <c r="AC213" i="2"/>
  <c r="AD213" i="2"/>
  <c r="T241" i="2"/>
  <c r="AD241" i="2"/>
  <c r="AC241" i="2"/>
  <c r="AH205" i="2"/>
  <c r="AG205" i="2"/>
  <c r="AE205" i="2"/>
  <c r="AF205" i="2"/>
  <c r="AK205" i="2"/>
  <c r="T248" i="2"/>
  <c r="AC248" i="2"/>
  <c r="AD248" i="2"/>
  <c r="AK248" i="2" s="1"/>
  <c r="V237" i="2"/>
  <c r="Y237" i="2" s="1"/>
  <c r="W237" i="2"/>
  <c r="AG244" i="2"/>
  <c r="AF244" i="2"/>
  <c r="W206" i="2"/>
  <c r="V206" i="2"/>
  <c r="Y206" i="2" s="1"/>
  <c r="AG207" i="2"/>
  <c r="AH207" i="2"/>
  <c r="AF207" i="2"/>
  <c r="AE207" i="2"/>
  <c r="AH201" i="2"/>
  <c r="AF201" i="2"/>
  <c r="AE201" i="2"/>
  <c r="AG201" i="2"/>
  <c r="AK201" i="2"/>
  <c r="T245" i="2"/>
  <c r="AC245" i="2"/>
  <c r="AK245" i="2" s="1"/>
  <c r="AD245" i="2"/>
  <c r="V275" i="2"/>
  <c r="W275" i="2"/>
  <c r="AE275" i="2"/>
  <c r="AI275" i="2" s="1"/>
  <c r="W244" i="2"/>
  <c r="V244" i="2"/>
  <c r="Y244" i="2" s="1"/>
  <c r="T279" i="2"/>
  <c r="AC279" i="2"/>
  <c r="AZ279" i="2" s="1"/>
  <c r="AD279" i="2"/>
  <c r="T212" i="2"/>
  <c r="AC212" i="2"/>
  <c r="AD212" i="2"/>
  <c r="AF242" i="2"/>
  <c r="AH242" i="2"/>
  <c r="W249" i="2"/>
  <c r="V249" i="2"/>
  <c r="Y249" i="2" s="1"/>
  <c r="T282" i="2"/>
  <c r="AD282" i="2"/>
  <c r="AC282" i="2"/>
  <c r="AZ282" i="2" s="1"/>
  <c r="W211" i="2"/>
  <c r="V211" i="2"/>
  <c r="Y211" i="2" s="1"/>
  <c r="Y276" i="2"/>
  <c r="AO276" i="2"/>
  <c r="BC276" i="2"/>
  <c r="BD276" i="2" s="1"/>
  <c r="BB276" i="2"/>
  <c r="BL276" i="2"/>
  <c r="AX276" i="2"/>
  <c r="W274" i="2"/>
  <c r="V274" i="2"/>
  <c r="AE274" i="2"/>
  <c r="AI274" i="2" s="1"/>
  <c r="T208" i="2"/>
  <c r="AD208" i="2"/>
  <c r="AC208" i="2"/>
  <c r="W242" i="2"/>
  <c r="V242" i="2"/>
  <c r="Y242" i="2" s="1"/>
  <c r="AG238" i="2"/>
  <c r="AF238" i="2"/>
  <c r="AE238" i="2"/>
  <c r="AH238" i="2"/>
  <c r="AH236" i="2"/>
  <c r="AE236" i="2"/>
  <c r="AF236" i="2"/>
  <c r="AG236" i="2"/>
  <c r="V214" i="2"/>
  <c r="Y214" i="2" s="1"/>
  <c r="W214" i="2"/>
  <c r="AK214" i="2"/>
  <c r="T281" i="2"/>
  <c r="AD281" i="2"/>
  <c r="AG281" i="2" s="1"/>
  <c r="AQ281" i="2" s="1"/>
  <c r="AC281" i="2"/>
  <c r="AZ281" i="2" s="1"/>
  <c r="AG210" i="2"/>
  <c r="AH210" i="2"/>
  <c r="AF210" i="2"/>
  <c r="AE210" i="2"/>
  <c r="AK210" i="2"/>
  <c r="Y277" i="2"/>
  <c r="AO277" i="2"/>
  <c r="T271" i="2"/>
  <c r="AC271" i="2"/>
  <c r="AZ271" i="2" s="1"/>
  <c r="AD271" i="2"/>
  <c r="T202" i="2"/>
  <c r="AD202" i="2"/>
  <c r="AC202" i="2"/>
  <c r="T209" i="2"/>
  <c r="AC209" i="2"/>
  <c r="AD209" i="2"/>
  <c r="W205" i="2"/>
  <c r="V205" i="2"/>
  <c r="Y205" i="2" s="1"/>
  <c r="AV275" i="2"/>
  <c r="AW275" i="2" s="1"/>
  <c r="W239" i="2"/>
  <c r="V239" i="2"/>
  <c r="Y239" i="2" s="1"/>
  <c r="W207" i="2"/>
  <c r="V207" i="2"/>
  <c r="Y207" i="2" s="1"/>
  <c r="AG282" i="2" l="1"/>
  <c r="AQ282" i="2" s="1"/>
  <c r="AV282" i="2" s="1"/>
  <c r="AW282" i="2" s="1"/>
  <c r="AJ274" i="2"/>
  <c r="AL274" i="2" s="1"/>
  <c r="AM274" i="2" s="1"/>
  <c r="AJ272" i="2"/>
  <c r="AL272" i="2" s="1"/>
  <c r="AM272" i="2" s="1"/>
  <c r="AG283" i="2"/>
  <c r="AQ283" i="2" s="1"/>
  <c r="AV283" i="2" s="1"/>
  <c r="AW283" i="2" s="1"/>
  <c r="BL283" i="2" s="1"/>
  <c r="AG280" i="2"/>
  <c r="AQ280" i="2" s="1"/>
  <c r="AJ275" i="2"/>
  <c r="AL275" i="2" s="1"/>
  <c r="AM275" i="2" s="1"/>
  <c r="AH244" i="2"/>
  <c r="AG242" i="2"/>
  <c r="AK240" i="2"/>
  <c r="AG240" i="2"/>
  <c r="AE240" i="2"/>
  <c r="AF240" i="2"/>
  <c r="AH240" i="2"/>
  <c r="AK241" i="2"/>
  <c r="V240" i="2"/>
  <c r="Y240" i="2" s="1"/>
  <c r="W240" i="2"/>
  <c r="AX274" i="2"/>
  <c r="BC274" i="2"/>
  <c r="BD274" i="2" s="1"/>
  <c r="BB274" i="2"/>
  <c r="BL274" i="2"/>
  <c r="AO238" i="2"/>
  <c r="AJ238" i="2" s="1"/>
  <c r="AL238" i="2" s="1"/>
  <c r="AN238" i="2"/>
  <c r="V203" i="2"/>
  <c r="Y203" i="2" s="1"/>
  <c r="W203" i="2"/>
  <c r="AJ284" i="2"/>
  <c r="AL284" i="2" s="1"/>
  <c r="AM284" i="2" s="1"/>
  <c r="W284" i="2"/>
  <c r="V284" i="2"/>
  <c r="AE284" i="2"/>
  <c r="AI284" i="2" s="1"/>
  <c r="AO201" i="2"/>
  <c r="AJ201" i="2"/>
  <c r="AL201" i="2" s="1"/>
  <c r="W202" i="2"/>
  <c r="V202" i="2"/>
  <c r="Y202" i="2" s="1"/>
  <c r="AS246" i="2"/>
  <c r="AU246" i="2" s="1"/>
  <c r="AX246" i="2" s="1"/>
  <c r="AR246" i="2"/>
  <c r="AJ283" i="2"/>
  <c r="AL283" i="2" s="1"/>
  <c r="AM283" i="2" s="1"/>
  <c r="AE208" i="2"/>
  <c r="AH208" i="2"/>
  <c r="AG208" i="2"/>
  <c r="AF208" i="2"/>
  <c r="AK208" i="2"/>
  <c r="W279" i="2"/>
  <c r="AE279" i="2"/>
  <c r="AI279" i="2" s="1"/>
  <c r="V279" i="2"/>
  <c r="AO237" i="2"/>
  <c r="AN237" i="2"/>
  <c r="AJ237" i="2" s="1"/>
  <c r="AL237" i="2" s="1"/>
  <c r="AN236" i="2"/>
  <c r="AO236" i="2"/>
  <c r="AJ236" i="2"/>
  <c r="AL236" i="2" s="1"/>
  <c r="AO244" i="2"/>
  <c r="AN244" i="2"/>
  <c r="AJ244" i="2" s="1"/>
  <c r="AL244" i="2" s="1"/>
  <c r="AO247" i="2"/>
  <c r="AN247" i="2"/>
  <c r="AH204" i="2"/>
  <c r="AG204" i="2"/>
  <c r="AF204" i="2"/>
  <c r="AE204" i="2"/>
  <c r="AK204" i="2"/>
  <c r="W280" i="2"/>
  <c r="V280" i="2"/>
  <c r="AE280" i="2"/>
  <c r="AI280" i="2" s="1"/>
  <c r="AO207" i="2"/>
  <c r="AJ207" i="2"/>
  <c r="AL207" i="2" s="1"/>
  <c r="W271" i="2"/>
  <c r="V271" i="2"/>
  <c r="AE271" i="2"/>
  <c r="AI271" i="2" s="1"/>
  <c r="AG279" i="2"/>
  <c r="AQ279" i="2" s="1"/>
  <c r="AV279" i="2" s="1"/>
  <c r="AW279" i="2" s="1"/>
  <c r="V282" i="2"/>
  <c r="W282" i="2"/>
  <c r="AE282" i="2"/>
  <c r="AI282" i="2" s="1"/>
  <c r="AF245" i="2"/>
  <c r="AH245" i="2"/>
  <c r="AE245" i="2"/>
  <c r="AG245" i="2"/>
  <c r="Y278" i="2"/>
  <c r="AO278" i="2"/>
  <c r="AJ210" i="2"/>
  <c r="AL210" i="2" s="1"/>
  <c r="AO210" i="2"/>
  <c r="V209" i="2"/>
  <c r="Y209" i="2" s="1"/>
  <c r="W209" i="2"/>
  <c r="AO242" i="2"/>
  <c r="AN242" i="2"/>
  <c r="BE276" i="2"/>
  <c r="BF276" i="2" s="1"/>
  <c r="BN276" i="2"/>
  <c r="BO276" i="2" s="1"/>
  <c r="BP276" i="2" s="1"/>
  <c r="BJ276" i="2"/>
  <c r="AN249" i="2"/>
  <c r="AO249" i="2"/>
  <c r="AE212" i="2"/>
  <c r="AH212" i="2"/>
  <c r="AG212" i="2"/>
  <c r="AF212" i="2"/>
  <c r="AK212" i="2"/>
  <c r="V248" i="2"/>
  <c r="Y248" i="2" s="1"/>
  <c r="W248" i="2"/>
  <c r="AF241" i="2"/>
  <c r="AE241" i="2"/>
  <c r="AH241" i="2"/>
  <c r="AG241" i="2"/>
  <c r="AO243" i="2"/>
  <c r="AJ243" i="2" s="1"/>
  <c r="AL243" i="2" s="1"/>
  <c r="AN243" i="2"/>
  <c r="W204" i="2"/>
  <c r="V204" i="2"/>
  <c r="Y204" i="2" s="1"/>
  <c r="BN277" i="2"/>
  <c r="BO277" i="2" s="1"/>
  <c r="BP277" i="2" s="1"/>
  <c r="BJ277" i="2"/>
  <c r="BE277" i="2"/>
  <c r="BF277" i="2" s="1"/>
  <c r="AG202" i="2"/>
  <c r="AF202" i="2"/>
  <c r="AH202" i="2"/>
  <c r="AE202" i="2"/>
  <c r="AK202" i="2"/>
  <c r="W281" i="2"/>
  <c r="V281" i="2"/>
  <c r="AE281" i="2"/>
  <c r="AI281" i="2" s="1"/>
  <c r="BC272" i="2"/>
  <c r="BD272" i="2" s="1"/>
  <c r="BB272" i="2"/>
  <c r="AX272" i="2"/>
  <c r="BL272" i="2"/>
  <c r="V212" i="2"/>
  <c r="Y212" i="2" s="1"/>
  <c r="W212" i="2"/>
  <c r="Y275" i="2"/>
  <c r="AO275" i="2"/>
  <c r="AG213" i="2"/>
  <c r="AF213" i="2"/>
  <c r="AE213" i="2"/>
  <c r="AH213" i="2"/>
  <c r="AK213" i="2"/>
  <c r="AO273" i="2"/>
  <c r="Y273" i="2"/>
  <c r="AX275" i="2"/>
  <c r="BC275" i="2"/>
  <c r="BD275" i="2" s="1"/>
  <c r="BB275" i="2"/>
  <c r="BL275" i="2"/>
  <c r="AO211" i="2"/>
  <c r="AJ211" i="2"/>
  <c r="AL211" i="2" s="1"/>
  <c r="BC283" i="2"/>
  <c r="BD283" i="2" s="1"/>
  <c r="AX283" i="2"/>
  <c r="BB283" i="2"/>
  <c r="AO205" i="2"/>
  <c r="AJ205" i="2"/>
  <c r="AL205" i="2" s="1"/>
  <c r="BB273" i="2"/>
  <c r="BC273" i="2"/>
  <c r="BD273" i="2" s="1"/>
  <c r="AX273" i="2"/>
  <c r="BL273" i="2"/>
  <c r="W213" i="2"/>
  <c r="V213" i="2"/>
  <c r="Y213" i="2" s="1"/>
  <c r="BC278" i="2"/>
  <c r="BD278" i="2" s="1"/>
  <c r="BB278" i="2"/>
  <c r="AX278" i="2"/>
  <c r="BL278" i="2"/>
  <c r="Y272" i="2"/>
  <c r="AO272" i="2"/>
  <c r="AO214" i="2"/>
  <c r="AJ214" i="2"/>
  <c r="AL214" i="2" s="1"/>
  <c r="AO206" i="2"/>
  <c r="AJ206" i="2"/>
  <c r="AL206" i="2" s="1"/>
  <c r="AO283" i="2"/>
  <c r="Y283" i="2"/>
  <c r="AV280" i="2"/>
  <c r="AW280" i="2" s="1"/>
  <c r="AF209" i="2"/>
  <c r="AE209" i="2"/>
  <c r="AH209" i="2"/>
  <c r="AG209" i="2"/>
  <c r="AK209" i="2"/>
  <c r="V208" i="2"/>
  <c r="Y208" i="2" s="1"/>
  <c r="W208" i="2"/>
  <c r="AH248" i="2"/>
  <c r="AG248" i="2"/>
  <c r="AF248" i="2"/>
  <c r="AE248" i="2"/>
  <c r="AN239" i="2"/>
  <c r="AO239" i="2"/>
  <c r="AV281" i="2"/>
  <c r="AW281" i="2" s="1"/>
  <c r="Y274" i="2"/>
  <c r="AO274" i="2"/>
  <c r="W245" i="2"/>
  <c r="V245" i="2"/>
  <c r="Y245" i="2" s="1"/>
  <c r="V241" i="2"/>
  <c r="Y241" i="2" s="1"/>
  <c r="W241" i="2"/>
  <c r="AJ278" i="2"/>
  <c r="AL278" i="2" s="1"/>
  <c r="AM278" i="2" s="1"/>
  <c r="AE203" i="2"/>
  <c r="AH203" i="2"/>
  <c r="AG203" i="2"/>
  <c r="AF203" i="2"/>
  <c r="AK203" i="2"/>
  <c r="AG284" i="2"/>
  <c r="AQ284" i="2" s="1"/>
  <c r="AV284" i="2" s="1"/>
  <c r="AW284" i="2" s="1"/>
  <c r="AG271" i="2"/>
  <c r="AQ271" i="2" s="1"/>
  <c r="AV271" i="2" s="1"/>
  <c r="AW271" i="2" s="1"/>
  <c r="AJ282" i="2" l="1"/>
  <c r="AL282" i="2" s="1"/>
  <c r="AM282" i="2" s="1"/>
  <c r="AJ249" i="2"/>
  <c r="AL249" i="2" s="1"/>
  <c r="AM249" i="2" s="1"/>
  <c r="AJ247" i="2"/>
  <c r="AL247" i="2" s="1"/>
  <c r="AO240" i="2"/>
  <c r="AN240" i="2"/>
  <c r="AJ240" i="2" s="1"/>
  <c r="AL240" i="2" s="1"/>
  <c r="AM240" i="2" s="1"/>
  <c r="AJ242" i="2"/>
  <c r="AL242" i="2" s="1"/>
  <c r="AM242" i="2" s="1"/>
  <c r="AJ239" i="2"/>
  <c r="AL239" i="2" s="1"/>
  <c r="AM239" i="2" s="1"/>
  <c r="AM247" i="2"/>
  <c r="AM244" i="2"/>
  <c r="AM237" i="2"/>
  <c r="BB282" i="2"/>
  <c r="BC282" i="2"/>
  <c r="BD282" i="2" s="1"/>
  <c r="AX282" i="2"/>
  <c r="BL282" i="2"/>
  <c r="AM205" i="2"/>
  <c r="AQ205" i="2" s="1"/>
  <c r="AS205" i="2" s="1"/>
  <c r="AV205" i="2" s="1"/>
  <c r="AM207" i="2"/>
  <c r="AP207" i="2" s="1"/>
  <c r="BB279" i="2"/>
  <c r="BC279" i="2"/>
  <c r="BD279" i="2" s="1"/>
  <c r="AX279" i="2"/>
  <c r="BL279" i="2"/>
  <c r="AM243" i="2"/>
  <c r="AM214" i="2"/>
  <c r="AP214" i="2" s="1"/>
  <c r="AM236" i="2"/>
  <c r="AJ279" i="2"/>
  <c r="AL279" i="2" s="1"/>
  <c r="AM279" i="2" s="1"/>
  <c r="AN245" i="2"/>
  <c r="AO245" i="2"/>
  <c r="AX280" i="2"/>
  <c r="BC280" i="2"/>
  <c r="BD280" i="2" s="1"/>
  <c r="BB280" i="2"/>
  <c r="BL280" i="2"/>
  <c r="AO209" i="2"/>
  <c r="AJ209" i="2"/>
  <c r="AL209" i="2" s="1"/>
  <c r="AM238" i="2"/>
  <c r="BS277" i="2"/>
  <c r="BT277" i="2" s="1"/>
  <c r="BU277" i="2" s="1"/>
  <c r="BG277" i="2"/>
  <c r="BH277" i="2" s="1"/>
  <c r="BE283" i="2"/>
  <c r="BF283" i="2" s="1"/>
  <c r="BJ283" i="2"/>
  <c r="BN283" i="2"/>
  <c r="BO283" i="2" s="1"/>
  <c r="BP283" i="2" s="1"/>
  <c r="AJ212" i="2"/>
  <c r="AL212" i="2" s="1"/>
  <c r="AO212" i="2"/>
  <c r="AJ281" i="2"/>
  <c r="AL281" i="2" s="1"/>
  <c r="AM281" i="2" s="1"/>
  <c r="CA276" i="2"/>
  <c r="BW276" i="2"/>
  <c r="BQ276" i="2"/>
  <c r="AM210" i="2"/>
  <c r="AQ210" i="2" s="1"/>
  <c r="AS210" i="2" s="1"/>
  <c r="AV210" i="2" s="1"/>
  <c r="AJ271" i="2"/>
  <c r="AL271" i="2" s="1"/>
  <c r="AM271" i="2" s="1"/>
  <c r="AJ280" i="2"/>
  <c r="AL280" i="2" s="1"/>
  <c r="AM280" i="2" s="1"/>
  <c r="AM211" i="2"/>
  <c r="AP211" i="2" s="1"/>
  <c r="AO279" i="2"/>
  <c r="Y279" i="2"/>
  <c r="BJ278" i="2"/>
  <c r="BE278" i="2"/>
  <c r="BF278" i="2" s="1"/>
  <c r="BN278" i="2"/>
  <c r="BO278" i="2" s="1"/>
  <c r="BP278" i="2" s="1"/>
  <c r="AJ208" i="2"/>
  <c r="AL208" i="2" s="1"/>
  <c r="AO208" i="2"/>
  <c r="AO213" i="2"/>
  <c r="AJ213" i="2"/>
  <c r="AL213" i="2" s="1"/>
  <c r="BC271" i="2"/>
  <c r="BD271" i="2" s="1"/>
  <c r="AX271" i="2"/>
  <c r="BB271" i="2"/>
  <c r="BL271" i="2"/>
  <c r="AJ203" i="2"/>
  <c r="AL203" i="2" s="1"/>
  <c r="AO203" i="2"/>
  <c r="Y281" i="2"/>
  <c r="AO281" i="2"/>
  <c r="Y280" i="2"/>
  <c r="AO280" i="2"/>
  <c r="AM201" i="2"/>
  <c r="AQ201" i="2" s="1"/>
  <c r="AS201" i="2" s="1"/>
  <c r="AV201" i="2" s="1"/>
  <c r="BJ273" i="2"/>
  <c r="BE273" i="2"/>
  <c r="BF273" i="2" s="1"/>
  <c r="BN273" i="2"/>
  <c r="BO273" i="2" s="1"/>
  <c r="BP273" i="2" s="1"/>
  <c r="BE275" i="2"/>
  <c r="BF275" i="2" s="1"/>
  <c r="BJ275" i="2"/>
  <c r="BN275" i="2"/>
  <c r="BO275" i="2" s="1"/>
  <c r="BP275" i="2" s="1"/>
  <c r="BW277" i="2"/>
  <c r="BQ277" i="2"/>
  <c r="CA277" i="2"/>
  <c r="BS276" i="2"/>
  <c r="BT276" i="2" s="1"/>
  <c r="BU276" i="2" s="1"/>
  <c r="BG276" i="2"/>
  <c r="BH276" i="2" s="1"/>
  <c r="AO271" i="2"/>
  <c r="Y271" i="2"/>
  <c r="BC246" i="2"/>
  <c r="BJ246" i="2" s="1"/>
  <c r="BK246" i="2" s="1"/>
  <c r="AT246" i="2"/>
  <c r="AO284" i="2"/>
  <c r="Y284" i="2"/>
  <c r="BJ274" i="2"/>
  <c r="BN274" i="2"/>
  <c r="BO274" i="2" s="1"/>
  <c r="BP274" i="2" s="1"/>
  <c r="BE274" i="2"/>
  <c r="BF274" i="2" s="1"/>
  <c r="AN241" i="2"/>
  <c r="AO241" i="2"/>
  <c r="AM206" i="2"/>
  <c r="AQ206" i="2" s="1"/>
  <c r="AS206" i="2" s="1"/>
  <c r="AV206" i="2" s="1"/>
  <c r="BN272" i="2"/>
  <c r="BO272" i="2" s="1"/>
  <c r="BP272" i="2" s="1"/>
  <c r="BE272" i="2"/>
  <c r="BF272" i="2" s="1"/>
  <c r="BJ272" i="2"/>
  <c r="AO202" i="2"/>
  <c r="AJ202" i="2"/>
  <c r="AL202" i="2" s="1"/>
  <c r="AO248" i="2"/>
  <c r="AN248" i="2"/>
  <c r="AO282" i="2"/>
  <c r="Y282" i="2"/>
  <c r="AS240" i="2"/>
  <c r="AU240" i="2" s="1"/>
  <c r="AX240" i="2" s="1"/>
  <c r="AR240" i="2"/>
  <c r="AX284" i="2"/>
  <c r="BC284" i="2"/>
  <c r="BD284" i="2" s="1"/>
  <c r="BL284" i="2"/>
  <c r="BB284" i="2"/>
  <c r="BB281" i="2"/>
  <c r="BC281" i="2"/>
  <c r="BD281" i="2" s="1"/>
  <c r="AX281" i="2"/>
  <c r="BL281" i="2"/>
  <c r="AJ204" i="2"/>
  <c r="AL204" i="2" s="1"/>
  <c r="AO204" i="2"/>
  <c r="AZ246" i="2"/>
  <c r="BA246" i="2"/>
  <c r="AJ241" i="2" l="1"/>
  <c r="AL241" i="2" s="1"/>
  <c r="AM241" i="2" s="1"/>
  <c r="AJ245" i="2"/>
  <c r="AL245" i="2" s="1"/>
  <c r="AJ248" i="2"/>
  <c r="AL248" i="2" s="1"/>
  <c r="AQ214" i="2"/>
  <c r="AS214" i="2" s="1"/>
  <c r="AV214" i="2" s="1"/>
  <c r="AY214" i="2" s="1"/>
  <c r="AP205" i="2"/>
  <c r="AR205" i="2" s="1"/>
  <c r="AQ207" i="2"/>
  <c r="AS207" i="2" s="1"/>
  <c r="AV207" i="2" s="1"/>
  <c r="AY207" i="2" s="1"/>
  <c r="BA211" i="2"/>
  <c r="BG211" i="2" s="1"/>
  <c r="BH211" i="2" s="1"/>
  <c r="AR211" i="2"/>
  <c r="AM248" i="2"/>
  <c r="AY205" i="2"/>
  <c r="AX205" i="2"/>
  <c r="AY201" i="2"/>
  <c r="AX201" i="2"/>
  <c r="AX206" i="2"/>
  <c r="AY206" i="2"/>
  <c r="AX210" i="2"/>
  <c r="AY210" i="2"/>
  <c r="AX207" i="2"/>
  <c r="BA240" i="2"/>
  <c r="AZ240" i="2"/>
  <c r="BL246" i="2"/>
  <c r="BP246" i="2"/>
  <c r="BQ246" i="2" s="1"/>
  <c r="BO246" i="2"/>
  <c r="BY246" i="2"/>
  <c r="BG273" i="2"/>
  <c r="BH273" i="2" s="1"/>
  <c r="BS273" i="2"/>
  <c r="BT273" i="2" s="1"/>
  <c r="BU273" i="2" s="1"/>
  <c r="BA214" i="2"/>
  <c r="BG214" i="2" s="1"/>
  <c r="BH214" i="2" s="1"/>
  <c r="AR214" i="2"/>
  <c r="AX285" i="2"/>
  <c r="AX286" i="2"/>
  <c r="AX287" i="2" s="1"/>
  <c r="AX288" i="2" s="1"/>
  <c r="BQ278" i="2"/>
  <c r="CA278" i="2"/>
  <c r="BW278" i="2"/>
  <c r="BE280" i="2"/>
  <c r="BF280" i="2" s="1"/>
  <c r="BJ280" i="2"/>
  <c r="BN280" i="2"/>
  <c r="BO280" i="2" s="1"/>
  <c r="BP280" i="2" s="1"/>
  <c r="AX214" i="2"/>
  <c r="AR239" i="2"/>
  <c r="AS239" i="2"/>
  <c r="AU239" i="2" s="1"/>
  <c r="AX239" i="2" s="1"/>
  <c r="BN281" i="2"/>
  <c r="BO281" i="2" s="1"/>
  <c r="BP281" i="2" s="1"/>
  <c r="BE281" i="2"/>
  <c r="BF281" i="2" s="1"/>
  <c r="BJ281" i="2"/>
  <c r="BS272" i="2"/>
  <c r="BT272" i="2" s="1"/>
  <c r="BU272" i="2" s="1"/>
  <c r="BG272" i="2"/>
  <c r="BH272" i="2" s="1"/>
  <c r="BE271" i="2"/>
  <c r="BF271" i="2" s="1"/>
  <c r="BN271" i="2"/>
  <c r="BO271" i="2" s="1"/>
  <c r="BP271" i="2" s="1"/>
  <c r="BJ271" i="2"/>
  <c r="BS278" i="2"/>
  <c r="BT278" i="2" s="1"/>
  <c r="BU278" i="2" s="1"/>
  <c r="BG278" i="2"/>
  <c r="BH278" i="2" s="1"/>
  <c r="CA272" i="2"/>
  <c r="BW272" i="2"/>
  <c r="BQ272" i="2"/>
  <c r="BG274" i="2"/>
  <c r="BH274" i="2" s="1"/>
  <c r="BS274" i="2"/>
  <c r="BT274" i="2" s="1"/>
  <c r="BU274" i="2" s="1"/>
  <c r="AP201" i="2"/>
  <c r="AM213" i="2"/>
  <c r="AQ213" i="2" s="1"/>
  <c r="AS213" i="2" s="1"/>
  <c r="AV213" i="2" s="1"/>
  <c r="AM212" i="2"/>
  <c r="AQ212" i="2" s="1"/>
  <c r="AS212" i="2" s="1"/>
  <c r="AV212" i="2" s="1"/>
  <c r="AS238" i="2"/>
  <c r="AU238" i="2" s="1"/>
  <c r="AX238" i="2" s="1"/>
  <c r="AR238" i="2"/>
  <c r="AM245" i="2"/>
  <c r="BJ279" i="2"/>
  <c r="BN279" i="2"/>
  <c r="BO279" i="2" s="1"/>
  <c r="BP279" i="2" s="1"/>
  <c r="BE279" i="2"/>
  <c r="BF279" i="2" s="1"/>
  <c r="BN282" i="2"/>
  <c r="BO282" i="2" s="1"/>
  <c r="BP282" i="2" s="1"/>
  <c r="BE282" i="2"/>
  <c r="BF282" i="2" s="1"/>
  <c r="BJ282" i="2"/>
  <c r="BA205" i="2"/>
  <c r="BG205" i="2" s="1"/>
  <c r="BH205" i="2" s="1"/>
  <c r="BQ274" i="2"/>
  <c r="CA274" i="2"/>
  <c r="BW274" i="2"/>
  <c r="AP213" i="2"/>
  <c r="BQ283" i="2"/>
  <c r="CA283" i="2"/>
  <c r="BW283" i="2"/>
  <c r="AR207" i="2"/>
  <c r="BA207" i="2"/>
  <c r="BG207" i="2" s="1"/>
  <c r="BH207" i="2" s="1"/>
  <c r="AS242" i="2"/>
  <c r="AU242" i="2" s="1"/>
  <c r="AX242" i="2" s="1"/>
  <c r="AR242" i="2"/>
  <c r="CA275" i="2"/>
  <c r="BW275" i="2"/>
  <c r="BQ275" i="2"/>
  <c r="AM209" i="2"/>
  <c r="AQ209" i="2" s="1"/>
  <c r="AS209" i="2" s="1"/>
  <c r="AV209" i="2" s="1"/>
  <c r="BE284" i="2"/>
  <c r="BF284" i="2" s="1"/>
  <c r="BJ284" i="2"/>
  <c r="BN284" i="2"/>
  <c r="BO284" i="2" s="1"/>
  <c r="BP284" i="2" s="1"/>
  <c r="AM203" i="2"/>
  <c r="AP203" i="2" s="1"/>
  <c r="AM208" i="2"/>
  <c r="AQ208" i="2" s="1"/>
  <c r="AS208" i="2" s="1"/>
  <c r="AV208" i="2" s="1"/>
  <c r="BG283" i="2"/>
  <c r="BH283" i="2" s="1"/>
  <c r="BS283" i="2"/>
  <c r="BT283" i="2" s="1"/>
  <c r="BU283" i="2" s="1"/>
  <c r="AR243" i="2"/>
  <c r="AS243" i="2"/>
  <c r="AU243" i="2" s="1"/>
  <c r="AX243" i="2" s="1"/>
  <c r="AS237" i="2"/>
  <c r="AU237" i="2" s="1"/>
  <c r="AX237" i="2" s="1"/>
  <c r="AR237" i="2"/>
  <c r="AS244" i="2"/>
  <c r="AU244" i="2" s="1"/>
  <c r="AX244" i="2" s="1"/>
  <c r="AR244" i="2"/>
  <c r="AM204" i="2"/>
  <c r="AP204" i="2" s="1"/>
  <c r="AM202" i="2"/>
  <c r="AP202" i="2" s="1"/>
  <c r="BS275" i="2"/>
  <c r="BT275" i="2" s="1"/>
  <c r="BU275" i="2" s="1"/>
  <c r="BG275" i="2"/>
  <c r="BH275" i="2" s="1"/>
  <c r="AP210" i="2"/>
  <c r="BL286" i="2"/>
  <c r="BL287" i="2" s="1"/>
  <c r="BL285" i="2"/>
  <c r="AQ211" i="2"/>
  <c r="AS211" i="2" s="1"/>
  <c r="AV211" i="2" s="1"/>
  <c r="AP206" i="2"/>
  <c r="AR249" i="2"/>
  <c r="AS249" i="2"/>
  <c r="AU249" i="2" s="1"/>
  <c r="AX249" i="2" s="1"/>
  <c r="AS247" i="2"/>
  <c r="AU247" i="2" s="1"/>
  <c r="AX247" i="2" s="1"/>
  <c r="AR247" i="2"/>
  <c r="BC240" i="2"/>
  <c r="BJ240" i="2" s="1"/>
  <c r="BK240" i="2" s="1"/>
  <c r="AT240" i="2"/>
  <c r="BQ273" i="2"/>
  <c r="BW273" i="2"/>
  <c r="CA273" i="2"/>
  <c r="AS236" i="2"/>
  <c r="AU236" i="2" s="1"/>
  <c r="AX236" i="2" s="1"/>
  <c r="AR236" i="2"/>
  <c r="AQ204" i="2" l="1"/>
  <c r="AS204" i="2" s="1"/>
  <c r="AV204" i="2" s="1"/>
  <c r="AQ203" i="2"/>
  <c r="AS203" i="2" s="1"/>
  <c r="AV203" i="2" s="1"/>
  <c r="AX203" i="2" s="1"/>
  <c r="AQ202" i="2"/>
  <c r="AS202" i="2" s="1"/>
  <c r="AV202" i="2" s="1"/>
  <c r="AY202" i="2" s="1"/>
  <c r="AR203" i="2"/>
  <c r="BA203" i="2"/>
  <c r="BG203" i="2" s="1"/>
  <c r="BH203" i="2" s="1"/>
  <c r="AY213" i="2"/>
  <c r="AX213" i="2"/>
  <c r="AX212" i="2"/>
  <c r="AY212" i="2"/>
  <c r="AY204" i="2"/>
  <c r="AX204" i="2"/>
  <c r="BA202" i="2"/>
  <c r="BG202" i="2" s="1"/>
  <c r="BH202" i="2" s="1"/>
  <c r="AR202" i="2"/>
  <c r="AY209" i="2"/>
  <c r="AX209" i="2"/>
  <c r="AX208" i="2"/>
  <c r="AY208" i="2"/>
  <c r="AY203" i="2"/>
  <c r="BC236" i="2"/>
  <c r="BJ236" i="2" s="1"/>
  <c r="BK236" i="2" s="1"/>
  <c r="AT236" i="2"/>
  <c r="BL240" i="2"/>
  <c r="BP240" i="2"/>
  <c r="BQ240" i="2" s="1"/>
  <c r="BO240" i="2"/>
  <c r="BY240" i="2"/>
  <c r="BC244" i="2"/>
  <c r="BJ244" i="2" s="1"/>
  <c r="BK244" i="2" s="1"/>
  <c r="AT244" i="2"/>
  <c r="BS284" i="2"/>
  <c r="BT284" i="2" s="1"/>
  <c r="BU284" i="2" s="1"/>
  <c r="BG284" i="2"/>
  <c r="BH284" i="2" s="1"/>
  <c r="BM205" i="2"/>
  <c r="BN205" i="2" s="1"/>
  <c r="BL205" i="2"/>
  <c r="BI205" i="2"/>
  <c r="BW205" i="2"/>
  <c r="BA201" i="2"/>
  <c r="BG201" i="2" s="1"/>
  <c r="BH201" i="2" s="1"/>
  <c r="AR201" i="2"/>
  <c r="BS281" i="2"/>
  <c r="BT281" i="2" s="1"/>
  <c r="BU281" i="2" s="1"/>
  <c r="BG281" i="2"/>
  <c r="BH281" i="2" s="1"/>
  <c r="BG280" i="2"/>
  <c r="BH280" i="2" s="1"/>
  <c r="BS280" i="2"/>
  <c r="BT280" i="2" s="1"/>
  <c r="BU280" i="2" s="1"/>
  <c r="BA236" i="2"/>
  <c r="AZ236" i="2"/>
  <c r="AT247" i="2"/>
  <c r="BC247" i="2"/>
  <c r="BJ247" i="2" s="1"/>
  <c r="BK247" i="2" s="1"/>
  <c r="BA210" i="2"/>
  <c r="BG210" i="2" s="1"/>
  <c r="BH210" i="2" s="1"/>
  <c r="AR210" i="2"/>
  <c r="AZ244" i="2"/>
  <c r="BA244" i="2"/>
  <c r="AS245" i="2"/>
  <c r="AU245" i="2" s="1"/>
  <c r="AX245" i="2" s="1"/>
  <c r="AR245" i="2"/>
  <c r="CA281" i="2"/>
  <c r="BQ281" i="2"/>
  <c r="BW281" i="2"/>
  <c r="AZ247" i="2"/>
  <c r="BA247" i="2"/>
  <c r="AT237" i="2"/>
  <c r="BC237" i="2"/>
  <c r="BJ237" i="2" s="1"/>
  <c r="BK237" i="2" s="1"/>
  <c r="AR204" i="2"/>
  <c r="BA204" i="2"/>
  <c r="BG204" i="2" s="1"/>
  <c r="BH204" i="2" s="1"/>
  <c r="AT238" i="2"/>
  <c r="BC238" i="2"/>
  <c r="BJ238" i="2" s="1"/>
  <c r="BK238" i="2" s="1"/>
  <c r="BA239" i="2"/>
  <c r="AZ239" i="2"/>
  <c r="AS241" i="2"/>
  <c r="AU241" i="2" s="1"/>
  <c r="AX241" i="2" s="1"/>
  <c r="AR241" i="2"/>
  <c r="BA249" i="2"/>
  <c r="AZ249" i="2"/>
  <c r="BA237" i="2"/>
  <c r="AZ237" i="2"/>
  <c r="BS282" i="2"/>
  <c r="BT282" i="2" s="1"/>
  <c r="BU282" i="2" s="1"/>
  <c r="BG282" i="2"/>
  <c r="BH282" i="2" s="1"/>
  <c r="BA238" i="2"/>
  <c r="AZ238" i="2"/>
  <c r="BQ271" i="2"/>
  <c r="CA271" i="2"/>
  <c r="BW271" i="2"/>
  <c r="BC239" i="2"/>
  <c r="BJ239" i="2" s="1"/>
  <c r="BK239" i="2" s="1"/>
  <c r="AT239" i="2"/>
  <c r="BC249" i="2"/>
  <c r="BJ249" i="2" s="1"/>
  <c r="BK249" i="2" s="1"/>
  <c r="AT249" i="2"/>
  <c r="AX202" i="2"/>
  <c r="AZ243" i="2"/>
  <c r="BA243" i="2"/>
  <c r="BC242" i="2"/>
  <c r="BJ242" i="2" s="1"/>
  <c r="BK242" i="2" s="1"/>
  <c r="AT242" i="2"/>
  <c r="BA213" i="2"/>
  <c r="BG213" i="2" s="1"/>
  <c r="BH213" i="2" s="1"/>
  <c r="AR213" i="2"/>
  <c r="CA282" i="2"/>
  <c r="BQ282" i="2"/>
  <c r="BW282" i="2"/>
  <c r="BS271" i="2"/>
  <c r="BT271" i="2" s="1"/>
  <c r="BU271" i="2" s="1"/>
  <c r="BG271" i="2"/>
  <c r="BH271" i="2" s="1"/>
  <c r="BR246" i="2"/>
  <c r="BS246" i="2" s="1"/>
  <c r="BT246" i="2" s="1"/>
  <c r="BU246" i="2" s="1"/>
  <c r="BW246" i="2"/>
  <c r="BA206" i="2"/>
  <c r="BG206" i="2" s="1"/>
  <c r="BH206" i="2" s="1"/>
  <c r="AR206" i="2"/>
  <c r="BC243" i="2"/>
  <c r="BJ243" i="2" s="1"/>
  <c r="BK243" i="2" s="1"/>
  <c r="AT243" i="2"/>
  <c r="AP208" i="2"/>
  <c r="BA242" i="2"/>
  <c r="AZ242" i="2"/>
  <c r="BS279" i="2"/>
  <c r="BT279" i="2" s="1"/>
  <c r="BU279" i="2" s="1"/>
  <c r="BG279" i="2"/>
  <c r="BH279" i="2" s="1"/>
  <c r="AS248" i="2"/>
  <c r="AU248" i="2" s="1"/>
  <c r="AX248" i="2" s="1"/>
  <c r="AR248" i="2"/>
  <c r="AX211" i="2"/>
  <c r="AY211" i="2"/>
  <c r="AP209" i="2"/>
  <c r="BQ284" i="2"/>
  <c r="BW284" i="2"/>
  <c r="CA284" i="2"/>
  <c r="BI207" i="2"/>
  <c r="BL207" i="2"/>
  <c r="BM207" i="2"/>
  <c r="BN207" i="2" s="1"/>
  <c r="BW207" i="2"/>
  <c r="CA279" i="2"/>
  <c r="BQ279" i="2"/>
  <c r="BW279" i="2"/>
  <c r="AP212" i="2"/>
  <c r="CA280" i="2"/>
  <c r="BQ280" i="2"/>
  <c r="BW280" i="2"/>
  <c r="BM214" i="2"/>
  <c r="BN214" i="2" s="1"/>
  <c r="BL214" i="2"/>
  <c r="BI214" i="2"/>
  <c r="BW214" i="2"/>
  <c r="BI211" i="2"/>
  <c r="BM211" i="2"/>
  <c r="BN211" i="2" s="1"/>
  <c r="BL211" i="2"/>
  <c r="BW211" i="2"/>
  <c r="BU214" i="2" l="1"/>
  <c r="CB214" i="2"/>
  <c r="BO214" i="2"/>
  <c r="BP214" i="2" s="1"/>
  <c r="BQ214" i="2" s="1"/>
  <c r="BR214" i="2" s="1"/>
  <c r="BA208" i="2"/>
  <c r="BG208" i="2" s="1"/>
  <c r="BH208" i="2" s="1"/>
  <c r="AR208" i="2"/>
  <c r="BL247" i="2"/>
  <c r="BP247" i="2"/>
  <c r="BQ247" i="2" s="1"/>
  <c r="BO247" i="2"/>
  <c r="BY247" i="2"/>
  <c r="BU207" i="2"/>
  <c r="BO207" i="2"/>
  <c r="BP207" i="2" s="1"/>
  <c r="BQ207" i="2" s="1"/>
  <c r="BR207" i="2" s="1"/>
  <c r="CB207" i="2"/>
  <c r="BI204" i="2"/>
  <c r="BM204" i="2"/>
  <c r="BN204" i="2" s="1"/>
  <c r="BL204" i="2"/>
  <c r="BW204" i="2"/>
  <c r="BM201" i="2"/>
  <c r="BN201" i="2" s="1"/>
  <c r="BL201" i="2"/>
  <c r="BI201" i="2"/>
  <c r="BW201" i="2"/>
  <c r="BO244" i="2"/>
  <c r="BP244" i="2"/>
  <c r="BQ244" i="2" s="1"/>
  <c r="BL244" i="2"/>
  <c r="BY244" i="2"/>
  <c r="BC248" i="2"/>
  <c r="BJ248" i="2" s="1"/>
  <c r="BK248" i="2" s="1"/>
  <c r="AT248" i="2"/>
  <c r="BP243" i="2"/>
  <c r="BQ243" i="2" s="1"/>
  <c r="BO243" i="2"/>
  <c r="BL243" i="2"/>
  <c r="BY243" i="2"/>
  <c r="BC245" i="2"/>
  <c r="BJ245" i="2" s="1"/>
  <c r="BK245" i="2" s="1"/>
  <c r="AT245" i="2"/>
  <c r="BU211" i="2"/>
  <c r="BO211" i="2"/>
  <c r="BP211" i="2" s="1"/>
  <c r="BQ211" i="2" s="1"/>
  <c r="BR211" i="2" s="1"/>
  <c r="CB211" i="2"/>
  <c r="BA248" i="2"/>
  <c r="AZ248" i="2"/>
  <c r="BC241" i="2"/>
  <c r="BJ241" i="2" s="1"/>
  <c r="BK241" i="2" s="1"/>
  <c r="AT241" i="2"/>
  <c r="BL237" i="2"/>
  <c r="BP237" i="2"/>
  <c r="BQ237" i="2" s="1"/>
  <c r="BO237" i="2"/>
  <c r="BY237" i="2"/>
  <c r="AZ245" i="2"/>
  <c r="BA245" i="2"/>
  <c r="AR212" i="2"/>
  <c r="BA212" i="2"/>
  <c r="BG212" i="2" s="1"/>
  <c r="BH212" i="2" s="1"/>
  <c r="BM206" i="2"/>
  <c r="BN206" i="2" s="1"/>
  <c r="BL206" i="2"/>
  <c r="BI206" i="2"/>
  <c r="BW206" i="2"/>
  <c r="BA241" i="2"/>
  <c r="AZ241" i="2"/>
  <c r="BR240" i="2"/>
  <c r="BS240" i="2" s="1"/>
  <c r="BT240" i="2" s="1"/>
  <c r="BU240" i="2" s="1"/>
  <c r="BW240" i="2"/>
  <c r="BM213" i="2"/>
  <c r="BN213" i="2" s="1"/>
  <c r="BI213" i="2"/>
  <c r="BL213" i="2"/>
  <c r="BW213" i="2"/>
  <c r="BL249" i="2"/>
  <c r="BP249" i="2"/>
  <c r="BQ249" i="2" s="1"/>
  <c r="BO249" i="2"/>
  <c r="BY249" i="2"/>
  <c r="BU205" i="2"/>
  <c r="BO205" i="2"/>
  <c r="BP205" i="2" s="1"/>
  <c r="BQ205" i="2" s="1"/>
  <c r="BR205" i="2" s="1"/>
  <c r="CB205" i="2"/>
  <c r="BI203" i="2"/>
  <c r="BM203" i="2"/>
  <c r="BN203" i="2" s="1"/>
  <c r="BL203" i="2"/>
  <c r="BW203" i="2"/>
  <c r="BA209" i="2"/>
  <c r="BG209" i="2" s="1"/>
  <c r="BH209" i="2" s="1"/>
  <c r="AR209" i="2"/>
  <c r="BO242" i="2"/>
  <c r="BP242" i="2"/>
  <c r="BQ242" i="2" s="1"/>
  <c r="BL242" i="2"/>
  <c r="BY242" i="2"/>
  <c r="BL239" i="2"/>
  <c r="BP239" i="2"/>
  <c r="BQ239" i="2" s="1"/>
  <c r="BO239" i="2"/>
  <c r="BY239" i="2"/>
  <c r="BL238" i="2"/>
  <c r="BP238" i="2"/>
  <c r="BQ238" i="2" s="1"/>
  <c r="BO238" i="2"/>
  <c r="BY238" i="2"/>
  <c r="BM210" i="2"/>
  <c r="BN210" i="2" s="1"/>
  <c r="BL210" i="2"/>
  <c r="BI210" i="2"/>
  <c r="BW210" i="2"/>
  <c r="BO236" i="2"/>
  <c r="BL236" i="2"/>
  <c r="BP236" i="2"/>
  <c r="BQ236" i="2" s="1"/>
  <c r="BY236" i="2"/>
  <c r="BM202" i="2"/>
  <c r="BN202" i="2" s="1"/>
  <c r="BL202" i="2"/>
  <c r="BI202" i="2"/>
  <c r="BW202" i="2"/>
  <c r="CB213" i="2" l="1"/>
  <c r="BO213" i="2"/>
  <c r="BP213" i="2" s="1"/>
  <c r="BQ213" i="2" s="1"/>
  <c r="BR213" i="2" s="1"/>
  <c r="BU213" i="2"/>
  <c r="BU206" i="2"/>
  <c r="CB206" i="2"/>
  <c r="BO206" i="2"/>
  <c r="BP206" i="2" s="1"/>
  <c r="BQ206" i="2" s="1"/>
  <c r="BR206" i="2" s="1"/>
  <c r="BM209" i="2"/>
  <c r="BN209" i="2" s="1"/>
  <c r="BL209" i="2"/>
  <c r="BI209" i="2"/>
  <c r="BW209" i="2"/>
  <c r="BI212" i="2"/>
  <c r="BM212" i="2"/>
  <c r="BN212" i="2" s="1"/>
  <c r="BL212" i="2"/>
  <c r="BW212" i="2"/>
  <c r="BW215" i="2" s="1"/>
  <c r="BL245" i="2"/>
  <c r="BO245" i="2"/>
  <c r="BP245" i="2"/>
  <c r="BQ245" i="2" s="1"/>
  <c r="BY245" i="2"/>
  <c r="BR247" i="2"/>
  <c r="BS247" i="2" s="1"/>
  <c r="BT247" i="2" s="1"/>
  <c r="BU247" i="2" s="1"/>
  <c r="BW247" i="2"/>
  <c r="BR239" i="2"/>
  <c r="BS239" i="2" s="1"/>
  <c r="BT239" i="2" s="1"/>
  <c r="BU239" i="2" s="1"/>
  <c r="BW239" i="2"/>
  <c r="BP241" i="2"/>
  <c r="BQ241" i="2" s="1"/>
  <c r="BL241" i="2"/>
  <c r="BL251" i="2" s="1"/>
  <c r="BL252" i="2" s="1"/>
  <c r="BL253" i="2" s="1"/>
  <c r="BO241" i="2"/>
  <c r="BY241" i="2"/>
  <c r="BW244" i="2"/>
  <c r="BR244" i="2"/>
  <c r="BS244" i="2" s="1"/>
  <c r="BT244" i="2" s="1"/>
  <c r="BU244" i="2" s="1"/>
  <c r="CB204" i="2"/>
  <c r="BO204" i="2"/>
  <c r="BP204" i="2" s="1"/>
  <c r="BQ204" i="2" s="1"/>
  <c r="BR204" i="2" s="1"/>
  <c r="BU204" i="2"/>
  <c r="CB202" i="2"/>
  <c r="BO202" i="2"/>
  <c r="BP202" i="2" s="1"/>
  <c r="BQ202" i="2" s="1"/>
  <c r="BR202" i="2" s="1"/>
  <c r="BU202" i="2"/>
  <c r="BU210" i="2"/>
  <c r="BO210" i="2"/>
  <c r="BP210" i="2" s="1"/>
  <c r="BQ210" i="2" s="1"/>
  <c r="BR210" i="2" s="1"/>
  <c r="CB210" i="2"/>
  <c r="BR249" i="2"/>
  <c r="BS249" i="2" s="1"/>
  <c r="BT249" i="2" s="1"/>
  <c r="BU249" i="2" s="1"/>
  <c r="BW249" i="2"/>
  <c r="BY251" i="2"/>
  <c r="BY252" i="2" s="1"/>
  <c r="BU203" i="2"/>
  <c r="CB203" i="2"/>
  <c r="BO203" i="2"/>
  <c r="BP203" i="2" s="1"/>
  <c r="BQ203" i="2" s="1"/>
  <c r="BR203" i="2" s="1"/>
  <c r="BI208" i="2"/>
  <c r="BM208" i="2"/>
  <c r="BN208" i="2" s="1"/>
  <c r="BL208" i="2"/>
  <c r="BW208" i="2"/>
  <c r="BW236" i="2"/>
  <c r="BR236" i="2"/>
  <c r="BS236" i="2" s="1"/>
  <c r="BT236" i="2" s="1"/>
  <c r="BU236" i="2" s="1"/>
  <c r="BW243" i="2"/>
  <c r="BR243" i="2"/>
  <c r="BS243" i="2" s="1"/>
  <c r="BT243" i="2" s="1"/>
  <c r="BU243" i="2" s="1"/>
  <c r="BI215" i="2"/>
  <c r="BI216" i="2"/>
  <c r="BI217" i="2" s="1"/>
  <c r="BI218" i="2" s="1"/>
  <c r="BW238" i="2"/>
  <c r="BR238" i="2"/>
  <c r="BS238" i="2" s="1"/>
  <c r="BT238" i="2" s="1"/>
  <c r="BU238" i="2" s="1"/>
  <c r="BW242" i="2"/>
  <c r="BR242" i="2"/>
  <c r="BS242" i="2" s="1"/>
  <c r="BT242" i="2" s="1"/>
  <c r="BU242" i="2" s="1"/>
  <c r="BW237" i="2"/>
  <c r="BR237" i="2"/>
  <c r="BS237" i="2" s="1"/>
  <c r="BT237" i="2" s="1"/>
  <c r="BU237" i="2" s="1"/>
  <c r="BP248" i="2"/>
  <c r="BQ248" i="2" s="1"/>
  <c r="BL248" i="2"/>
  <c r="BO248" i="2"/>
  <c r="BY248" i="2"/>
  <c r="BU201" i="2"/>
  <c r="BO201" i="2"/>
  <c r="BP201" i="2" s="1"/>
  <c r="BQ201" i="2" s="1"/>
  <c r="BR201" i="2" s="1"/>
  <c r="CB201" i="2"/>
  <c r="BY250" i="2" l="1"/>
  <c r="BW216" i="2"/>
  <c r="BW217" i="2" s="1"/>
  <c r="BO208" i="2"/>
  <c r="BP208" i="2" s="1"/>
  <c r="BQ208" i="2" s="1"/>
  <c r="BR208" i="2" s="1"/>
  <c r="CB208" i="2"/>
  <c r="BU208" i="2"/>
  <c r="BR241" i="2"/>
  <c r="BS241" i="2" s="1"/>
  <c r="BT241" i="2" s="1"/>
  <c r="BU241" i="2" s="1"/>
  <c r="BW241" i="2"/>
  <c r="CB209" i="2"/>
  <c r="BO209" i="2"/>
  <c r="BP209" i="2" s="1"/>
  <c r="BQ209" i="2" s="1"/>
  <c r="BR209" i="2" s="1"/>
  <c r="BU209" i="2"/>
  <c r="BO212" i="2"/>
  <c r="BP212" i="2" s="1"/>
  <c r="BQ212" i="2" s="1"/>
  <c r="BR212" i="2" s="1"/>
  <c r="CB212" i="2"/>
  <c r="BU212" i="2"/>
  <c r="BL250" i="2"/>
  <c r="BR248" i="2"/>
  <c r="BS248" i="2" s="1"/>
  <c r="BT248" i="2" s="1"/>
  <c r="BU248" i="2" s="1"/>
  <c r="BW248" i="2"/>
  <c r="BW245" i="2"/>
  <c r="BR245" i="2"/>
  <c r="BS245" i="2" s="1"/>
  <c r="BT245" i="2" s="1"/>
  <c r="BU245" i="2" s="1"/>
  <c r="O160" i="2" l="1"/>
  <c r="L160" i="2"/>
  <c r="K160" i="2"/>
  <c r="D160" i="2"/>
  <c r="E160" i="2" s="1"/>
  <c r="F160" i="2" s="1"/>
  <c r="N160" i="2" s="1"/>
  <c r="C160" i="2"/>
  <c r="O159" i="2"/>
  <c r="L159" i="2"/>
  <c r="K159" i="2"/>
  <c r="D159" i="2"/>
  <c r="E159" i="2" s="1"/>
  <c r="F159" i="2" s="1"/>
  <c r="C159" i="2"/>
  <c r="O158" i="2"/>
  <c r="L158" i="2"/>
  <c r="K158" i="2"/>
  <c r="D158" i="2"/>
  <c r="E158" i="2" s="1"/>
  <c r="F158" i="2" s="1"/>
  <c r="C158" i="2"/>
  <c r="O157" i="2"/>
  <c r="L157" i="2"/>
  <c r="K157" i="2"/>
  <c r="D157" i="2"/>
  <c r="E157" i="2" s="1"/>
  <c r="F157" i="2" s="1"/>
  <c r="N157" i="2" s="1"/>
  <c r="C157" i="2"/>
  <c r="O156" i="2"/>
  <c r="L156" i="2"/>
  <c r="K156" i="2"/>
  <c r="D156" i="2"/>
  <c r="E156" i="2" s="1"/>
  <c r="F156" i="2" s="1"/>
  <c r="C156" i="2"/>
  <c r="O155" i="2"/>
  <c r="L155" i="2"/>
  <c r="K155" i="2"/>
  <c r="D155" i="2"/>
  <c r="E155" i="2" s="1"/>
  <c r="F155" i="2" s="1"/>
  <c r="C155" i="2"/>
  <c r="O154" i="2"/>
  <c r="L154" i="2"/>
  <c r="K154" i="2"/>
  <c r="D154" i="2"/>
  <c r="E154" i="2" s="1"/>
  <c r="F154" i="2" s="1"/>
  <c r="I154" i="2" s="1"/>
  <c r="C154" i="2"/>
  <c r="G154" i="2" s="1"/>
  <c r="O153" i="2"/>
  <c r="L153" i="2"/>
  <c r="K153" i="2"/>
  <c r="D153" i="2"/>
  <c r="E153" i="2" s="1"/>
  <c r="F153" i="2" s="1"/>
  <c r="C153" i="2"/>
  <c r="O152" i="2"/>
  <c r="L152" i="2"/>
  <c r="K152" i="2"/>
  <c r="E152" i="2"/>
  <c r="F152" i="2" s="1"/>
  <c r="N152" i="2" s="1"/>
  <c r="D152" i="2"/>
  <c r="C152" i="2"/>
  <c r="O151" i="2"/>
  <c r="L151" i="2"/>
  <c r="K151" i="2"/>
  <c r="D151" i="2"/>
  <c r="E151" i="2" s="1"/>
  <c r="F151" i="2" s="1"/>
  <c r="C151" i="2"/>
  <c r="O150" i="2"/>
  <c r="L150" i="2"/>
  <c r="K150" i="2"/>
  <c r="D150" i="2"/>
  <c r="E150" i="2" s="1"/>
  <c r="F150" i="2" s="1"/>
  <c r="C150" i="2"/>
  <c r="O149" i="2"/>
  <c r="L149" i="2"/>
  <c r="K149" i="2"/>
  <c r="D149" i="2"/>
  <c r="E149" i="2" s="1"/>
  <c r="F149" i="2" s="1"/>
  <c r="N149" i="2" s="1"/>
  <c r="C149" i="2"/>
  <c r="G149" i="2" s="1"/>
  <c r="M149" i="2" s="1"/>
  <c r="O148" i="2"/>
  <c r="L148" i="2"/>
  <c r="K148" i="2"/>
  <c r="D148" i="2"/>
  <c r="E148" i="2" s="1"/>
  <c r="F148" i="2" s="1"/>
  <c r="C148" i="2"/>
  <c r="O147" i="2"/>
  <c r="L147" i="2"/>
  <c r="K147" i="2"/>
  <c r="D147" i="2"/>
  <c r="E147" i="2" s="1"/>
  <c r="F147" i="2" s="1"/>
  <c r="C147" i="2"/>
  <c r="O146" i="2"/>
  <c r="L146" i="2"/>
  <c r="K146" i="2"/>
  <c r="D146" i="2"/>
  <c r="E146" i="2" s="1"/>
  <c r="F146" i="2" s="1"/>
  <c r="I146" i="2" s="1"/>
  <c r="C146" i="2"/>
  <c r="O145" i="2"/>
  <c r="L145" i="2"/>
  <c r="K145" i="2"/>
  <c r="D145" i="2"/>
  <c r="E145" i="2" s="1"/>
  <c r="F145" i="2" s="1"/>
  <c r="C145" i="2"/>
  <c r="G145" i="2" s="1"/>
  <c r="O144" i="2"/>
  <c r="L144" i="2"/>
  <c r="K144" i="2"/>
  <c r="D144" i="2"/>
  <c r="E144" i="2" s="1"/>
  <c r="F144" i="2" s="1"/>
  <c r="N144" i="2" s="1"/>
  <c r="C144" i="2"/>
  <c r="O143" i="2"/>
  <c r="L143" i="2"/>
  <c r="K143" i="2"/>
  <c r="D143" i="2"/>
  <c r="E143" i="2" s="1"/>
  <c r="F143" i="2" s="1"/>
  <c r="C143" i="2"/>
  <c r="O142" i="2"/>
  <c r="L142" i="2"/>
  <c r="K142" i="2"/>
  <c r="D142" i="2"/>
  <c r="E142" i="2" s="1"/>
  <c r="F142" i="2" s="1"/>
  <c r="C142" i="2"/>
  <c r="O141" i="2"/>
  <c r="L141" i="2"/>
  <c r="K141" i="2"/>
  <c r="D141" i="2"/>
  <c r="E141" i="2" s="1"/>
  <c r="F141" i="2" s="1"/>
  <c r="N141" i="2" s="1"/>
  <c r="C141" i="2"/>
  <c r="G141" i="2" s="1"/>
  <c r="M141" i="2" s="1"/>
  <c r="O140" i="2"/>
  <c r="L140" i="2"/>
  <c r="K140" i="2"/>
  <c r="D140" i="2"/>
  <c r="E140" i="2" s="1"/>
  <c r="F140" i="2" s="1"/>
  <c r="C140" i="2"/>
  <c r="O139" i="2"/>
  <c r="L139" i="2"/>
  <c r="K139" i="2"/>
  <c r="D139" i="2"/>
  <c r="E139" i="2" s="1"/>
  <c r="F139" i="2" s="1"/>
  <c r="N139" i="2" s="1"/>
  <c r="C139" i="2"/>
  <c r="O138" i="2"/>
  <c r="L138" i="2"/>
  <c r="K138" i="2"/>
  <c r="D138" i="2"/>
  <c r="E138" i="2" s="1"/>
  <c r="F138" i="2" s="1"/>
  <c r="C138" i="2"/>
  <c r="G138" i="2" s="1"/>
  <c r="O137" i="2"/>
  <c r="L137" i="2"/>
  <c r="K137" i="2"/>
  <c r="D137" i="2"/>
  <c r="E137" i="2" s="1"/>
  <c r="F137" i="2" s="1"/>
  <c r="C137" i="2"/>
  <c r="O136" i="2"/>
  <c r="L136" i="2"/>
  <c r="K136" i="2"/>
  <c r="D136" i="2"/>
  <c r="E136" i="2" s="1"/>
  <c r="F136" i="2" s="1"/>
  <c r="C136" i="2"/>
  <c r="O135" i="2"/>
  <c r="L135" i="2"/>
  <c r="K135" i="2"/>
  <c r="D135" i="2"/>
  <c r="E135" i="2" s="1"/>
  <c r="F135" i="2" s="1"/>
  <c r="N135" i="2" s="1"/>
  <c r="C135" i="2"/>
  <c r="O134" i="2"/>
  <c r="L134" i="2"/>
  <c r="K134" i="2"/>
  <c r="D134" i="2"/>
  <c r="E134" i="2" s="1"/>
  <c r="F134" i="2" s="1"/>
  <c r="C134" i="2"/>
  <c r="O133" i="2"/>
  <c r="L133" i="2"/>
  <c r="K133" i="2"/>
  <c r="D133" i="2"/>
  <c r="E133" i="2" s="1"/>
  <c r="F133" i="2" s="1"/>
  <c r="N133" i="2" s="1"/>
  <c r="C133" i="2"/>
  <c r="O132" i="2"/>
  <c r="L132" i="2"/>
  <c r="K132" i="2"/>
  <c r="D132" i="2"/>
  <c r="E132" i="2" s="1"/>
  <c r="F132" i="2" s="1"/>
  <c r="C132" i="2"/>
  <c r="O131" i="2"/>
  <c r="L131" i="2"/>
  <c r="K131" i="2"/>
  <c r="D131" i="2"/>
  <c r="E131" i="2" s="1"/>
  <c r="F131" i="2" s="1"/>
  <c r="N131" i="2" s="1"/>
  <c r="C131" i="2"/>
  <c r="G131" i="2" s="1"/>
  <c r="O130" i="2"/>
  <c r="L130" i="2"/>
  <c r="K130" i="2"/>
  <c r="D130" i="2"/>
  <c r="E130" i="2" s="1"/>
  <c r="F130" i="2" s="1"/>
  <c r="C130" i="2"/>
  <c r="O129" i="2"/>
  <c r="L129" i="2"/>
  <c r="K129" i="2"/>
  <c r="D129" i="2"/>
  <c r="E129" i="2" s="1"/>
  <c r="F129" i="2" s="1"/>
  <c r="C129" i="2"/>
  <c r="O128" i="2"/>
  <c r="L128" i="2"/>
  <c r="K128" i="2"/>
  <c r="D128" i="2"/>
  <c r="E128" i="2" s="1"/>
  <c r="F128" i="2" s="1"/>
  <c r="C128" i="2"/>
  <c r="O127" i="2"/>
  <c r="L127" i="2"/>
  <c r="K127" i="2"/>
  <c r="D127" i="2"/>
  <c r="E127" i="2" s="1"/>
  <c r="F127" i="2" s="1"/>
  <c r="C127" i="2"/>
  <c r="O126" i="2"/>
  <c r="L126" i="2"/>
  <c r="K126" i="2"/>
  <c r="D126" i="2"/>
  <c r="E126" i="2" s="1"/>
  <c r="F126" i="2" s="1"/>
  <c r="C126" i="2"/>
  <c r="G126" i="2" s="1"/>
  <c r="O125" i="2"/>
  <c r="L125" i="2"/>
  <c r="K125" i="2"/>
  <c r="D125" i="2"/>
  <c r="E125" i="2" s="1"/>
  <c r="F125" i="2" s="1"/>
  <c r="N125" i="2" s="1"/>
  <c r="C125" i="2"/>
  <c r="O124" i="2"/>
  <c r="L124" i="2"/>
  <c r="K124" i="2"/>
  <c r="D124" i="2"/>
  <c r="E124" i="2" s="1"/>
  <c r="F124" i="2" s="1"/>
  <c r="C124" i="2"/>
  <c r="O123" i="2"/>
  <c r="L123" i="2"/>
  <c r="K123" i="2"/>
  <c r="D123" i="2"/>
  <c r="E123" i="2" s="1"/>
  <c r="F123" i="2" s="1"/>
  <c r="N123" i="2" s="1"/>
  <c r="C123" i="2"/>
  <c r="G123" i="2" s="1"/>
  <c r="O122" i="2"/>
  <c r="L122" i="2"/>
  <c r="K122" i="2"/>
  <c r="D122" i="2"/>
  <c r="E122" i="2" s="1"/>
  <c r="F122" i="2" s="1"/>
  <c r="C122" i="2"/>
  <c r="O121" i="2"/>
  <c r="L121" i="2"/>
  <c r="K121" i="2"/>
  <c r="D121" i="2"/>
  <c r="E121" i="2" s="1"/>
  <c r="F121" i="2" s="1"/>
  <c r="C121" i="2"/>
  <c r="O120" i="2"/>
  <c r="L120" i="2"/>
  <c r="K120" i="2"/>
  <c r="D120" i="2"/>
  <c r="E120" i="2" s="1"/>
  <c r="F120" i="2" s="1"/>
  <c r="C120" i="2"/>
  <c r="O119" i="2"/>
  <c r="L119" i="2"/>
  <c r="K119" i="2"/>
  <c r="D119" i="2"/>
  <c r="E119" i="2" s="1"/>
  <c r="F119" i="2" s="1"/>
  <c r="N119" i="2" s="1"/>
  <c r="C119" i="2"/>
  <c r="O118" i="2"/>
  <c r="L118" i="2"/>
  <c r="K118" i="2"/>
  <c r="D118" i="2"/>
  <c r="E118" i="2" s="1"/>
  <c r="F118" i="2" s="1"/>
  <c r="C118" i="2"/>
  <c r="O117" i="2"/>
  <c r="L117" i="2"/>
  <c r="K117" i="2"/>
  <c r="D117" i="2"/>
  <c r="E117" i="2" s="1"/>
  <c r="F117" i="2" s="1"/>
  <c r="N117" i="2" s="1"/>
  <c r="C117" i="2"/>
  <c r="G117" i="2" s="1"/>
  <c r="O116" i="2"/>
  <c r="L116" i="2"/>
  <c r="K116" i="2"/>
  <c r="D116" i="2"/>
  <c r="E116" i="2" s="1"/>
  <c r="F116" i="2" s="1"/>
  <c r="C116" i="2"/>
  <c r="O115" i="2"/>
  <c r="L115" i="2"/>
  <c r="K115" i="2"/>
  <c r="D115" i="2"/>
  <c r="E115" i="2" s="1"/>
  <c r="F115" i="2" s="1"/>
  <c r="N115" i="2" s="1"/>
  <c r="C115" i="2"/>
  <c r="O114" i="2"/>
  <c r="L114" i="2"/>
  <c r="K114" i="2"/>
  <c r="D114" i="2"/>
  <c r="E114" i="2" s="1"/>
  <c r="F114" i="2" s="1"/>
  <c r="I114" i="2" s="1"/>
  <c r="C114" i="2"/>
  <c r="O113" i="2"/>
  <c r="L113" i="2"/>
  <c r="K113" i="2"/>
  <c r="D113" i="2"/>
  <c r="E113" i="2" s="1"/>
  <c r="F113" i="2" s="1"/>
  <c r="C113" i="2"/>
  <c r="O112" i="2"/>
  <c r="L112" i="2"/>
  <c r="K112" i="2"/>
  <c r="D112" i="2"/>
  <c r="E112" i="2" s="1"/>
  <c r="F112" i="2" s="1"/>
  <c r="C112" i="2"/>
  <c r="O111" i="2"/>
  <c r="L111" i="2"/>
  <c r="K111" i="2"/>
  <c r="D111" i="2"/>
  <c r="E111" i="2" s="1"/>
  <c r="F111" i="2" s="1"/>
  <c r="N111" i="2" s="1"/>
  <c r="C111" i="2"/>
  <c r="O110" i="2"/>
  <c r="L110" i="2"/>
  <c r="K110" i="2"/>
  <c r="D110" i="2"/>
  <c r="E110" i="2" s="1"/>
  <c r="F110" i="2" s="1"/>
  <c r="C110" i="2"/>
  <c r="O109" i="2"/>
  <c r="L109" i="2"/>
  <c r="K109" i="2"/>
  <c r="D109" i="2"/>
  <c r="E109" i="2" s="1"/>
  <c r="F109" i="2" s="1"/>
  <c r="N109" i="2" s="1"/>
  <c r="C109" i="2"/>
  <c r="G109" i="2" s="1"/>
  <c r="O108" i="2"/>
  <c r="L108" i="2"/>
  <c r="K108" i="2"/>
  <c r="D108" i="2"/>
  <c r="E108" i="2" s="1"/>
  <c r="F108" i="2" s="1"/>
  <c r="C108" i="2"/>
  <c r="O107" i="2"/>
  <c r="L107" i="2"/>
  <c r="K107" i="2"/>
  <c r="D107" i="2"/>
  <c r="E107" i="2" s="1"/>
  <c r="F107" i="2" s="1"/>
  <c r="C107" i="2"/>
  <c r="O106" i="2"/>
  <c r="L106" i="2"/>
  <c r="K106" i="2"/>
  <c r="D106" i="2"/>
  <c r="E106" i="2" s="1"/>
  <c r="F106" i="2" s="1"/>
  <c r="C106" i="2"/>
  <c r="O105" i="2"/>
  <c r="L105" i="2"/>
  <c r="K105" i="2"/>
  <c r="D105" i="2"/>
  <c r="E105" i="2" s="1"/>
  <c r="F105" i="2" s="1"/>
  <c r="N105" i="2" s="1"/>
  <c r="C105" i="2"/>
  <c r="O104" i="2"/>
  <c r="L104" i="2"/>
  <c r="K104" i="2"/>
  <c r="D104" i="2"/>
  <c r="E104" i="2" s="1"/>
  <c r="F104" i="2" s="1"/>
  <c r="C104" i="2"/>
  <c r="O103" i="2"/>
  <c r="L103" i="2"/>
  <c r="K103" i="2"/>
  <c r="D103" i="2"/>
  <c r="E103" i="2" s="1"/>
  <c r="F103" i="2" s="1"/>
  <c r="C103" i="2"/>
  <c r="O102" i="2"/>
  <c r="L102" i="2"/>
  <c r="K102" i="2"/>
  <c r="D102" i="2"/>
  <c r="E102" i="2" s="1"/>
  <c r="F102" i="2" s="1"/>
  <c r="G102" i="2" s="1"/>
  <c r="H102" i="2" s="1"/>
  <c r="J102" i="2" s="1"/>
  <c r="C102" i="2"/>
  <c r="O101" i="2"/>
  <c r="L101" i="2"/>
  <c r="K101" i="2"/>
  <c r="D101" i="2"/>
  <c r="E101" i="2" s="1"/>
  <c r="F101" i="2" s="1"/>
  <c r="C101" i="2"/>
  <c r="O100" i="2"/>
  <c r="L100" i="2"/>
  <c r="K100" i="2"/>
  <c r="D100" i="2"/>
  <c r="E100" i="2" s="1"/>
  <c r="F100" i="2" s="1"/>
  <c r="N100" i="2" s="1"/>
  <c r="C100" i="2"/>
  <c r="O99" i="2"/>
  <c r="L99" i="2"/>
  <c r="K99" i="2"/>
  <c r="D99" i="2"/>
  <c r="E99" i="2" s="1"/>
  <c r="F99" i="2" s="1"/>
  <c r="C99" i="2"/>
  <c r="O98" i="2"/>
  <c r="L98" i="2"/>
  <c r="K98" i="2"/>
  <c r="D98" i="2"/>
  <c r="E98" i="2" s="1"/>
  <c r="F98" i="2" s="1"/>
  <c r="C98" i="2"/>
  <c r="O97" i="2"/>
  <c r="L97" i="2"/>
  <c r="K97" i="2"/>
  <c r="D97" i="2"/>
  <c r="E97" i="2" s="1"/>
  <c r="F97" i="2" s="1"/>
  <c r="C97" i="2"/>
  <c r="O96" i="2"/>
  <c r="L96" i="2"/>
  <c r="K96" i="2"/>
  <c r="D96" i="2"/>
  <c r="E96" i="2" s="1"/>
  <c r="F96" i="2" s="1"/>
  <c r="C96" i="2"/>
  <c r="O95" i="2"/>
  <c r="L95" i="2"/>
  <c r="K95" i="2"/>
  <c r="D95" i="2"/>
  <c r="E95" i="2" s="1"/>
  <c r="F95" i="2" s="1"/>
  <c r="C95" i="2"/>
  <c r="O94" i="2"/>
  <c r="L94" i="2"/>
  <c r="K94" i="2"/>
  <c r="D94" i="2"/>
  <c r="E94" i="2" s="1"/>
  <c r="F94" i="2" s="1"/>
  <c r="C94" i="2"/>
  <c r="O93" i="2"/>
  <c r="L93" i="2"/>
  <c r="K93" i="2"/>
  <c r="D93" i="2"/>
  <c r="E93" i="2" s="1"/>
  <c r="F93" i="2" s="1"/>
  <c r="N93" i="2" s="1"/>
  <c r="C93" i="2"/>
  <c r="O92" i="2"/>
  <c r="L92" i="2"/>
  <c r="K92" i="2"/>
  <c r="D92" i="2"/>
  <c r="E92" i="2" s="1"/>
  <c r="F92" i="2" s="1"/>
  <c r="C92" i="2"/>
  <c r="O91" i="2"/>
  <c r="L91" i="2"/>
  <c r="K91" i="2"/>
  <c r="D91" i="2"/>
  <c r="E91" i="2" s="1"/>
  <c r="F91" i="2" s="1"/>
  <c r="C91" i="2"/>
  <c r="O90" i="2"/>
  <c r="L90" i="2"/>
  <c r="K90" i="2"/>
  <c r="D90" i="2"/>
  <c r="E90" i="2" s="1"/>
  <c r="F90" i="2" s="1"/>
  <c r="C90" i="2"/>
  <c r="O89" i="2"/>
  <c r="L89" i="2"/>
  <c r="K89" i="2"/>
  <c r="D89" i="2"/>
  <c r="E89" i="2" s="1"/>
  <c r="F89" i="2" s="1"/>
  <c r="C89" i="2"/>
  <c r="O88" i="2"/>
  <c r="L88" i="2"/>
  <c r="K88" i="2"/>
  <c r="D88" i="2"/>
  <c r="E88" i="2" s="1"/>
  <c r="F88" i="2" s="1"/>
  <c r="C88" i="2"/>
  <c r="O87" i="2"/>
  <c r="L87" i="2"/>
  <c r="K87" i="2"/>
  <c r="D87" i="2"/>
  <c r="E87" i="2" s="1"/>
  <c r="F87" i="2" s="1"/>
  <c r="C87" i="2"/>
  <c r="O86" i="2"/>
  <c r="L86" i="2"/>
  <c r="K86" i="2"/>
  <c r="D86" i="2"/>
  <c r="E86" i="2" s="1"/>
  <c r="F86" i="2" s="1"/>
  <c r="C86" i="2"/>
  <c r="O85" i="2"/>
  <c r="L85" i="2"/>
  <c r="K85" i="2"/>
  <c r="D85" i="2"/>
  <c r="E85" i="2" s="1"/>
  <c r="F85" i="2" s="1"/>
  <c r="C85" i="2"/>
  <c r="O84" i="2"/>
  <c r="L84" i="2"/>
  <c r="K84" i="2"/>
  <c r="D84" i="2"/>
  <c r="E84" i="2" s="1"/>
  <c r="F84" i="2" s="1"/>
  <c r="N84" i="2" s="1"/>
  <c r="C84" i="2"/>
  <c r="N80" i="2"/>
  <c r="L80" i="2"/>
  <c r="K80" i="2"/>
  <c r="D80" i="2"/>
  <c r="E80" i="2" s="1"/>
  <c r="F80" i="2" s="1"/>
  <c r="C80" i="2"/>
  <c r="N79" i="2"/>
  <c r="L79" i="2"/>
  <c r="K79" i="2"/>
  <c r="D79" i="2"/>
  <c r="E79" i="2" s="1"/>
  <c r="F79" i="2" s="1"/>
  <c r="C79" i="2"/>
  <c r="G79" i="2" s="1"/>
  <c r="H79" i="2" s="1"/>
  <c r="J79" i="2" s="1"/>
  <c r="N78" i="2"/>
  <c r="L78" i="2"/>
  <c r="K78" i="2"/>
  <c r="D78" i="2"/>
  <c r="E78" i="2" s="1"/>
  <c r="F78" i="2" s="1"/>
  <c r="C78" i="2"/>
  <c r="N77" i="2"/>
  <c r="L77" i="2"/>
  <c r="K77" i="2"/>
  <c r="D77" i="2"/>
  <c r="E77" i="2" s="1"/>
  <c r="F77" i="2" s="1"/>
  <c r="C77" i="2"/>
  <c r="N76" i="2"/>
  <c r="L76" i="2"/>
  <c r="K76" i="2"/>
  <c r="I76" i="2"/>
  <c r="D76" i="2"/>
  <c r="E76" i="2" s="1"/>
  <c r="F76" i="2" s="1"/>
  <c r="M76" i="2" s="1"/>
  <c r="C76" i="2"/>
  <c r="G76" i="2" s="1"/>
  <c r="H76" i="2" s="1"/>
  <c r="J76" i="2" s="1"/>
  <c r="N75" i="2"/>
  <c r="L75" i="2"/>
  <c r="K75" i="2"/>
  <c r="E75" i="2"/>
  <c r="F75" i="2" s="1"/>
  <c r="D75" i="2"/>
  <c r="C75" i="2"/>
  <c r="N74" i="2"/>
  <c r="L74" i="2"/>
  <c r="K74" i="2"/>
  <c r="J74" i="2"/>
  <c r="E74" i="2"/>
  <c r="F74" i="2" s="1"/>
  <c r="M74" i="2" s="1"/>
  <c r="D74" i="2"/>
  <c r="C74" i="2"/>
  <c r="G74" i="2" s="1"/>
  <c r="H74" i="2" s="1"/>
  <c r="N73" i="2"/>
  <c r="M73" i="2"/>
  <c r="L73" i="2"/>
  <c r="K73" i="2"/>
  <c r="E73" i="2"/>
  <c r="F73" i="2" s="1"/>
  <c r="I73" i="2" s="1"/>
  <c r="D73" i="2"/>
  <c r="C73" i="2"/>
  <c r="G73" i="2" s="1"/>
  <c r="H73" i="2" s="1"/>
  <c r="J73" i="2" s="1"/>
  <c r="N72" i="2"/>
  <c r="L72" i="2"/>
  <c r="K72" i="2"/>
  <c r="I72" i="2"/>
  <c r="D72" i="2"/>
  <c r="E72" i="2" s="1"/>
  <c r="F72" i="2" s="1"/>
  <c r="M72" i="2" s="1"/>
  <c r="C72" i="2"/>
  <c r="G72" i="2" s="1"/>
  <c r="H72" i="2" s="1"/>
  <c r="J72" i="2" s="1"/>
  <c r="N71" i="2"/>
  <c r="L71" i="2"/>
  <c r="K71" i="2"/>
  <c r="D71" i="2"/>
  <c r="E71" i="2" s="1"/>
  <c r="F71" i="2" s="1"/>
  <c r="M71" i="2" s="1"/>
  <c r="C71" i="2"/>
  <c r="N70" i="2"/>
  <c r="M70" i="2"/>
  <c r="L70" i="2"/>
  <c r="K70" i="2"/>
  <c r="E70" i="2"/>
  <c r="F70" i="2" s="1"/>
  <c r="I70" i="2" s="1"/>
  <c r="D70" i="2"/>
  <c r="C70" i="2"/>
  <c r="N69" i="2"/>
  <c r="M69" i="2"/>
  <c r="L69" i="2"/>
  <c r="K69" i="2"/>
  <c r="D69" i="2"/>
  <c r="E69" i="2" s="1"/>
  <c r="F69" i="2" s="1"/>
  <c r="I69" i="2" s="1"/>
  <c r="C69" i="2"/>
  <c r="N68" i="2"/>
  <c r="M68" i="2"/>
  <c r="L68" i="2"/>
  <c r="K68" i="2"/>
  <c r="D68" i="2"/>
  <c r="E68" i="2" s="1"/>
  <c r="F68" i="2" s="1"/>
  <c r="I68" i="2" s="1"/>
  <c r="C68" i="2"/>
  <c r="G68" i="2" s="1"/>
  <c r="H68" i="2" s="1"/>
  <c r="J68" i="2" s="1"/>
  <c r="N67" i="2"/>
  <c r="L67" i="2"/>
  <c r="K67" i="2"/>
  <c r="E67" i="2"/>
  <c r="F67" i="2" s="1"/>
  <c r="D67" i="2"/>
  <c r="C67" i="2"/>
  <c r="N66" i="2"/>
  <c r="L66" i="2"/>
  <c r="K66" i="2"/>
  <c r="E66" i="2"/>
  <c r="F66" i="2" s="1"/>
  <c r="D66" i="2"/>
  <c r="C66" i="2"/>
  <c r="N65" i="2"/>
  <c r="M65" i="2"/>
  <c r="L65" i="2"/>
  <c r="K65" i="2"/>
  <c r="E65" i="2"/>
  <c r="F65" i="2" s="1"/>
  <c r="I65" i="2" s="1"/>
  <c r="D65" i="2"/>
  <c r="C65" i="2"/>
  <c r="G65" i="2" s="1"/>
  <c r="H65" i="2" s="1"/>
  <c r="J65" i="2" s="1"/>
  <c r="N64" i="2"/>
  <c r="L64" i="2"/>
  <c r="K64" i="2"/>
  <c r="I64" i="2"/>
  <c r="D64" i="2"/>
  <c r="E64" i="2" s="1"/>
  <c r="F64" i="2" s="1"/>
  <c r="M64" i="2" s="1"/>
  <c r="C64" i="2"/>
  <c r="G64" i="2" s="1"/>
  <c r="H64" i="2" s="1"/>
  <c r="J64" i="2" s="1"/>
  <c r="N63" i="2"/>
  <c r="L63" i="2"/>
  <c r="K63" i="2"/>
  <c r="D63" i="2"/>
  <c r="E63" i="2" s="1"/>
  <c r="F63" i="2" s="1"/>
  <c r="M63" i="2" s="1"/>
  <c r="C63" i="2"/>
  <c r="N62" i="2"/>
  <c r="M62" i="2"/>
  <c r="L62" i="2"/>
  <c r="K62" i="2"/>
  <c r="E62" i="2"/>
  <c r="F62" i="2" s="1"/>
  <c r="I62" i="2" s="1"/>
  <c r="D62" i="2"/>
  <c r="C62" i="2"/>
  <c r="N61" i="2"/>
  <c r="M61" i="2"/>
  <c r="L61" i="2"/>
  <c r="K61" i="2"/>
  <c r="D61" i="2"/>
  <c r="E61" i="2" s="1"/>
  <c r="F61" i="2" s="1"/>
  <c r="I61" i="2" s="1"/>
  <c r="C61" i="2"/>
  <c r="N60" i="2"/>
  <c r="M60" i="2"/>
  <c r="L60" i="2"/>
  <c r="K60" i="2"/>
  <c r="D60" i="2"/>
  <c r="E60" i="2" s="1"/>
  <c r="F60" i="2" s="1"/>
  <c r="I60" i="2" s="1"/>
  <c r="C60" i="2"/>
  <c r="G60" i="2" s="1"/>
  <c r="H60" i="2" s="1"/>
  <c r="J60" i="2" s="1"/>
  <c r="N59" i="2"/>
  <c r="L59" i="2"/>
  <c r="K59" i="2"/>
  <c r="G59" i="2"/>
  <c r="H59" i="2" s="1"/>
  <c r="J59" i="2" s="1"/>
  <c r="E59" i="2"/>
  <c r="F59" i="2" s="1"/>
  <c r="D59" i="2"/>
  <c r="C59" i="2"/>
  <c r="N58" i="2"/>
  <c r="L58" i="2"/>
  <c r="K58" i="2"/>
  <c r="E58" i="2"/>
  <c r="F58" i="2" s="1"/>
  <c r="D58" i="2"/>
  <c r="C58" i="2"/>
  <c r="N57" i="2"/>
  <c r="M57" i="2"/>
  <c r="L57" i="2"/>
  <c r="K57" i="2"/>
  <c r="E57" i="2"/>
  <c r="F57" i="2" s="1"/>
  <c r="I57" i="2" s="1"/>
  <c r="D57" i="2"/>
  <c r="C57" i="2"/>
  <c r="G57" i="2" s="1"/>
  <c r="H57" i="2" s="1"/>
  <c r="J57" i="2" s="1"/>
  <c r="N56" i="2"/>
  <c r="L56" i="2"/>
  <c r="K56" i="2"/>
  <c r="I56" i="2"/>
  <c r="D56" i="2"/>
  <c r="E56" i="2" s="1"/>
  <c r="F56" i="2" s="1"/>
  <c r="M56" i="2" s="1"/>
  <c r="C56" i="2"/>
  <c r="G56" i="2" s="1"/>
  <c r="H56" i="2" s="1"/>
  <c r="J56" i="2" s="1"/>
  <c r="N55" i="2"/>
  <c r="L55" i="2"/>
  <c r="K55" i="2"/>
  <c r="D55" i="2"/>
  <c r="E55" i="2" s="1"/>
  <c r="F55" i="2" s="1"/>
  <c r="M55" i="2" s="1"/>
  <c r="C55" i="2"/>
  <c r="N54" i="2"/>
  <c r="M54" i="2"/>
  <c r="L54" i="2"/>
  <c r="K54" i="2"/>
  <c r="E54" i="2"/>
  <c r="F54" i="2" s="1"/>
  <c r="I54" i="2" s="1"/>
  <c r="D54" i="2"/>
  <c r="C54" i="2"/>
  <c r="N53" i="2"/>
  <c r="M53" i="2"/>
  <c r="L53" i="2"/>
  <c r="K53" i="2"/>
  <c r="D53" i="2"/>
  <c r="E53" i="2" s="1"/>
  <c r="F53" i="2" s="1"/>
  <c r="I53" i="2" s="1"/>
  <c r="C53" i="2"/>
  <c r="N52" i="2"/>
  <c r="M52" i="2"/>
  <c r="L52" i="2"/>
  <c r="K52" i="2"/>
  <c r="D52" i="2"/>
  <c r="E52" i="2" s="1"/>
  <c r="F52" i="2" s="1"/>
  <c r="I52" i="2" s="1"/>
  <c r="C52" i="2"/>
  <c r="G52" i="2" s="1"/>
  <c r="H52" i="2" s="1"/>
  <c r="J52" i="2" s="1"/>
  <c r="N51" i="2"/>
  <c r="L51" i="2"/>
  <c r="K51" i="2"/>
  <c r="E51" i="2"/>
  <c r="F51" i="2" s="1"/>
  <c r="G51" i="2" s="1"/>
  <c r="H51" i="2" s="1"/>
  <c r="J51" i="2" s="1"/>
  <c r="D51" i="2"/>
  <c r="C51" i="2"/>
  <c r="N50" i="2"/>
  <c r="L50" i="2"/>
  <c r="K50" i="2"/>
  <c r="E50" i="2"/>
  <c r="F50" i="2" s="1"/>
  <c r="D50" i="2"/>
  <c r="C50" i="2"/>
  <c r="N49" i="2"/>
  <c r="M49" i="2"/>
  <c r="L49" i="2"/>
  <c r="K49" i="2"/>
  <c r="E49" i="2"/>
  <c r="F49" i="2" s="1"/>
  <c r="I49" i="2" s="1"/>
  <c r="D49" i="2"/>
  <c r="C49" i="2"/>
  <c r="G49" i="2" s="1"/>
  <c r="H49" i="2" s="1"/>
  <c r="J49" i="2" s="1"/>
  <c r="N48" i="2"/>
  <c r="L48" i="2"/>
  <c r="K48" i="2"/>
  <c r="I48" i="2"/>
  <c r="D48" i="2"/>
  <c r="E48" i="2" s="1"/>
  <c r="F48" i="2" s="1"/>
  <c r="M48" i="2" s="1"/>
  <c r="C48" i="2"/>
  <c r="G48" i="2" s="1"/>
  <c r="H48" i="2" s="1"/>
  <c r="J48" i="2" s="1"/>
  <c r="N47" i="2"/>
  <c r="L47" i="2"/>
  <c r="K47" i="2"/>
  <c r="I47" i="2"/>
  <c r="D47" i="2"/>
  <c r="E47" i="2" s="1"/>
  <c r="F47" i="2" s="1"/>
  <c r="M47" i="2" s="1"/>
  <c r="C47" i="2"/>
  <c r="N46" i="2"/>
  <c r="M46" i="2"/>
  <c r="L46" i="2"/>
  <c r="K46" i="2"/>
  <c r="E46" i="2"/>
  <c r="F46" i="2" s="1"/>
  <c r="I46" i="2" s="1"/>
  <c r="D46" i="2"/>
  <c r="C46" i="2"/>
  <c r="N45" i="2"/>
  <c r="L45" i="2"/>
  <c r="K45" i="2"/>
  <c r="D45" i="2"/>
  <c r="E45" i="2" s="1"/>
  <c r="F45" i="2" s="1"/>
  <c r="C45" i="2"/>
  <c r="N44" i="2"/>
  <c r="M44" i="2"/>
  <c r="L44" i="2"/>
  <c r="K44" i="2"/>
  <c r="D44" i="2"/>
  <c r="E44" i="2" s="1"/>
  <c r="F44" i="2" s="1"/>
  <c r="I44" i="2" s="1"/>
  <c r="C44" i="2"/>
  <c r="G44" i="2" s="1"/>
  <c r="H44" i="2" s="1"/>
  <c r="J44" i="2" s="1"/>
  <c r="N43" i="2"/>
  <c r="L43" i="2"/>
  <c r="K43" i="2"/>
  <c r="E43" i="2"/>
  <c r="F43" i="2" s="1"/>
  <c r="D43" i="2"/>
  <c r="C43" i="2"/>
  <c r="N42" i="2"/>
  <c r="L42" i="2"/>
  <c r="K42" i="2"/>
  <c r="E42" i="2"/>
  <c r="F42" i="2" s="1"/>
  <c r="M42" i="2" s="1"/>
  <c r="D42" i="2"/>
  <c r="C42" i="2"/>
  <c r="N41" i="2"/>
  <c r="L41" i="2"/>
  <c r="K41" i="2"/>
  <c r="D41" i="2"/>
  <c r="E41" i="2" s="1"/>
  <c r="F41" i="2" s="1"/>
  <c r="C41" i="2"/>
  <c r="G41" i="2" s="1"/>
  <c r="H41" i="2" s="1"/>
  <c r="J41" i="2" s="1"/>
  <c r="N40" i="2"/>
  <c r="M40" i="2"/>
  <c r="L40" i="2"/>
  <c r="K40" i="2"/>
  <c r="I40" i="2"/>
  <c r="G40" i="2"/>
  <c r="H40" i="2" s="1"/>
  <c r="J40" i="2" s="1"/>
  <c r="D40" i="2"/>
  <c r="E40" i="2" s="1"/>
  <c r="F40" i="2" s="1"/>
  <c r="C40" i="2"/>
  <c r="N39" i="2"/>
  <c r="L39" i="2"/>
  <c r="K39" i="2"/>
  <c r="G39" i="2"/>
  <c r="H39" i="2" s="1"/>
  <c r="J39" i="2" s="1"/>
  <c r="D39" i="2"/>
  <c r="E39" i="2" s="1"/>
  <c r="F39" i="2" s="1"/>
  <c r="C39" i="2"/>
  <c r="N38" i="2"/>
  <c r="L38" i="2"/>
  <c r="K38" i="2"/>
  <c r="D38" i="2"/>
  <c r="E38" i="2" s="1"/>
  <c r="F38" i="2" s="1"/>
  <c r="C38" i="2"/>
  <c r="N37" i="2"/>
  <c r="L37" i="2"/>
  <c r="K37" i="2"/>
  <c r="D37" i="2"/>
  <c r="E37" i="2" s="1"/>
  <c r="F37" i="2" s="1"/>
  <c r="C37" i="2"/>
  <c r="N36" i="2"/>
  <c r="L36" i="2"/>
  <c r="K36" i="2"/>
  <c r="D36" i="2"/>
  <c r="E36" i="2" s="1"/>
  <c r="F36" i="2" s="1"/>
  <c r="C36" i="2"/>
  <c r="G36" i="2" s="1"/>
  <c r="H36" i="2" s="1"/>
  <c r="J36" i="2" s="1"/>
  <c r="N35" i="2"/>
  <c r="L35" i="2"/>
  <c r="K35" i="2"/>
  <c r="E35" i="2"/>
  <c r="F35" i="2" s="1"/>
  <c r="D35" i="2"/>
  <c r="C35" i="2"/>
  <c r="N34" i="2"/>
  <c r="L34" i="2"/>
  <c r="K34" i="2"/>
  <c r="E34" i="2"/>
  <c r="F34" i="2" s="1"/>
  <c r="D34" i="2"/>
  <c r="C34" i="2"/>
  <c r="N33" i="2"/>
  <c r="L33" i="2"/>
  <c r="K33" i="2"/>
  <c r="E33" i="2"/>
  <c r="F33" i="2" s="1"/>
  <c r="D33" i="2"/>
  <c r="C33" i="2"/>
  <c r="N32" i="2"/>
  <c r="M32" i="2"/>
  <c r="L32" i="2"/>
  <c r="K32" i="2"/>
  <c r="D32" i="2"/>
  <c r="E32" i="2" s="1"/>
  <c r="F32" i="2" s="1"/>
  <c r="I32" i="2" s="1"/>
  <c r="C32" i="2"/>
  <c r="G32" i="2" s="1"/>
  <c r="H32" i="2" s="1"/>
  <c r="J32" i="2" s="1"/>
  <c r="N31" i="2"/>
  <c r="M31" i="2"/>
  <c r="L31" i="2"/>
  <c r="K31" i="2"/>
  <c r="D31" i="2"/>
  <c r="E31" i="2" s="1"/>
  <c r="F31" i="2" s="1"/>
  <c r="I31" i="2" s="1"/>
  <c r="C31" i="2"/>
  <c r="N30" i="2"/>
  <c r="L30" i="2"/>
  <c r="K30" i="2"/>
  <c r="D30" i="2"/>
  <c r="E30" i="2" s="1"/>
  <c r="F30" i="2" s="1"/>
  <c r="C30" i="2"/>
  <c r="N29" i="2"/>
  <c r="L29" i="2"/>
  <c r="K29" i="2"/>
  <c r="D29" i="2"/>
  <c r="E29" i="2" s="1"/>
  <c r="F29" i="2" s="1"/>
  <c r="C29" i="2"/>
  <c r="N28" i="2"/>
  <c r="M28" i="2"/>
  <c r="L28" i="2"/>
  <c r="K28" i="2"/>
  <c r="I28" i="2"/>
  <c r="E28" i="2"/>
  <c r="F28" i="2" s="1"/>
  <c r="D28" i="2"/>
  <c r="C28" i="2"/>
  <c r="G28" i="2" s="1"/>
  <c r="H28" i="2" s="1"/>
  <c r="J28" i="2" s="1"/>
  <c r="N27" i="2"/>
  <c r="L27" i="2"/>
  <c r="K27" i="2"/>
  <c r="F27" i="2"/>
  <c r="E27" i="2"/>
  <c r="D27" i="2"/>
  <c r="C27" i="2"/>
  <c r="G27" i="2" s="1"/>
  <c r="H27" i="2" s="1"/>
  <c r="J27" i="2" s="1"/>
  <c r="N26" i="2"/>
  <c r="L26" i="2"/>
  <c r="K26" i="2"/>
  <c r="E26" i="2"/>
  <c r="F26" i="2" s="1"/>
  <c r="M26" i="2" s="1"/>
  <c r="D26" i="2"/>
  <c r="C26" i="2"/>
  <c r="G26" i="2" s="1"/>
  <c r="H26" i="2" s="1"/>
  <c r="J26" i="2" s="1"/>
  <c r="N25" i="2"/>
  <c r="M25" i="2"/>
  <c r="L25" i="2"/>
  <c r="K25" i="2"/>
  <c r="D25" i="2"/>
  <c r="E25" i="2" s="1"/>
  <c r="F25" i="2" s="1"/>
  <c r="I25" i="2" s="1"/>
  <c r="C25" i="2"/>
  <c r="G25" i="2" s="1"/>
  <c r="H25" i="2" s="1"/>
  <c r="J25" i="2" s="1"/>
  <c r="N24" i="2"/>
  <c r="M24" i="2"/>
  <c r="L24" i="2"/>
  <c r="K24" i="2"/>
  <c r="I24" i="2"/>
  <c r="G24" i="2"/>
  <c r="H24" i="2" s="1"/>
  <c r="J24" i="2" s="1"/>
  <c r="D24" i="2"/>
  <c r="E24" i="2" s="1"/>
  <c r="F24" i="2" s="1"/>
  <c r="C24" i="2"/>
  <c r="N23" i="2"/>
  <c r="L23" i="2"/>
  <c r="K23" i="2"/>
  <c r="D23" i="2"/>
  <c r="E23" i="2" s="1"/>
  <c r="F23" i="2" s="1"/>
  <c r="G23" i="2" s="1"/>
  <c r="H23" i="2" s="1"/>
  <c r="J23" i="2" s="1"/>
  <c r="C23" i="2"/>
  <c r="N22" i="2"/>
  <c r="L22" i="2"/>
  <c r="K22" i="2"/>
  <c r="D22" i="2"/>
  <c r="E22" i="2" s="1"/>
  <c r="F22" i="2" s="1"/>
  <c r="C22" i="2"/>
  <c r="N21" i="2"/>
  <c r="L21" i="2"/>
  <c r="K21" i="2"/>
  <c r="D21" i="2"/>
  <c r="E21" i="2" s="1"/>
  <c r="F21" i="2" s="1"/>
  <c r="C21" i="2"/>
  <c r="N20" i="2"/>
  <c r="L20" i="2"/>
  <c r="K20" i="2"/>
  <c r="D20" i="2"/>
  <c r="E20" i="2" s="1"/>
  <c r="F20" i="2" s="1"/>
  <c r="C20" i="2"/>
  <c r="G20" i="2" s="1"/>
  <c r="H20" i="2" s="1"/>
  <c r="J20" i="2" s="1"/>
  <c r="N19" i="2"/>
  <c r="L19" i="2"/>
  <c r="K19" i="2"/>
  <c r="E19" i="2"/>
  <c r="F19" i="2" s="1"/>
  <c r="D19" i="2"/>
  <c r="C19" i="2"/>
  <c r="N18" i="2"/>
  <c r="L18" i="2"/>
  <c r="K18" i="2"/>
  <c r="E18" i="2"/>
  <c r="F18" i="2" s="1"/>
  <c r="D18" i="2"/>
  <c r="C18" i="2"/>
  <c r="N17" i="2"/>
  <c r="L17" i="2"/>
  <c r="K17" i="2"/>
  <c r="E17" i="2"/>
  <c r="F17" i="2" s="1"/>
  <c r="D17" i="2"/>
  <c r="C17" i="2"/>
  <c r="N16" i="2"/>
  <c r="M16" i="2"/>
  <c r="L16" i="2"/>
  <c r="K16" i="2"/>
  <c r="D16" i="2"/>
  <c r="E16" i="2" s="1"/>
  <c r="F16" i="2" s="1"/>
  <c r="I16" i="2" s="1"/>
  <c r="C16" i="2"/>
  <c r="G16" i="2" s="1"/>
  <c r="H16" i="2" s="1"/>
  <c r="J16" i="2" s="1"/>
  <c r="N15" i="2"/>
  <c r="L15" i="2"/>
  <c r="K15" i="2"/>
  <c r="D15" i="2"/>
  <c r="E15" i="2" s="1"/>
  <c r="F15" i="2" s="1"/>
  <c r="I15" i="2" s="1"/>
  <c r="C15" i="2"/>
  <c r="G15" i="2" s="1"/>
  <c r="H15" i="2" s="1"/>
  <c r="J15" i="2" s="1"/>
  <c r="N14" i="2"/>
  <c r="L14" i="2"/>
  <c r="K14" i="2"/>
  <c r="D14" i="2"/>
  <c r="E14" i="2" s="1"/>
  <c r="F14" i="2" s="1"/>
  <c r="C14" i="2"/>
  <c r="N13" i="2"/>
  <c r="L13" i="2"/>
  <c r="K13" i="2"/>
  <c r="G13" i="2"/>
  <c r="H13" i="2" s="1"/>
  <c r="J13" i="2" s="1"/>
  <c r="D13" i="2"/>
  <c r="E13" i="2" s="1"/>
  <c r="F13" i="2" s="1"/>
  <c r="C13" i="2"/>
  <c r="N12" i="2"/>
  <c r="M12" i="2"/>
  <c r="L12" i="2"/>
  <c r="K12" i="2"/>
  <c r="I12" i="2"/>
  <c r="E12" i="2"/>
  <c r="F12" i="2" s="1"/>
  <c r="D12" i="2"/>
  <c r="C12" i="2"/>
  <c r="G12" i="2" s="1"/>
  <c r="H12" i="2" s="1"/>
  <c r="J12" i="2" s="1"/>
  <c r="N11" i="2"/>
  <c r="L11" i="2"/>
  <c r="K11" i="2"/>
  <c r="H11" i="2"/>
  <c r="J11" i="2" s="1"/>
  <c r="F11" i="2"/>
  <c r="E11" i="2"/>
  <c r="D11" i="2"/>
  <c r="C11" i="2"/>
  <c r="G11" i="2" s="1"/>
  <c r="N10" i="2"/>
  <c r="L10" i="2"/>
  <c r="K10" i="2"/>
  <c r="E10" i="2"/>
  <c r="F10" i="2" s="1"/>
  <c r="M10" i="2" s="1"/>
  <c r="D10" i="2"/>
  <c r="C10" i="2"/>
  <c r="G10" i="2" s="1"/>
  <c r="H10" i="2" s="1"/>
  <c r="J10" i="2" s="1"/>
  <c r="N9" i="2"/>
  <c r="L9" i="2"/>
  <c r="K9" i="2"/>
  <c r="D9" i="2"/>
  <c r="E9" i="2" s="1"/>
  <c r="F9" i="2" s="1"/>
  <c r="I9" i="2" s="1"/>
  <c r="C9" i="2"/>
  <c r="G9" i="2" s="1"/>
  <c r="H9" i="2" s="1"/>
  <c r="J9" i="2" s="1"/>
  <c r="N8" i="2"/>
  <c r="M8" i="2"/>
  <c r="L8" i="2"/>
  <c r="K8" i="2"/>
  <c r="I8" i="2"/>
  <c r="G8" i="2"/>
  <c r="H8" i="2" s="1"/>
  <c r="J8" i="2" s="1"/>
  <c r="D8" i="2"/>
  <c r="E8" i="2" s="1"/>
  <c r="F8" i="2" s="1"/>
  <c r="C8" i="2"/>
  <c r="N7" i="2"/>
  <c r="L7" i="2"/>
  <c r="K7" i="2"/>
  <c r="D7" i="2"/>
  <c r="E7" i="2" s="1"/>
  <c r="F7" i="2" s="1"/>
  <c r="M7" i="2" s="1"/>
  <c r="C7" i="2"/>
  <c r="N6" i="2"/>
  <c r="L6" i="2"/>
  <c r="K6" i="2"/>
  <c r="D6" i="2"/>
  <c r="E6" i="2" s="1"/>
  <c r="F6" i="2" s="1"/>
  <c r="C6" i="2"/>
  <c r="N5" i="2"/>
  <c r="M5" i="2"/>
  <c r="L5" i="2"/>
  <c r="K5" i="2"/>
  <c r="D5" i="2"/>
  <c r="E5" i="2" s="1"/>
  <c r="F5" i="2" s="1"/>
  <c r="C5" i="2"/>
  <c r="N4" i="2"/>
  <c r="L4" i="2"/>
  <c r="K4" i="2"/>
  <c r="D4" i="2"/>
  <c r="E4" i="2" s="1"/>
  <c r="F4" i="2" s="1"/>
  <c r="C4" i="2"/>
  <c r="G4" i="2" s="1"/>
  <c r="H4" i="2" s="1"/>
  <c r="J4" i="2" s="1"/>
  <c r="N154" i="2" l="1"/>
  <c r="I109" i="2"/>
  <c r="N127" i="2"/>
  <c r="G127" i="2"/>
  <c r="M127" i="2" s="1"/>
  <c r="I127" i="2"/>
  <c r="I93" i="2"/>
  <c r="I149" i="2"/>
  <c r="I123" i="2"/>
  <c r="G122" i="2"/>
  <c r="G111" i="2"/>
  <c r="I141" i="2"/>
  <c r="N146" i="2"/>
  <c r="G125" i="2"/>
  <c r="H125" i="2" s="1"/>
  <c r="J125" i="2" s="1"/>
  <c r="I84" i="2"/>
  <c r="I157" i="2"/>
  <c r="G93" i="2"/>
  <c r="H93" i="2" s="1"/>
  <c r="J93" i="2" s="1"/>
  <c r="G139" i="2"/>
  <c r="G146" i="2"/>
  <c r="M146" i="2" s="1"/>
  <c r="G157" i="2"/>
  <c r="M157" i="2" s="1"/>
  <c r="M117" i="2"/>
  <c r="H117" i="2"/>
  <c r="J117" i="2" s="1"/>
  <c r="H145" i="2"/>
  <c r="J145" i="2" s="1"/>
  <c r="M145" i="2"/>
  <c r="G96" i="2"/>
  <c r="H96" i="2" s="1"/>
  <c r="J96" i="2" s="1"/>
  <c r="N96" i="2"/>
  <c r="I96" i="2"/>
  <c r="I145" i="2"/>
  <c r="N145" i="2"/>
  <c r="I94" i="2"/>
  <c r="G94" i="2"/>
  <c r="H94" i="2" s="1"/>
  <c r="J94" i="2" s="1"/>
  <c r="N94" i="2"/>
  <c r="I97" i="2"/>
  <c r="N97" i="2"/>
  <c r="I106" i="2"/>
  <c r="N106" i="2"/>
  <c r="G106" i="2"/>
  <c r="H106" i="2" s="1"/>
  <c r="J106" i="2" s="1"/>
  <c r="I118" i="2"/>
  <c r="N118" i="2"/>
  <c r="G118" i="2"/>
  <c r="N121" i="2"/>
  <c r="I121" i="2"/>
  <c r="I128" i="2"/>
  <c r="N128" i="2"/>
  <c r="I150" i="2"/>
  <c r="N150" i="2"/>
  <c r="G150" i="2"/>
  <c r="I87" i="2"/>
  <c r="N87" i="2"/>
  <c r="I90" i="2"/>
  <c r="G90" i="2"/>
  <c r="H90" i="2" s="1"/>
  <c r="J90" i="2" s="1"/>
  <c r="N90" i="2"/>
  <c r="I112" i="2"/>
  <c r="N112" i="2"/>
  <c r="H123" i="2"/>
  <c r="J123" i="2" s="1"/>
  <c r="M123" i="2"/>
  <c r="I124" i="2"/>
  <c r="N124" i="2"/>
  <c r="G124" i="2"/>
  <c r="G130" i="2"/>
  <c r="I136" i="2"/>
  <c r="N136" i="2"/>
  <c r="I142" i="2"/>
  <c r="N142" i="2"/>
  <c r="G142" i="2"/>
  <c r="G153" i="2"/>
  <c r="M111" i="2"/>
  <c r="H111" i="2"/>
  <c r="J111" i="2" s="1"/>
  <c r="H126" i="2"/>
  <c r="J126" i="2" s="1"/>
  <c r="M126" i="2"/>
  <c r="I130" i="2"/>
  <c r="N130" i="2"/>
  <c r="I153" i="2"/>
  <c r="N153" i="2"/>
  <c r="I92" i="2"/>
  <c r="N92" i="2"/>
  <c r="G92" i="2"/>
  <c r="H92" i="2" s="1"/>
  <c r="J92" i="2" s="1"/>
  <c r="I126" i="2"/>
  <c r="N126" i="2"/>
  <c r="I156" i="2"/>
  <c r="G156" i="2"/>
  <c r="N156" i="2"/>
  <c r="G86" i="2"/>
  <c r="H86" i="2" s="1"/>
  <c r="J86" i="2" s="1"/>
  <c r="I86" i="2"/>
  <c r="N86" i="2"/>
  <c r="N89" i="2"/>
  <c r="I89" i="2"/>
  <c r="M122" i="2"/>
  <c r="H122" i="2"/>
  <c r="J122" i="2" s="1"/>
  <c r="I148" i="2"/>
  <c r="G148" i="2"/>
  <c r="N148" i="2"/>
  <c r="I95" i="2"/>
  <c r="N95" i="2"/>
  <c r="N107" i="2"/>
  <c r="I107" i="2"/>
  <c r="I122" i="2"/>
  <c r="N122" i="2"/>
  <c r="I140" i="2"/>
  <c r="G140" i="2"/>
  <c r="N140" i="2"/>
  <c r="G88" i="2"/>
  <c r="H88" i="2" s="1"/>
  <c r="J88" i="2" s="1"/>
  <c r="N88" i="2"/>
  <c r="I88" i="2"/>
  <c r="N91" i="2"/>
  <c r="I91" i="2"/>
  <c r="M109" i="2"/>
  <c r="H109" i="2"/>
  <c r="J109" i="2" s="1"/>
  <c r="I110" i="2"/>
  <c r="N110" i="2"/>
  <c r="G110" i="2"/>
  <c r="N113" i="2"/>
  <c r="I113" i="2"/>
  <c r="G113" i="2"/>
  <c r="I116" i="2"/>
  <c r="G116" i="2"/>
  <c r="N116" i="2"/>
  <c r="H131" i="2"/>
  <c r="J131" i="2" s="1"/>
  <c r="M131" i="2"/>
  <c r="I134" i="2"/>
  <c r="N134" i="2"/>
  <c r="G134" i="2"/>
  <c r="N137" i="2"/>
  <c r="I137" i="2"/>
  <c r="G137" i="2"/>
  <c r="N155" i="2"/>
  <c r="I155" i="2"/>
  <c r="I99" i="2"/>
  <c r="N99" i="2"/>
  <c r="I108" i="2"/>
  <c r="G108" i="2"/>
  <c r="N108" i="2"/>
  <c r="M138" i="2"/>
  <c r="H138" i="2"/>
  <c r="J138" i="2" s="1"/>
  <c r="I120" i="2"/>
  <c r="N120" i="2"/>
  <c r="I138" i="2"/>
  <c r="N138" i="2"/>
  <c r="N101" i="2"/>
  <c r="I101" i="2"/>
  <c r="G104" i="2"/>
  <c r="H104" i="2" s="1"/>
  <c r="J104" i="2" s="1"/>
  <c r="I104" i="2"/>
  <c r="N104" i="2"/>
  <c r="I132" i="2"/>
  <c r="G132" i="2"/>
  <c r="N132" i="2"/>
  <c r="N98" i="2"/>
  <c r="I98" i="2"/>
  <c r="G98" i="2"/>
  <c r="H98" i="2" s="1"/>
  <c r="J98" i="2" s="1"/>
  <c r="M125" i="2"/>
  <c r="N129" i="2"/>
  <c r="I129" i="2"/>
  <c r="G129" i="2"/>
  <c r="N85" i="2"/>
  <c r="I85" i="2"/>
  <c r="I103" i="2"/>
  <c r="N103" i="2"/>
  <c r="G121" i="2"/>
  <c r="H139" i="2"/>
  <c r="J139" i="2" s="1"/>
  <c r="M139" i="2"/>
  <c r="N147" i="2"/>
  <c r="I147" i="2"/>
  <c r="I158" i="2"/>
  <c r="N158" i="2"/>
  <c r="G158" i="2"/>
  <c r="G136" i="2"/>
  <c r="I143" i="2"/>
  <c r="G143" i="2"/>
  <c r="I151" i="2"/>
  <c r="G151" i="2"/>
  <c r="I159" i="2"/>
  <c r="G159" i="2"/>
  <c r="G107" i="2"/>
  <c r="H107" i="2" s="1"/>
  <c r="J107" i="2" s="1"/>
  <c r="G114" i="2"/>
  <c r="G115" i="2"/>
  <c r="G120" i="2"/>
  <c r="G135" i="2"/>
  <c r="G95" i="2"/>
  <c r="H95" i="2" s="1"/>
  <c r="J95" i="2" s="1"/>
  <c r="G99" i="2"/>
  <c r="H99" i="2" s="1"/>
  <c r="J99" i="2" s="1"/>
  <c r="I102" i="2"/>
  <c r="I105" i="2"/>
  <c r="I115" i="2"/>
  <c r="G119" i="2"/>
  <c r="H146" i="2"/>
  <c r="J146" i="2" s="1"/>
  <c r="M154" i="2"/>
  <c r="H154" i="2"/>
  <c r="J154" i="2" s="1"/>
  <c r="G91" i="2"/>
  <c r="H91" i="2" s="1"/>
  <c r="J91" i="2" s="1"/>
  <c r="G112" i="2"/>
  <c r="I135" i="2"/>
  <c r="I144" i="2"/>
  <c r="I152" i="2"/>
  <c r="I160" i="2"/>
  <c r="G101" i="2"/>
  <c r="H101" i="2" s="1"/>
  <c r="J101" i="2" s="1"/>
  <c r="I119" i="2"/>
  <c r="I131" i="2"/>
  <c r="G100" i="2"/>
  <c r="H100" i="2" s="1"/>
  <c r="J100" i="2" s="1"/>
  <c r="N114" i="2"/>
  <c r="I125" i="2"/>
  <c r="G133" i="2"/>
  <c r="I139" i="2"/>
  <c r="N143" i="2"/>
  <c r="N151" i="2"/>
  <c r="N159" i="2"/>
  <c r="G85" i="2"/>
  <c r="H85" i="2" s="1"/>
  <c r="J85" i="2" s="1"/>
  <c r="N102" i="2"/>
  <c r="I111" i="2"/>
  <c r="H141" i="2"/>
  <c r="J141" i="2" s="1"/>
  <c r="H149" i="2"/>
  <c r="J149" i="2" s="1"/>
  <c r="H157" i="2"/>
  <c r="J157" i="2" s="1"/>
  <c r="G84" i="2"/>
  <c r="H84" i="2" s="1"/>
  <c r="J84" i="2" s="1"/>
  <c r="G97" i="2"/>
  <c r="H97" i="2" s="1"/>
  <c r="J97" i="2" s="1"/>
  <c r="I100" i="2"/>
  <c r="I117" i="2"/>
  <c r="G128" i="2"/>
  <c r="I133" i="2"/>
  <c r="G89" i="2"/>
  <c r="H89" i="2" s="1"/>
  <c r="J89" i="2" s="1"/>
  <c r="G105" i="2"/>
  <c r="H105" i="2" s="1"/>
  <c r="J105" i="2" s="1"/>
  <c r="G144" i="2"/>
  <c r="G147" i="2"/>
  <c r="G152" i="2"/>
  <c r="G155" i="2"/>
  <c r="G160" i="2"/>
  <c r="G87" i="2"/>
  <c r="H87" i="2" s="1"/>
  <c r="J87" i="2" s="1"/>
  <c r="G103" i="2"/>
  <c r="H103" i="2" s="1"/>
  <c r="J103" i="2" s="1"/>
  <c r="M35" i="2"/>
  <c r="I35" i="2"/>
  <c r="G35" i="2"/>
  <c r="H35" i="2" s="1"/>
  <c r="J35" i="2" s="1"/>
  <c r="I30" i="2"/>
  <c r="M30" i="2"/>
  <c r="G30" i="2"/>
  <c r="H30" i="2" s="1"/>
  <c r="J30" i="2" s="1"/>
  <c r="M75" i="2"/>
  <c r="I75" i="2"/>
  <c r="I63" i="2"/>
  <c r="I22" i="2"/>
  <c r="G22" i="2"/>
  <c r="H22" i="2" s="1"/>
  <c r="J22" i="2" s="1"/>
  <c r="M22" i="2"/>
  <c r="I29" i="2"/>
  <c r="M29" i="2"/>
  <c r="I33" i="2"/>
  <c r="M33" i="2"/>
  <c r="M41" i="2"/>
  <c r="I41" i="2"/>
  <c r="G7" i="2"/>
  <c r="H7" i="2" s="1"/>
  <c r="J7" i="2" s="1"/>
  <c r="M19" i="2"/>
  <c r="I19" i="2"/>
  <c r="G19" i="2"/>
  <c r="H19" i="2" s="1"/>
  <c r="J19" i="2" s="1"/>
  <c r="G29" i="2"/>
  <c r="H29" i="2" s="1"/>
  <c r="J29" i="2" s="1"/>
  <c r="M67" i="2"/>
  <c r="I67" i="2"/>
  <c r="I6" i="2"/>
  <c r="G6" i="2"/>
  <c r="H6" i="2" s="1"/>
  <c r="J6" i="2" s="1"/>
  <c r="M6" i="2"/>
  <c r="I7" i="2"/>
  <c r="I14" i="2"/>
  <c r="M14" i="2"/>
  <c r="G14" i="2"/>
  <c r="H14" i="2" s="1"/>
  <c r="J14" i="2" s="1"/>
  <c r="M15" i="2"/>
  <c r="G31" i="2"/>
  <c r="H31" i="2" s="1"/>
  <c r="J31" i="2" s="1"/>
  <c r="M36" i="2"/>
  <c r="I36" i="2"/>
  <c r="M39" i="2"/>
  <c r="I39" i="2"/>
  <c r="G43" i="2"/>
  <c r="H43" i="2" s="1"/>
  <c r="J43" i="2" s="1"/>
  <c r="I55" i="2"/>
  <c r="G67" i="2"/>
  <c r="H67" i="2" s="1"/>
  <c r="J67" i="2" s="1"/>
  <c r="I77" i="2"/>
  <c r="M77" i="2"/>
  <c r="M20" i="2"/>
  <c r="I20" i="2"/>
  <c r="I23" i="2"/>
  <c r="M23" i="2"/>
  <c r="M4" i="2"/>
  <c r="I4" i="2"/>
  <c r="M34" i="2"/>
  <c r="I34" i="2"/>
  <c r="G34" i="2"/>
  <c r="H34" i="2" s="1"/>
  <c r="J34" i="2" s="1"/>
  <c r="I37" i="2"/>
  <c r="G37" i="2"/>
  <c r="H37" i="2" s="1"/>
  <c r="J37" i="2" s="1"/>
  <c r="M37" i="2"/>
  <c r="I45" i="2"/>
  <c r="G45" i="2"/>
  <c r="H45" i="2" s="1"/>
  <c r="J45" i="2" s="1"/>
  <c r="M45" i="2"/>
  <c r="M51" i="2"/>
  <c r="I51" i="2"/>
  <c r="G75" i="2"/>
  <c r="H75" i="2" s="1"/>
  <c r="J75" i="2" s="1"/>
  <c r="M9" i="2"/>
  <c r="M18" i="2"/>
  <c r="I18" i="2"/>
  <c r="G18" i="2"/>
  <c r="H18" i="2" s="1"/>
  <c r="J18" i="2" s="1"/>
  <c r="I21" i="2"/>
  <c r="G21" i="2"/>
  <c r="H21" i="2" s="1"/>
  <c r="J21" i="2" s="1"/>
  <c r="M21" i="2"/>
  <c r="I5" i="2"/>
  <c r="G5" i="2"/>
  <c r="H5" i="2" s="1"/>
  <c r="J5" i="2" s="1"/>
  <c r="I13" i="2"/>
  <c r="M13" i="2"/>
  <c r="M17" i="2"/>
  <c r="I17" i="2"/>
  <c r="I38" i="2"/>
  <c r="G38" i="2"/>
  <c r="H38" i="2" s="1"/>
  <c r="J38" i="2" s="1"/>
  <c r="M38" i="2"/>
  <c r="M43" i="2"/>
  <c r="I43" i="2"/>
  <c r="M59" i="2"/>
  <c r="I59" i="2"/>
  <c r="I71" i="2"/>
  <c r="I79" i="2"/>
  <c r="M79" i="2"/>
  <c r="G77" i="2"/>
  <c r="H77" i="2" s="1"/>
  <c r="J77" i="2" s="1"/>
  <c r="M78" i="2"/>
  <c r="G78" i="2"/>
  <c r="H78" i="2" s="1"/>
  <c r="J78" i="2" s="1"/>
  <c r="I78" i="2"/>
  <c r="G17" i="2"/>
  <c r="H17" i="2" s="1"/>
  <c r="J17" i="2" s="1"/>
  <c r="G33" i="2"/>
  <c r="H33" i="2" s="1"/>
  <c r="J33" i="2" s="1"/>
  <c r="G42" i="2"/>
  <c r="H42" i="2" s="1"/>
  <c r="J42" i="2" s="1"/>
  <c r="I42" i="2"/>
  <c r="G47" i="2"/>
  <c r="H47" i="2" s="1"/>
  <c r="J47" i="2" s="1"/>
  <c r="G53" i="2"/>
  <c r="H53" i="2" s="1"/>
  <c r="J53" i="2" s="1"/>
  <c r="G55" i="2"/>
  <c r="H55" i="2" s="1"/>
  <c r="J55" i="2" s="1"/>
  <c r="G61" i="2"/>
  <c r="H61" i="2" s="1"/>
  <c r="J61" i="2" s="1"/>
  <c r="G63" i="2"/>
  <c r="H63" i="2" s="1"/>
  <c r="J63" i="2" s="1"/>
  <c r="G69" i="2"/>
  <c r="H69" i="2" s="1"/>
  <c r="J69" i="2" s="1"/>
  <c r="G71" i="2"/>
  <c r="H71" i="2" s="1"/>
  <c r="J71" i="2" s="1"/>
  <c r="M80" i="2"/>
  <c r="I80" i="2"/>
  <c r="G80" i="2"/>
  <c r="H80" i="2" s="1"/>
  <c r="J80" i="2" s="1"/>
  <c r="I10" i="2"/>
  <c r="M11" i="2"/>
  <c r="I11" i="2"/>
  <c r="I26" i="2"/>
  <c r="M27" i="2"/>
  <c r="I27" i="2"/>
  <c r="G50" i="2"/>
  <c r="H50" i="2" s="1"/>
  <c r="J50" i="2" s="1"/>
  <c r="M50" i="2"/>
  <c r="G58" i="2"/>
  <c r="H58" i="2" s="1"/>
  <c r="J58" i="2" s="1"/>
  <c r="M58" i="2"/>
  <c r="G66" i="2"/>
  <c r="H66" i="2" s="1"/>
  <c r="J66" i="2" s="1"/>
  <c r="M66" i="2"/>
  <c r="G46" i="2"/>
  <c r="H46" i="2" s="1"/>
  <c r="J46" i="2" s="1"/>
  <c r="I50" i="2"/>
  <c r="G54" i="2"/>
  <c r="H54" i="2" s="1"/>
  <c r="J54" i="2" s="1"/>
  <c r="I58" i="2"/>
  <c r="G62" i="2"/>
  <c r="H62" i="2" s="1"/>
  <c r="J62" i="2" s="1"/>
  <c r="I66" i="2"/>
  <c r="G70" i="2"/>
  <c r="H70" i="2" s="1"/>
  <c r="J70" i="2" s="1"/>
  <c r="I74" i="2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39" i="1"/>
  <c r="H127" i="2" l="1"/>
  <c r="J127" i="2" s="1"/>
  <c r="M129" i="2"/>
  <c r="H129" i="2"/>
  <c r="J129" i="2" s="1"/>
  <c r="H134" i="2"/>
  <c r="J134" i="2" s="1"/>
  <c r="M134" i="2"/>
  <c r="H153" i="2"/>
  <c r="J153" i="2" s="1"/>
  <c r="M153" i="2"/>
  <c r="M119" i="2"/>
  <c r="H119" i="2"/>
  <c r="J119" i="2" s="1"/>
  <c r="H116" i="2"/>
  <c r="J116" i="2" s="1"/>
  <c r="M116" i="2"/>
  <c r="H140" i="2"/>
  <c r="J140" i="2" s="1"/>
  <c r="M140" i="2"/>
  <c r="M130" i="2"/>
  <c r="H130" i="2"/>
  <c r="J130" i="2" s="1"/>
  <c r="M135" i="2"/>
  <c r="H135" i="2"/>
  <c r="J135" i="2" s="1"/>
  <c r="H151" i="2"/>
  <c r="J151" i="2" s="1"/>
  <c r="M151" i="2"/>
  <c r="H108" i="2"/>
  <c r="J108" i="2" s="1"/>
  <c r="M108" i="2"/>
  <c r="H148" i="2"/>
  <c r="J148" i="2" s="1"/>
  <c r="M148" i="2"/>
  <c r="M124" i="2"/>
  <c r="H124" i="2"/>
  <c r="J124" i="2" s="1"/>
  <c r="M133" i="2"/>
  <c r="H133" i="2"/>
  <c r="J133" i="2" s="1"/>
  <c r="M160" i="2"/>
  <c r="H160" i="2"/>
  <c r="J160" i="2" s="1"/>
  <c r="H120" i="2"/>
  <c r="J120" i="2" s="1"/>
  <c r="M120" i="2"/>
  <c r="M152" i="2"/>
  <c r="H152" i="2"/>
  <c r="J152" i="2" s="1"/>
  <c r="H112" i="2"/>
  <c r="J112" i="2" s="1"/>
  <c r="M112" i="2"/>
  <c r="M114" i="2"/>
  <c r="H114" i="2"/>
  <c r="J114" i="2" s="1"/>
  <c r="M121" i="2"/>
  <c r="H121" i="2"/>
  <c r="J121" i="2" s="1"/>
  <c r="M110" i="2"/>
  <c r="H110" i="2"/>
  <c r="J110" i="2" s="1"/>
  <c r="H150" i="2"/>
  <c r="J150" i="2" s="1"/>
  <c r="M150" i="2"/>
  <c r="H147" i="2"/>
  <c r="J147" i="2" s="1"/>
  <c r="M147" i="2"/>
  <c r="H158" i="2"/>
  <c r="J158" i="2" s="1"/>
  <c r="M158" i="2"/>
  <c r="M113" i="2"/>
  <c r="H113" i="2"/>
  <c r="J113" i="2" s="1"/>
  <c r="H128" i="2"/>
  <c r="J128" i="2" s="1"/>
  <c r="M128" i="2"/>
  <c r="H143" i="2"/>
  <c r="J143" i="2" s="1"/>
  <c r="M143" i="2"/>
  <c r="H132" i="2"/>
  <c r="J132" i="2" s="1"/>
  <c r="M132" i="2"/>
  <c r="H156" i="2"/>
  <c r="J156" i="2" s="1"/>
  <c r="M156" i="2"/>
  <c r="H142" i="2"/>
  <c r="J142" i="2" s="1"/>
  <c r="M142" i="2"/>
  <c r="H155" i="2"/>
  <c r="J155" i="2" s="1"/>
  <c r="M155" i="2"/>
  <c r="H115" i="2"/>
  <c r="J115" i="2" s="1"/>
  <c r="M115" i="2"/>
  <c r="M118" i="2"/>
  <c r="H118" i="2"/>
  <c r="J118" i="2" s="1"/>
  <c r="H136" i="2"/>
  <c r="J136" i="2" s="1"/>
  <c r="M136" i="2"/>
  <c r="M144" i="2"/>
  <c r="H144" i="2"/>
  <c r="J144" i="2" s="1"/>
  <c r="H159" i="2"/>
  <c r="J159" i="2" s="1"/>
  <c r="M159" i="2"/>
  <c r="M137" i="2"/>
  <c r="H137" i="2"/>
  <c r="J137" i="2" s="1"/>
</calcChain>
</file>

<file path=xl/sharedStrings.xml><?xml version="1.0" encoding="utf-8"?>
<sst xmlns="http://schemas.openxmlformats.org/spreadsheetml/2006/main" count="423" uniqueCount="152">
  <si>
    <t>Pressure (bar) - [WET]Last measurement</t>
  </si>
  <si>
    <t>Flow (l/min) - [WET]Last measurement</t>
  </si>
  <si>
    <t>Pressure (bar) - [DRY]Last measurement</t>
  </si>
  <si>
    <t>Flow (l/min) - [DRY]Last measurement</t>
  </si>
  <si>
    <t>Pressure (bar) - [DRY2]Last measurement</t>
  </si>
  <si>
    <t>Flow (l/min) - [DRY2]Last measurement</t>
  </si>
  <si>
    <t>Pressure (bar) - [WET]0.5-S1-W+NMP-5min-1st</t>
  </si>
  <si>
    <t>Flow (l/min) - [WET]0.5-S1-W+NMP-5min-1st</t>
  </si>
  <si>
    <t>Pressure (bar) - [DRY]0.5-S1-W+NMP-5min-1st</t>
  </si>
  <si>
    <t>Flow (l/min) - [DRY]0.5-S1-W+NMP-5min-1st</t>
  </si>
  <si>
    <t>Pressure (bar) - [DRY2]0.5-S1-W+NMP-5min-1st</t>
  </si>
  <si>
    <t>Flow (l/min) - [DRY2]0.5-S1-W+NMP-5min-1st</t>
  </si>
  <si>
    <t>Pressure (bar) - [WET]</t>
  </si>
  <si>
    <t>Flow (l/min) - [WET]</t>
  </si>
  <si>
    <t>Pressure (bar) - [DRY]</t>
  </si>
  <si>
    <t>Flow (l/min) - [DRY]</t>
  </si>
  <si>
    <t>Pressure (bar) - [DRY2]</t>
  </si>
  <si>
    <t>Flow (l/min) - [DRY2]</t>
  </si>
  <si>
    <t>Pressure (bar) - [WET]0.5-S1-W+NMP-itslef</t>
  </si>
  <si>
    <t>Flow (l/min) - [WET]0.5-S1-W+NMP-itslef</t>
  </si>
  <si>
    <t>Pressure (bar) - [DRY]0.5-S1-W+NMP-itslef</t>
  </si>
  <si>
    <t>Flow (l/min) - [DRY]0.5-S1-W+NMP-itslef</t>
  </si>
  <si>
    <t>Pressure (bar) - [DRY2]0.5-S1-W+NMP-itslef</t>
  </si>
  <si>
    <t>Flow (l/min) - [DRY2]0.5-S1-W+NMP-itslef</t>
  </si>
  <si>
    <t>log P [bar]</t>
  </si>
  <si>
    <t>log flow [l/min]</t>
  </si>
  <si>
    <t xml:space="preserve">calculation of permeabilty according to Darcy's law </t>
  </si>
  <si>
    <t>FC-43</t>
  </si>
  <si>
    <t>Pressure (bar) - [WET]0.5-S1-W+NMP-FC-43</t>
  </si>
  <si>
    <t>Flow (l/min) - [WET]0.5-S1-W+NMP-FC-43</t>
  </si>
  <si>
    <t>flow (m3/s)</t>
  </si>
  <si>
    <t>P absolute (bar)</t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</si>
  <si>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(bar)</t>
    </r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</si>
  <si>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(Pa)</t>
    </r>
  </si>
  <si>
    <t>k (m2)</t>
  </si>
  <si>
    <t>k (Darcy)</t>
  </si>
  <si>
    <r>
      <t xml:space="preserve">log </t>
    </r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(Pa)</t>
    </r>
  </si>
  <si>
    <t>log k (Darcy)</t>
  </si>
  <si>
    <r>
      <t xml:space="preserve">log </t>
    </r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(bar)</t>
    </r>
  </si>
  <si>
    <t>log flow (l/min)</t>
  </si>
  <si>
    <r>
      <t xml:space="preserve">log </t>
    </r>
    <r>
      <rPr>
        <sz val="11"/>
        <color theme="1"/>
        <rFont val="Calibri"/>
        <family val="2"/>
      </rPr>
      <t>ΔP (Pa)</t>
    </r>
  </si>
  <si>
    <t>Krytox-101</t>
  </si>
  <si>
    <t>Pressure (bar) - [WET]0.5-S1-W+NMP-Krytox-101</t>
  </si>
  <si>
    <t>Flow (l/min) - [WET]0.5-S1-W+NMP-Krytox-101</t>
  </si>
  <si>
    <t>realtive perm based on the measured perm of FC-43</t>
  </si>
  <si>
    <t>Modified Chisholm model</t>
  </si>
  <si>
    <t>Section III-Krytox-101</t>
  </si>
  <si>
    <t>calculated thickness according to the experiment</t>
  </si>
  <si>
    <t>by considering gas compressibility</t>
  </si>
  <si>
    <t>comparison of the pressure drop with the calculated one according to the Lockhart-Martinelli correlation</t>
  </si>
  <si>
    <t>according to Hagen-Poiseuille</t>
  </si>
  <si>
    <t>Absolute pressure (bar)</t>
  </si>
  <si>
    <t>pressure drop (bar)</t>
  </si>
  <si>
    <t>pressure drop (Pa)</t>
  </si>
  <si>
    <t>ΔP/L (Pa/m)</t>
  </si>
  <si>
    <t>gas density (kg/m3)</t>
  </si>
  <si>
    <t>mean gas density (kg/m3)</t>
  </si>
  <si>
    <t>Qout (m3/s)</t>
  </si>
  <si>
    <t>Q through one pore (m3/s)</t>
  </si>
  <si>
    <r>
      <t>oil thickness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</si>
  <si>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t>oil thickness (m)</t>
  </si>
  <si>
    <r>
      <t>Ri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</si>
  <si>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r>
      <t>Ri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</si>
  <si>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t>interfacial shear stress (Pa)</t>
  </si>
  <si>
    <t>part I</t>
  </si>
  <si>
    <t>part II</t>
  </si>
  <si>
    <t>Part III</t>
  </si>
  <si>
    <t>liquid mass flow rate (kg/s)</t>
  </si>
  <si>
    <t>liquid film volumetric flow rate (m3/s)</t>
  </si>
  <si>
    <t>area of the liquid film (m2)</t>
  </si>
  <si>
    <t>liquid velocity (m/s)</t>
  </si>
  <si>
    <t>liquid flux (kg/m2.s)</t>
  </si>
  <si>
    <t>gas velocity (m/s)</t>
  </si>
  <si>
    <t>Re(L)</t>
  </si>
  <si>
    <t>Re(G)</t>
  </si>
  <si>
    <t>gas mass flow rate (kg/s)</t>
  </si>
  <si>
    <t>x (quality)</t>
  </si>
  <si>
    <t>total mass flux (kg/m2.s)</t>
  </si>
  <si>
    <t>superficial gas velocity (m/s)</t>
  </si>
  <si>
    <t>superficial liquid velocity (m/s)</t>
  </si>
  <si>
    <t>Re (SG)</t>
  </si>
  <si>
    <t>Re (SL)</t>
  </si>
  <si>
    <t>f (gas)</t>
  </si>
  <si>
    <t>f (liq)</t>
  </si>
  <si>
    <t>ΔP (gas) (Pa)</t>
  </si>
  <si>
    <t>ΔP (liq) (Pa)</t>
  </si>
  <si>
    <t>Lockhar-Martinelli parameter X</t>
  </si>
  <si>
    <t>Laplace number</t>
  </si>
  <si>
    <t>C value</t>
  </si>
  <si>
    <t>two phase multiplier (gas) (Φ2)</t>
  </si>
  <si>
    <t>two phase multiplier (liq) (Φ2)</t>
  </si>
  <si>
    <t>ΔP (Total) according to gas (Pa)</t>
  </si>
  <si>
    <t>ΔP (Total) according to liq (Pa)</t>
  </si>
  <si>
    <t>ΔP/L-experimental-(Mpa/mm)</t>
  </si>
  <si>
    <t>ΔP/L-calculated-(Mpa/mm)</t>
  </si>
  <si>
    <t>log ΔP/L-experimental-(Mpa/mm)</t>
  </si>
  <si>
    <t>log ΔP/L-calculated-(Mpa/mm)</t>
  </si>
  <si>
    <t>prediction/experimental value</t>
  </si>
  <si>
    <t>new interfacial shear stress based on Lockhart-Martinelli (Pa)</t>
  </si>
  <si>
    <t>log ΔP (Pa)</t>
  </si>
  <si>
    <t>oil thickness^2 (m2)</t>
  </si>
  <si>
    <t>oil thickness (μm)</t>
  </si>
  <si>
    <t>predicted to experimental thickness</t>
  </si>
  <si>
    <r>
      <t>oil thickness-experimental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</si>
  <si>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t>log experimental thickness (μm)</t>
  </si>
  <si>
    <t>log predicted thickness (μm)</t>
  </si>
  <si>
    <t>predicted ri (µm)</t>
  </si>
  <si>
    <t>predicted ri (m)</t>
  </si>
  <si>
    <t>porosity (φ)</t>
  </si>
  <si>
    <t>predicted k (m2)</t>
  </si>
  <si>
    <t>predicted k (Darcy)</t>
  </si>
  <si>
    <t>log ri (experimental)(m)</t>
  </si>
  <si>
    <t>log ri (pre) (m)</t>
  </si>
  <si>
    <t>mean relative error for calculation of film thickness</t>
  </si>
  <si>
    <t>predicted Q through one pore(m3/s)</t>
  </si>
  <si>
    <t>MEAN</t>
  </si>
  <si>
    <t>Section III-FC-43</t>
  </si>
  <si>
    <t>Var</t>
  </si>
  <si>
    <t>S.D</t>
  </si>
  <si>
    <t>S.D%</t>
  </si>
  <si>
    <t>Modified Turner-Wallis model</t>
  </si>
  <si>
    <t>A1 (liq)</t>
  </si>
  <si>
    <t>A2 (liq)</t>
  </si>
  <si>
    <t>A1 (gas)</t>
  </si>
  <si>
    <t>A2 (gas</t>
  </si>
  <si>
    <t>Fourar and Lenormand Model</t>
  </si>
  <si>
    <t>according to Darcy</t>
  </si>
  <si>
    <t>total flow rate (m3/s)</t>
  </si>
  <si>
    <t>kr (gas)</t>
  </si>
  <si>
    <t>kr (liq)</t>
  </si>
  <si>
    <t>F (gas)</t>
  </si>
  <si>
    <t>F (liq)</t>
  </si>
  <si>
    <t>ϕ (liq)</t>
  </si>
  <si>
    <t>ϕ (gas)</t>
  </si>
  <si>
    <t>X</t>
  </si>
  <si>
    <t>f gas</t>
  </si>
  <si>
    <t>log x</t>
  </si>
  <si>
    <t>predicted Q through one pore (l/min)</t>
  </si>
  <si>
    <t>total Q-pre (l/min)</t>
  </si>
  <si>
    <t>log Q-pre (l/min)</t>
  </si>
  <si>
    <t>log Q-exp</t>
  </si>
  <si>
    <t>predicted Q total(m3/s)</t>
  </si>
  <si>
    <t>predicted Qtotal (l/min)</t>
  </si>
  <si>
    <t>mean relative error for calculation of Q</t>
  </si>
  <si>
    <t>predicted to experimental Q</t>
  </si>
  <si>
    <t>Jeff's formula</t>
  </si>
  <si>
    <r>
      <t>(D-2</t>
    </r>
    <r>
      <rPr>
        <sz val="11"/>
        <color theme="1"/>
        <rFont val="Calibri"/>
        <family val="2"/>
      </rPr>
      <t>δ)^4 (m4)</t>
    </r>
  </si>
  <si>
    <t>Ri (m)</t>
  </si>
  <si>
    <r>
      <t>Ri (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m)</t>
    </r>
  </si>
  <si>
    <r>
      <t>log ri (experiment)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</si>
  <si>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r>
      <t>log ri (pre)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</si>
  <si>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r>
      <t>log predicted thickness (</t>
    </r>
    <r>
      <rPr>
        <sz val="11"/>
        <color theme="1"/>
        <rFont val="Calibri"/>
        <family val="2"/>
      </rPr>
      <t>µm)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</si>
</sst>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sz val="11"/>
      <color rgb="FFFF000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33" borderId="0" xfId="0" applyFill="1"/>
    <xf numFmtId="0" fontId="0" fillId="34" borderId="0" xfId="0" applyFill="1"/>
    <xf numFmtId="0" fontId="18" fillId="0" borderId="0" xfId="0" applyFont="1"/>
    <xf numFmtId="0" fontId="0" fillId="0" borderId="0" xfId="0" applyFill="1"/>
    <xf numFmtId="0" fontId="0" fillId="0" borderId="0" xfId="0" applyFont="1" applyFill="1"/>
    <xf numFmtId="0" fontId="16" fillId="0" borderId="0" xfId="0" applyFont="1"/>
    <xf numFmtId="0" fontId="0" fillId="35" borderId="0" xfId="0" applyFill="1"/>
    <xf numFmtId="0" fontId="0" fillId="36" borderId="0" xfId="0" applyFill="1"/>
    <xf numFmtId="0" fontId="18" fillId="35" borderId="0" xfId="0" applyFont="1" applyFill="1"/>
    <xf numFmtId="0" fontId="18" fillId="33" borderId="0" xfId="0" applyFont="1" applyFill="1"/>
    <xf numFmtId="0" fontId="18" fillId="0" borderId="0" xfId="0" applyFont="1" applyFill="1"/>
    <xf numFmtId="0" fontId="18" fillId="37" borderId="0" xfId="0" applyFont="1" applyFill="1"/>
    <xf numFmtId="0" fontId="20" fillId="0" borderId="0" xfId="0" applyFont="1" applyFill="1"/>
    <xf numFmtId="0" fontId="19" fillId="0" borderId="0" xfId="0" applyFont="1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9A46"/>
      <color rgb="FF008A3E"/>
      <color rgb="FF00D2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wet curve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lvtemporary_544607!$G$2:$G$78</c:f>
              <c:numCache>
                <c:formatCode>General</c:formatCode>
                <c:ptCount val="77"/>
                <c:pt idx="0">
                  <c:v>0</c:v>
                </c:pt>
                <c:pt idx="1">
                  <c:v>5.5598000000000002E-3</c:v>
                </c:pt>
                <c:pt idx="2">
                  <c:v>2.0500999999999998E-2</c:v>
                </c:pt>
                <c:pt idx="3">
                  <c:v>4.0427999999999999E-2</c:v>
                </c:pt>
                <c:pt idx="4">
                  <c:v>6.0285999999999999E-2</c:v>
                </c:pt>
                <c:pt idx="5">
                  <c:v>8.0138000000000001E-2</c:v>
                </c:pt>
                <c:pt idx="6">
                  <c:v>0.10008</c:v>
                </c:pt>
                <c:pt idx="7">
                  <c:v>0.11992</c:v>
                </c:pt>
                <c:pt idx="8">
                  <c:v>0.13971</c:v>
                </c:pt>
                <c:pt idx="9">
                  <c:v>0.15972</c:v>
                </c:pt>
                <c:pt idx="10">
                  <c:v>0.17960000000000001</c:v>
                </c:pt>
                <c:pt idx="11">
                  <c:v>0.19941</c:v>
                </c:pt>
                <c:pt idx="12">
                  <c:v>0.21923999999999999</c:v>
                </c:pt>
                <c:pt idx="13">
                  <c:v>0.23959</c:v>
                </c:pt>
                <c:pt idx="14">
                  <c:v>0.25917000000000001</c:v>
                </c:pt>
                <c:pt idx="15">
                  <c:v>0.27881</c:v>
                </c:pt>
                <c:pt idx="16">
                  <c:v>0.29870999999999998</c:v>
                </c:pt>
                <c:pt idx="17">
                  <c:v>0.31823000000000001</c:v>
                </c:pt>
                <c:pt idx="18">
                  <c:v>0.33817999999999998</c:v>
                </c:pt>
                <c:pt idx="19">
                  <c:v>0.35843999999999998</c:v>
                </c:pt>
                <c:pt idx="20">
                  <c:v>0.37775999999999998</c:v>
                </c:pt>
                <c:pt idx="21">
                  <c:v>0.39787</c:v>
                </c:pt>
                <c:pt idx="22">
                  <c:v>0.41802</c:v>
                </c:pt>
                <c:pt idx="23">
                  <c:v>0.43822</c:v>
                </c:pt>
                <c:pt idx="24">
                  <c:v>0.45823999999999998</c:v>
                </c:pt>
                <c:pt idx="25">
                  <c:v>0.47810000000000002</c:v>
                </c:pt>
                <c:pt idx="26">
                  <c:v>0.49717</c:v>
                </c:pt>
                <c:pt idx="27">
                  <c:v>0.51665000000000005</c:v>
                </c:pt>
                <c:pt idx="28">
                  <c:v>0.53774</c:v>
                </c:pt>
                <c:pt idx="29">
                  <c:v>0.55779000000000001</c:v>
                </c:pt>
                <c:pt idx="30">
                  <c:v>0.57726</c:v>
                </c:pt>
                <c:pt idx="31">
                  <c:v>0.59728000000000003</c:v>
                </c:pt>
                <c:pt idx="32">
                  <c:v>0.61599999999999999</c:v>
                </c:pt>
                <c:pt idx="33">
                  <c:v>0.63604000000000005</c:v>
                </c:pt>
                <c:pt idx="34">
                  <c:v>0.65583000000000002</c:v>
                </c:pt>
                <c:pt idx="35">
                  <c:v>0.67713000000000001</c:v>
                </c:pt>
                <c:pt idx="36">
                  <c:v>0.69584000000000001</c:v>
                </c:pt>
                <c:pt idx="37">
                  <c:v>0.71497999999999995</c:v>
                </c:pt>
                <c:pt idx="38">
                  <c:v>0.73760999999999999</c:v>
                </c:pt>
                <c:pt idx="39">
                  <c:v>0.75600000000000001</c:v>
                </c:pt>
                <c:pt idx="40">
                  <c:v>0.77612000000000003</c:v>
                </c:pt>
                <c:pt idx="41">
                  <c:v>0.79512000000000005</c:v>
                </c:pt>
                <c:pt idx="42">
                  <c:v>0.81606999999999996</c:v>
                </c:pt>
                <c:pt idx="43">
                  <c:v>0.83574999999999999</c:v>
                </c:pt>
                <c:pt idx="44">
                  <c:v>0.85435000000000005</c:v>
                </c:pt>
                <c:pt idx="45">
                  <c:v>0.87485000000000002</c:v>
                </c:pt>
                <c:pt idx="46">
                  <c:v>0.89478000000000002</c:v>
                </c:pt>
                <c:pt idx="47">
                  <c:v>0.91415000000000002</c:v>
                </c:pt>
                <c:pt idx="48">
                  <c:v>0.93759000000000003</c:v>
                </c:pt>
                <c:pt idx="49">
                  <c:v>0.95406000000000002</c:v>
                </c:pt>
                <c:pt idx="50">
                  <c:v>0.97463999999999995</c:v>
                </c:pt>
                <c:pt idx="51">
                  <c:v>0.99526999999999999</c:v>
                </c:pt>
                <c:pt idx="52">
                  <c:v>1.0144</c:v>
                </c:pt>
                <c:pt idx="53">
                  <c:v>1.0330999999999999</c:v>
                </c:pt>
                <c:pt idx="54">
                  <c:v>1.0557000000000001</c:v>
                </c:pt>
                <c:pt idx="55">
                  <c:v>1.0758000000000001</c:v>
                </c:pt>
                <c:pt idx="56">
                  <c:v>1.0972</c:v>
                </c:pt>
                <c:pt idx="57">
                  <c:v>1.1145</c:v>
                </c:pt>
                <c:pt idx="58">
                  <c:v>1.1346000000000001</c:v>
                </c:pt>
                <c:pt idx="59">
                  <c:v>1.1539999999999999</c:v>
                </c:pt>
                <c:pt idx="60">
                  <c:v>1.1733</c:v>
                </c:pt>
                <c:pt idx="61">
                  <c:v>1.1936</c:v>
                </c:pt>
                <c:pt idx="62">
                  <c:v>1.2131000000000001</c:v>
                </c:pt>
                <c:pt idx="63">
                  <c:v>1.2330000000000001</c:v>
                </c:pt>
                <c:pt idx="64">
                  <c:v>1.2522</c:v>
                </c:pt>
                <c:pt idx="65">
                  <c:v>1.2733000000000001</c:v>
                </c:pt>
                <c:pt idx="66">
                  <c:v>1.2932999999999999</c:v>
                </c:pt>
                <c:pt idx="67">
                  <c:v>1.3118000000000001</c:v>
                </c:pt>
                <c:pt idx="68">
                  <c:v>1.3318000000000001</c:v>
                </c:pt>
                <c:pt idx="69">
                  <c:v>1.3521000000000001</c:v>
                </c:pt>
                <c:pt idx="70">
                  <c:v>1.3720000000000001</c:v>
                </c:pt>
                <c:pt idx="71">
                  <c:v>1.3912</c:v>
                </c:pt>
                <c:pt idx="72">
                  <c:v>1.411</c:v>
                </c:pt>
                <c:pt idx="73">
                  <c:v>1.4323999999999999</c:v>
                </c:pt>
                <c:pt idx="74">
                  <c:v>1.4521999999999999</c:v>
                </c:pt>
                <c:pt idx="75">
                  <c:v>1.4786999999999999</c:v>
                </c:pt>
                <c:pt idx="76">
                  <c:v>1.4955000000000001</c:v>
                </c:pt>
              </c:numCache>
            </c:numRef>
          </c:xVal>
          <c:yVal>
            <c:numRef>
              <c:f>lvtemporary_544607!$H$2:$H$78</c:f>
              <c:numCache>
                <c:formatCode>General</c:formatCode>
                <c:ptCount val="77"/>
                <c:pt idx="0">
                  <c:v>0</c:v>
                </c:pt>
                <c:pt idx="1">
                  <c:v>3.4047000000000001E-3</c:v>
                </c:pt>
                <c:pt idx="2">
                  <c:v>4.0055000000000004E-3</c:v>
                </c:pt>
                <c:pt idx="3">
                  <c:v>3.6851000000000002E-3</c:v>
                </c:pt>
                <c:pt idx="4">
                  <c:v>6.2486E-3</c:v>
                </c:pt>
                <c:pt idx="5">
                  <c:v>4.6864000000000003E-3</c:v>
                </c:pt>
                <c:pt idx="6">
                  <c:v>4.8066000000000003E-3</c:v>
                </c:pt>
                <c:pt idx="7">
                  <c:v>5.6077000000000002E-3</c:v>
                </c:pt>
                <c:pt idx="8">
                  <c:v>5.4475000000000001E-3</c:v>
                </c:pt>
                <c:pt idx="9">
                  <c:v>5.4475000000000001E-3</c:v>
                </c:pt>
                <c:pt idx="10">
                  <c:v>5.9281000000000004E-3</c:v>
                </c:pt>
                <c:pt idx="11">
                  <c:v>5.6077000000000002E-3</c:v>
                </c:pt>
                <c:pt idx="12">
                  <c:v>6.0882999999999996E-3</c:v>
                </c:pt>
                <c:pt idx="13">
                  <c:v>1.2978E-2</c:v>
                </c:pt>
                <c:pt idx="14">
                  <c:v>1.5141E-2</c:v>
                </c:pt>
                <c:pt idx="15">
                  <c:v>1.6863E-2</c:v>
                </c:pt>
                <c:pt idx="16">
                  <c:v>2.3713000000000001E-2</c:v>
                </c:pt>
                <c:pt idx="17">
                  <c:v>3.2844999999999999E-2</c:v>
                </c:pt>
                <c:pt idx="18">
                  <c:v>5.3512999999999998E-2</c:v>
                </c:pt>
                <c:pt idx="19">
                  <c:v>8.1031000000000006E-2</c:v>
                </c:pt>
                <c:pt idx="20">
                  <c:v>0.1168</c:v>
                </c:pt>
                <c:pt idx="21">
                  <c:v>0.17152000000000001</c:v>
                </c:pt>
                <c:pt idx="22">
                  <c:v>0.23499999999999999</c:v>
                </c:pt>
                <c:pt idx="23">
                  <c:v>0.34871999999999997</c:v>
                </c:pt>
                <c:pt idx="24">
                  <c:v>0.48882999999999999</c:v>
                </c:pt>
                <c:pt idx="25">
                  <c:v>0.62758000000000003</c:v>
                </c:pt>
                <c:pt idx="26">
                  <c:v>0.87836000000000003</c:v>
                </c:pt>
                <c:pt idx="27">
                  <c:v>1.1777</c:v>
                </c:pt>
                <c:pt idx="28">
                  <c:v>1.5859000000000001</c:v>
                </c:pt>
                <c:pt idx="29">
                  <c:v>2.0867</c:v>
                </c:pt>
                <c:pt idx="30">
                  <c:v>2.5726</c:v>
                </c:pt>
                <c:pt idx="31">
                  <c:v>3.2921999999999998</c:v>
                </c:pt>
                <c:pt idx="32">
                  <c:v>4.0289000000000001</c:v>
                </c:pt>
                <c:pt idx="33">
                  <c:v>4.8897000000000004</c:v>
                </c:pt>
                <c:pt idx="34">
                  <c:v>5.6878000000000002</c:v>
                </c:pt>
                <c:pt idx="35">
                  <c:v>6.5625999999999998</c:v>
                </c:pt>
                <c:pt idx="36">
                  <c:v>7.4629000000000003</c:v>
                </c:pt>
                <c:pt idx="37">
                  <c:v>8.4730000000000008</c:v>
                </c:pt>
                <c:pt idx="38">
                  <c:v>9.5551999999999992</c:v>
                </c:pt>
                <c:pt idx="39">
                  <c:v>10.347</c:v>
                </c:pt>
                <c:pt idx="40">
                  <c:v>11.007999999999999</c:v>
                </c:pt>
                <c:pt idx="41">
                  <c:v>11.945</c:v>
                </c:pt>
                <c:pt idx="42">
                  <c:v>13.005000000000001</c:v>
                </c:pt>
                <c:pt idx="43">
                  <c:v>13.936</c:v>
                </c:pt>
                <c:pt idx="44">
                  <c:v>14.858000000000001</c:v>
                </c:pt>
                <c:pt idx="45">
                  <c:v>15.801</c:v>
                </c:pt>
                <c:pt idx="46">
                  <c:v>16.847999999999999</c:v>
                </c:pt>
                <c:pt idx="47">
                  <c:v>17.722000000000001</c:v>
                </c:pt>
                <c:pt idx="48">
                  <c:v>18.603999999999999</c:v>
                </c:pt>
                <c:pt idx="49">
                  <c:v>19.53</c:v>
                </c:pt>
                <c:pt idx="50">
                  <c:v>20.748000000000001</c:v>
                </c:pt>
                <c:pt idx="51">
                  <c:v>21.718</c:v>
                </c:pt>
                <c:pt idx="52">
                  <c:v>22.696000000000002</c:v>
                </c:pt>
                <c:pt idx="53">
                  <c:v>23.623000000000001</c:v>
                </c:pt>
                <c:pt idx="54">
                  <c:v>24.623999999999999</c:v>
                </c:pt>
                <c:pt idx="55">
                  <c:v>25.504999999999999</c:v>
                </c:pt>
                <c:pt idx="56">
                  <c:v>26.558</c:v>
                </c:pt>
                <c:pt idx="57">
                  <c:v>27.425000000000001</c:v>
                </c:pt>
                <c:pt idx="58">
                  <c:v>28.442</c:v>
                </c:pt>
                <c:pt idx="59">
                  <c:v>29.318000000000001</c:v>
                </c:pt>
                <c:pt idx="60">
                  <c:v>30.129000000000001</c:v>
                </c:pt>
                <c:pt idx="61">
                  <c:v>31.013000000000002</c:v>
                </c:pt>
                <c:pt idx="62">
                  <c:v>32.095999999999997</c:v>
                </c:pt>
                <c:pt idx="63">
                  <c:v>33.200000000000003</c:v>
                </c:pt>
                <c:pt idx="64">
                  <c:v>34.661999999999999</c:v>
                </c:pt>
                <c:pt idx="65">
                  <c:v>35.588999999999999</c:v>
                </c:pt>
                <c:pt idx="66">
                  <c:v>36.122</c:v>
                </c:pt>
                <c:pt idx="67">
                  <c:v>37.381</c:v>
                </c:pt>
                <c:pt idx="68">
                  <c:v>38.5</c:v>
                </c:pt>
                <c:pt idx="69">
                  <c:v>39.545999999999999</c:v>
                </c:pt>
                <c:pt idx="70">
                  <c:v>40.555</c:v>
                </c:pt>
                <c:pt idx="71">
                  <c:v>41.481999999999999</c:v>
                </c:pt>
                <c:pt idx="72">
                  <c:v>42.517000000000003</c:v>
                </c:pt>
                <c:pt idx="73">
                  <c:v>43.421999999999997</c:v>
                </c:pt>
                <c:pt idx="74">
                  <c:v>44.427</c:v>
                </c:pt>
                <c:pt idx="75">
                  <c:v>45.040999999999997</c:v>
                </c:pt>
                <c:pt idx="76">
                  <c:v>46.177</c:v>
                </c:pt>
              </c:numCache>
            </c:numRef>
          </c:yVal>
          <c:smooth val="0"/>
        </c:ser>
        <c:ser>
          <c:idx val="1"/>
          <c:order val="1"/>
          <c:tx>
            <c:v>dry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lvtemporary_544607!$I$2:$I$43</c:f>
              <c:numCache>
                <c:formatCode>General</c:formatCode>
                <c:ptCount val="42"/>
                <c:pt idx="0">
                  <c:v>0</c:v>
                </c:pt>
                <c:pt idx="1">
                  <c:v>5.1916999999999996E-3</c:v>
                </c:pt>
                <c:pt idx="2">
                  <c:v>2.9479999999999999E-2</c:v>
                </c:pt>
                <c:pt idx="3">
                  <c:v>6.7873000000000003E-2</c:v>
                </c:pt>
                <c:pt idx="4">
                  <c:v>0.10389</c:v>
                </c:pt>
                <c:pt idx="5">
                  <c:v>0.14141999999999999</c:v>
                </c:pt>
                <c:pt idx="6">
                  <c:v>0.18187</c:v>
                </c:pt>
                <c:pt idx="7">
                  <c:v>0.21787999999999999</c:v>
                </c:pt>
                <c:pt idx="8">
                  <c:v>0.25599</c:v>
                </c:pt>
                <c:pt idx="9">
                  <c:v>0.29405999999999999</c:v>
                </c:pt>
                <c:pt idx="10">
                  <c:v>0.33106999999999998</c:v>
                </c:pt>
                <c:pt idx="11">
                  <c:v>0.36630000000000001</c:v>
                </c:pt>
                <c:pt idx="12">
                  <c:v>0.40365000000000001</c:v>
                </c:pt>
                <c:pt idx="13">
                  <c:v>0.44046999999999997</c:v>
                </c:pt>
                <c:pt idx="14">
                  <c:v>0.47637000000000002</c:v>
                </c:pt>
                <c:pt idx="15">
                  <c:v>0.51400000000000001</c:v>
                </c:pt>
                <c:pt idx="16">
                  <c:v>0.55139000000000005</c:v>
                </c:pt>
                <c:pt idx="17">
                  <c:v>0.58928999999999998</c:v>
                </c:pt>
                <c:pt idx="18">
                  <c:v>0.62568000000000001</c:v>
                </c:pt>
                <c:pt idx="19">
                  <c:v>0.66330999999999996</c:v>
                </c:pt>
                <c:pt idx="20">
                  <c:v>0.70021</c:v>
                </c:pt>
                <c:pt idx="21">
                  <c:v>0.73794999999999999</c:v>
                </c:pt>
                <c:pt idx="22">
                  <c:v>0.77568999999999999</c:v>
                </c:pt>
                <c:pt idx="23">
                  <c:v>0.81220999999999999</c:v>
                </c:pt>
                <c:pt idx="24">
                  <c:v>0.84897</c:v>
                </c:pt>
                <c:pt idx="25">
                  <c:v>0.88753000000000004</c:v>
                </c:pt>
                <c:pt idx="26">
                  <c:v>0.92376999999999998</c:v>
                </c:pt>
                <c:pt idx="27">
                  <c:v>0.96142000000000005</c:v>
                </c:pt>
                <c:pt idx="28">
                  <c:v>1.0005999999999999</c:v>
                </c:pt>
                <c:pt idx="29">
                  <c:v>1.0356000000000001</c:v>
                </c:pt>
                <c:pt idx="30">
                  <c:v>1.0721000000000001</c:v>
                </c:pt>
                <c:pt idx="31">
                  <c:v>1.1116999999999999</c:v>
                </c:pt>
                <c:pt idx="32">
                  <c:v>1.1473</c:v>
                </c:pt>
                <c:pt idx="33">
                  <c:v>1.1842999999999999</c:v>
                </c:pt>
                <c:pt idx="34">
                  <c:v>1.2226999999999999</c:v>
                </c:pt>
                <c:pt idx="35">
                  <c:v>1.2592000000000001</c:v>
                </c:pt>
                <c:pt idx="36">
                  <c:v>1.2961</c:v>
                </c:pt>
                <c:pt idx="37">
                  <c:v>1.3344</c:v>
                </c:pt>
                <c:pt idx="38">
                  <c:v>1.3735999999999999</c:v>
                </c:pt>
                <c:pt idx="39">
                  <c:v>1.4078999999999999</c:v>
                </c:pt>
                <c:pt idx="40">
                  <c:v>1.4446000000000001</c:v>
                </c:pt>
                <c:pt idx="41">
                  <c:v>1.482</c:v>
                </c:pt>
              </c:numCache>
            </c:numRef>
          </c:xVal>
          <c:yVal>
            <c:numRef>
              <c:f>lvtemporary_544607!$J$2:$J$43</c:f>
              <c:numCache>
                <c:formatCode>General</c:formatCode>
                <c:ptCount val="42"/>
                <c:pt idx="0">
                  <c:v>0</c:v>
                </c:pt>
                <c:pt idx="1">
                  <c:v>5.4314000000000001E-2</c:v>
                </c:pt>
                <c:pt idx="2">
                  <c:v>0.29941000000000001</c:v>
                </c:pt>
                <c:pt idx="3">
                  <c:v>0.59240999999999999</c:v>
                </c:pt>
                <c:pt idx="4">
                  <c:v>0.79854000000000003</c:v>
                </c:pt>
                <c:pt idx="5">
                  <c:v>0.90364</c:v>
                </c:pt>
                <c:pt idx="6">
                  <c:v>0.84763999999999995</c:v>
                </c:pt>
                <c:pt idx="7">
                  <c:v>0.89575000000000005</c:v>
                </c:pt>
                <c:pt idx="8">
                  <c:v>0.91405000000000003</c:v>
                </c:pt>
                <c:pt idx="9">
                  <c:v>0.92462999999999995</c:v>
                </c:pt>
                <c:pt idx="10">
                  <c:v>0.94510000000000005</c:v>
                </c:pt>
                <c:pt idx="11">
                  <c:v>0.98916000000000004</c:v>
                </c:pt>
                <c:pt idx="12">
                  <c:v>1.0865</c:v>
                </c:pt>
                <c:pt idx="13">
                  <c:v>1.3148</c:v>
                </c:pt>
                <c:pt idx="14">
                  <c:v>1.6425000000000001</c:v>
                </c:pt>
                <c:pt idx="15">
                  <c:v>2.1242000000000001</c:v>
                </c:pt>
                <c:pt idx="16">
                  <c:v>2.8273000000000001</c:v>
                </c:pt>
                <c:pt idx="17">
                  <c:v>3.7932999999999999</c:v>
                </c:pt>
                <c:pt idx="18">
                  <c:v>5.0145999999999997</c:v>
                </c:pt>
                <c:pt idx="19">
                  <c:v>6.1482000000000001</c:v>
                </c:pt>
                <c:pt idx="20">
                  <c:v>7.6624999999999996</c:v>
                </c:pt>
                <c:pt idx="21">
                  <c:v>9.1867000000000001</c:v>
                </c:pt>
                <c:pt idx="22">
                  <c:v>10.664</c:v>
                </c:pt>
                <c:pt idx="23">
                  <c:v>12.191000000000001</c:v>
                </c:pt>
                <c:pt idx="24">
                  <c:v>13.952</c:v>
                </c:pt>
                <c:pt idx="25">
                  <c:v>15.685</c:v>
                </c:pt>
                <c:pt idx="26">
                  <c:v>17.603000000000002</c:v>
                </c:pt>
                <c:pt idx="27">
                  <c:v>19.044</c:v>
                </c:pt>
                <c:pt idx="28">
                  <c:v>21.166</c:v>
                </c:pt>
                <c:pt idx="29">
                  <c:v>22.885000000000002</c:v>
                </c:pt>
                <c:pt idx="30">
                  <c:v>24.632999999999999</c:v>
                </c:pt>
                <c:pt idx="31">
                  <c:v>26.22</c:v>
                </c:pt>
                <c:pt idx="32">
                  <c:v>28.210999999999999</c:v>
                </c:pt>
                <c:pt idx="33">
                  <c:v>29.893000000000001</c:v>
                </c:pt>
                <c:pt idx="34">
                  <c:v>31.632000000000001</c:v>
                </c:pt>
                <c:pt idx="35">
                  <c:v>33.371000000000002</c:v>
                </c:pt>
                <c:pt idx="36">
                  <c:v>35.798999999999999</c:v>
                </c:pt>
                <c:pt idx="37">
                  <c:v>37.43</c:v>
                </c:pt>
                <c:pt idx="38">
                  <c:v>39.472999999999999</c:v>
                </c:pt>
                <c:pt idx="39">
                  <c:v>41.350999999999999</c:v>
                </c:pt>
                <c:pt idx="40">
                  <c:v>43.197000000000003</c:v>
                </c:pt>
                <c:pt idx="41">
                  <c:v>44.561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963872"/>
        <c:axId val="245963480"/>
      </c:scatterChart>
      <c:valAx>
        <c:axId val="245963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[bar]</a:t>
                </a:r>
                <a:endParaRPr lang="nl-NL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45963480"/>
        <c:crosses val="autoZero"/>
        <c:crossBetween val="midCat"/>
      </c:valAx>
      <c:valAx>
        <c:axId val="24596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flow [l/min]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45963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6256337523027018E-2"/>
                  <c:y val="1.209607375015845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lvtemporary_544607!$E$39:$E$78</c:f>
              <c:numCache>
                <c:formatCode>General</c:formatCode>
                <c:ptCount val="40"/>
                <c:pt idx="0">
                  <c:v>-0.14570610646622195</c:v>
                </c:pt>
                <c:pt idx="1">
                  <c:v>-0.13217320405396668</c:v>
                </c:pt>
                <c:pt idx="2">
                  <c:v>-0.12147820449879346</c:v>
                </c:pt>
                <c:pt idx="3">
                  <c:v>-0.11007112499347736</c:v>
                </c:pt>
                <c:pt idx="4">
                  <c:v>-9.956732240643397E-2</c:v>
                </c:pt>
                <c:pt idx="5">
                  <c:v>-8.8272587189938009E-2</c:v>
                </c:pt>
                <c:pt idx="6">
                  <c:v>-7.7923614735393859E-2</c:v>
                </c:pt>
                <c:pt idx="7">
                  <c:v>-6.8364176232535726E-2</c:v>
                </c:pt>
                <c:pt idx="8">
                  <c:v>-5.8066403842498074E-2</c:v>
                </c:pt>
                <c:pt idx="9">
                  <c:v>-4.8283731757694744E-2</c:v>
                </c:pt>
                <c:pt idx="10">
                  <c:v>-3.8982536402555987E-2</c:v>
                </c:pt>
                <c:pt idx="11">
                  <c:v>-2.7987033331081712E-2</c:v>
                </c:pt>
                <c:pt idx="12">
                  <c:v>-2.0424312036444708E-2</c:v>
                </c:pt>
                <c:pt idx="13">
                  <c:v>-1.1155768798357059E-2</c:v>
                </c:pt>
                <c:pt idx="14">
                  <c:v>-2.0590864870286877E-3</c:v>
                </c:pt>
                <c:pt idx="15">
                  <c:v>6.2092405376574572E-3</c:v>
                </c:pt>
                <c:pt idx="16">
                  <c:v>1.4142361545005795E-2</c:v>
                </c:pt>
                <c:pt idx="17">
                  <c:v>2.3540521554854154E-2</c:v>
                </c:pt>
                <c:pt idx="18">
                  <c:v>3.1731539945826517E-2</c:v>
                </c:pt>
                <c:pt idx="19">
                  <c:v>4.0285798932491804E-2</c:v>
                </c:pt>
                <c:pt idx="20">
                  <c:v>4.7080072816256549E-2</c:v>
                </c:pt>
                <c:pt idx="21">
                  <c:v>5.4842779228683365E-2</c:v>
                </c:pt>
                <c:pt idx="22">
                  <c:v>6.2205808819712591E-2</c:v>
                </c:pt>
                <c:pt idx="23">
                  <c:v>6.9409070671793138E-2</c:v>
                </c:pt>
                <c:pt idx="24">
                  <c:v>7.685881012859358E-2</c:v>
                </c:pt>
                <c:pt idx="25">
                  <c:v>8.3896602728173855E-2</c:v>
                </c:pt>
                <c:pt idx="26">
                  <c:v>9.0963076595731676E-2</c:v>
                </c:pt>
                <c:pt idx="27">
                  <c:v>9.7673699449097651E-2</c:v>
                </c:pt>
                <c:pt idx="28">
                  <c:v>0.10493073907774043</c:v>
                </c:pt>
                <c:pt idx="29">
                  <c:v>0.1116992775735505</c:v>
                </c:pt>
                <c:pt idx="30">
                  <c:v>0.11786762656601632</c:v>
                </c:pt>
                <c:pt idx="31">
                  <c:v>0.12443901055652581</c:v>
                </c:pt>
                <c:pt idx="32">
                  <c:v>0.13100881279063997</c:v>
                </c:pt>
                <c:pt idx="33">
                  <c:v>0.13735411137073292</c:v>
                </c:pt>
                <c:pt idx="34">
                  <c:v>0.14338956899465605</c:v>
                </c:pt>
                <c:pt idx="35">
                  <c:v>0.14952701375434785</c:v>
                </c:pt>
                <c:pt idx="36">
                  <c:v>0.15606431233986529</c:v>
                </c:pt>
                <c:pt idx="37">
                  <c:v>0.16202643242117698</c:v>
                </c:pt>
                <c:pt idx="38">
                  <c:v>0.16988007287438658</c:v>
                </c:pt>
                <c:pt idx="39">
                  <c:v>0.17478641736733697</c:v>
                </c:pt>
              </c:numCache>
            </c:numRef>
          </c:xVal>
          <c:yVal>
            <c:numRef>
              <c:f>lvtemporary_544607!$F$39:$F$78</c:f>
              <c:numCache>
                <c:formatCode>General</c:formatCode>
                <c:ptCount val="40"/>
                <c:pt idx="0">
                  <c:v>0.92803720640688303</c:v>
                </c:pt>
                <c:pt idx="1">
                  <c:v>0.98023978170891257</c:v>
                </c:pt>
                <c:pt idx="2">
                  <c:v>1.0148144490870532</c:v>
                </c:pt>
                <c:pt idx="3">
                  <c:v>1.041708420891436</c:v>
                </c:pt>
                <c:pt idx="4">
                  <c:v>1.0771861540858967</c:v>
                </c:pt>
                <c:pt idx="5">
                  <c:v>1.1141103565318915</c:v>
                </c:pt>
                <c:pt idx="6">
                  <c:v>1.144138137663588</c:v>
                </c:pt>
                <c:pt idx="7">
                  <c:v>1.1719603540126771</c:v>
                </c:pt>
                <c:pt idx="8">
                  <c:v>1.1986845730771434</c:v>
                </c:pt>
                <c:pt idx="9">
                  <c:v>1.2265483538414113</c:v>
                </c:pt>
                <c:pt idx="10">
                  <c:v>1.2485127322208998</c:v>
                </c:pt>
                <c:pt idx="11">
                  <c:v>1.2696063308394789</c:v>
                </c:pt>
                <c:pt idx="12">
                  <c:v>1.2907022432878543</c:v>
                </c:pt>
                <c:pt idx="13">
                  <c:v>1.3169762393215474</c:v>
                </c:pt>
                <c:pt idx="14">
                  <c:v>1.3368198287917381</c:v>
                </c:pt>
                <c:pt idx="15">
                  <c:v>1.3559493227877959</c:v>
                </c:pt>
                <c:pt idx="16">
                  <c:v>1.3733350499545682</c:v>
                </c:pt>
                <c:pt idx="17">
                  <c:v>1.3913586024874034</c:v>
                </c:pt>
                <c:pt idx="18">
                  <c:v>1.4066253278672056</c:v>
                </c:pt>
                <c:pt idx="19">
                  <c:v>1.4241953665669005</c:v>
                </c:pt>
                <c:pt idx="20">
                  <c:v>1.4381466362467488</c:v>
                </c:pt>
                <c:pt idx="21">
                  <c:v>1.4539601320867068</c:v>
                </c:pt>
                <c:pt idx="22">
                  <c:v>1.4671343405055977</c:v>
                </c:pt>
                <c:pt idx="23">
                  <c:v>1.4789847174121864</c:v>
                </c:pt>
                <c:pt idx="24">
                  <c:v>1.4915437791501724</c:v>
                </c:pt>
                <c:pt idx="25">
                  <c:v>1.5064509113403239</c:v>
                </c:pt>
                <c:pt idx="26">
                  <c:v>1.5211380837040362</c:v>
                </c:pt>
                <c:pt idx="27">
                  <c:v>1.5398536179250564</c:v>
                </c:pt>
                <c:pt idx="28">
                  <c:v>1.5513157851214807</c:v>
                </c:pt>
                <c:pt idx="29">
                  <c:v>1.5577717882892361</c:v>
                </c:pt>
                <c:pt idx="30">
                  <c:v>1.5726509152523591</c:v>
                </c:pt>
                <c:pt idx="31">
                  <c:v>1.5854607295085006</c:v>
                </c:pt>
                <c:pt idx="32">
                  <c:v>1.5971025620238164</c:v>
                </c:pt>
                <c:pt idx="33">
                  <c:v>1.6080444057369232</c:v>
                </c:pt>
                <c:pt idx="34">
                  <c:v>1.6178596871582891</c:v>
                </c:pt>
                <c:pt idx="35">
                  <c:v>1.6285626131087765</c:v>
                </c:pt>
                <c:pt idx="36">
                  <c:v>1.6377098230096971</c:v>
                </c:pt>
                <c:pt idx="37">
                  <c:v>1.6476469878428448</c:v>
                </c:pt>
                <c:pt idx="38">
                  <c:v>1.6536080241536975</c:v>
                </c:pt>
                <c:pt idx="39">
                  <c:v>1.6644257145108399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963088"/>
        <c:axId val="320763280"/>
      </c:scatterChart>
      <c:valAx>
        <c:axId val="24596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0763280"/>
        <c:crosses val="autoZero"/>
        <c:crossBetween val="midCat"/>
      </c:valAx>
      <c:valAx>
        <c:axId val="32076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4596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0268331092759744E-2"/>
                  <c:y val="6.621745217363293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lvtemporary_544607!$E$65:$E$78</c:f>
              <c:numCache>
                <c:formatCode>General</c:formatCode>
                <c:ptCount val="14"/>
                <c:pt idx="0">
                  <c:v>9.0963076595731676E-2</c:v>
                </c:pt>
                <c:pt idx="1">
                  <c:v>9.7673699449097651E-2</c:v>
                </c:pt>
                <c:pt idx="2">
                  <c:v>0.10493073907774043</c:v>
                </c:pt>
                <c:pt idx="3">
                  <c:v>0.1116992775735505</c:v>
                </c:pt>
                <c:pt idx="4">
                  <c:v>0.11786762656601632</c:v>
                </c:pt>
                <c:pt idx="5">
                  <c:v>0.12443901055652581</c:v>
                </c:pt>
                <c:pt idx="6">
                  <c:v>0.13100881279063997</c:v>
                </c:pt>
                <c:pt idx="7">
                  <c:v>0.13735411137073292</c:v>
                </c:pt>
                <c:pt idx="8">
                  <c:v>0.14338956899465605</c:v>
                </c:pt>
                <c:pt idx="9">
                  <c:v>0.14952701375434785</c:v>
                </c:pt>
                <c:pt idx="10">
                  <c:v>0.15606431233986529</c:v>
                </c:pt>
                <c:pt idx="11">
                  <c:v>0.16202643242117698</c:v>
                </c:pt>
                <c:pt idx="12">
                  <c:v>0.16988007287438658</c:v>
                </c:pt>
                <c:pt idx="13">
                  <c:v>0.17478641736733697</c:v>
                </c:pt>
              </c:numCache>
            </c:numRef>
          </c:xVal>
          <c:yVal>
            <c:numRef>
              <c:f>lvtemporary_544607!$F$65:$F$78</c:f>
              <c:numCache>
                <c:formatCode>General</c:formatCode>
                <c:ptCount val="14"/>
                <c:pt idx="0">
                  <c:v>1.5211380837040362</c:v>
                </c:pt>
                <c:pt idx="1">
                  <c:v>1.5398536179250564</c:v>
                </c:pt>
                <c:pt idx="2">
                  <c:v>1.5513157851214807</c:v>
                </c:pt>
                <c:pt idx="3">
                  <c:v>1.5577717882892361</c:v>
                </c:pt>
                <c:pt idx="4">
                  <c:v>1.5726509152523591</c:v>
                </c:pt>
                <c:pt idx="5">
                  <c:v>1.5854607295085006</c:v>
                </c:pt>
                <c:pt idx="6">
                  <c:v>1.5971025620238164</c:v>
                </c:pt>
                <c:pt idx="7">
                  <c:v>1.6080444057369232</c:v>
                </c:pt>
                <c:pt idx="8">
                  <c:v>1.6178596871582891</c:v>
                </c:pt>
                <c:pt idx="9">
                  <c:v>1.6285626131087765</c:v>
                </c:pt>
                <c:pt idx="10">
                  <c:v>1.6377098230096971</c:v>
                </c:pt>
                <c:pt idx="11">
                  <c:v>1.6476469878428448</c:v>
                </c:pt>
                <c:pt idx="12">
                  <c:v>1.6536080241536975</c:v>
                </c:pt>
                <c:pt idx="13">
                  <c:v>1.6644257145108399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760144"/>
        <c:axId val="320764456"/>
      </c:scatterChart>
      <c:valAx>
        <c:axId val="32076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0764456"/>
        <c:crosses val="autoZero"/>
        <c:crossBetween val="midCat"/>
      </c:valAx>
      <c:valAx>
        <c:axId val="320764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076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9472878390201221E-2"/>
                  <c:y val="0.143101851851851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lvtemporary_544607!$E$39:$E$78</c:f>
              <c:numCache>
                <c:formatCode>General</c:formatCode>
                <c:ptCount val="40"/>
                <c:pt idx="0">
                  <c:v>-0.14570610646622195</c:v>
                </c:pt>
                <c:pt idx="1">
                  <c:v>-0.13217320405396668</c:v>
                </c:pt>
                <c:pt idx="2">
                  <c:v>-0.12147820449879346</c:v>
                </c:pt>
                <c:pt idx="3">
                  <c:v>-0.11007112499347736</c:v>
                </c:pt>
                <c:pt idx="4">
                  <c:v>-9.956732240643397E-2</c:v>
                </c:pt>
                <c:pt idx="5">
                  <c:v>-8.8272587189938009E-2</c:v>
                </c:pt>
                <c:pt idx="6">
                  <c:v>-7.7923614735393859E-2</c:v>
                </c:pt>
                <c:pt idx="7">
                  <c:v>-6.8364176232535726E-2</c:v>
                </c:pt>
                <c:pt idx="8">
                  <c:v>-5.8066403842498074E-2</c:v>
                </c:pt>
                <c:pt idx="9">
                  <c:v>-4.8283731757694744E-2</c:v>
                </c:pt>
                <c:pt idx="10">
                  <c:v>-3.8982536402555987E-2</c:v>
                </c:pt>
                <c:pt idx="11">
                  <c:v>-2.7987033331081712E-2</c:v>
                </c:pt>
                <c:pt idx="12">
                  <c:v>-2.0424312036444708E-2</c:v>
                </c:pt>
                <c:pt idx="13">
                  <c:v>-1.1155768798357059E-2</c:v>
                </c:pt>
                <c:pt idx="14">
                  <c:v>-2.0590864870286877E-3</c:v>
                </c:pt>
                <c:pt idx="15">
                  <c:v>6.2092405376574572E-3</c:v>
                </c:pt>
                <c:pt idx="16">
                  <c:v>1.4142361545005795E-2</c:v>
                </c:pt>
                <c:pt idx="17">
                  <c:v>2.3540521554854154E-2</c:v>
                </c:pt>
                <c:pt idx="18">
                  <c:v>3.1731539945826517E-2</c:v>
                </c:pt>
                <c:pt idx="19">
                  <c:v>4.0285798932491804E-2</c:v>
                </c:pt>
                <c:pt idx="20">
                  <c:v>4.7080072816256549E-2</c:v>
                </c:pt>
                <c:pt idx="21">
                  <c:v>5.4842779228683365E-2</c:v>
                </c:pt>
                <c:pt idx="22">
                  <c:v>6.2205808819712591E-2</c:v>
                </c:pt>
                <c:pt idx="23">
                  <c:v>6.9409070671793138E-2</c:v>
                </c:pt>
                <c:pt idx="24">
                  <c:v>7.685881012859358E-2</c:v>
                </c:pt>
                <c:pt idx="25">
                  <c:v>8.3896602728173855E-2</c:v>
                </c:pt>
                <c:pt idx="26">
                  <c:v>9.0963076595731676E-2</c:v>
                </c:pt>
                <c:pt idx="27">
                  <c:v>9.7673699449097651E-2</c:v>
                </c:pt>
                <c:pt idx="28">
                  <c:v>0.10493073907774043</c:v>
                </c:pt>
                <c:pt idx="29">
                  <c:v>0.1116992775735505</c:v>
                </c:pt>
                <c:pt idx="30">
                  <c:v>0.11786762656601632</c:v>
                </c:pt>
                <c:pt idx="31">
                  <c:v>0.12443901055652581</c:v>
                </c:pt>
                <c:pt idx="32">
                  <c:v>0.13100881279063997</c:v>
                </c:pt>
                <c:pt idx="33">
                  <c:v>0.13735411137073292</c:v>
                </c:pt>
                <c:pt idx="34">
                  <c:v>0.14338956899465605</c:v>
                </c:pt>
                <c:pt idx="35">
                  <c:v>0.14952701375434785</c:v>
                </c:pt>
                <c:pt idx="36">
                  <c:v>0.15606431233986529</c:v>
                </c:pt>
                <c:pt idx="37">
                  <c:v>0.16202643242117698</c:v>
                </c:pt>
                <c:pt idx="38">
                  <c:v>0.16988007287438658</c:v>
                </c:pt>
                <c:pt idx="39">
                  <c:v>0.17478641736733697</c:v>
                </c:pt>
              </c:numCache>
            </c:numRef>
          </c:xVal>
          <c:yVal>
            <c:numRef>
              <c:f>lvtemporary_544607!$F$39:$F$78</c:f>
              <c:numCache>
                <c:formatCode>General</c:formatCode>
                <c:ptCount val="40"/>
                <c:pt idx="0">
                  <c:v>0.92803720640688303</c:v>
                </c:pt>
                <c:pt idx="1">
                  <c:v>0.98023978170891257</c:v>
                </c:pt>
                <c:pt idx="2">
                  <c:v>1.0148144490870532</c:v>
                </c:pt>
                <c:pt idx="3">
                  <c:v>1.041708420891436</c:v>
                </c:pt>
                <c:pt idx="4">
                  <c:v>1.0771861540858967</c:v>
                </c:pt>
                <c:pt idx="5">
                  <c:v>1.1141103565318915</c:v>
                </c:pt>
                <c:pt idx="6">
                  <c:v>1.144138137663588</c:v>
                </c:pt>
                <c:pt idx="7">
                  <c:v>1.1719603540126771</c:v>
                </c:pt>
                <c:pt idx="8">
                  <c:v>1.1986845730771434</c:v>
                </c:pt>
                <c:pt idx="9">
                  <c:v>1.2265483538414113</c:v>
                </c:pt>
                <c:pt idx="10">
                  <c:v>1.2485127322208998</c:v>
                </c:pt>
                <c:pt idx="11">
                  <c:v>1.2696063308394789</c:v>
                </c:pt>
                <c:pt idx="12">
                  <c:v>1.2907022432878543</c:v>
                </c:pt>
                <c:pt idx="13">
                  <c:v>1.3169762393215474</c:v>
                </c:pt>
                <c:pt idx="14">
                  <c:v>1.3368198287917381</c:v>
                </c:pt>
                <c:pt idx="15">
                  <c:v>1.3559493227877959</c:v>
                </c:pt>
                <c:pt idx="16">
                  <c:v>1.3733350499545682</c:v>
                </c:pt>
                <c:pt idx="17">
                  <c:v>1.3913586024874034</c:v>
                </c:pt>
                <c:pt idx="18">
                  <c:v>1.4066253278672056</c:v>
                </c:pt>
                <c:pt idx="19">
                  <c:v>1.4241953665669005</c:v>
                </c:pt>
                <c:pt idx="20">
                  <c:v>1.4381466362467488</c:v>
                </c:pt>
                <c:pt idx="21">
                  <c:v>1.4539601320867068</c:v>
                </c:pt>
                <c:pt idx="22">
                  <c:v>1.4671343405055977</c:v>
                </c:pt>
                <c:pt idx="23">
                  <c:v>1.4789847174121864</c:v>
                </c:pt>
                <c:pt idx="24">
                  <c:v>1.4915437791501724</c:v>
                </c:pt>
                <c:pt idx="25">
                  <c:v>1.5064509113403239</c:v>
                </c:pt>
                <c:pt idx="26">
                  <c:v>1.5211380837040362</c:v>
                </c:pt>
                <c:pt idx="27">
                  <c:v>1.5398536179250564</c:v>
                </c:pt>
                <c:pt idx="28">
                  <c:v>1.5513157851214807</c:v>
                </c:pt>
                <c:pt idx="29">
                  <c:v>1.5577717882892361</c:v>
                </c:pt>
                <c:pt idx="30">
                  <c:v>1.5726509152523591</c:v>
                </c:pt>
                <c:pt idx="31">
                  <c:v>1.5854607295085006</c:v>
                </c:pt>
                <c:pt idx="32">
                  <c:v>1.5971025620238164</c:v>
                </c:pt>
                <c:pt idx="33">
                  <c:v>1.6080444057369232</c:v>
                </c:pt>
                <c:pt idx="34">
                  <c:v>1.6178596871582891</c:v>
                </c:pt>
                <c:pt idx="35">
                  <c:v>1.6285626131087765</c:v>
                </c:pt>
                <c:pt idx="36">
                  <c:v>1.6377098230096971</c:v>
                </c:pt>
                <c:pt idx="37">
                  <c:v>1.6476469878428448</c:v>
                </c:pt>
                <c:pt idx="38">
                  <c:v>1.6536080241536975</c:v>
                </c:pt>
                <c:pt idx="39">
                  <c:v>1.6644257145108399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765240"/>
        <c:axId val="320763672"/>
      </c:scatterChart>
      <c:valAx>
        <c:axId val="32076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0763672"/>
        <c:crosses val="autoZero"/>
        <c:crossBetween val="midCat"/>
      </c:valAx>
      <c:valAx>
        <c:axId val="320763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0765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641909814323605E-2"/>
          <c:y val="6.7465116709839956E-2"/>
          <c:w val="0.85230769230769232"/>
          <c:h val="0.81307577996861347"/>
        </c:manualLayout>
      </c:layout>
      <c:scatterChart>
        <c:scatterStyle val="lineMarker"/>
        <c:varyColors val="0"/>
        <c:ser>
          <c:idx val="0"/>
          <c:order val="0"/>
          <c:tx>
            <c:v>FC-43</c:v>
          </c:tx>
          <c:spPr>
            <a:ln w="9525" cap="rnd">
              <a:noFill/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'film thickness'!$I$9:$I$80</c:f>
              <c:numCache>
                <c:formatCode>General</c:formatCode>
                <c:ptCount val="72"/>
                <c:pt idx="0">
                  <c:v>3.9036542031573189</c:v>
                </c:pt>
                <c:pt idx="1">
                  <c:v>3.9995089697510795</c:v>
                </c:pt>
                <c:pt idx="2">
                  <c:v>4.0805182605271177</c:v>
                </c:pt>
                <c:pt idx="3">
                  <c:v>4.1457866701741546</c:v>
                </c:pt>
                <c:pt idx="4">
                  <c:v>4.2032505239432956</c:v>
                </c:pt>
                <c:pt idx="5">
                  <c:v>4.2542821504508312</c:v>
                </c:pt>
                <c:pt idx="6">
                  <c:v>4.299267531608602</c:v>
                </c:pt>
                <c:pt idx="7">
                  <c:v>4.3401663948860767</c:v>
                </c:pt>
                <c:pt idx="8">
                  <c:v>4.3792511141993193</c:v>
                </c:pt>
                <c:pt idx="9">
                  <c:v>4.413148824714316</c:v>
                </c:pt>
                <c:pt idx="10">
                  <c:v>4.4450746327749302</c:v>
                </c:pt>
                <c:pt idx="11">
                  <c:v>4.4751188911276669</c:v>
                </c:pt>
                <c:pt idx="12">
                  <c:v>4.5025773216586256</c:v>
                </c:pt>
                <c:pt idx="13">
                  <c:v>4.528788191774896</c:v>
                </c:pt>
                <c:pt idx="14">
                  <c:v>4.5547071610869061</c:v>
                </c:pt>
                <c:pt idx="15">
                  <c:v>4.5775951909773172</c:v>
                </c:pt>
                <c:pt idx="16">
                  <c:v>4.5995555909859807</c:v>
                </c:pt>
                <c:pt idx="17">
                  <c:v>4.6212386162222252</c:v>
                </c:pt>
                <c:pt idx="18">
                  <c:v>4.6408489906785668</c:v>
                </c:pt>
                <c:pt idx="19">
                  <c:v>4.6605714236961155</c:v>
                </c:pt>
                <c:pt idx="20">
                  <c:v>4.6790188494009755</c:v>
                </c:pt>
                <c:pt idx="21">
                  <c:v>4.6960854163098249</c:v>
                </c:pt>
                <c:pt idx="22">
                  <c:v>4.7149999674120426</c:v>
                </c:pt>
                <c:pt idx="23">
                  <c:v>4.7302976620971497</c:v>
                </c:pt>
                <c:pt idx="24">
                  <c:v>4.7454495603226183</c:v>
                </c:pt>
                <c:pt idx="25">
                  <c:v>4.7612811751183441</c:v>
                </c:pt>
                <c:pt idx="26">
                  <c:v>4.7757997052798498</c:v>
                </c:pt>
                <c:pt idx="27">
                  <c:v>4.7907494770997676</c:v>
                </c:pt>
                <c:pt idx="28">
                  <c:v>4.8039484916939355</c:v>
                </c:pt>
                <c:pt idx="29">
                  <c:v>4.8169634183731871</c:v>
                </c:pt>
                <c:pt idx="30">
                  <c:v>4.8304090119516001</c:v>
                </c:pt>
                <c:pt idx="31">
                  <c:v>4.8438927529226188</c:v>
                </c:pt>
                <c:pt idx="32">
                  <c:v>4.8555554967817418</c:v>
                </c:pt>
                <c:pt idx="33">
                  <c:v>4.8667538811108582</c:v>
                </c:pt>
                <c:pt idx="34">
                  <c:v>4.8780677319733625</c:v>
                </c:pt>
                <c:pt idx="35">
                  <c:v>4.8901246808164798</c:v>
                </c:pt>
                <c:pt idx="36">
                  <c:v>4.9005965066655994</c:v>
                </c:pt>
                <c:pt idx="37">
                  <c:v>4.9113174423240302</c:v>
                </c:pt>
                <c:pt idx="38">
                  <c:v>4.9219100665725355</c:v>
                </c:pt>
                <c:pt idx="39">
                  <c:v>4.9323063057851897</c:v>
                </c:pt>
                <c:pt idx="40">
                  <c:v>4.941839265799989</c:v>
                </c:pt>
                <c:pt idx="41">
                  <c:v>4.9516822913955512</c:v>
                </c:pt>
                <c:pt idx="42">
                  <c:v>4.9617626996020761</c:v>
                </c:pt>
                <c:pt idx="43">
                  <c:v>4.9706257766882942</c:v>
                </c:pt>
                <c:pt idx="44">
                  <c:v>4.9807621552328847</c:v>
                </c:pt>
                <c:pt idx="45">
                  <c:v>4.988991252585814</c:v>
                </c:pt>
                <c:pt idx="46">
                  <c:v>4.9975087036438346</c:v>
                </c:pt>
                <c:pt idx="47">
                  <c:v>5.0058237530290279</c:v>
                </c:pt>
                <c:pt idx="48">
                  <c:v>5.0147304950017535</c:v>
                </c:pt>
                <c:pt idx="49">
                  <c:v>5.0226757619537272</c:v>
                </c:pt>
                <c:pt idx="50">
                  <c:v>5.0306806639999015</c:v>
                </c:pt>
                <c:pt idx="51">
                  <c:v>5.0410372078670287</c:v>
                </c:pt>
                <c:pt idx="52">
                  <c:v>5.0464951643347087</c:v>
                </c:pt>
                <c:pt idx="53">
                  <c:v>5.0547279320821978</c:v>
                </c:pt>
                <c:pt idx="54">
                  <c:v>5.0622810699726442</c:v>
                </c:pt>
                <c:pt idx="55">
                  <c:v>5.0694460838803126</c:v>
                </c:pt>
                <c:pt idx="56">
                  <c:v>5.0788554029797677</c:v>
                </c:pt>
                <c:pt idx="57">
                  <c:v>5.0838249960533366</c:v>
                </c:pt>
                <c:pt idx="58">
                  <c:v>5.0913855420783678</c:v>
                </c:pt>
                <c:pt idx="59">
                  <c:v>5.0988167170489413</c:v>
                </c:pt>
                <c:pt idx="60">
                  <c:v>5.1045553912405133</c:v>
                </c:pt>
                <c:pt idx="61">
                  <c:v>5.1112625136590655</c:v>
                </c:pt>
                <c:pt idx="62">
                  <c:v>5.1177351793304968</c:v>
                </c:pt>
                <c:pt idx="63">
                  <c:v>5.1246346240191389</c:v>
                </c:pt>
                <c:pt idx="64">
                  <c:v>5.1307517767651429</c:v>
                </c:pt>
                <c:pt idx="65">
                  <c:v>5.1383658636789962</c:v>
                </c:pt>
                <c:pt idx="66">
                  <c:v>5.1433895689946558</c:v>
                </c:pt>
                <c:pt idx="67">
                  <c:v>5.1503265364987074</c:v>
                </c:pt>
                <c:pt idx="68">
                  <c:v>5.1556699817198108</c:v>
                </c:pt>
                <c:pt idx="69">
                  <c:v>5.1620264324211771</c:v>
                </c:pt>
                <c:pt idx="70">
                  <c:v>5.168438552186772</c:v>
                </c:pt>
                <c:pt idx="71">
                  <c:v>5.1735358950099064</c:v>
                </c:pt>
              </c:numCache>
            </c:numRef>
          </c:xVal>
          <c:yVal>
            <c:numRef>
              <c:f>'film thickness'!$J$9:$J$80</c:f>
              <c:numCache>
                <c:formatCode>General</c:formatCode>
                <c:ptCount val="72"/>
                <c:pt idx="0">
                  <c:v>-4.2677541462801578</c:v>
                </c:pt>
                <c:pt idx="1">
                  <c:v>-4.2764696891146183</c:v>
                </c:pt>
                <c:pt idx="2">
                  <c:v>-3.9217454819132214</c:v>
                </c:pt>
                <c:pt idx="3">
                  <c:v>-4.233684630426092</c:v>
                </c:pt>
                <c:pt idx="4">
                  <c:v>-4.3041117702555614</c:v>
                </c:pt>
                <c:pt idx="5">
                  <c:v>-4.2302067136391299</c:v>
                </c:pt>
                <c:pt idx="6">
                  <c:v>-3.9995764021634606</c:v>
                </c:pt>
                <c:pt idx="7">
                  <c:v>-3.5202171012415584</c:v>
                </c:pt>
                <c:pt idx="8">
                  <c:v>-3.1264875032409565</c:v>
                </c:pt>
                <c:pt idx="9">
                  <c:v>-2.8140637087797606</c:v>
                </c:pt>
                <c:pt idx="10">
                  <c:v>-2.5593742856564465</c:v>
                </c:pt>
                <c:pt idx="11">
                  <c:v>-2.3242927052970477</c:v>
                </c:pt>
                <c:pt idx="12">
                  <c:v>-1.2770281682595563</c:v>
                </c:pt>
                <c:pt idx="13">
                  <c:v>-1.2495929193873772</c:v>
                </c:pt>
                <c:pt idx="14">
                  <c:v>-1.2274018622215186</c:v>
                </c:pt>
                <c:pt idx="15">
                  <c:v>-1.2017981466212282</c:v>
                </c:pt>
                <c:pt idx="16">
                  <c:v>-1.187113528667517</c:v>
                </c:pt>
                <c:pt idx="17">
                  <c:v>-1.1788904340961823</c:v>
                </c:pt>
                <c:pt idx="18">
                  <c:v>-1.1748650377465961</c:v>
                </c:pt>
                <c:pt idx="19">
                  <c:v>-1.1701884470021642</c:v>
                </c:pt>
                <c:pt idx="20">
                  <c:v>-1.1672350964363638</c:v>
                </c:pt>
                <c:pt idx="21">
                  <c:v>-1.164346119595119</c:v>
                </c:pt>
                <c:pt idx="22">
                  <c:v>-1.1642918500661907</c:v>
                </c:pt>
                <c:pt idx="23">
                  <c:v>-1.1592412697628376</c:v>
                </c:pt>
                <c:pt idx="24">
                  <c:v>-1.1560773465070242</c:v>
                </c:pt>
                <c:pt idx="25">
                  <c:v>-1.1549304231797264</c:v>
                </c:pt>
                <c:pt idx="26">
                  <c:v>-1.153109285148892</c:v>
                </c:pt>
                <c:pt idx="27">
                  <c:v>-1.151160676486441</c:v>
                </c:pt>
                <c:pt idx="28">
                  <c:v>-1.1479792292681783</c:v>
                </c:pt>
                <c:pt idx="29">
                  <c:v>-1.1454726563224902</c:v>
                </c:pt>
                <c:pt idx="30">
                  <c:v>-1.1433564326270576</c:v>
                </c:pt>
                <c:pt idx="31">
                  <c:v>-1.142580304267061</c:v>
                </c:pt>
                <c:pt idx="32">
                  <c:v>-1.1399223902250046</c:v>
                </c:pt>
                <c:pt idx="33">
                  <c:v>-1.1368326316953759</c:v>
                </c:pt>
                <c:pt idx="34">
                  <c:v>-1.1329763587392174</c:v>
                </c:pt>
                <c:pt idx="35">
                  <c:v>-1.1311004882431421</c:v>
                </c:pt>
                <c:pt idx="36">
                  <c:v>-1.1279517013635929</c:v>
                </c:pt>
                <c:pt idx="37">
                  <c:v>-1.1264482559699043</c:v>
                </c:pt>
                <c:pt idx="38">
                  <c:v>-1.1238638040018807</c:v>
                </c:pt>
                <c:pt idx="39">
                  <c:v>-1.1236406164759813</c:v>
                </c:pt>
                <c:pt idx="40">
                  <c:v>-1.120895565793355</c:v>
                </c:pt>
                <c:pt idx="41">
                  <c:v>-1.1188651507843586</c:v>
                </c:pt>
                <c:pt idx="42">
                  <c:v>-1.1173881135642605</c:v>
                </c:pt>
                <c:pt idx="43">
                  <c:v>-1.1163482965537048</c:v>
                </c:pt>
                <c:pt idx="44">
                  <c:v>-1.114998204840294</c:v>
                </c:pt>
                <c:pt idx="45">
                  <c:v>-1.1112681503832726</c:v>
                </c:pt>
                <c:pt idx="46">
                  <c:v>-1.1081889688224045</c:v>
                </c:pt>
                <c:pt idx="47">
                  <c:v>-1.1055447629024893</c:v>
                </c:pt>
                <c:pt idx="48">
                  <c:v>-1.105082893382616</c:v>
                </c:pt>
                <c:pt idx="49">
                  <c:v>-1.1017196033296111</c:v>
                </c:pt>
                <c:pt idx="50">
                  <c:v>-1.0999995607357609</c:v>
                </c:pt>
                <c:pt idx="51">
                  <c:v>-1.1048758316645091</c:v>
                </c:pt>
                <c:pt idx="52">
                  <c:v>-1.0971184206337339</c:v>
                </c:pt>
                <c:pt idx="53">
                  <c:v>-1.0955772057962365</c:v>
                </c:pt>
                <c:pt idx="54">
                  <c:v>-1.0955213355405522</c:v>
                </c:pt>
                <c:pt idx="55">
                  <c:v>-1.0921101303310905</c:v>
                </c:pt>
                <c:pt idx="56">
                  <c:v>-1.0925366058077879</c:v>
                </c:pt>
                <c:pt idx="57">
                  <c:v>-1.0904870511121829</c:v>
                </c:pt>
                <c:pt idx="58">
                  <c:v>-1.0867242023922394</c:v>
                </c:pt>
                <c:pt idx="59">
                  <c:v>-1.087297432176686</c:v>
                </c:pt>
                <c:pt idx="60">
                  <c:v>-1.0836828582882194</c:v>
                </c:pt>
                <c:pt idx="61">
                  <c:v>-1.0820428712253485</c:v>
                </c:pt>
                <c:pt idx="62">
                  <c:v>-1.0790194545860974</c:v>
                </c:pt>
                <c:pt idx="63">
                  <c:v>-1.0782673916004497</c:v>
                </c:pt>
                <c:pt idx="64">
                  <c:v>-1.0753554204709233</c:v>
                </c:pt>
                <c:pt idx="65">
                  <c:v>-1.0759364978667016</c:v>
                </c:pt>
                <c:pt idx="66">
                  <c:v>-1.0730357785349927</c:v>
                </c:pt>
                <c:pt idx="67">
                  <c:v>-1.0718749563549468</c:v>
                </c:pt>
                <c:pt idx="68">
                  <c:v>-1.0699418112391299</c:v>
                </c:pt>
                <c:pt idx="69">
                  <c:v>-1.0687316691933582</c:v>
                </c:pt>
                <c:pt idx="70">
                  <c:v>-1.0686372266750281</c:v>
                </c:pt>
                <c:pt idx="71">
                  <c:v>-1.0659851038673771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764848"/>
        <c:axId val="320764064"/>
      </c:scatterChart>
      <c:scatterChart>
        <c:scatterStyle val="lineMarker"/>
        <c:varyColors val="0"/>
        <c:ser>
          <c:idx val="1"/>
          <c:order val="1"/>
          <c:tx>
            <c:v>Krytox 101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09A46"/>
              </a:solidFill>
              <a:ln w="9525">
                <a:solidFill>
                  <a:srgbClr val="009A46"/>
                </a:solidFill>
              </a:ln>
              <a:effectLst/>
            </c:spPr>
          </c:marker>
          <c:xVal>
            <c:numRef>
              <c:f>'film thickness'!$I$89:$I$160</c:f>
              <c:numCache>
                <c:formatCode>General</c:formatCode>
                <c:ptCount val="72"/>
                <c:pt idx="0">
                  <c:v>3.9038384995665791</c:v>
                </c:pt>
                <c:pt idx="1">
                  <c:v>4.000347296685363</c:v>
                </c:pt>
                <c:pt idx="2">
                  <c:v>4.0788916198402232</c:v>
                </c:pt>
                <c:pt idx="3">
                  <c:v>4.1452274926523938</c:v>
                </c:pt>
                <c:pt idx="4">
                  <c:v>4.2033593015223003</c:v>
                </c:pt>
                <c:pt idx="5">
                  <c:v>4.2543063323312857</c:v>
                </c:pt>
                <c:pt idx="6">
                  <c:v>4.299746933493803</c:v>
                </c:pt>
                <c:pt idx="7">
                  <c:v>4.3409197934001629</c:v>
                </c:pt>
                <c:pt idx="8">
                  <c:v>4.3794686875259101</c:v>
                </c:pt>
                <c:pt idx="9">
                  <c:v>4.4135847287244099</c:v>
                </c:pt>
                <c:pt idx="10">
                  <c:v>4.4453083464235847</c:v>
                </c:pt>
                <c:pt idx="11">
                  <c:v>4.4752497618479286</c:v>
                </c:pt>
                <c:pt idx="12">
                  <c:v>4.5027411188062079</c:v>
                </c:pt>
                <c:pt idx="13">
                  <c:v>4.5291479198008266</c:v>
                </c:pt>
                <c:pt idx="14">
                  <c:v>4.5544164686517528</c:v>
                </c:pt>
                <c:pt idx="15">
                  <c:v>4.5772159697346515</c:v>
                </c:pt>
                <c:pt idx="16">
                  <c:v>4.5997411939198445</c:v>
                </c:pt>
                <c:pt idx="17">
                  <c:v>4.6211970609182131</c:v>
                </c:pt>
                <c:pt idx="18">
                  <c:v>4.6416921945195897</c:v>
                </c:pt>
                <c:pt idx="19">
                  <c:v>4.6610929962917425</c:v>
                </c:pt>
                <c:pt idx="20">
                  <c:v>4.6795187436957892</c:v>
                </c:pt>
                <c:pt idx="21">
                  <c:v>4.6965049147653852</c:v>
                </c:pt>
                <c:pt idx="22">
                  <c:v>4.7131964337252485</c:v>
                </c:pt>
                <c:pt idx="23">
                  <c:v>4.7305723428434137</c:v>
                </c:pt>
                <c:pt idx="24">
                  <c:v>4.7464707240143822</c:v>
                </c:pt>
                <c:pt idx="25">
                  <c:v>4.761371465031746</c:v>
                </c:pt>
                <c:pt idx="26">
                  <c:v>4.7761779725822295</c:v>
                </c:pt>
                <c:pt idx="27">
                  <c:v>4.7895807121644252</c:v>
                </c:pt>
                <c:pt idx="28">
                  <c:v>4.8034844289078737</c:v>
                </c:pt>
                <c:pt idx="29">
                  <c:v>4.8167912789641179</c:v>
                </c:pt>
                <c:pt idx="30">
                  <c:v>4.8306720554837836</c:v>
                </c:pt>
                <c:pt idx="31">
                  <c:v>4.8425093903212604</c:v>
                </c:pt>
                <c:pt idx="32">
                  <c:v>4.8542938935337778</c:v>
                </c:pt>
                <c:pt idx="33">
                  <c:v>4.8678267959460335</c:v>
                </c:pt>
                <c:pt idx="34">
                  <c:v>4.8785217955012063</c:v>
                </c:pt>
                <c:pt idx="35">
                  <c:v>4.8899288750065226</c:v>
                </c:pt>
                <c:pt idx="36">
                  <c:v>4.9004326775935656</c:v>
                </c:pt>
                <c:pt idx="37">
                  <c:v>4.9117274128100616</c:v>
                </c:pt>
                <c:pt idx="38">
                  <c:v>4.9220763852646066</c:v>
                </c:pt>
                <c:pt idx="39">
                  <c:v>4.931635823767464</c:v>
                </c:pt>
                <c:pt idx="40">
                  <c:v>4.9419335961575017</c:v>
                </c:pt>
                <c:pt idx="41">
                  <c:v>4.951716268242305</c:v>
                </c:pt>
                <c:pt idx="42">
                  <c:v>4.961017463597444</c:v>
                </c:pt>
                <c:pt idx="43">
                  <c:v>4.9720129666689186</c:v>
                </c:pt>
                <c:pt idx="44">
                  <c:v>4.9795756879635551</c:v>
                </c:pt>
                <c:pt idx="45">
                  <c:v>4.988844231201643</c:v>
                </c:pt>
                <c:pt idx="46">
                  <c:v>4.9979409135129718</c:v>
                </c:pt>
                <c:pt idx="47">
                  <c:v>5.0062092405376575</c:v>
                </c:pt>
                <c:pt idx="48">
                  <c:v>5.014142361545006</c:v>
                </c:pt>
                <c:pt idx="49">
                  <c:v>5.0235405215548541</c:v>
                </c:pt>
                <c:pt idx="50">
                  <c:v>5.0317315399458264</c:v>
                </c:pt>
                <c:pt idx="51">
                  <c:v>5.0402857989324916</c:v>
                </c:pt>
                <c:pt idx="52">
                  <c:v>5.0470800728162564</c:v>
                </c:pt>
                <c:pt idx="53">
                  <c:v>5.0548427792286832</c:v>
                </c:pt>
                <c:pt idx="54">
                  <c:v>5.0622058088197122</c:v>
                </c:pt>
                <c:pt idx="55">
                  <c:v>5.0694090706717931</c:v>
                </c:pt>
                <c:pt idx="56">
                  <c:v>5.0768588101285932</c:v>
                </c:pt>
                <c:pt idx="57">
                  <c:v>5.0838966027281733</c:v>
                </c:pt>
                <c:pt idx="58">
                  <c:v>5.0909630765957319</c:v>
                </c:pt>
                <c:pt idx="59">
                  <c:v>5.0976736994490981</c:v>
                </c:pt>
                <c:pt idx="60">
                  <c:v>5.1049307390777408</c:v>
                </c:pt>
                <c:pt idx="61">
                  <c:v>5.1116992775735506</c:v>
                </c:pt>
                <c:pt idx="62">
                  <c:v>5.1178676265660163</c:v>
                </c:pt>
                <c:pt idx="63">
                  <c:v>5.1244390105565261</c:v>
                </c:pt>
                <c:pt idx="64">
                  <c:v>5.1310088127906397</c:v>
                </c:pt>
                <c:pt idx="65">
                  <c:v>5.1373541113707333</c:v>
                </c:pt>
                <c:pt idx="66">
                  <c:v>5.1433895689946558</c:v>
                </c:pt>
                <c:pt idx="67">
                  <c:v>5.1495270137543478</c:v>
                </c:pt>
                <c:pt idx="68">
                  <c:v>5.1560643123398657</c:v>
                </c:pt>
                <c:pt idx="69">
                  <c:v>5.1620264324211771</c:v>
                </c:pt>
                <c:pt idx="70">
                  <c:v>5.1698800728743866</c:v>
                </c:pt>
                <c:pt idx="71">
                  <c:v>5.1747864173673372</c:v>
                </c:pt>
              </c:numCache>
            </c:numRef>
          </c:xVal>
          <c:yVal>
            <c:numRef>
              <c:f>'film thickness'!$J$89:$J$160</c:f>
              <c:numCache>
                <c:formatCode>General</c:formatCode>
                <c:ptCount val="72"/>
                <c:pt idx="0">
                  <c:v>-4.0570943443992862</c:v>
                </c:pt>
                <c:pt idx="1">
                  <c:v>-4.1426045137354475</c:v>
                </c:pt>
                <c:pt idx="2">
                  <c:v>-4.1542020472596946</c:v>
                </c:pt>
                <c:pt idx="3">
                  <c:v>-4.2331254529043312</c:v>
                </c:pt>
                <c:pt idx="4">
                  <c:v>-4.2912572617742377</c:v>
                </c:pt>
                <c:pt idx="5">
                  <c:v>-4.3054860104368089</c:v>
                </c:pt>
                <c:pt idx="6">
                  <c:v>-4.3750573609132744</c:v>
                </c:pt>
                <c:pt idx="7">
                  <c:v>-4.3805189484901126</c:v>
                </c:pt>
                <c:pt idx="8">
                  <c:v>-4.0903561168734059</c:v>
                </c:pt>
                <c:pt idx="9">
                  <c:v>-4.0575253684412917</c:v>
                </c:pt>
                <c:pt idx="10">
                  <c:v>-4.0424687055812152</c:v>
                </c:pt>
                <c:pt idx="11">
                  <c:v>-3.92435845971705</c:v>
                </c:pt>
                <c:pt idx="12">
                  <c:v>-3.8103670517726616</c:v>
                </c:pt>
                <c:pt idx="13">
                  <c:v>-3.6247838202688176</c:v>
                </c:pt>
                <c:pt idx="14">
                  <c:v>-3.4698604692727364</c:v>
                </c:pt>
                <c:pt idx="15">
                  <c:v>-3.3338683261285014</c:v>
                </c:pt>
                <c:pt idx="16">
                  <c:v>-3.1895216250773992</c:v>
                </c:pt>
                <c:pt idx="17">
                  <c:v>-3.0742243978167072</c:v>
                </c:pt>
                <c:pt idx="18">
                  <c:v>-2.9233105376801927</c:v>
                </c:pt>
                <c:pt idx="19">
                  <c:v>-2.7960303443104286</c:v>
                </c:pt>
                <c:pt idx="20">
                  <c:v>-2.705944848021292</c:v>
                </c:pt>
                <c:pt idx="21">
                  <c:v>-2.5769275638956519</c:v>
                </c:pt>
                <c:pt idx="22">
                  <c:v>-2.4662569578413271</c:v>
                </c:pt>
                <c:pt idx="23">
                  <c:v>-2.3543917429017935</c:v>
                </c:pt>
                <c:pt idx="24">
                  <c:v>-2.2511059071377253</c:v>
                </c:pt>
                <c:pt idx="25">
                  <c:v>-2.1750943989000224</c:v>
                </c:pt>
                <c:pt idx="26">
                  <c:v>-2.082786961172737</c:v>
                </c:pt>
                <c:pt idx="27">
                  <c:v>-2.0084894232928061</c:v>
                </c:pt>
                <c:pt idx="28">
                  <c:v>-1.9382974136050588</c:v>
                </c:pt>
                <c:pt idx="29">
                  <c:v>-1.8859421612325173</c:v>
                </c:pt>
                <c:pt idx="30">
                  <c:v>-1.8376913204697454</c:v>
                </c:pt>
                <c:pt idx="31">
                  <c:v>-1.7936969672117309</c:v>
                </c:pt>
                <c:pt idx="32">
                  <c:v>-1.7503518862971257</c:v>
                </c:pt>
                <c:pt idx="33">
                  <c:v>-1.7116822134073515</c:v>
                </c:pt>
                <c:pt idx="34">
                  <c:v>-1.6878025455843839</c:v>
                </c:pt>
                <c:pt idx="35">
                  <c:v>-1.6723156532853172</c:v>
                </c:pt>
                <c:pt idx="36">
                  <c:v>-1.6473417226778999</c:v>
                </c:pt>
                <c:pt idx="37">
                  <c:v>-1.6217122554484009</c:v>
                </c:pt>
                <c:pt idx="38">
                  <c:v>-1.6020334467712487</c:v>
                </c:pt>
                <c:pt idx="39">
                  <c:v>-1.5837706689250179</c:v>
                </c:pt>
                <c:pt idx="40">
                  <c:v>-1.5673442222505891</c:v>
                </c:pt>
                <c:pt idx="41">
                  <c:v>-1.5492631135711246</c:v>
                </c:pt>
                <c:pt idx="42">
                  <c:v>-1.5365999305467748</c:v>
                </c:pt>
                <c:pt idx="43">
                  <c:v>-1.52650183499967</c:v>
                </c:pt>
                <c:pt idx="44">
                  <c:v>-1.5129686438459315</c:v>
                </c:pt>
                <c:pt idx="45">
                  <c:v>-1.4959631910503262</c:v>
                </c:pt>
                <c:pt idx="46">
                  <c:v>-1.4852162838914638</c:v>
                </c:pt>
                <c:pt idx="47">
                  <c:v>-1.4743551169200921</c:v>
                </c:pt>
                <c:pt idx="48">
                  <c:v>-1.4649025107606681</c:v>
                </c:pt>
                <c:pt idx="49">
                  <c:v>-1.456277118237681</c:v>
                </c:pt>
                <c:pt idx="50">
                  <c:v>-1.4492014112488514</c:v>
                </c:pt>
                <c:pt idx="51">
                  <c:v>-1.4401856315358219</c:v>
                </c:pt>
                <c:pt idx="52">
                  <c:v>-1.4330286357397384</c:v>
                </c:pt>
                <c:pt idx="53">
                  <c:v>-1.4249778463122071</c:v>
                </c:pt>
                <c:pt idx="54">
                  <c:v>-1.4191666674843457</c:v>
                </c:pt>
                <c:pt idx="55">
                  <c:v>-1.4145195524298373</c:v>
                </c:pt>
                <c:pt idx="56">
                  <c:v>-1.4094102301486517</c:v>
                </c:pt>
                <c:pt idx="57">
                  <c:v>-1.4015408905580802</c:v>
                </c:pt>
                <c:pt idx="58">
                  <c:v>-1.393920192061926</c:v>
                </c:pt>
                <c:pt idx="59">
                  <c:v>-1.3819152806942721</c:v>
                </c:pt>
                <c:pt idx="60">
                  <c:v>-1.3777101531264901</c:v>
                </c:pt>
                <c:pt idx="61">
                  <c:v>-1.3780226884545448</c:v>
                </c:pt>
                <c:pt idx="62">
                  <c:v>-1.3693119104838878</c:v>
                </c:pt>
                <c:pt idx="63">
                  <c:v>-1.3630734802182558</c:v>
                </c:pt>
                <c:pt idx="64">
                  <c:v>-1.3580014499370541</c:v>
                </c:pt>
                <c:pt idx="65">
                  <c:v>-1.3534049048040404</c:v>
                </c:pt>
                <c:pt idx="66">
                  <c:v>-1.3496250810065975</c:v>
                </c:pt>
                <c:pt idx="67">
                  <c:v>-1.3450595998158019</c:v>
                </c:pt>
                <c:pt idx="68">
                  <c:v>-1.3424496885003987</c:v>
                </c:pt>
                <c:pt idx="69">
                  <c:v>-1.3384746437485628</c:v>
                </c:pt>
                <c:pt idx="70">
                  <c:v>-1.3403672478909197</c:v>
                </c:pt>
                <c:pt idx="71">
                  <c:v>-1.3344559020267277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207008"/>
        <c:axId val="396767408"/>
      </c:scatterChart>
      <c:valAx>
        <c:axId val="320764848"/>
        <c:scaling>
          <c:orientation val="minMax"/>
          <c:max val="5.2"/>
          <c:min val="3.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nl-NL" b="1">
                    <a:solidFill>
                      <a:schemeClr val="tx1"/>
                    </a:solidFill>
                  </a:rPr>
                  <a:t>log Pressure </a:t>
                </a:r>
                <a:r>
                  <a:rPr lang="nl-NL" b="1" i="1">
                    <a:solidFill>
                      <a:schemeClr val="tx1"/>
                    </a:solidFill>
                  </a:rPr>
                  <a:t>P</a:t>
                </a:r>
              </a:p>
            </c:rich>
          </c:tx>
          <c:layout>
            <c:manualLayout>
              <c:xMode val="edge"/>
              <c:yMode val="edge"/>
              <c:x val="0.46646792493113426"/>
              <c:y val="0.948006013388293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Segoe UI Semilight" panose="020B0402040204020203" pitchFamily="34" charset="0"/>
                  <a:ea typeface="+mn-ea"/>
                  <a:cs typeface="Segoe UI Semilight" panose="020B0402040204020203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nl-NL"/>
          </a:p>
        </c:txPr>
        <c:crossAx val="320764064"/>
        <c:crossesAt val="-4.5"/>
        <c:crossBetween val="midCat"/>
      </c:valAx>
      <c:valAx>
        <c:axId val="320764064"/>
        <c:scaling>
          <c:orientation val="minMax"/>
          <c:max val="-1"/>
          <c:min val="-4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log Permeability </a:t>
                </a:r>
                <a:r>
                  <a:rPr lang="el-GR" b="1" i="1">
                    <a:solidFill>
                      <a:schemeClr val="tx1"/>
                    </a:solidFill>
                  </a:rPr>
                  <a:t>κ</a:t>
                </a:r>
                <a:endParaRPr lang="nl-NL" b="1" i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1788977306218685E-3"/>
              <c:y val="0.363030668739993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Segoe UI Semilight" panose="020B0402040204020203" pitchFamily="34" charset="0"/>
                  <a:ea typeface="+mn-ea"/>
                  <a:cs typeface="Segoe UI Semilight" panose="020B0402040204020203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nl-NL"/>
          </a:p>
        </c:txPr>
        <c:crossAx val="320764848"/>
        <c:crosses val="autoZero"/>
        <c:crossBetween val="midCat"/>
        <c:majorUnit val="0.5"/>
        <c:minorUnit val="0.25"/>
      </c:valAx>
      <c:valAx>
        <c:axId val="396767408"/>
        <c:scaling>
          <c:orientation val="minMax"/>
          <c:max val="-1"/>
          <c:min val="-4.5"/>
        </c:scaling>
        <c:delete val="0"/>
        <c:axPos val="r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noFill/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nl-NL"/>
          </a:p>
        </c:txPr>
        <c:crossAx val="391207008"/>
        <c:crosses val="max"/>
        <c:crossBetween val="midCat"/>
        <c:minorUnit val="0.25"/>
      </c:valAx>
      <c:valAx>
        <c:axId val="391207008"/>
        <c:scaling>
          <c:orientation val="minMax"/>
          <c:max val="5.2"/>
          <c:min val="3.7"/>
        </c:scaling>
        <c:delete val="0"/>
        <c:axPos val="t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noFill/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nl-NL"/>
          </a:p>
        </c:txPr>
        <c:crossAx val="396767408"/>
        <c:crosses val="max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238285864134357"/>
          <c:y val="9.8081532275586678E-2"/>
          <c:w val="0.1166770864517267"/>
          <c:h val="0.11184285689755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9889981124096667E-2"/>
                  <c:y val="-2.994164713121983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'film thickness'!$I$67:$I$80</c:f>
              <c:numCache>
                <c:formatCode>General</c:formatCode>
                <c:ptCount val="14"/>
                <c:pt idx="0">
                  <c:v>5.0913855420783678</c:v>
                </c:pt>
                <c:pt idx="1">
                  <c:v>5.0988167170489413</c:v>
                </c:pt>
                <c:pt idx="2">
                  <c:v>5.1045553912405133</c:v>
                </c:pt>
                <c:pt idx="3">
                  <c:v>5.1112625136590655</c:v>
                </c:pt>
                <c:pt idx="4">
                  <c:v>5.1177351793304968</c:v>
                </c:pt>
                <c:pt idx="5">
                  <c:v>5.1246346240191389</c:v>
                </c:pt>
                <c:pt idx="6">
                  <c:v>5.1307517767651429</c:v>
                </c:pt>
                <c:pt idx="7">
                  <c:v>5.1383658636789962</c:v>
                </c:pt>
                <c:pt idx="8">
                  <c:v>5.1433895689946558</c:v>
                </c:pt>
                <c:pt idx="9">
                  <c:v>5.1503265364987074</c:v>
                </c:pt>
                <c:pt idx="10">
                  <c:v>5.1556699817198108</c:v>
                </c:pt>
                <c:pt idx="11">
                  <c:v>5.1620264324211771</c:v>
                </c:pt>
                <c:pt idx="12">
                  <c:v>5.168438552186772</c:v>
                </c:pt>
                <c:pt idx="13">
                  <c:v>5.1735358950099064</c:v>
                </c:pt>
              </c:numCache>
            </c:numRef>
          </c:xVal>
          <c:yVal>
            <c:numRef>
              <c:f>'film thickness'!$J$67:$J$80</c:f>
              <c:numCache>
                <c:formatCode>General</c:formatCode>
                <c:ptCount val="14"/>
                <c:pt idx="0">
                  <c:v>-1.0867242023922394</c:v>
                </c:pt>
                <c:pt idx="1">
                  <c:v>-1.087297432176686</c:v>
                </c:pt>
                <c:pt idx="2">
                  <c:v>-1.0836828582882194</c:v>
                </c:pt>
                <c:pt idx="3">
                  <c:v>-1.0820428712253485</c:v>
                </c:pt>
                <c:pt idx="4">
                  <c:v>-1.0790194545860974</c:v>
                </c:pt>
                <c:pt idx="5">
                  <c:v>-1.0782673916004497</c:v>
                </c:pt>
                <c:pt idx="6">
                  <c:v>-1.0753554204709233</c:v>
                </c:pt>
                <c:pt idx="7">
                  <c:v>-1.0759364978667016</c:v>
                </c:pt>
                <c:pt idx="8">
                  <c:v>-1.0730357785349927</c:v>
                </c:pt>
                <c:pt idx="9">
                  <c:v>-1.0718749563549468</c:v>
                </c:pt>
                <c:pt idx="10">
                  <c:v>-1.0699418112391299</c:v>
                </c:pt>
                <c:pt idx="11">
                  <c:v>-1.0687316691933582</c:v>
                </c:pt>
                <c:pt idx="12">
                  <c:v>-1.0686372266750281</c:v>
                </c:pt>
                <c:pt idx="13">
                  <c:v>-1.0659851038673771</c:v>
                </c:pt>
              </c:numCache>
            </c:numRef>
          </c:yVal>
          <c:smooth val="0"/>
        </c:ser>
        <c:ser>
          <c:idx val="1"/>
          <c:order val="1"/>
          <c:tx>
            <c:v>Krytox 101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2947971962550584E-2"/>
                  <c:y val="-2.669321109972665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'film thickness'!$I$147:$I$160</c:f>
              <c:numCache>
                <c:formatCode>General</c:formatCode>
                <c:ptCount val="14"/>
                <c:pt idx="0">
                  <c:v>5.0909630765957319</c:v>
                </c:pt>
                <c:pt idx="1">
                  <c:v>5.0976736994490981</c:v>
                </c:pt>
                <c:pt idx="2">
                  <c:v>5.1049307390777408</c:v>
                </c:pt>
                <c:pt idx="3">
                  <c:v>5.1116992775735506</c:v>
                </c:pt>
                <c:pt idx="4">
                  <c:v>5.1178676265660163</c:v>
                </c:pt>
                <c:pt idx="5">
                  <c:v>5.1244390105565261</c:v>
                </c:pt>
                <c:pt idx="6">
                  <c:v>5.1310088127906397</c:v>
                </c:pt>
                <c:pt idx="7">
                  <c:v>5.1373541113707333</c:v>
                </c:pt>
                <c:pt idx="8">
                  <c:v>5.1433895689946558</c:v>
                </c:pt>
                <c:pt idx="9">
                  <c:v>5.1495270137543478</c:v>
                </c:pt>
                <c:pt idx="10">
                  <c:v>5.1560643123398657</c:v>
                </c:pt>
                <c:pt idx="11">
                  <c:v>5.1620264324211771</c:v>
                </c:pt>
                <c:pt idx="12">
                  <c:v>5.1698800728743866</c:v>
                </c:pt>
                <c:pt idx="13">
                  <c:v>5.1747864173673372</c:v>
                </c:pt>
              </c:numCache>
            </c:numRef>
          </c:xVal>
          <c:yVal>
            <c:numRef>
              <c:f>'film thickness'!$J$147:$J$160</c:f>
              <c:numCache>
                <c:formatCode>General</c:formatCode>
                <c:ptCount val="14"/>
                <c:pt idx="0">
                  <c:v>-1.393920192061926</c:v>
                </c:pt>
                <c:pt idx="1">
                  <c:v>-1.3819152806942721</c:v>
                </c:pt>
                <c:pt idx="2">
                  <c:v>-1.3777101531264901</c:v>
                </c:pt>
                <c:pt idx="3">
                  <c:v>-1.3780226884545448</c:v>
                </c:pt>
                <c:pt idx="4">
                  <c:v>-1.3693119104838878</c:v>
                </c:pt>
                <c:pt idx="5">
                  <c:v>-1.3630734802182558</c:v>
                </c:pt>
                <c:pt idx="6">
                  <c:v>-1.3580014499370541</c:v>
                </c:pt>
                <c:pt idx="7">
                  <c:v>-1.3534049048040404</c:v>
                </c:pt>
                <c:pt idx="8">
                  <c:v>-1.3496250810065975</c:v>
                </c:pt>
                <c:pt idx="9">
                  <c:v>-1.3450595998158019</c:v>
                </c:pt>
                <c:pt idx="10">
                  <c:v>-1.3424496885003987</c:v>
                </c:pt>
                <c:pt idx="11">
                  <c:v>-1.3384746437485628</c:v>
                </c:pt>
                <c:pt idx="12">
                  <c:v>-1.3403672478909197</c:v>
                </c:pt>
                <c:pt idx="13">
                  <c:v>-1.3344559020267277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766416"/>
        <c:axId val="323734816"/>
      </c:scatterChart>
      <c:valAx>
        <c:axId val="320766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 [Pa]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3734816"/>
        <c:crosses val="autoZero"/>
        <c:crossBetween val="midCat"/>
      </c:valAx>
      <c:valAx>
        <c:axId val="32373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</a:t>
                </a:r>
                <a:r>
                  <a:rPr lang="el-GR">
                    <a:latin typeface="Calibri" panose="020F0502020204030204" pitchFamily="34" charset="0"/>
                  </a:rPr>
                  <a:t>κ</a:t>
                </a:r>
                <a:r>
                  <a:rPr lang="nl-NL">
                    <a:latin typeface="Calibri" panose="020F0502020204030204" pitchFamily="34" charset="0"/>
                  </a:rPr>
                  <a:t> [Darcy]</a:t>
                </a:r>
                <a:endParaRPr lang="nl-NL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0766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6987043286255889E-2"/>
                  <c:y val="-3.271215219598921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'film thickness'!$I$41:$I$80</c:f>
              <c:numCache>
                <c:formatCode>General</c:formatCode>
                <c:ptCount val="40"/>
                <c:pt idx="0">
                  <c:v>4.8555554967817418</c:v>
                </c:pt>
                <c:pt idx="1">
                  <c:v>4.8667538811108582</c:v>
                </c:pt>
                <c:pt idx="2">
                  <c:v>4.8780677319733625</c:v>
                </c:pt>
                <c:pt idx="3">
                  <c:v>4.8901246808164798</c:v>
                </c:pt>
                <c:pt idx="4">
                  <c:v>4.9005965066655994</c:v>
                </c:pt>
                <c:pt idx="5">
                  <c:v>4.9113174423240302</c:v>
                </c:pt>
                <c:pt idx="6">
                  <c:v>4.9219100665725355</c:v>
                </c:pt>
                <c:pt idx="7">
                  <c:v>4.9323063057851897</c:v>
                </c:pt>
                <c:pt idx="8">
                  <c:v>4.941839265799989</c:v>
                </c:pt>
                <c:pt idx="9">
                  <c:v>4.9516822913955512</c:v>
                </c:pt>
                <c:pt idx="10">
                  <c:v>4.9617626996020761</c:v>
                </c:pt>
                <c:pt idx="11">
                  <c:v>4.9706257766882942</c:v>
                </c:pt>
                <c:pt idx="12">
                  <c:v>4.9807621552328847</c:v>
                </c:pt>
                <c:pt idx="13">
                  <c:v>4.988991252585814</c:v>
                </c:pt>
                <c:pt idx="14">
                  <c:v>4.9975087036438346</c:v>
                </c:pt>
                <c:pt idx="15">
                  <c:v>5.0058237530290279</c:v>
                </c:pt>
                <c:pt idx="16">
                  <c:v>5.0147304950017535</c:v>
                </c:pt>
                <c:pt idx="17">
                  <c:v>5.0226757619537272</c:v>
                </c:pt>
                <c:pt idx="18">
                  <c:v>5.0306806639999015</c:v>
                </c:pt>
                <c:pt idx="19">
                  <c:v>5.0410372078670287</c:v>
                </c:pt>
                <c:pt idx="20">
                  <c:v>5.0464951643347087</c:v>
                </c:pt>
                <c:pt idx="21">
                  <c:v>5.0547279320821978</c:v>
                </c:pt>
                <c:pt idx="22">
                  <c:v>5.0622810699726442</c:v>
                </c:pt>
                <c:pt idx="23">
                  <c:v>5.0694460838803126</c:v>
                </c:pt>
                <c:pt idx="24">
                  <c:v>5.0788554029797677</c:v>
                </c:pt>
                <c:pt idx="25">
                  <c:v>5.0838249960533366</c:v>
                </c:pt>
                <c:pt idx="26">
                  <c:v>5.0913855420783678</c:v>
                </c:pt>
                <c:pt idx="27">
                  <c:v>5.0988167170489413</c:v>
                </c:pt>
                <c:pt idx="28">
                  <c:v>5.1045553912405133</c:v>
                </c:pt>
                <c:pt idx="29">
                  <c:v>5.1112625136590655</c:v>
                </c:pt>
                <c:pt idx="30">
                  <c:v>5.1177351793304968</c:v>
                </c:pt>
                <c:pt idx="31">
                  <c:v>5.1246346240191389</c:v>
                </c:pt>
                <c:pt idx="32">
                  <c:v>5.1307517767651429</c:v>
                </c:pt>
                <c:pt idx="33">
                  <c:v>5.1383658636789962</c:v>
                </c:pt>
                <c:pt idx="34">
                  <c:v>5.1433895689946558</c:v>
                </c:pt>
                <c:pt idx="35">
                  <c:v>5.1503265364987074</c:v>
                </c:pt>
                <c:pt idx="36">
                  <c:v>5.1556699817198108</c:v>
                </c:pt>
                <c:pt idx="37">
                  <c:v>5.1620264324211771</c:v>
                </c:pt>
                <c:pt idx="38">
                  <c:v>5.168438552186772</c:v>
                </c:pt>
                <c:pt idx="39">
                  <c:v>5.1735358950099064</c:v>
                </c:pt>
              </c:numCache>
            </c:numRef>
          </c:xVal>
          <c:yVal>
            <c:numRef>
              <c:f>'film thickness'!$O$41:$O$80</c:f>
              <c:numCache>
                <c:formatCode>General</c:formatCode>
                <c:ptCount val="40"/>
                <c:pt idx="0">
                  <c:v>7.2456543060280612E-2</c:v>
                </c:pt>
                <c:pt idx="1">
                  <c:v>7.2973868259276889E-2</c:v>
                </c:pt>
                <c:pt idx="2">
                  <c:v>7.3624717476589968E-2</c:v>
                </c:pt>
                <c:pt idx="3">
                  <c:v>7.3943416296702424E-2</c:v>
                </c:pt>
                <c:pt idx="4">
                  <c:v>7.4481480143550799E-2</c:v>
                </c:pt>
                <c:pt idx="5">
                  <c:v>7.4739767760710743E-2</c:v>
                </c:pt>
                <c:pt idx="6">
                  <c:v>7.5185864208238487E-2</c:v>
                </c:pt>
                <c:pt idx="7">
                  <c:v>7.5224512775706701E-2</c:v>
                </c:pt>
                <c:pt idx="8">
                  <c:v>7.5701491148731218E-2</c:v>
                </c:pt>
                <c:pt idx="9">
                  <c:v>7.6056239626883834E-2</c:v>
                </c:pt>
                <c:pt idx="10">
                  <c:v>7.6315347557101745E-2</c:v>
                </c:pt>
                <c:pt idx="11">
                  <c:v>7.6498285800763954E-2</c:v>
                </c:pt>
                <c:pt idx="12">
                  <c:v>7.6736466126321318E-2</c:v>
                </c:pt>
                <c:pt idx="13">
                  <c:v>7.7398376242035133E-2</c:v>
                </c:pt>
                <c:pt idx="14">
                  <c:v>7.7949086715668123E-2</c:v>
                </c:pt>
                <c:pt idx="15">
                  <c:v>7.8425128162905283E-2</c:v>
                </c:pt>
                <c:pt idx="16">
                  <c:v>7.8508577171957486E-2</c:v>
                </c:pt>
                <c:pt idx="17">
                  <c:v>7.9118928436168995E-2</c:v>
                </c:pt>
                <c:pt idx="18">
                  <c:v>7.9432903814265002E-2</c:v>
                </c:pt>
                <c:pt idx="19">
                  <c:v>7.854601719812164E-2</c:v>
                </c:pt>
                <c:pt idx="20">
                  <c:v>7.9961619106404896E-2</c:v>
                </c:pt>
                <c:pt idx="21">
                  <c:v>8.0245889273480142E-2</c:v>
                </c:pt>
                <c:pt idx="22">
                  <c:v>8.0256213251641562E-2</c:v>
                </c:pt>
                <c:pt idx="23">
                  <c:v>8.0889075104507727E-2</c:v>
                </c:pt>
                <c:pt idx="24">
                  <c:v>8.0809681338794112E-2</c:v>
                </c:pt>
                <c:pt idx="25">
                  <c:v>8.1191945669715174E-2</c:v>
                </c:pt>
                <c:pt idx="26">
                  <c:v>8.1898471719219074E-2</c:v>
                </c:pt>
                <c:pt idx="27">
                  <c:v>8.1790444387093833E-2</c:v>
                </c:pt>
                <c:pt idx="28">
                  <c:v>8.2474015818489593E-2</c:v>
                </c:pt>
                <c:pt idx="29">
                  <c:v>8.2786043772989662E-2</c:v>
                </c:pt>
                <c:pt idx="30">
                  <c:v>8.3364384000717648E-2</c:v>
                </c:pt>
                <c:pt idx="31">
                  <c:v>8.3508870255653622E-2</c:v>
                </c:pt>
                <c:pt idx="32">
                  <c:v>8.407068374310174E-2</c:v>
                </c:pt>
                <c:pt idx="33">
                  <c:v>8.3958274054842699E-2</c:v>
                </c:pt>
                <c:pt idx="34">
                  <c:v>8.4520921131900295E-2</c:v>
                </c:pt>
                <c:pt idx="35">
                  <c:v>8.4747138605666988E-2</c:v>
                </c:pt>
                <c:pt idx="36">
                  <c:v>8.5125208520939424E-2</c:v>
                </c:pt>
                <c:pt idx="37">
                  <c:v>8.5362736864164512E-2</c:v>
                </c:pt>
                <c:pt idx="38">
                  <c:v>8.5381302028622361E-2</c:v>
                </c:pt>
                <c:pt idx="39">
                  <c:v>8.5904298584198166E-2</c:v>
                </c:pt>
              </c:numCache>
            </c:numRef>
          </c:yVal>
          <c:smooth val="0"/>
        </c:ser>
        <c:ser>
          <c:idx val="1"/>
          <c:order val="1"/>
          <c:tx>
            <c:v>Krytox 101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0615663782767896E-2"/>
                  <c:y val="-2.24325222826491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'film thickness'!$I$121:$I$160</c:f>
              <c:numCache>
                <c:formatCode>General</c:formatCode>
                <c:ptCount val="40"/>
                <c:pt idx="0">
                  <c:v>4.8542938935337778</c:v>
                </c:pt>
                <c:pt idx="1">
                  <c:v>4.8678267959460335</c:v>
                </c:pt>
                <c:pt idx="2">
                  <c:v>4.8785217955012063</c:v>
                </c:pt>
                <c:pt idx="3">
                  <c:v>4.8899288750065226</c:v>
                </c:pt>
                <c:pt idx="4">
                  <c:v>4.9004326775935656</c:v>
                </c:pt>
                <c:pt idx="5">
                  <c:v>4.9117274128100616</c:v>
                </c:pt>
                <c:pt idx="6">
                  <c:v>4.9220763852646066</c:v>
                </c:pt>
                <c:pt idx="7">
                  <c:v>4.931635823767464</c:v>
                </c:pt>
                <c:pt idx="8">
                  <c:v>4.9419335961575017</c:v>
                </c:pt>
                <c:pt idx="9">
                  <c:v>4.951716268242305</c:v>
                </c:pt>
                <c:pt idx="10">
                  <c:v>4.961017463597444</c:v>
                </c:pt>
                <c:pt idx="11">
                  <c:v>4.9720129666689186</c:v>
                </c:pt>
                <c:pt idx="12">
                  <c:v>4.9795756879635551</c:v>
                </c:pt>
                <c:pt idx="13">
                  <c:v>4.988844231201643</c:v>
                </c:pt>
                <c:pt idx="14">
                  <c:v>4.9979409135129718</c:v>
                </c:pt>
                <c:pt idx="15">
                  <c:v>5.0062092405376575</c:v>
                </c:pt>
                <c:pt idx="16">
                  <c:v>5.014142361545006</c:v>
                </c:pt>
                <c:pt idx="17">
                  <c:v>5.0235405215548541</c:v>
                </c:pt>
                <c:pt idx="18">
                  <c:v>5.0317315399458264</c:v>
                </c:pt>
                <c:pt idx="19">
                  <c:v>5.0402857989324916</c:v>
                </c:pt>
                <c:pt idx="20">
                  <c:v>5.0470800728162564</c:v>
                </c:pt>
                <c:pt idx="21">
                  <c:v>5.0548427792286832</c:v>
                </c:pt>
                <c:pt idx="22">
                  <c:v>5.0622058088197122</c:v>
                </c:pt>
                <c:pt idx="23">
                  <c:v>5.0694090706717931</c:v>
                </c:pt>
                <c:pt idx="24">
                  <c:v>5.0768588101285932</c:v>
                </c:pt>
                <c:pt idx="25">
                  <c:v>5.0838966027281733</c:v>
                </c:pt>
                <c:pt idx="26">
                  <c:v>5.0909630765957319</c:v>
                </c:pt>
                <c:pt idx="27">
                  <c:v>5.0976736994490981</c:v>
                </c:pt>
                <c:pt idx="28">
                  <c:v>5.1049307390777408</c:v>
                </c:pt>
                <c:pt idx="29">
                  <c:v>5.1116992775735506</c:v>
                </c:pt>
                <c:pt idx="30">
                  <c:v>5.1178676265660163</c:v>
                </c:pt>
                <c:pt idx="31">
                  <c:v>5.1244390105565261</c:v>
                </c:pt>
                <c:pt idx="32">
                  <c:v>5.1310088127906397</c:v>
                </c:pt>
                <c:pt idx="33">
                  <c:v>5.1373541113707333</c:v>
                </c:pt>
                <c:pt idx="34">
                  <c:v>5.1433895689946558</c:v>
                </c:pt>
                <c:pt idx="35">
                  <c:v>5.1495270137543478</c:v>
                </c:pt>
                <c:pt idx="36">
                  <c:v>5.1560643123398657</c:v>
                </c:pt>
                <c:pt idx="37">
                  <c:v>5.1620264324211771</c:v>
                </c:pt>
                <c:pt idx="38">
                  <c:v>5.1698800728743866</c:v>
                </c:pt>
                <c:pt idx="39">
                  <c:v>5.1747864173673372</c:v>
                </c:pt>
              </c:numCache>
            </c:numRef>
          </c:xVal>
          <c:yVal>
            <c:numRef>
              <c:f>'film thickness'!$Q$121:$Q$160</c:f>
              <c:numCache>
                <c:formatCode>General</c:formatCode>
                <c:ptCount val="40"/>
                <c:pt idx="0">
                  <c:v>1.7768391460150627E-2</c:v>
                </c:pt>
                <c:pt idx="1">
                  <c:v>1.9423066030491005E-2</c:v>
                </c:pt>
                <c:pt idx="2">
                  <c:v>2.0520949632160061E-2</c:v>
                </c:pt>
                <c:pt idx="3">
                  <c:v>2.1265928370232907E-2</c:v>
                </c:pt>
                <c:pt idx="4">
                  <c:v>2.2524661717190388E-2</c:v>
                </c:pt>
                <c:pt idx="5">
                  <c:v>2.3893938665754504E-2</c:v>
                </c:pt>
                <c:pt idx="6">
                  <c:v>2.5001528074213037E-2</c:v>
                </c:pt>
                <c:pt idx="7">
                  <c:v>2.6075301040411836E-2</c:v>
                </c:pt>
                <c:pt idx="8">
                  <c:v>2.7080443822997187E-2</c:v>
                </c:pt>
                <c:pt idx="9">
                  <c:v>2.8231690640372661E-2</c:v>
                </c:pt>
                <c:pt idx="10">
                  <c:v>2.9066990551438066E-2</c:v>
                </c:pt>
                <c:pt idx="11">
                  <c:v>2.9750766884327061E-2</c:v>
                </c:pt>
                <c:pt idx="12">
                  <c:v>3.0692435804316114E-2</c:v>
                </c:pt>
                <c:pt idx="13">
                  <c:v>3.1918083677131899E-2</c:v>
                </c:pt>
                <c:pt idx="14">
                  <c:v>3.2717771584976921E-2</c:v>
                </c:pt>
                <c:pt idx="15">
                  <c:v>3.3546319819356039E-2</c:v>
                </c:pt>
                <c:pt idx="16">
                  <c:v>3.4284473875983663E-2</c:v>
                </c:pt>
                <c:pt idx="17">
                  <c:v>3.4972194232966852E-2</c:v>
                </c:pt>
                <c:pt idx="18">
                  <c:v>3.5546642690172763E-2</c:v>
                </c:pt>
                <c:pt idx="19">
                  <c:v>3.629228966053355E-2</c:v>
                </c:pt>
                <c:pt idx="20">
                  <c:v>3.6895327038135098E-2</c:v>
                </c:pt>
                <c:pt idx="21">
                  <c:v>3.7585657652578201E-2</c:v>
                </c:pt>
                <c:pt idx="22">
                  <c:v>3.8091961131965633E-2</c:v>
                </c:pt>
                <c:pt idx="23">
                  <c:v>3.8501748036503886E-2</c:v>
                </c:pt>
                <c:pt idx="24">
                  <c:v>3.8957382535169047E-2</c:v>
                </c:pt>
                <c:pt idx="25">
                  <c:v>3.9669717655145681E-2</c:v>
                </c:pt>
                <c:pt idx="26">
                  <c:v>4.0371957550492776E-2</c:v>
                </c:pt>
                <c:pt idx="27">
                  <c:v>4.1503499703041132E-2</c:v>
                </c:pt>
                <c:pt idx="28">
                  <c:v>4.1907316001470254E-2</c:v>
                </c:pt>
                <c:pt idx="29">
                  <c:v>4.1877168703525862E-2</c:v>
                </c:pt>
                <c:pt idx="30">
                  <c:v>4.2725592054727486E-2</c:v>
                </c:pt>
                <c:pt idx="31">
                  <c:v>4.3343753695529987E-2</c:v>
                </c:pt>
                <c:pt idx="32">
                  <c:v>4.3852923369733059E-2</c:v>
                </c:pt>
                <c:pt idx="33">
                  <c:v>4.431952480157076E-2</c:v>
                </c:pt>
                <c:pt idx="34">
                  <c:v>4.4706937294622662E-2</c:v>
                </c:pt>
                <c:pt idx="35">
                  <c:v>4.5179393879029521E-2</c:v>
                </c:pt>
                <c:pt idx="36">
                  <c:v>4.5451718838927214E-2</c:v>
                </c:pt>
                <c:pt idx="37">
                  <c:v>4.5869642597356458E-2</c:v>
                </c:pt>
                <c:pt idx="38">
                  <c:v>4.5670183029931484E-2</c:v>
                </c:pt>
                <c:pt idx="39">
                  <c:v>4.6296067011005436E-2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735208"/>
        <c:axId val="323732856"/>
      </c:scatterChart>
      <c:valAx>
        <c:axId val="323735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</a:t>
                </a:r>
                <a:r>
                  <a:rPr lang="nl-NL" baseline="0"/>
                  <a:t> Pressure [Pa]</a:t>
                </a:r>
                <a:endParaRPr lang="nl-NL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3732856"/>
        <c:crosses val="autoZero"/>
        <c:crossBetween val="midCat"/>
      </c:valAx>
      <c:valAx>
        <c:axId val="32373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κ</a:t>
                </a:r>
                <a:r>
                  <a:rPr lang="nl-NL"/>
                  <a:t> [Darcy]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3735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398162729658793"/>
                  <c:y val="-4.223935549722951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'film thickness'!$K$41:$K$80</c:f>
              <c:numCache>
                <c:formatCode>General</c:formatCode>
                <c:ptCount val="40"/>
                <c:pt idx="0">
                  <c:v>-0.14444450321825847</c:v>
                </c:pt>
                <c:pt idx="1">
                  <c:v>-0.13324611888914159</c:v>
                </c:pt>
                <c:pt idx="2">
                  <c:v>-0.12193226802663773</c:v>
                </c:pt>
                <c:pt idx="3">
                  <c:v>-0.10987531918351982</c:v>
                </c:pt>
                <c:pt idx="4">
                  <c:v>-9.9403493334400572E-2</c:v>
                </c:pt>
                <c:pt idx="5">
                  <c:v>-8.8682557675969442E-2</c:v>
                </c:pt>
                <c:pt idx="6">
                  <c:v>-7.8089933427464786E-2</c:v>
                </c:pt>
                <c:pt idx="7">
                  <c:v>-6.7693694214810446E-2</c:v>
                </c:pt>
                <c:pt idx="8">
                  <c:v>-5.8160734200010791E-2</c:v>
                </c:pt>
                <c:pt idx="9">
                  <c:v>-4.8317708604448555E-2</c:v>
                </c:pt>
                <c:pt idx="10">
                  <c:v>-3.8237300397923939E-2</c:v>
                </c:pt>
                <c:pt idx="11">
                  <c:v>-2.93742233117055E-2</c:v>
                </c:pt>
                <c:pt idx="12">
                  <c:v>-1.923784476711507E-2</c:v>
                </c:pt>
                <c:pt idx="13">
                  <c:v>-1.1008747414186072E-2</c:v>
                </c:pt>
                <c:pt idx="14">
                  <c:v>-2.4912963561652761E-3</c:v>
                </c:pt>
                <c:pt idx="15">
                  <c:v>5.8237530290275435E-3</c:v>
                </c:pt>
                <c:pt idx="16">
                  <c:v>1.4730495001753385E-2</c:v>
                </c:pt>
                <c:pt idx="17">
                  <c:v>2.2675761953727433E-2</c:v>
                </c:pt>
                <c:pt idx="18">
                  <c:v>3.0680663999901367E-2</c:v>
                </c:pt>
                <c:pt idx="19">
                  <c:v>4.1037207867028413E-2</c:v>
                </c:pt>
                <c:pt idx="20">
                  <c:v>4.6495164334708308E-2</c:v>
                </c:pt>
                <c:pt idx="21">
                  <c:v>5.4727932082198082E-2</c:v>
                </c:pt>
                <c:pt idx="22">
                  <c:v>6.228106997264389E-2</c:v>
                </c:pt>
                <c:pt idx="23">
                  <c:v>6.9446083880312856E-2</c:v>
                </c:pt>
                <c:pt idx="24">
                  <c:v>7.8855402979767342E-2</c:v>
                </c:pt>
                <c:pt idx="25">
                  <c:v>8.3824996053336751E-2</c:v>
                </c:pt>
                <c:pt idx="26">
                  <c:v>9.1385542078367632E-2</c:v>
                </c:pt>
                <c:pt idx="27">
                  <c:v>9.8816717048941252E-2</c:v>
                </c:pt>
                <c:pt idx="28">
                  <c:v>0.10455539124051359</c:v>
                </c:pt>
                <c:pt idx="29">
                  <c:v>0.1112625136590653</c:v>
                </c:pt>
                <c:pt idx="30">
                  <c:v>0.1177351793304965</c:v>
                </c:pt>
                <c:pt idx="31">
                  <c:v>0.1246346240191392</c:v>
                </c:pt>
                <c:pt idx="32">
                  <c:v>0.13075177676514291</c:v>
                </c:pt>
                <c:pt idx="33">
                  <c:v>0.138365863678996</c:v>
                </c:pt>
                <c:pt idx="34">
                  <c:v>0.14338956899465605</c:v>
                </c:pt>
                <c:pt idx="35">
                  <c:v>0.15032653649870764</c:v>
                </c:pt>
                <c:pt idx="36">
                  <c:v>0.15566998171981131</c:v>
                </c:pt>
                <c:pt idx="37">
                  <c:v>0.16202643242117698</c:v>
                </c:pt>
                <c:pt idx="38">
                  <c:v>0.16843855218677245</c:v>
                </c:pt>
                <c:pt idx="39">
                  <c:v>0.17353589500990615</c:v>
                </c:pt>
              </c:numCache>
            </c:numRef>
          </c:xVal>
          <c:yVal>
            <c:numRef>
              <c:f>'film thickness'!$L$41:$L$80</c:f>
              <c:numCache>
                <c:formatCode>General</c:formatCode>
                <c:ptCount val="40"/>
                <c:pt idx="0">
                  <c:v>1.5397283057269675</c:v>
                </c:pt>
                <c:pt idx="1">
                  <c:v>1.5540164485857131</c:v>
                </c:pt>
                <c:pt idx="2">
                  <c:v>1.5691865724043752</c:v>
                </c:pt>
                <c:pt idx="3">
                  <c:v>1.5831193917435686</c:v>
                </c:pt>
                <c:pt idx="4">
                  <c:v>1.5967400044722371</c:v>
                </c:pt>
                <c:pt idx="5">
                  <c:v>1.6089643855243569</c:v>
                </c:pt>
                <c:pt idx="6">
                  <c:v>1.6221414617408851</c:v>
                </c:pt>
                <c:pt idx="7">
                  <c:v>1.6327608884794389</c:v>
                </c:pt>
                <c:pt idx="8">
                  <c:v>1.6450388991768647</c:v>
                </c:pt>
                <c:pt idx="9">
                  <c:v>1.6569123397814234</c:v>
                </c:pt>
                <c:pt idx="10">
                  <c:v>1.6684697852080461</c:v>
                </c:pt>
                <c:pt idx="11">
                  <c:v>1.6783726793048201</c:v>
                </c:pt>
                <c:pt idx="12">
                  <c:v>1.6898591495628215</c:v>
                </c:pt>
                <c:pt idx="13">
                  <c:v>1.7018183013727717</c:v>
                </c:pt>
                <c:pt idx="14">
                  <c:v>1.7134149339916609</c:v>
                </c:pt>
                <c:pt idx="15">
                  <c:v>1.7243741892967688</c:v>
                </c:pt>
                <c:pt idx="16">
                  <c:v>1.733742800789368</c:v>
                </c:pt>
                <c:pt idx="17">
                  <c:v>1.7450513577943469</c:v>
                </c:pt>
                <c:pt idx="18">
                  <c:v>1.7547763024343712</c:v>
                </c:pt>
                <c:pt idx="19">
                  <c:v>1.7602565753727499</c:v>
                </c:pt>
                <c:pt idx="20">
                  <c:v>1.7734719428712051</c:v>
                </c:pt>
                <c:pt idx="21">
                  <c:v>1.7832459254561921</c:v>
                </c:pt>
                <c:pt idx="22">
                  <c:v>1.7908549336023223</c:v>
                </c:pt>
                <c:pt idx="23">
                  <c:v>1.8014311527194529</c:v>
                </c:pt>
                <c:pt idx="24">
                  <c:v>1.8104139963422099</c:v>
                </c:pt>
                <c:pt idx="25">
                  <c:v>1.8174331441113845</c:v>
                </c:pt>
                <c:pt idx="26">
                  <c:v>1.8287565388563587</c:v>
                </c:pt>
                <c:pt idx="27">
                  <c:v>1.8356144840424859</c:v>
                </c:pt>
                <c:pt idx="28">
                  <c:v>1.8449677321225246</c:v>
                </c:pt>
                <c:pt idx="29">
                  <c:v>1.8533148416039473</c:v>
                </c:pt>
                <c:pt idx="30">
                  <c:v>1.8628109239146298</c:v>
                </c:pt>
                <c:pt idx="31">
                  <c:v>1.87046243158892</c:v>
                </c:pt>
                <c:pt idx="32">
                  <c:v>1.8794915554644502</c:v>
                </c:pt>
                <c:pt idx="33">
                  <c:v>1.8865245649825249</c:v>
                </c:pt>
                <c:pt idx="34">
                  <c:v>1.8944489896298939</c:v>
                </c:pt>
                <c:pt idx="35">
                  <c:v>1.9025467793139914</c:v>
                </c:pt>
                <c:pt idx="36">
                  <c:v>1.9098233696509119</c:v>
                </c:pt>
                <c:pt idx="37">
                  <c:v>1.9173899623980493</c:v>
                </c:pt>
                <c:pt idx="38">
                  <c:v>1.9238965246819748</c:v>
                </c:pt>
                <c:pt idx="39">
                  <c:v>1.9316459903127594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732464"/>
        <c:axId val="323734032"/>
      </c:scatterChart>
      <c:valAx>
        <c:axId val="323732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3734032"/>
        <c:crosses val="autoZero"/>
        <c:crossBetween val="midCat"/>
      </c:valAx>
      <c:valAx>
        <c:axId val="32373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flow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3732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'film thickness'!$F$9:$F$80</c:f>
              <c:numCache>
                <c:formatCode>General</c:formatCode>
                <c:ptCount val="72"/>
                <c:pt idx="0">
                  <c:v>8010.3999999999951</c:v>
                </c:pt>
                <c:pt idx="1">
                  <c:v>9988.7000000000062</c:v>
                </c:pt>
                <c:pt idx="2">
                  <c:v>12037.000000000009</c:v>
                </c:pt>
                <c:pt idx="3">
                  <c:v>13989.000000000007</c:v>
                </c:pt>
                <c:pt idx="4">
                  <c:v>15968.000000000004</c:v>
                </c:pt>
                <c:pt idx="5">
                  <c:v>17958.999999999993</c:v>
                </c:pt>
                <c:pt idx="6">
                  <c:v>19918.999999999996</c:v>
                </c:pt>
                <c:pt idx="7">
                  <c:v>21886.000000000004</c:v>
                </c:pt>
                <c:pt idx="8">
                  <c:v>23947.000000000007</c:v>
                </c:pt>
                <c:pt idx="9">
                  <c:v>25890.999999999996</c:v>
                </c:pt>
                <c:pt idx="10">
                  <c:v>27865.999999999989</c:v>
                </c:pt>
                <c:pt idx="11">
                  <c:v>29862.000000000011</c:v>
                </c:pt>
                <c:pt idx="12">
                  <c:v>31810.999999999989</c:v>
                </c:pt>
                <c:pt idx="13">
                  <c:v>33789.999999999985</c:v>
                </c:pt>
                <c:pt idx="14">
                  <c:v>35868.000000000015</c:v>
                </c:pt>
                <c:pt idx="15">
                  <c:v>37809.000000000007</c:v>
                </c:pt>
                <c:pt idx="16">
                  <c:v>39769.999999999993</c:v>
                </c:pt>
                <c:pt idx="17">
                  <c:v>41806.000000000007</c:v>
                </c:pt>
                <c:pt idx="18">
                  <c:v>43737.000000000007</c:v>
                </c:pt>
                <c:pt idx="19">
                  <c:v>45768.999999999993</c:v>
                </c:pt>
                <c:pt idx="20">
                  <c:v>47754.999999999993</c:v>
                </c:pt>
                <c:pt idx="21">
                  <c:v>49669.000000000007</c:v>
                </c:pt>
                <c:pt idx="22">
                  <c:v>51880.000000000015</c:v>
                </c:pt>
                <c:pt idx="23">
                  <c:v>53739.999999999985</c:v>
                </c:pt>
                <c:pt idx="24">
                  <c:v>55648.000000000007</c:v>
                </c:pt>
                <c:pt idx="25">
                  <c:v>57714</c:v>
                </c:pt>
                <c:pt idx="26">
                  <c:v>59675.999999999993</c:v>
                </c:pt>
                <c:pt idx="27">
                  <c:v>61765.999999999985</c:v>
                </c:pt>
                <c:pt idx="28">
                  <c:v>63671.999999999993</c:v>
                </c:pt>
                <c:pt idx="29">
                  <c:v>65608.999999999985</c:v>
                </c:pt>
                <c:pt idx="30">
                  <c:v>67672</c:v>
                </c:pt>
                <c:pt idx="31">
                  <c:v>69805.999999999985</c:v>
                </c:pt>
                <c:pt idx="32">
                  <c:v>71706</c:v>
                </c:pt>
                <c:pt idx="33">
                  <c:v>73579.000000000015</c:v>
                </c:pt>
                <c:pt idx="34">
                  <c:v>75521</c:v>
                </c:pt>
                <c:pt idx="35">
                  <c:v>77647</c:v>
                </c:pt>
                <c:pt idx="36">
                  <c:v>79542</c:v>
                </c:pt>
                <c:pt idx="37">
                  <c:v>81530.000000000015</c:v>
                </c:pt>
                <c:pt idx="38">
                  <c:v>83543.000000000015</c:v>
                </c:pt>
                <c:pt idx="39">
                  <c:v>85567</c:v>
                </c:pt>
                <c:pt idx="40">
                  <c:v>87466</c:v>
                </c:pt>
                <c:pt idx="41">
                  <c:v>89470.999999999985</c:v>
                </c:pt>
                <c:pt idx="42">
                  <c:v>91571.999999999985</c:v>
                </c:pt>
                <c:pt idx="43">
                  <c:v>93460.000000000015</c:v>
                </c:pt>
                <c:pt idx="44">
                  <c:v>95666.999999999985</c:v>
                </c:pt>
                <c:pt idx="45">
                  <c:v>97496.999999999985</c:v>
                </c:pt>
                <c:pt idx="46">
                  <c:v>99428</c:v>
                </c:pt>
                <c:pt idx="47">
                  <c:v>101350</c:v>
                </c:pt>
                <c:pt idx="48">
                  <c:v>103450</c:v>
                </c:pt>
                <c:pt idx="49">
                  <c:v>105360.00000000003</c:v>
                </c:pt>
                <c:pt idx="50">
                  <c:v>107320</c:v>
                </c:pt>
                <c:pt idx="51">
                  <c:v>109910</c:v>
                </c:pt>
                <c:pt idx="52">
                  <c:v>111300</c:v>
                </c:pt>
                <c:pt idx="53">
                  <c:v>113430.00000000001</c:v>
                </c:pt>
                <c:pt idx="54">
                  <c:v>115419.99999999999</c:v>
                </c:pt>
                <c:pt idx="55">
                  <c:v>117340</c:v>
                </c:pt>
                <c:pt idx="56">
                  <c:v>119910</c:v>
                </c:pt>
                <c:pt idx="57">
                  <c:v>121290.00000000003</c:v>
                </c:pt>
                <c:pt idx="58">
                  <c:v>123420</c:v>
                </c:pt>
                <c:pt idx="59">
                  <c:v>125550</c:v>
                </c:pt>
                <c:pt idx="60">
                  <c:v>127219.99999999997</c:v>
                </c:pt>
                <c:pt idx="61">
                  <c:v>129199.99999999999</c:v>
                </c:pt>
                <c:pt idx="62">
                  <c:v>131140</c:v>
                </c:pt>
                <c:pt idx="63">
                  <c:v>133239.99999999997</c:v>
                </c:pt>
                <c:pt idx="64">
                  <c:v>135130.00000000003</c:v>
                </c:pt>
                <c:pt idx="65">
                  <c:v>137520</c:v>
                </c:pt>
                <c:pt idx="66">
                  <c:v>139120</c:v>
                </c:pt>
                <c:pt idx="67">
                  <c:v>141359.99999999997</c:v>
                </c:pt>
                <c:pt idx="68">
                  <c:v>143109.99999999997</c:v>
                </c:pt>
                <c:pt idx="69">
                  <c:v>145220</c:v>
                </c:pt>
                <c:pt idx="70">
                  <c:v>147379.99999999997</c:v>
                </c:pt>
                <c:pt idx="71">
                  <c:v>149120</c:v>
                </c:pt>
              </c:numCache>
            </c:numRef>
          </c:xVal>
          <c:yVal>
            <c:numRef>
              <c:f>'film thickness'!$H$9:$H$80</c:f>
              <c:numCache>
                <c:formatCode>General</c:formatCode>
                <c:ptCount val="72"/>
                <c:pt idx="0">
                  <c:v>5.3981612546288083E-5</c:v>
                </c:pt>
                <c:pt idx="1">
                  <c:v>5.2909092297161278E-5</c:v>
                </c:pt>
                <c:pt idx="2">
                  <c:v>1.1974420861129523E-4</c:v>
                </c:pt>
                <c:pt idx="3">
                  <c:v>5.8386893571827378E-5</c:v>
                </c:pt>
                <c:pt idx="4">
                  <c:v>4.9646453463447285E-5</c:v>
                </c:pt>
                <c:pt idx="5">
                  <c:v>5.8856344675018331E-5</c:v>
                </c:pt>
                <c:pt idx="6">
                  <c:v>1.0009758458919113E-4</c:v>
                </c:pt>
                <c:pt idx="7">
                  <c:v>3.0184424416787858E-4</c:v>
                </c:pt>
                <c:pt idx="8">
                  <c:v>7.4733013819532491E-4</c:v>
                </c:pt>
                <c:pt idx="9">
                  <c:v>1.534391878846277E-3</c:v>
                </c:pt>
                <c:pt idx="10">
                  <c:v>2.7581997472915717E-3</c:v>
                </c:pt>
                <c:pt idx="11">
                  <c:v>4.7392246387810205E-3</c:v>
                </c:pt>
                <c:pt idx="12">
                  <c:v>5.2841097802565691E-2</c:v>
                </c:pt>
                <c:pt idx="13">
                  <c:v>5.6286867605731483E-2</c:v>
                </c:pt>
                <c:pt idx="14">
                  <c:v>5.9237693151530893E-2</c:v>
                </c:pt>
                <c:pt idx="15">
                  <c:v>6.2835033850299149E-2</c:v>
                </c:pt>
                <c:pt idx="16">
                  <c:v>6.4995976253080276E-2</c:v>
                </c:pt>
                <c:pt idx="17">
                  <c:v>6.623835919471284E-2</c:v>
                </c:pt>
                <c:pt idx="18">
                  <c:v>6.6855164578513829E-2</c:v>
                </c:pt>
                <c:pt idx="19">
                  <c:v>6.7578967631135856E-2</c:v>
                </c:pt>
                <c:pt idx="20">
                  <c:v>6.8040093785083189E-2</c:v>
                </c:pt>
                <c:pt idx="21">
                  <c:v>6.8494213066397122E-2</c:v>
                </c:pt>
                <c:pt idx="22">
                  <c:v>6.8502772652322894E-2</c:v>
                </c:pt>
                <c:pt idx="23">
                  <c:v>6.930406843460811E-2</c:v>
                </c:pt>
                <c:pt idx="24">
                  <c:v>6.981080621134908E-2</c:v>
                </c:pt>
                <c:pt idx="25">
                  <c:v>6.999541242550246E-2</c:v>
                </c:pt>
                <c:pt idx="26">
                  <c:v>7.0289542218006262E-2</c:v>
                </c:pt>
                <c:pt idx="27">
                  <c:v>7.0605628538554843E-2</c:v>
                </c:pt>
                <c:pt idx="28">
                  <c:v>7.112475292327046E-2</c:v>
                </c:pt>
                <c:pt idx="29">
                  <c:v>7.1536443282070303E-2</c:v>
                </c:pt>
                <c:pt idx="30">
                  <c:v>7.1885875662516849E-2</c:v>
                </c:pt>
                <c:pt idx="31">
                  <c:v>7.2014457885880651E-2</c:v>
                </c:pt>
                <c:pt idx="32">
                  <c:v>7.2456543060280612E-2</c:v>
                </c:pt>
                <c:pt idx="33">
                  <c:v>7.2973868259276889E-2</c:v>
                </c:pt>
                <c:pt idx="34">
                  <c:v>7.3624717476589968E-2</c:v>
                </c:pt>
                <c:pt idx="35">
                  <c:v>7.3943416296702424E-2</c:v>
                </c:pt>
                <c:pt idx="36">
                  <c:v>7.4481480143550799E-2</c:v>
                </c:pt>
                <c:pt idx="37">
                  <c:v>7.4739767760710743E-2</c:v>
                </c:pt>
                <c:pt idx="38">
                  <c:v>7.5185864208238487E-2</c:v>
                </c:pt>
                <c:pt idx="39">
                  <c:v>7.5224512775706701E-2</c:v>
                </c:pt>
                <c:pt idx="40">
                  <c:v>7.5701491148731218E-2</c:v>
                </c:pt>
                <c:pt idx="41">
                  <c:v>7.6056239626883834E-2</c:v>
                </c:pt>
                <c:pt idx="42">
                  <c:v>7.6315347557101745E-2</c:v>
                </c:pt>
                <c:pt idx="43">
                  <c:v>7.6498285800763954E-2</c:v>
                </c:pt>
                <c:pt idx="44">
                  <c:v>7.6736466126321318E-2</c:v>
                </c:pt>
                <c:pt idx="45">
                  <c:v>7.7398376242035133E-2</c:v>
                </c:pt>
                <c:pt idx="46">
                  <c:v>7.7949086715668123E-2</c:v>
                </c:pt>
                <c:pt idx="47">
                  <c:v>7.8425128162905283E-2</c:v>
                </c:pt>
                <c:pt idx="48">
                  <c:v>7.8508577171957486E-2</c:v>
                </c:pt>
                <c:pt idx="49">
                  <c:v>7.9118928436168995E-2</c:v>
                </c:pt>
                <c:pt idx="50">
                  <c:v>7.9432903814265002E-2</c:v>
                </c:pt>
                <c:pt idx="51">
                  <c:v>7.854601719812164E-2</c:v>
                </c:pt>
                <c:pt idx="52">
                  <c:v>7.9961619106404896E-2</c:v>
                </c:pt>
                <c:pt idx="53">
                  <c:v>8.0245889273480142E-2</c:v>
                </c:pt>
                <c:pt idx="54">
                  <c:v>8.0256213251641562E-2</c:v>
                </c:pt>
                <c:pt idx="55">
                  <c:v>8.0889075104507727E-2</c:v>
                </c:pt>
                <c:pt idx="56">
                  <c:v>8.0809681338794112E-2</c:v>
                </c:pt>
                <c:pt idx="57">
                  <c:v>8.1191945669715174E-2</c:v>
                </c:pt>
                <c:pt idx="58">
                  <c:v>8.1898471719219074E-2</c:v>
                </c:pt>
                <c:pt idx="59">
                  <c:v>8.1790444387093833E-2</c:v>
                </c:pt>
                <c:pt idx="60">
                  <c:v>8.2474015818489593E-2</c:v>
                </c:pt>
                <c:pt idx="61">
                  <c:v>8.2786043772989662E-2</c:v>
                </c:pt>
                <c:pt idx="62">
                  <c:v>8.3364384000717648E-2</c:v>
                </c:pt>
                <c:pt idx="63">
                  <c:v>8.3508870255653622E-2</c:v>
                </c:pt>
                <c:pt idx="64">
                  <c:v>8.407068374310174E-2</c:v>
                </c:pt>
                <c:pt idx="65">
                  <c:v>8.3958274054842699E-2</c:v>
                </c:pt>
                <c:pt idx="66">
                  <c:v>8.4520921131900295E-2</c:v>
                </c:pt>
                <c:pt idx="67">
                  <c:v>8.4747138605666988E-2</c:v>
                </c:pt>
                <c:pt idx="68">
                  <c:v>8.5125208520939424E-2</c:v>
                </c:pt>
                <c:pt idx="69">
                  <c:v>8.5362736864164512E-2</c:v>
                </c:pt>
                <c:pt idx="70">
                  <c:v>8.5381302028622361E-2</c:v>
                </c:pt>
                <c:pt idx="71">
                  <c:v>8.5904298584198166E-2</c:v>
                </c:pt>
              </c:numCache>
            </c:numRef>
          </c:yVal>
          <c:smooth val="0"/>
        </c:ser>
        <c:ser>
          <c:idx val="1"/>
          <c:order val="1"/>
          <c:tx>
            <c:v>Krytox 101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'film thickness'!$F$89:$F$160</c:f>
              <c:numCache>
                <c:formatCode>General</c:formatCode>
                <c:ptCount val="72"/>
                <c:pt idx="0">
                  <c:v>8013.8000000000038</c:v>
                </c:pt>
                <c:pt idx="1">
                  <c:v>10007.999999999995</c:v>
                </c:pt>
                <c:pt idx="2">
                  <c:v>11992.000000000002</c:v>
                </c:pt>
                <c:pt idx="3">
                  <c:v>13971</c:v>
                </c:pt>
                <c:pt idx="4">
                  <c:v>15972.000000000009</c:v>
                </c:pt>
                <c:pt idx="5">
                  <c:v>17960</c:v>
                </c:pt>
                <c:pt idx="6">
                  <c:v>19941.000000000007</c:v>
                </c:pt>
                <c:pt idx="7">
                  <c:v>21924.000000000011</c:v>
                </c:pt>
                <c:pt idx="8">
                  <c:v>23958.999999999996</c:v>
                </c:pt>
                <c:pt idx="9">
                  <c:v>25917.000000000011</c:v>
                </c:pt>
                <c:pt idx="10">
                  <c:v>27881</c:v>
                </c:pt>
                <c:pt idx="11">
                  <c:v>29871.000000000004</c:v>
                </c:pt>
                <c:pt idx="12">
                  <c:v>31823</c:v>
                </c:pt>
                <c:pt idx="13">
                  <c:v>33817.999999999993</c:v>
                </c:pt>
                <c:pt idx="14">
                  <c:v>35843.999999999985</c:v>
                </c:pt>
                <c:pt idx="15">
                  <c:v>37775.999999999985</c:v>
                </c:pt>
                <c:pt idx="16">
                  <c:v>39786.999999999993</c:v>
                </c:pt>
                <c:pt idx="17">
                  <c:v>41802.000000000007</c:v>
                </c:pt>
                <c:pt idx="18">
                  <c:v>43822.000000000007</c:v>
                </c:pt>
                <c:pt idx="19">
                  <c:v>45824</c:v>
                </c:pt>
                <c:pt idx="20">
                  <c:v>47810</c:v>
                </c:pt>
                <c:pt idx="21">
                  <c:v>49717.000000000015</c:v>
                </c:pt>
                <c:pt idx="22">
                  <c:v>51665.000000000007</c:v>
                </c:pt>
                <c:pt idx="23">
                  <c:v>53773.999999999985</c:v>
                </c:pt>
                <c:pt idx="24">
                  <c:v>55779</c:v>
                </c:pt>
                <c:pt idx="25">
                  <c:v>57725.999999999985</c:v>
                </c:pt>
                <c:pt idx="26">
                  <c:v>59728</c:v>
                </c:pt>
                <c:pt idx="27">
                  <c:v>61600.000000000007</c:v>
                </c:pt>
                <c:pt idx="28">
                  <c:v>63603.999999999993</c:v>
                </c:pt>
                <c:pt idx="29">
                  <c:v>65582.999999999985</c:v>
                </c:pt>
                <c:pt idx="30">
                  <c:v>67713</c:v>
                </c:pt>
                <c:pt idx="31">
                  <c:v>69584</c:v>
                </c:pt>
                <c:pt idx="32">
                  <c:v>71498</c:v>
                </c:pt>
                <c:pt idx="33">
                  <c:v>73761.000000000015</c:v>
                </c:pt>
                <c:pt idx="34">
                  <c:v>75600</c:v>
                </c:pt>
                <c:pt idx="35">
                  <c:v>77612.000000000015</c:v>
                </c:pt>
                <c:pt idx="36">
                  <c:v>79512</c:v>
                </c:pt>
                <c:pt idx="37">
                  <c:v>81606.999999999985</c:v>
                </c:pt>
                <c:pt idx="38">
                  <c:v>83575</c:v>
                </c:pt>
                <c:pt idx="39">
                  <c:v>85435.000000000015</c:v>
                </c:pt>
                <c:pt idx="40">
                  <c:v>87484.999999999985</c:v>
                </c:pt>
                <c:pt idx="41">
                  <c:v>89477.999999999985</c:v>
                </c:pt>
                <c:pt idx="42">
                  <c:v>91415</c:v>
                </c:pt>
                <c:pt idx="43">
                  <c:v>93759.000000000015</c:v>
                </c:pt>
                <c:pt idx="44">
                  <c:v>95406.000000000015</c:v>
                </c:pt>
                <c:pt idx="45">
                  <c:v>97464</c:v>
                </c:pt>
                <c:pt idx="46">
                  <c:v>99527.000000000015</c:v>
                </c:pt>
                <c:pt idx="47">
                  <c:v>101440.00000000001</c:v>
                </c:pt>
                <c:pt idx="48">
                  <c:v>103310.00000000001</c:v>
                </c:pt>
                <c:pt idx="49">
                  <c:v>105569.99999999999</c:v>
                </c:pt>
                <c:pt idx="50">
                  <c:v>107580.00000000001</c:v>
                </c:pt>
                <c:pt idx="51">
                  <c:v>109720</c:v>
                </c:pt>
                <c:pt idx="52">
                  <c:v>111450</c:v>
                </c:pt>
                <c:pt idx="53">
                  <c:v>113459.99999999999</c:v>
                </c:pt>
                <c:pt idx="54">
                  <c:v>115399.99999999999</c:v>
                </c:pt>
                <c:pt idx="55">
                  <c:v>117330.00000000003</c:v>
                </c:pt>
                <c:pt idx="56">
                  <c:v>119360</c:v>
                </c:pt>
                <c:pt idx="57">
                  <c:v>121309.99999999999</c:v>
                </c:pt>
                <c:pt idx="58">
                  <c:v>123300.00000000001</c:v>
                </c:pt>
                <c:pt idx="59">
                  <c:v>125220.00000000001</c:v>
                </c:pt>
                <c:pt idx="60">
                  <c:v>127329.99999999999</c:v>
                </c:pt>
                <c:pt idx="61">
                  <c:v>129329.99999999999</c:v>
                </c:pt>
                <c:pt idx="62">
                  <c:v>131180</c:v>
                </c:pt>
                <c:pt idx="63">
                  <c:v>133180.00000000003</c:v>
                </c:pt>
                <c:pt idx="64">
                  <c:v>135210</c:v>
                </c:pt>
                <c:pt idx="65">
                  <c:v>137200</c:v>
                </c:pt>
                <c:pt idx="66">
                  <c:v>139120</c:v>
                </c:pt>
                <c:pt idx="67">
                  <c:v>141100</c:v>
                </c:pt>
                <c:pt idx="68">
                  <c:v>143240</c:v>
                </c:pt>
                <c:pt idx="69">
                  <c:v>145220</c:v>
                </c:pt>
                <c:pt idx="70">
                  <c:v>147870</c:v>
                </c:pt>
                <c:pt idx="71">
                  <c:v>149549.99999999997</c:v>
                </c:pt>
              </c:numCache>
            </c:numRef>
          </c:xVal>
          <c:yVal>
            <c:numRef>
              <c:f>'film thickness'!$H$89:$H$160</c:f>
              <c:numCache>
                <c:formatCode>General</c:formatCode>
                <c:ptCount val="72"/>
                <c:pt idx="0">
                  <c:v>8.7681032567874575E-5</c:v>
                </c:pt>
                <c:pt idx="1">
                  <c:v>7.2010443597829879E-5</c:v>
                </c:pt>
                <c:pt idx="2">
                  <c:v>7.0112903556392666E-5</c:v>
                </c:pt>
                <c:pt idx="3">
                  <c:v>5.8462118257554476E-5</c:v>
                </c:pt>
                <c:pt idx="4">
                  <c:v>5.1137882179833031E-5</c:v>
                </c:pt>
                <c:pt idx="5">
                  <c:v>4.9489605233418463E-5</c:v>
                </c:pt>
                <c:pt idx="6">
                  <c:v>4.2164081011396652E-5</c:v>
                </c:pt>
                <c:pt idx="7">
                  <c:v>4.1637155412523374E-5</c:v>
                </c:pt>
                <c:pt idx="8">
                  <c:v>8.1216427694542193E-5</c:v>
                </c:pt>
                <c:pt idx="9">
                  <c:v>8.7594054982796028E-5</c:v>
                </c:pt>
                <c:pt idx="10">
                  <c:v>9.0684130745696348E-5</c:v>
                </c:pt>
                <c:pt idx="11">
                  <c:v>1.1902591815931313E-4</c:v>
                </c:pt>
                <c:pt idx="12">
                  <c:v>1.5475081617720023E-4</c:v>
                </c:pt>
                <c:pt idx="13">
                  <c:v>2.372554403465724E-4</c:v>
                </c:pt>
                <c:pt idx="14">
                  <c:v>3.3895303794469976E-4</c:v>
                </c:pt>
                <c:pt idx="15">
                  <c:v>4.6358745364715603E-4</c:v>
                </c:pt>
                <c:pt idx="16">
                  <c:v>6.4636580833008243E-4</c:v>
                </c:pt>
                <c:pt idx="17">
                  <c:v>8.428991234093134E-4</c:v>
                </c:pt>
                <c:pt idx="18">
                  <c:v>1.1931346610459912E-3</c:v>
                </c:pt>
                <c:pt idx="19">
                  <c:v>1.5994462708287303E-3</c:v>
                </c:pt>
                <c:pt idx="20">
                  <c:v>1.9681362116353305E-3</c:v>
                </c:pt>
                <c:pt idx="21">
                  <c:v>2.6489419195650189E-3</c:v>
                </c:pt>
                <c:pt idx="22">
                  <c:v>3.4177716430862232E-3</c:v>
                </c:pt>
                <c:pt idx="23">
                  <c:v>4.4218932819467104E-3</c:v>
                </c:pt>
                <c:pt idx="24">
                  <c:v>5.6091117544353813E-3</c:v>
                </c:pt>
                <c:pt idx="25">
                  <c:v>6.6819866111933659E-3</c:v>
                </c:pt>
                <c:pt idx="26">
                  <c:v>8.2644325365680803E-3</c:v>
                </c:pt>
                <c:pt idx="27">
                  <c:v>9.8064219636401443E-3</c:v>
                </c:pt>
                <c:pt idx="28">
                  <c:v>1.1526636202178536E-2</c:v>
                </c:pt>
                <c:pt idx="29">
                  <c:v>1.3003427444371938E-2</c:v>
                </c:pt>
                <c:pt idx="30">
                  <c:v>1.453144088602539E-2</c:v>
                </c:pt>
                <c:pt idx="31">
                  <c:v>1.6080629016572368E-2</c:v>
                </c:pt>
                <c:pt idx="32">
                  <c:v>1.7768391460150627E-2</c:v>
                </c:pt>
                <c:pt idx="33">
                  <c:v>1.9423066030491005E-2</c:v>
                </c:pt>
                <c:pt idx="34">
                  <c:v>2.0520949632160061E-2</c:v>
                </c:pt>
                <c:pt idx="35">
                  <c:v>2.1265928370232907E-2</c:v>
                </c:pt>
                <c:pt idx="36">
                  <c:v>2.2524661717190388E-2</c:v>
                </c:pt>
                <c:pt idx="37">
                  <c:v>2.3893938665754504E-2</c:v>
                </c:pt>
                <c:pt idx="38">
                  <c:v>2.5001528074213037E-2</c:v>
                </c:pt>
                <c:pt idx="39">
                  <c:v>2.6075301040411836E-2</c:v>
                </c:pt>
                <c:pt idx="40">
                  <c:v>2.7080443822997187E-2</c:v>
                </c:pt>
                <c:pt idx="41">
                  <c:v>2.8231690640372661E-2</c:v>
                </c:pt>
                <c:pt idx="42">
                  <c:v>2.9066990551438066E-2</c:v>
                </c:pt>
                <c:pt idx="43">
                  <c:v>2.9750766884327061E-2</c:v>
                </c:pt>
                <c:pt idx="44">
                  <c:v>3.0692435804316114E-2</c:v>
                </c:pt>
                <c:pt idx="45">
                  <c:v>3.1918083677131899E-2</c:v>
                </c:pt>
                <c:pt idx="46">
                  <c:v>3.2717771584976921E-2</c:v>
                </c:pt>
                <c:pt idx="47">
                  <c:v>3.3546319819356039E-2</c:v>
                </c:pt>
                <c:pt idx="48">
                  <c:v>3.4284473875983663E-2</c:v>
                </c:pt>
                <c:pt idx="49">
                  <c:v>3.4972194232966852E-2</c:v>
                </c:pt>
                <c:pt idx="50">
                  <c:v>3.5546642690172763E-2</c:v>
                </c:pt>
                <c:pt idx="51">
                  <c:v>3.629228966053355E-2</c:v>
                </c:pt>
                <c:pt idx="52">
                  <c:v>3.6895327038135098E-2</c:v>
                </c:pt>
                <c:pt idx="53">
                  <c:v>3.7585657652578201E-2</c:v>
                </c:pt>
                <c:pt idx="54">
                  <c:v>3.8091961131965633E-2</c:v>
                </c:pt>
                <c:pt idx="55">
                  <c:v>3.8501748036503886E-2</c:v>
                </c:pt>
                <c:pt idx="56">
                  <c:v>3.8957382535169047E-2</c:v>
                </c:pt>
                <c:pt idx="57">
                  <c:v>3.9669717655145681E-2</c:v>
                </c:pt>
                <c:pt idx="58">
                  <c:v>4.0371957550492776E-2</c:v>
                </c:pt>
                <c:pt idx="59">
                  <c:v>4.1503499703041132E-2</c:v>
                </c:pt>
                <c:pt idx="60">
                  <c:v>4.1907316001470254E-2</c:v>
                </c:pt>
                <c:pt idx="61">
                  <c:v>4.1877168703525862E-2</c:v>
                </c:pt>
                <c:pt idx="62">
                  <c:v>4.2725592054727486E-2</c:v>
                </c:pt>
                <c:pt idx="63">
                  <c:v>4.3343753695529987E-2</c:v>
                </c:pt>
                <c:pt idx="64">
                  <c:v>4.3852923369733059E-2</c:v>
                </c:pt>
                <c:pt idx="65">
                  <c:v>4.431952480157076E-2</c:v>
                </c:pt>
                <c:pt idx="66">
                  <c:v>4.4706937294622662E-2</c:v>
                </c:pt>
                <c:pt idx="67">
                  <c:v>4.5179393879029521E-2</c:v>
                </c:pt>
                <c:pt idx="68">
                  <c:v>4.5451718838927214E-2</c:v>
                </c:pt>
                <c:pt idx="69">
                  <c:v>4.5869642597356458E-2</c:v>
                </c:pt>
                <c:pt idx="70">
                  <c:v>4.5670183029931484E-2</c:v>
                </c:pt>
                <c:pt idx="71">
                  <c:v>4.6296067011005436E-2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793008"/>
        <c:axId val="439676224"/>
      </c:scatterChart>
      <c:valAx>
        <c:axId val="369793008"/>
        <c:scaling>
          <c:logBase val="2"/>
          <c:orientation val="minMax"/>
          <c:max val="150000"/>
          <c:min val="8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 [Pa]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9676224"/>
        <c:crossesAt val="1.0000000000000004E-5"/>
        <c:crossBetween val="midCat"/>
      </c:valAx>
      <c:valAx>
        <c:axId val="439676224"/>
        <c:scaling>
          <c:logBase val="10"/>
          <c:orientation val="minMax"/>
          <c:max val="9.0000000000000024E-2"/>
          <c:min val="3.5000000000000017E-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Kappa [Darcy]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9793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781049</xdr:colOff>
      <xdr:row>45</xdr:row>
      <xdr:rowOff>128587</xdr:rowOff>
    </xdr:from>
    <xdr:to>
      <xdr:col>11</xdr:col>
      <xdr:colOff>2238374</xdr:colOff>
      <xdr:row>78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447675</xdr:colOff>
      <xdr:row>45</xdr:row>
      <xdr:rowOff>109536</xdr:rowOff>
    </xdr:from>
    <xdr:to>
      <xdr:col>18</xdr:col>
      <xdr:colOff>1685925</xdr:colOff>
      <xdr:row>77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761999</xdr:colOff>
      <xdr:row>79</xdr:row>
      <xdr:rowOff>138111</xdr:rowOff>
    </xdr:from>
    <xdr:to>
      <xdr:col>11</xdr:col>
      <xdr:colOff>2047874</xdr:colOff>
      <xdr:row>110</xdr:row>
      <xdr:rowOff>161924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714374</xdr:colOff>
      <xdr:row>113</xdr:row>
      <xdr:rowOff>71436</xdr:rowOff>
    </xdr:from>
    <xdr:to>
      <xdr:col>12</xdr:col>
      <xdr:colOff>390524</xdr:colOff>
      <xdr:row>146</xdr:row>
      <xdr:rowOff>76199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942975</xdr:colOff>
      <xdr:row>2</xdr:row>
      <xdr:rowOff>61912</xdr:rowOff>
    </xdr:from>
    <xdr:to>
      <xdr:col>20</xdr:col>
      <xdr:colOff>1257300</xdr:colOff>
      <xdr:row>41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1057274</xdr:colOff>
      <xdr:row>42</xdr:row>
      <xdr:rowOff>176211</xdr:rowOff>
    </xdr:from>
    <xdr:to>
      <xdr:col>21</xdr:col>
      <xdr:colOff>200025</xdr:colOff>
      <xdr:row>78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1047750</xdr:colOff>
      <xdr:row>80</xdr:row>
      <xdr:rowOff>176212</xdr:rowOff>
    </xdr:from>
    <xdr:to>
      <xdr:col>24</xdr:col>
      <xdr:colOff>800100</xdr:colOff>
      <xdr:row>115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1123950</xdr:colOff>
      <xdr:row>2</xdr:row>
      <xdr:rowOff>33336</xdr:rowOff>
    </xdr:from>
    <xdr:to>
      <xdr:col>30</xdr:col>
      <xdr:colOff>1428750</xdr:colOff>
      <xdr:row>36</xdr:row>
      <xdr:rowOff>152399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1219199</xdr:colOff>
      <xdr:row>41</xdr:row>
      <xdr:rowOff>33336</xdr:rowOff>
    </xdr:from>
    <xdr:to>
      <xdr:col>31</xdr:col>
      <xdr:colOff>333375</xdr:colOff>
      <xdr:row>78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8"/>
  <sheetViews>
    <sheetView tabSelected="1" topLeftCell="F1" workbookViewId="0">
      <selection activeCell="E39" sqref="E39"/>
    </sheetView>
  </sheetViews>
  <sheetFormatPr defaultRowHeight="15" x14ac:dyDescent="0.25"/>
  <cols>
    <col min="1" max="1" width="37.42578125" bestFit="1" customWidth="1"/>
    <col min="2" max="2" width="36" bestFit="1" customWidth="1"/>
    <col min="3" max="3" width="37" bestFit="1" customWidth="1"/>
    <col min="4" max="4" width="35.5703125" bestFit="1" customWidth="1"/>
    <col min="5" max="5" width="38.140625" bestFit="1" customWidth="1"/>
    <col min="6" max="6" width="36.5703125" bestFit="1" customWidth="1"/>
    <col min="7" max="7" width="43" bestFit="1" customWidth="1"/>
    <col min="8" max="8" width="41.42578125" bestFit="1" customWidth="1"/>
    <col min="9" max="9" width="42.5703125" bestFit="1" customWidth="1"/>
    <col min="10" max="10" width="41" bestFit="1" customWidth="1"/>
    <col min="11" max="11" width="43.5703125" bestFit="1" customWidth="1"/>
    <col min="12" max="12" width="42.140625" bestFit="1" customWidth="1"/>
    <col min="13" max="13" width="20.5703125" bestFit="1" customWidth="1"/>
    <col min="14" max="14" width="19.140625" bestFit="1" customWidth="1"/>
    <col min="15" max="15" width="20.140625" bestFit="1" customWidth="1"/>
    <col min="16" max="16" width="18.7109375" bestFit="1" customWidth="1"/>
    <col min="17" max="17" width="21.140625" bestFit="1" customWidth="1"/>
    <col min="18" max="18" width="19.7109375" bestFit="1" customWidth="1"/>
    <col min="19" max="19" width="39.7109375" bestFit="1" customWidth="1"/>
    <col min="20" max="20" width="38.28515625" bestFit="1" customWidth="1"/>
    <col min="21" max="21" width="39.28515625" bestFit="1" customWidth="1"/>
    <col min="22" max="22" width="37.7109375" bestFit="1" customWidth="1"/>
    <col min="23" max="23" width="40.28515625" bestFit="1" customWidth="1"/>
    <col min="24" max="24" width="38.85546875" bestFit="1" customWidth="1"/>
  </cols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 x14ac:dyDescent="0.25"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24" x14ac:dyDescent="0.25">
      <c r="G3">
        <v>5.5598000000000002E-3</v>
      </c>
      <c r="H3">
        <v>3.4047000000000001E-3</v>
      </c>
      <c r="I3">
        <v>5.1916999999999996E-3</v>
      </c>
      <c r="J3">
        <v>5.4314000000000001E-2</v>
      </c>
      <c r="K3">
        <v>5.1916999999999996E-3</v>
      </c>
      <c r="L3">
        <v>2.7157000000000001E-2</v>
      </c>
    </row>
    <row r="4" spans="1:24" x14ac:dyDescent="0.25">
      <c r="G4">
        <v>2.0500999999999998E-2</v>
      </c>
      <c r="H4">
        <v>4.0055000000000004E-3</v>
      </c>
      <c r="I4">
        <v>2.9479999999999999E-2</v>
      </c>
      <c r="J4">
        <v>0.29941000000000001</v>
      </c>
      <c r="K4">
        <v>2.9479999999999999E-2</v>
      </c>
      <c r="L4">
        <v>0.14971000000000001</v>
      </c>
    </row>
    <row r="5" spans="1:24" x14ac:dyDescent="0.25">
      <c r="G5">
        <v>4.0427999999999999E-2</v>
      </c>
      <c r="H5">
        <v>3.6851000000000002E-3</v>
      </c>
      <c r="I5">
        <v>6.7873000000000003E-2</v>
      </c>
      <c r="J5">
        <v>0.59240999999999999</v>
      </c>
      <c r="K5">
        <v>6.7873000000000003E-2</v>
      </c>
      <c r="L5">
        <v>0.29620999999999997</v>
      </c>
    </row>
    <row r="6" spans="1:24" x14ac:dyDescent="0.25">
      <c r="G6">
        <v>6.0285999999999999E-2</v>
      </c>
      <c r="H6">
        <v>6.2486E-3</v>
      </c>
      <c r="I6">
        <v>0.10389</v>
      </c>
      <c r="J6">
        <v>0.79854000000000003</v>
      </c>
      <c r="K6">
        <v>0.10389</v>
      </c>
      <c r="L6">
        <v>0.39927000000000001</v>
      </c>
    </row>
    <row r="7" spans="1:24" x14ac:dyDescent="0.25">
      <c r="G7">
        <v>8.0138000000000001E-2</v>
      </c>
      <c r="H7">
        <v>4.6864000000000003E-3</v>
      </c>
      <c r="I7">
        <v>0.14141999999999999</v>
      </c>
      <c r="J7">
        <v>0.90364</v>
      </c>
      <c r="K7">
        <v>0.14141999999999999</v>
      </c>
      <c r="L7">
        <v>0.45182</v>
      </c>
    </row>
    <row r="8" spans="1:24" x14ac:dyDescent="0.25">
      <c r="G8">
        <v>0.10008</v>
      </c>
      <c r="H8">
        <v>4.8066000000000003E-3</v>
      </c>
      <c r="I8">
        <v>0.18187</v>
      </c>
      <c r="J8">
        <v>0.84763999999999995</v>
      </c>
      <c r="K8">
        <v>0.18187</v>
      </c>
      <c r="L8">
        <v>0.42381999999999997</v>
      </c>
    </row>
    <row r="9" spans="1:24" x14ac:dyDescent="0.25">
      <c r="G9">
        <v>0.11992</v>
      </c>
      <c r="H9">
        <v>5.6077000000000002E-3</v>
      </c>
      <c r="I9">
        <v>0.21787999999999999</v>
      </c>
      <c r="J9">
        <v>0.89575000000000005</v>
      </c>
      <c r="K9">
        <v>0.21787999999999999</v>
      </c>
      <c r="L9">
        <v>0.44786999999999999</v>
      </c>
    </row>
    <row r="10" spans="1:24" x14ac:dyDescent="0.25">
      <c r="G10">
        <v>0.13971</v>
      </c>
      <c r="H10">
        <v>5.4475000000000001E-3</v>
      </c>
      <c r="I10">
        <v>0.25599</v>
      </c>
      <c r="J10">
        <v>0.91405000000000003</v>
      </c>
      <c r="K10">
        <v>0.25599</v>
      </c>
      <c r="L10">
        <v>0.45702999999999999</v>
      </c>
    </row>
    <row r="11" spans="1:24" x14ac:dyDescent="0.25">
      <c r="G11">
        <v>0.15972</v>
      </c>
      <c r="H11">
        <v>5.4475000000000001E-3</v>
      </c>
      <c r="I11">
        <v>0.29405999999999999</v>
      </c>
      <c r="J11">
        <v>0.92462999999999995</v>
      </c>
      <c r="K11">
        <v>0.29405999999999999</v>
      </c>
      <c r="L11">
        <v>0.46231</v>
      </c>
    </row>
    <row r="12" spans="1:24" x14ac:dyDescent="0.25">
      <c r="G12">
        <v>0.17960000000000001</v>
      </c>
      <c r="H12">
        <v>5.9281000000000004E-3</v>
      </c>
      <c r="I12">
        <v>0.33106999999999998</v>
      </c>
      <c r="J12">
        <v>0.94510000000000005</v>
      </c>
      <c r="K12">
        <v>0.33106999999999998</v>
      </c>
      <c r="L12">
        <v>0.47255000000000003</v>
      </c>
    </row>
    <row r="13" spans="1:24" x14ac:dyDescent="0.25">
      <c r="G13">
        <v>0.19941</v>
      </c>
      <c r="H13">
        <v>5.6077000000000002E-3</v>
      </c>
      <c r="I13">
        <v>0.36630000000000001</v>
      </c>
      <c r="J13">
        <v>0.98916000000000004</v>
      </c>
      <c r="K13">
        <v>0.36630000000000001</v>
      </c>
      <c r="L13">
        <v>0.49458000000000002</v>
      </c>
    </row>
    <row r="14" spans="1:24" x14ac:dyDescent="0.25">
      <c r="G14">
        <v>0.21923999999999999</v>
      </c>
      <c r="H14">
        <v>6.0882999999999996E-3</v>
      </c>
      <c r="I14">
        <v>0.40365000000000001</v>
      </c>
      <c r="J14">
        <v>1.0865</v>
      </c>
      <c r="K14">
        <v>0.40365000000000001</v>
      </c>
      <c r="L14">
        <v>0.54327000000000003</v>
      </c>
    </row>
    <row r="15" spans="1:24" x14ac:dyDescent="0.25">
      <c r="G15">
        <v>0.23959</v>
      </c>
      <c r="H15">
        <v>1.2978E-2</v>
      </c>
      <c r="I15">
        <v>0.44046999999999997</v>
      </c>
      <c r="J15">
        <v>1.3148</v>
      </c>
      <c r="K15">
        <v>0.44046999999999997</v>
      </c>
      <c r="L15">
        <v>0.65742</v>
      </c>
    </row>
    <row r="16" spans="1:24" x14ac:dyDescent="0.25">
      <c r="G16">
        <v>0.25917000000000001</v>
      </c>
      <c r="H16">
        <v>1.5141E-2</v>
      </c>
      <c r="I16">
        <v>0.47637000000000002</v>
      </c>
      <c r="J16">
        <v>1.6425000000000001</v>
      </c>
      <c r="K16">
        <v>0.47637000000000002</v>
      </c>
      <c r="L16">
        <v>0.82123000000000002</v>
      </c>
    </row>
    <row r="17" spans="7:12" x14ac:dyDescent="0.25">
      <c r="G17">
        <v>0.27881</v>
      </c>
      <c r="H17">
        <v>1.6863E-2</v>
      </c>
      <c r="I17">
        <v>0.51400000000000001</v>
      </c>
      <c r="J17">
        <v>2.1242000000000001</v>
      </c>
      <c r="K17">
        <v>0.51400000000000001</v>
      </c>
      <c r="L17">
        <v>1.0621</v>
      </c>
    </row>
    <row r="18" spans="7:12" x14ac:dyDescent="0.25">
      <c r="G18">
        <v>0.29870999999999998</v>
      </c>
      <c r="H18">
        <v>2.3713000000000001E-2</v>
      </c>
      <c r="I18">
        <v>0.55139000000000005</v>
      </c>
      <c r="J18">
        <v>2.8273000000000001</v>
      </c>
      <c r="K18">
        <v>0.55139000000000005</v>
      </c>
      <c r="L18">
        <v>1.4137</v>
      </c>
    </row>
    <row r="19" spans="7:12" x14ac:dyDescent="0.25">
      <c r="G19">
        <v>0.31823000000000001</v>
      </c>
      <c r="H19">
        <v>3.2844999999999999E-2</v>
      </c>
      <c r="I19">
        <v>0.58928999999999998</v>
      </c>
      <c r="J19">
        <v>3.7932999999999999</v>
      </c>
      <c r="K19">
        <v>0.58928999999999998</v>
      </c>
      <c r="L19">
        <v>1.8967000000000001</v>
      </c>
    </row>
    <row r="20" spans="7:12" x14ac:dyDescent="0.25">
      <c r="G20">
        <v>0.33817999999999998</v>
      </c>
      <c r="H20">
        <v>5.3512999999999998E-2</v>
      </c>
      <c r="I20">
        <v>0.62568000000000001</v>
      </c>
      <c r="J20">
        <v>5.0145999999999997</v>
      </c>
      <c r="K20">
        <v>0.62568000000000001</v>
      </c>
      <c r="L20">
        <v>2.5072999999999999</v>
      </c>
    </row>
    <row r="21" spans="7:12" x14ac:dyDescent="0.25">
      <c r="G21">
        <v>0.35843999999999998</v>
      </c>
      <c r="H21">
        <v>8.1031000000000006E-2</v>
      </c>
      <c r="I21">
        <v>0.66330999999999996</v>
      </c>
      <c r="J21">
        <v>6.1482000000000001</v>
      </c>
      <c r="K21">
        <v>0.66330999999999996</v>
      </c>
      <c r="L21">
        <v>3.0741000000000001</v>
      </c>
    </row>
    <row r="22" spans="7:12" x14ac:dyDescent="0.25">
      <c r="G22">
        <v>0.37775999999999998</v>
      </c>
      <c r="H22">
        <v>0.1168</v>
      </c>
      <c r="I22">
        <v>0.70021</v>
      </c>
      <c r="J22">
        <v>7.6624999999999996</v>
      </c>
      <c r="K22">
        <v>0.70021</v>
      </c>
      <c r="L22">
        <v>3.8313000000000001</v>
      </c>
    </row>
    <row r="23" spans="7:12" x14ac:dyDescent="0.25">
      <c r="G23">
        <v>0.39787</v>
      </c>
      <c r="H23">
        <v>0.17152000000000001</v>
      </c>
      <c r="I23">
        <v>0.73794999999999999</v>
      </c>
      <c r="J23">
        <v>9.1867000000000001</v>
      </c>
      <c r="K23">
        <v>0.73794999999999999</v>
      </c>
      <c r="L23">
        <v>4.5933000000000002</v>
      </c>
    </row>
    <row r="24" spans="7:12" x14ac:dyDescent="0.25">
      <c r="G24">
        <v>0.41802</v>
      </c>
      <c r="H24">
        <v>0.23499999999999999</v>
      </c>
      <c r="I24">
        <v>0.77568999999999999</v>
      </c>
      <c r="J24">
        <v>10.664</v>
      </c>
      <c r="K24">
        <v>0.77568999999999999</v>
      </c>
      <c r="L24">
        <v>5.3319999999999999</v>
      </c>
    </row>
    <row r="25" spans="7:12" x14ac:dyDescent="0.25">
      <c r="G25">
        <v>0.43822</v>
      </c>
      <c r="H25">
        <v>0.34871999999999997</v>
      </c>
      <c r="I25">
        <v>0.81220999999999999</v>
      </c>
      <c r="J25">
        <v>12.191000000000001</v>
      </c>
      <c r="K25">
        <v>0.81220999999999999</v>
      </c>
      <c r="L25">
        <v>6.0953999999999997</v>
      </c>
    </row>
    <row r="26" spans="7:12" x14ac:dyDescent="0.25">
      <c r="G26">
        <v>0.45823999999999998</v>
      </c>
      <c r="H26">
        <v>0.48882999999999999</v>
      </c>
      <c r="I26">
        <v>0.84897</v>
      </c>
      <c r="J26">
        <v>13.952</v>
      </c>
      <c r="K26">
        <v>0.84897</v>
      </c>
      <c r="L26">
        <v>6.9757999999999996</v>
      </c>
    </row>
    <row r="27" spans="7:12" x14ac:dyDescent="0.25">
      <c r="G27">
        <v>0.47810000000000002</v>
      </c>
      <c r="H27">
        <v>0.62758000000000003</v>
      </c>
      <c r="I27">
        <v>0.88753000000000004</v>
      </c>
      <c r="J27">
        <v>15.685</v>
      </c>
      <c r="K27">
        <v>0.88753000000000004</v>
      </c>
      <c r="L27">
        <v>7.8426</v>
      </c>
    </row>
    <row r="28" spans="7:12" x14ac:dyDescent="0.25">
      <c r="G28">
        <v>0.49717</v>
      </c>
      <c r="H28">
        <v>0.87836000000000003</v>
      </c>
      <c r="I28">
        <v>0.92376999999999998</v>
      </c>
      <c r="J28">
        <v>17.603000000000002</v>
      </c>
      <c r="K28">
        <v>0.92376999999999998</v>
      </c>
      <c r="L28">
        <v>8.8015000000000008</v>
      </c>
    </row>
    <row r="29" spans="7:12" x14ac:dyDescent="0.25">
      <c r="G29">
        <v>0.51665000000000005</v>
      </c>
      <c r="H29">
        <v>1.1777</v>
      </c>
      <c r="I29">
        <v>0.96142000000000005</v>
      </c>
      <c r="J29">
        <v>19.044</v>
      </c>
      <c r="K29">
        <v>0.96142000000000005</v>
      </c>
      <c r="L29">
        <v>9.5221</v>
      </c>
    </row>
    <row r="30" spans="7:12" x14ac:dyDescent="0.25">
      <c r="G30">
        <v>0.53774</v>
      </c>
      <c r="H30">
        <v>1.5859000000000001</v>
      </c>
      <c r="I30">
        <v>1.0005999999999999</v>
      </c>
      <c r="J30">
        <v>21.166</v>
      </c>
      <c r="K30">
        <v>1.0005999999999999</v>
      </c>
      <c r="L30">
        <v>10.583</v>
      </c>
    </row>
    <row r="31" spans="7:12" x14ac:dyDescent="0.25">
      <c r="G31">
        <v>0.55779000000000001</v>
      </c>
      <c r="H31">
        <v>2.0867</v>
      </c>
      <c r="I31">
        <v>1.0356000000000001</v>
      </c>
      <c r="J31">
        <v>22.885000000000002</v>
      </c>
      <c r="K31">
        <v>1.0356000000000001</v>
      </c>
      <c r="L31">
        <v>11.443</v>
      </c>
    </row>
    <row r="32" spans="7:12" x14ac:dyDescent="0.25">
      <c r="G32">
        <v>0.57726</v>
      </c>
      <c r="H32">
        <v>2.5726</v>
      </c>
      <c r="I32">
        <v>1.0721000000000001</v>
      </c>
      <c r="J32">
        <v>24.632999999999999</v>
      </c>
      <c r="K32">
        <v>1.0721000000000001</v>
      </c>
      <c r="L32">
        <v>12.316000000000001</v>
      </c>
    </row>
    <row r="33" spans="5:12" x14ac:dyDescent="0.25">
      <c r="G33">
        <v>0.59728000000000003</v>
      </c>
      <c r="H33">
        <v>3.2921999999999998</v>
      </c>
      <c r="I33">
        <v>1.1116999999999999</v>
      </c>
      <c r="J33">
        <v>26.22</v>
      </c>
      <c r="K33">
        <v>1.1116999999999999</v>
      </c>
      <c r="L33">
        <v>13.11</v>
      </c>
    </row>
    <row r="34" spans="5:12" x14ac:dyDescent="0.25">
      <c r="G34">
        <v>0.61599999999999999</v>
      </c>
      <c r="H34">
        <v>4.0289000000000001</v>
      </c>
      <c r="I34">
        <v>1.1473</v>
      </c>
      <c r="J34">
        <v>28.210999999999999</v>
      </c>
      <c r="K34">
        <v>1.1473</v>
      </c>
      <c r="L34">
        <v>14.106</v>
      </c>
    </row>
    <row r="35" spans="5:12" x14ac:dyDescent="0.25">
      <c r="G35">
        <v>0.63604000000000005</v>
      </c>
      <c r="H35">
        <v>4.8897000000000004</v>
      </c>
      <c r="I35">
        <v>1.1842999999999999</v>
      </c>
      <c r="J35">
        <v>29.893000000000001</v>
      </c>
      <c r="K35">
        <v>1.1842999999999999</v>
      </c>
      <c r="L35">
        <v>14.946</v>
      </c>
    </row>
    <row r="36" spans="5:12" x14ac:dyDescent="0.25">
      <c r="G36">
        <v>0.65583000000000002</v>
      </c>
      <c r="H36">
        <v>5.6878000000000002</v>
      </c>
      <c r="I36">
        <v>1.2226999999999999</v>
      </c>
      <c r="J36">
        <v>31.632000000000001</v>
      </c>
      <c r="K36">
        <v>1.2226999999999999</v>
      </c>
      <c r="L36">
        <v>15.816000000000001</v>
      </c>
    </row>
    <row r="37" spans="5:12" x14ac:dyDescent="0.25">
      <c r="G37">
        <v>0.67713000000000001</v>
      </c>
      <c r="H37">
        <v>6.5625999999999998</v>
      </c>
      <c r="I37">
        <v>1.2592000000000001</v>
      </c>
      <c r="J37">
        <v>33.371000000000002</v>
      </c>
      <c r="K37">
        <v>1.2592000000000001</v>
      </c>
      <c r="L37">
        <v>16.686</v>
      </c>
    </row>
    <row r="38" spans="5:12" x14ac:dyDescent="0.25">
      <c r="E38" t="s">
        <v>24</v>
      </c>
      <c r="F38" t="s">
        <v>25</v>
      </c>
      <c r="G38">
        <v>0.69584000000000001</v>
      </c>
      <c r="H38">
        <v>7.4629000000000003</v>
      </c>
      <c r="I38">
        <v>1.2961</v>
      </c>
      <c r="J38">
        <v>35.798999999999999</v>
      </c>
      <c r="K38">
        <v>1.2961</v>
      </c>
      <c r="L38">
        <v>17.899999999999999</v>
      </c>
    </row>
    <row r="39" spans="5:12" x14ac:dyDescent="0.25">
      <c r="E39">
        <f>LOG(G39)</f>
        <v>-0.14570610646622195</v>
      </c>
      <c r="F39">
        <f>LOG(H39)</f>
        <v>0.92803720640688303</v>
      </c>
      <c r="G39" s="1">
        <v>0.71497999999999995</v>
      </c>
      <c r="H39" s="1">
        <v>8.4730000000000008</v>
      </c>
      <c r="I39">
        <v>1.3344</v>
      </c>
      <c r="J39">
        <v>37.43</v>
      </c>
      <c r="K39">
        <v>1.3344</v>
      </c>
      <c r="L39">
        <v>18.715</v>
      </c>
    </row>
    <row r="40" spans="5:12" x14ac:dyDescent="0.25">
      <c r="E40">
        <f t="shared" ref="E40:E78" si="0">LOG(G40)</f>
        <v>-0.13217320405396668</v>
      </c>
      <c r="F40">
        <f t="shared" ref="F40:F78" si="1">LOG(H40)</f>
        <v>0.98023978170891257</v>
      </c>
      <c r="G40">
        <v>0.73760999999999999</v>
      </c>
      <c r="H40">
        <v>9.5551999999999992</v>
      </c>
      <c r="I40">
        <v>1.3735999999999999</v>
      </c>
      <c r="J40">
        <v>39.472999999999999</v>
      </c>
      <c r="K40">
        <v>1.3735999999999999</v>
      </c>
      <c r="L40">
        <v>19.736999999999998</v>
      </c>
    </row>
    <row r="41" spans="5:12" x14ac:dyDescent="0.25">
      <c r="E41">
        <f t="shared" si="0"/>
        <v>-0.12147820449879346</v>
      </c>
      <c r="F41">
        <f t="shared" si="1"/>
        <v>1.0148144490870532</v>
      </c>
      <c r="G41">
        <v>0.75600000000000001</v>
      </c>
      <c r="H41">
        <v>10.347</v>
      </c>
      <c r="I41">
        <v>1.4078999999999999</v>
      </c>
      <c r="J41">
        <v>41.350999999999999</v>
      </c>
      <c r="K41">
        <v>1.4078999999999999</v>
      </c>
      <c r="L41">
        <v>20.675000000000001</v>
      </c>
    </row>
    <row r="42" spans="5:12" x14ac:dyDescent="0.25">
      <c r="E42">
        <f t="shared" si="0"/>
        <v>-0.11007112499347736</v>
      </c>
      <c r="F42">
        <f t="shared" si="1"/>
        <v>1.041708420891436</v>
      </c>
      <c r="G42">
        <v>0.77612000000000003</v>
      </c>
      <c r="H42">
        <v>11.007999999999999</v>
      </c>
      <c r="I42">
        <v>1.4446000000000001</v>
      </c>
      <c r="J42">
        <v>43.197000000000003</v>
      </c>
      <c r="K42">
        <v>1.4446000000000001</v>
      </c>
      <c r="L42">
        <v>21.599</v>
      </c>
    </row>
    <row r="43" spans="5:12" x14ac:dyDescent="0.25">
      <c r="E43">
        <f t="shared" si="0"/>
        <v>-9.956732240643397E-2</v>
      </c>
      <c r="F43">
        <f t="shared" si="1"/>
        <v>1.0771861540858967</v>
      </c>
      <c r="G43">
        <v>0.79512000000000005</v>
      </c>
      <c r="H43">
        <v>11.945</v>
      </c>
      <c r="I43">
        <v>1.482</v>
      </c>
      <c r="J43">
        <v>44.561</v>
      </c>
      <c r="K43">
        <v>1.482</v>
      </c>
      <c r="L43">
        <v>22.28</v>
      </c>
    </row>
    <row r="44" spans="5:12" x14ac:dyDescent="0.25">
      <c r="E44">
        <f t="shared" si="0"/>
        <v>-8.8272587189938009E-2</v>
      </c>
      <c r="F44">
        <f t="shared" si="1"/>
        <v>1.1141103565318915</v>
      </c>
      <c r="G44">
        <v>0.81606999999999996</v>
      </c>
      <c r="H44">
        <v>13.005000000000001</v>
      </c>
    </row>
    <row r="45" spans="5:12" x14ac:dyDescent="0.25">
      <c r="E45">
        <f t="shared" si="0"/>
        <v>-7.7923614735393859E-2</v>
      </c>
      <c r="F45">
        <f t="shared" si="1"/>
        <v>1.144138137663588</v>
      </c>
      <c r="G45">
        <v>0.83574999999999999</v>
      </c>
      <c r="H45">
        <v>13.936</v>
      </c>
    </row>
    <row r="46" spans="5:12" x14ac:dyDescent="0.25">
      <c r="E46">
        <f t="shared" si="0"/>
        <v>-6.8364176232535726E-2</v>
      </c>
      <c r="F46">
        <f t="shared" si="1"/>
        <v>1.1719603540126771</v>
      </c>
      <c r="G46">
        <v>0.85435000000000005</v>
      </c>
      <c r="H46">
        <v>14.858000000000001</v>
      </c>
    </row>
    <row r="47" spans="5:12" x14ac:dyDescent="0.25">
      <c r="E47">
        <f t="shared" si="0"/>
        <v>-5.8066403842498074E-2</v>
      </c>
      <c r="F47">
        <f t="shared" si="1"/>
        <v>1.1986845730771434</v>
      </c>
      <c r="G47">
        <v>0.87485000000000002</v>
      </c>
      <c r="H47">
        <v>15.801</v>
      </c>
    </row>
    <row r="48" spans="5:12" x14ac:dyDescent="0.25">
      <c r="E48">
        <f t="shared" si="0"/>
        <v>-4.8283731757694744E-2</v>
      </c>
      <c r="F48">
        <f t="shared" si="1"/>
        <v>1.2265483538414113</v>
      </c>
      <c r="G48">
        <v>0.89478000000000002</v>
      </c>
      <c r="H48">
        <v>16.847999999999999</v>
      </c>
    </row>
    <row r="49" spans="5:8" x14ac:dyDescent="0.25">
      <c r="E49">
        <f t="shared" si="0"/>
        <v>-3.8982536402555987E-2</v>
      </c>
      <c r="F49">
        <f t="shared" si="1"/>
        <v>1.2485127322208998</v>
      </c>
      <c r="G49">
        <v>0.91415000000000002</v>
      </c>
      <c r="H49">
        <v>17.722000000000001</v>
      </c>
    </row>
    <row r="50" spans="5:8" x14ac:dyDescent="0.25">
      <c r="E50">
        <f t="shared" si="0"/>
        <v>-2.7987033331081712E-2</v>
      </c>
      <c r="F50">
        <f t="shared" si="1"/>
        <v>1.2696063308394789</v>
      </c>
      <c r="G50">
        <v>0.93759000000000003</v>
      </c>
      <c r="H50">
        <v>18.603999999999999</v>
      </c>
    </row>
    <row r="51" spans="5:8" x14ac:dyDescent="0.25">
      <c r="E51">
        <f t="shared" si="0"/>
        <v>-2.0424312036444708E-2</v>
      </c>
      <c r="F51">
        <f t="shared" si="1"/>
        <v>1.2907022432878543</v>
      </c>
      <c r="G51">
        <v>0.95406000000000002</v>
      </c>
      <c r="H51">
        <v>19.53</v>
      </c>
    </row>
    <row r="52" spans="5:8" x14ac:dyDescent="0.25">
      <c r="E52">
        <f t="shared" si="0"/>
        <v>-1.1155768798357059E-2</v>
      </c>
      <c r="F52">
        <f t="shared" si="1"/>
        <v>1.3169762393215474</v>
      </c>
      <c r="G52">
        <v>0.97463999999999995</v>
      </c>
      <c r="H52">
        <v>20.748000000000001</v>
      </c>
    </row>
    <row r="53" spans="5:8" x14ac:dyDescent="0.25">
      <c r="E53">
        <f t="shared" si="0"/>
        <v>-2.0590864870286877E-3</v>
      </c>
      <c r="F53">
        <f t="shared" si="1"/>
        <v>1.3368198287917381</v>
      </c>
      <c r="G53">
        <v>0.99526999999999999</v>
      </c>
      <c r="H53">
        <v>21.718</v>
      </c>
    </row>
    <row r="54" spans="5:8" x14ac:dyDescent="0.25">
      <c r="E54">
        <f t="shared" si="0"/>
        <v>6.2092405376574572E-3</v>
      </c>
      <c r="F54">
        <f t="shared" si="1"/>
        <v>1.3559493227877959</v>
      </c>
      <c r="G54">
        <v>1.0144</v>
      </c>
      <c r="H54">
        <v>22.696000000000002</v>
      </c>
    </row>
    <row r="55" spans="5:8" x14ac:dyDescent="0.25">
      <c r="E55">
        <f t="shared" si="0"/>
        <v>1.4142361545005795E-2</v>
      </c>
      <c r="F55">
        <f t="shared" si="1"/>
        <v>1.3733350499545682</v>
      </c>
      <c r="G55">
        <v>1.0330999999999999</v>
      </c>
      <c r="H55">
        <v>23.623000000000001</v>
      </c>
    </row>
    <row r="56" spans="5:8" x14ac:dyDescent="0.25">
      <c r="E56">
        <f t="shared" si="0"/>
        <v>2.3540521554854154E-2</v>
      </c>
      <c r="F56">
        <f t="shared" si="1"/>
        <v>1.3913586024874034</v>
      </c>
      <c r="G56">
        <v>1.0557000000000001</v>
      </c>
      <c r="H56">
        <v>24.623999999999999</v>
      </c>
    </row>
    <row r="57" spans="5:8" x14ac:dyDescent="0.25">
      <c r="E57">
        <f t="shared" si="0"/>
        <v>3.1731539945826517E-2</v>
      </c>
      <c r="F57">
        <f t="shared" si="1"/>
        <v>1.4066253278672056</v>
      </c>
      <c r="G57">
        <v>1.0758000000000001</v>
      </c>
      <c r="H57">
        <v>25.504999999999999</v>
      </c>
    </row>
    <row r="58" spans="5:8" x14ac:dyDescent="0.25">
      <c r="E58">
        <f t="shared" si="0"/>
        <v>4.0285798932491804E-2</v>
      </c>
      <c r="F58">
        <f t="shared" si="1"/>
        <v>1.4241953665669005</v>
      </c>
      <c r="G58">
        <v>1.0972</v>
      </c>
      <c r="H58">
        <v>26.558</v>
      </c>
    </row>
    <row r="59" spans="5:8" x14ac:dyDescent="0.25">
      <c r="E59">
        <f t="shared" si="0"/>
        <v>4.7080072816256549E-2</v>
      </c>
      <c r="F59">
        <f t="shared" si="1"/>
        <v>1.4381466362467488</v>
      </c>
      <c r="G59">
        <v>1.1145</v>
      </c>
      <c r="H59">
        <v>27.425000000000001</v>
      </c>
    </row>
    <row r="60" spans="5:8" x14ac:dyDescent="0.25">
      <c r="E60">
        <f t="shared" si="0"/>
        <v>5.4842779228683365E-2</v>
      </c>
      <c r="F60">
        <f t="shared" si="1"/>
        <v>1.4539601320867068</v>
      </c>
      <c r="G60">
        <v>1.1346000000000001</v>
      </c>
      <c r="H60">
        <v>28.442</v>
      </c>
    </row>
    <row r="61" spans="5:8" x14ac:dyDescent="0.25">
      <c r="E61">
        <f t="shared" si="0"/>
        <v>6.2205808819712591E-2</v>
      </c>
      <c r="F61">
        <f t="shared" si="1"/>
        <v>1.4671343405055977</v>
      </c>
      <c r="G61">
        <v>1.1539999999999999</v>
      </c>
      <c r="H61">
        <v>29.318000000000001</v>
      </c>
    </row>
    <row r="62" spans="5:8" x14ac:dyDescent="0.25">
      <c r="E62">
        <f t="shared" si="0"/>
        <v>6.9409070671793138E-2</v>
      </c>
      <c r="F62">
        <f t="shared" si="1"/>
        <v>1.4789847174121864</v>
      </c>
      <c r="G62">
        <v>1.1733</v>
      </c>
      <c r="H62">
        <v>30.129000000000001</v>
      </c>
    </row>
    <row r="63" spans="5:8" x14ac:dyDescent="0.25">
      <c r="E63">
        <f t="shared" si="0"/>
        <v>7.685881012859358E-2</v>
      </c>
      <c r="F63">
        <f t="shared" si="1"/>
        <v>1.4915437791501724</v>
      </c>
      <c r="G63">
        <v>1.1936</v>
      </c>
      <c r="H63">
        <v>31.013000000000002</v>
      </c>
    </row>
    <row r="64" spans="5:8" x14ac:dyDescent="0.25">
      <c r="E64">
        <f t="shared" si="0"/>
        <v>8.3896602728173855E-2</v>
      </c>
      <c r="F64">
        <f t="shared" si="1"/>
        <v>1.5064509113403239</v>
      </c>
      <c r="G64">
        <v>1.2131000000000001</v>
      </c>
      <c r="H64">
        <v>32.095999999999997</v>
      </c>
    </row>
    <row r="65" spans="5:8" x14ac:dyDescent="0.25">
      <c r="E65" s="1">
        <f t="shared" si="0"/>
        <v>9.0963076595731676E-2</v>
      </c>
      <c r="F65" s="1">
        <f t="shared" si="1"/>
        <v>1.5211380837040362</v>
      </c>
      <c r="G65" s="1">
        <v>1.2330000000000001</v>
      </c>
      <c r="H65" s="1">
        <v>33.200000000000003</v>
      </c>
    </row>
    <row r="66" spans="5:8" x14ac:dyDescent="0.25">
      <c r="E66">
        <f t="shared" si="0"/>
        <v>9.7673699449097651E-2</v>
      </c>
      <c r="F66">
        <f t="shared" si="1"/>
        <v>1.5398536179250564</v>
      </c>
      <c r="G66">
        <v>1.2522</v>
      </c>
      <c r="H66">
        <v>34.661999999999999</v>
      </c>
    </row>
    <row r="67" spans="5:8" x14ac:dyDescent="0.25">
      <c r="E67">
        <f t="shared" si="0"/>
        <v>0.10493073907774043</v>
      </c>
      <c r="F67">
        <f t="shared" si="1"/>
        <v>1.5513157851214807</v>
      </c>
      <c r="G67">
        <v>1.2733000000000001</v>
      </c>
      <c r="H67">
        <v>35.588999999999999</v>
      </c>
    </row>
    <row r="68" spans="5:8" x14ac:dyDescent="0.25">
      <c r="E68">
        <f t="shared" si="0"/>
        <v>0.1116992775735505</v>
      </c>
      <c r="F68">
        <f t="shared" si="1"/>
        <v>1.5577717882892361</v>
      </c>
      <c r="G68">
        <v>1.2932999999999999</v>
      </c>
      <c r="H68">
        <v>36.122</v>
      </c>
    </row>
    <row r="69" spans="5:8" x14ac:dyDescent="0.25">
      <c r="E69">
        <f t="shared" si="0"/>
        <v>0.11786762656601632</v>
      </c>
      <c r="F69">
        <f t="shared" si="1"/>
        <v>1.5726509152523591</v>
      </c>
      <c r="G69">
        <v>1.3118000000000001</v>
      </c>
      <c r="H69">
        <v>37.381</v>
      </c>
    </row>
    <row r="70" spans="5:8" x14ac:dyDescent="0.25">
      <c r="E70">
        <f t="shared" si="0"/>
        <v>0.12443901055652581</v>
      </c>
      <c r="F70">
        <f t="shared" si="1"/>
        <v>1.5854607295085006</v>
      </c>
      <c r="G70">
        <v>1.3318000000000001</v>
      </c>
      <c r="H70">
        <v>38.5</v>
      </c>
    </row>
    <row r="71" spans="5:8" x14ac:dyDescent="0.25">
      <c r="E71">
        <f t="shared" si="0"/>
        <v>0.13100881279063997</v>
      </c>
      <c r="F71">
        <f t="shared" si="1"/>
        <v>1.5971025620238164</v>
      </c>
      <c r="G71">
        <v>1.3521000000000001</v>
      </c>
      <c r="H71">
        <v>39.545999999999999</v>
      </c>
    </row>
    <row r="72" spans="5:8" x14ac:dyDescent="0.25">
      <c r="E72">
        <f t="shared" si="0"/>
        <v>0.13735411137073292</v>
      </c>
      <c r="F72">
        <f t="shared" si="1"/>
        <v>1.6080444057369232</v>
      </c>
      <c r="G72">
        <v>1.3720000000000001</v>
      </c>
      <c r="H72">
        <v>40.555</v>
      </c>
    </row>
    <row r="73" spans="5:8" x14ac:dyDescent="0.25">
      <c r="E73">
        <f t="shared" si="0"/>
        <v>0.14338956899465605</v>
      </c>
      <c r="F73">
        <f t="shared" si="1"/>
        <v>1.6178596871582891</v>
      </c>
      <c r="G73">
        <v>1.3912</v>
      </c>
      <c r="H73">
        <v>41.481999999999999</v>
      </c>
    </row>
    <row r="74" spans="5:8" x14ac:dyDescent="0.25">
      <c r="E74">
        <f t="shared" si="0"/>
        <v>0.14952701375434785</v>
      </c>
      <c r="F74">
        <f t="shared" si="1"/>
        <v>1.6285626131087765</v>
      </c>
      <c r="G74">
        <v>1.411</v>
      </c>
      <c r="H74">
        <v>42.517000000000003</v>
      </c>
    </row>
    <row r="75" spans="5:8" x14ac:dyDescent="0.25">
      <c r="E75">
        <f t="shared" si="0"/>
        <v>0.15606431233986529</v>
      </c>
      <c r="F75">
        <f t="shared" si="1"/>
        <v>1.6377098230096971</v>
      </c>
      <c r="G75">
        <v>1.4323999999999999</v>
      </c>
      <c r="H75">
        <v>43.421999999999997</v>
      </c>
    </row>
    <row r="76" spans="5:8" x14ac:dyDescent="0.25">
      <c r="E76">
        <f t="shared" si="0"/>
        <v>0.16202643242117698</v>
      </c>
      <c r="F76">
        <f t="shared" si="1"/>
        <v>1.6476469878428448</v>
      </c>
      <c r="G76">
        <v>1.4521999999999999</v>
      </c>
      <c r="H76">
        <v>44.427</v>
      </c>
    </row>
    <row r="77" spans="5:8" x14ac:dyDescent="0.25">
      <c r="E77">
        <f t="shared" si="0"/>
        <v>0.16988007287438658</v>
      </c>
      <c r="F77">
        <f t="shared" si="1"/>
        <v>1.6536080241536975</v>
      </c>
      <c r="G77">
        <v>1.4786999999999999</v>
      </c>
      <c r="H77">
        <v>45.040999999999997</v>
      </c>
    </row>
    <row r="78" spans="5:8" x14ac:dyDescent="0.25">
      <c r="E78">
        <f t="shared" si="0"/>
        <v>0.17478641736733697</v>
      </c>
      <c r="F78">
        <f t="shared" si="1"/>
        <v>1.6644257145108399</v>
      </c>
      <c r="G78">
        <v>1.4955000000000001</v>
      </c>
      <c r="H78">
        <v>46.177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36"/>
  <sheetViews>
    <sheetView topLeftCell="P1" zoomScaleNormal="100" workbookViewId="0">
      <selection activeCell="V30" sqref="V30"/>
    </sheetView>
  </sheetViews>
  <sheetFormatPr defaultRowHeight="15" x14ac:dyDescent="0.25"/>
  <cols>
    <col min="1" max="1" width="44.7109375" bestFit="1" customWidth="1"/>
    <col min="2" max="2" width="43.28515625" bestFit="1" customWidth="1"/>
    <col min="3" max="4" width="23.5703125" customWidth="1"/>
    <col min="5" max="5" width="23.85546875" customWidth="1"/>
    <col min="6" max="6" width="17.7109375" customWidth="1"/>
    <col min="7" max="7" width="20.7109375" customWidth="1"/>
    <col min="8" max="8" width="25.85546875" customWidth="1"/>
    <col min="9" max="9" width="14.140625" customWidth="1"/>
    <col min="10" max="10" width="25.85546875" customWidth="1"/>
    <col min="11" max="11" width="20.28515625" customWidth="1"/>
    <col min="12" max="12" width="16.28515625" customWidth="1"/>
    <col min="15" max="15" width="24.85546875" customWidth="1"/>
    <col min="16" max="16" width="46.5703125" customWidth="1"/>
    <col min="17" max="17" width="20.85546875" customWidth="1"/>
    <col min="18" max="18" width="16.5703125" customWidth="1"/>
    <col min="19" max="19" width="26.28515625" customWidth="1"/>
    <col min="20" max="20" width="46.5703125" customWidth="1"/>
    <col min="21" max="21" width="25" customWidth="1"/>
    <col min="22" max="22" width="22" customWidth="1"/>
    <col min="23" max="23" width="26.28515625" customWidth="1"/>
    <col min="24" max="24" width="19.5703125" customWidth="1"/>
    <col min="25" max="25" width="12.28515625" customWidth="1"/>
    <col min="26" max="26" width="8" customWidth="1"/>
    <col min="27" max="27" width="24.28515625" customWidth="1"/>
    <col min="28" max="28" width="9.140625" customWidth="1"/>
    <col min="29" max="29" width="10.85546875" customWidth="1"/>
    <col min="30" max="30" width="24.42578125" customWidth="1"/>
    <col min="31" max="31" width="27" customWidth="1"/>
    <col min="32" max="32" width="28.28515625" customWidth="1"/>
    <col min="33" max="33" width="13.140625" customWidth="1"/>
    <col min="34" max="34" width="12" customWidth="1"/>
    <col min="37" max="37" width="33.140625" customWidth="1"/>
    <col min="38" max="38" width="35" customWidth="1"/>
    <col min="39" max="39" width="15.140625" customWidth="1"/>
    <col min="40" max="40" width="20.7109375" customWidth="1"/>
    <col min="41" max="41" width="20.42578125" customWidth="1"/>
    <col min="42" max="42" width="33.140625" customWidth="1"/>
    <col min="43" max="43" width="35" customWidth="1"/>
    <col min="44" max="44" width="15.140625" customWidth="1"/>
    <col min="45" max="45" width="28.42578125" customWidth="1"/>
    <col min="46" max="46" width="15.5703125" customWidth="1"/>
    <col min="47" max="47" width="30.85546875" customWidth="1"/>
    <col min="48" max="48" width="27.85546875" customWidth="1"/>
    <col min="49" max="49" width="32.5703125" customWidth="1"/>
    <col min="50" max="50" width="28.85546875" customWidth="1"/>
    <col min="51" max="51" width="30.7109375" customWidth="1"/>
    <col min="52" max="52" width="30.42578125" customWidth="1"/>
    <col min="53" max="53" width="29" customWidth="1"/>
    <col min="54" max="54" width="26.28515625" customWidth="1"/>
    <col min="55" max="55" width="18.85546875" customWidth="1"/>
    <col min="56" max="56" width="16.140625" customWidth="1"/>
    <col min="58" max="58" width="12.7109375" customWidth="1"/>
    <col min="59" max="59" width="19.28515625" customWidth="1"/>
    <col min="60" max="60" width="17.42578125" customWidth="1"/>
    <col min="61" max="61" width="34.28515625" customWidth="1"/>
    <col min="62" max="62" width="30.28515625" customWidth="1"/>
    <col min="63" max="63" width="17.85546875" customWidth="1"/>
    <col min="64" max="64" width="33.85546875" customWidth="1"/>
    <col min="65" max="65" width="31.7109375" customWidth="1"/>
    <col min="66" max="66" width="33.140625" customWidth="1"/>
    <col min="67" max="67" width="35" customWidth="1"/>
    <col min="68" max="68" width="15.140625" customWidth="1"/>
    <col min="69" max="69" width="20.7109375" customWidth="1"/>
    <col min="70" max="70" width="33.140625" customWidth="1"/>
    <col min="71" max="71" width="35" customWidth="1"/>
    <col min="72" max="72" width="15.140625" customWidth="1"/>
    <col min="73" max="73" width="20.7109375" customWidth="1"/>
    <col min="74" max="74" width="20.42578125" customWidth="1"/>
    <col min="75" max="75" width="33.140625" customWidth="1"/>
    <col min="76" max="76" width="35" customWidth="1"/>
    <col min="77" max="77" width="15.140625" customWidth="1"/>
  </cols>
  <sheetData>
    <row r="1" spans="1:15" x14ac:dyDescent="0.25">
      <c r="A1" s="2" t="s">
        <v>26</v>
      </c>
    </row>
    <row r="2" spans="1:15" x14ac:dyDescent="0.25">
      <c r="A2" s="1" t="s">
        <v>27</v>
      </c>
    </row>
    <row r="3" spans="1:15" x14ac:dyDescent="0.25">
      <c r="A3" t="s">
        <v>28</v>
      </c>
      <c r="B3" t="s">
        <v>29</v>
      </c>
      <c r="C3" t="s">
        <v>30</v>
      </c>
      <c r="D3" t="s">
        <v>31</v>
      </c>
      <c r="E3" s="3" t="s">
        <v>32</v>
      </c>
      <c r="F3" s="3" t="s">
        <v>33</v>
      </c>
      <c r="G3" s="4" t="s">
        <v>34</v>
      </c>
      <c r="H3" s="5" t="s">
        <v>35</v>
      </c>
      <c r="I3" s="5" t="s">
        <v>36</v>
      </c>
      <c r="J3" s="5" t="s">
        <v>37</v>
      </c>
      <c r="K3" s="5" t="s">
        <v>38</v>
      </c>
      <c r="L3" s="5" t="s">
        <v>39</v>
      </c>
      <c r="M3" s="5" t="s">
        <v>40</v>
      </c>
      <c r="N3" s="5" t="s">
        <v>39</v>
      </c>
      <c r="O3" s="5" t="s">
        <v>35</v>
      </c>
    </row>
    <row r="4" spans="1:15" x14ac:dyDescent="0.25">
      <c r="A4">
        <v>0</v>
      </c>
      <c r="B4">
        <v>0</v>
      </c>
      <c r="C4">
        <f t="shared" ref="C4:C67" si="0">B4/(1000*60)</f>
        <v>0</v>
      </c>
      <c r="D4">
        <f t="shared" ref="D4:D67" si="1">A4+1</f>
        <v>1</v>
      </c>
      <c r="E4">
        <f t="shared" ref="E4:E67" si="2">D4-1</f>
        <v>0</v>
      </c>
      <c r="F4">
        <f t="shared" ref="F4:F67" si="3">E4*100000</f>
        <v>0</v>
      </c>
      <c r="G4" s="4" t="e">
        <f>(0.00001781*0.000134*C4)/(0.0002688*F4)</f>
        <v>#DIV/0!</v>
      </c>
      <c r="H4" s="4" t="e">
        <f>G4/(0.0000000000009869233)</f>
        <v>#DIV/0!</v>
      </c>
      <c r="I4" s="4" t="e">
        <f>LOG(F4)</f>
        <v>#NUM!</v>
      </c>
      <c r="J4" t="e">
        <f>LOG(H4)</f>
        <v>#DIV/0!</v>
      </c>
      <c r="K4" t="e">
        <f>LOG(A4)</f>
        <v>#NUM!</v>
      </c>
      <c r="L4" t="e">
        <f>LOG(B4)</f>
        <v>#NUM!</v>
      </c>
      <c r="M4" t="e">
        <f>LOG(F4)</f>
        <v>#NUM!</v>
      </c>
      <c r="N4" t="e">
        <f>LOG(B4)</f>
        <v>#NUM!</v>
      </c>
      <c r="O4" s="4" t="e">
        <f>G4/(0.0000000000009869233)</f>
        <v>#DIV/0!</v>
      </c>
    </row>
    <row r="5" spans="1:15" x14ac:dyDescent="0.25">
      <c r="A5">
        <v>5.2881999999999998E-3</v>
      </c>
      <c r="B5">
        <v>2.1229E-3</v>
      </c>
      <c r="C5">
        <f t="shared" si="0"/>
        <v>3.5381666666666669E-8</v>
      </c>
      <c r="D5">
        <f t="shared" si="1"/>
        <v>1.0052882000000001</v>
      </c>
      <c r="E5">
        <f t="shared" si="2"/>
        <v>5.2882000000000762E-3</v>
      </c>
      <c r="F5">
        <f t="shared" si="3"/>
        <v>528.82000000000767</v>
      </c>
      <c r="G5" s="4">
        <f t="shared" ref="G5:G27" si="4">(0.00001781*0.000134*C5)/(0.0002688*F5)</f>
        <v>5.9403203773952612E-16</v>
      </c>
      <c r="H5" s="4">
        <f t="shared" ref="H5:H27" si="5">G5/(0.0000000000009869233)</f>
        <v>6.0190294194039805E-4</v>
      </c>
      <c r="I5" s="4">
        <f t="shared" ref="I5:I27" si="6">LOG(F5)</f>
        <v>2.723307871828168</v>
      </c>
      <c r="J5">
        <f t="shared" ref="J5:J27" si="7">LOG(H5)</f>
        <v>-3.2204735339548938</v>
      </c>
      <c r="K5">
        <f t="shared" ref="K5:L68" si="8">LOG(A5)</f>
        <v>-2.2766921281718382</v>
      </c>
      <c r="L5">
        <f t="shared" si="8"/>
        <v>-2.673070462956495</v>
      </c>
      <c r="M5">
        <f t="shared" ref="M5:M68" si="9">LOG(F5)</f>
        <v>2.723307871828168</v>
      </c>
      <c r="N5">
        <f t="shared" ref="N5:N68" si="10">LOG(B5)</f>
        <v>-2.673070462956495</v>
      </c>
      <c r="O5" s="4">
        <f t="shared" ref="O5:O68" si="11">G5/(0.0000000000009869233)</f>
        <v>6.0190294194039805E-4</v>
      </c>
    </row>
    <row r="6" spans="1:15" x14ac:dyDescent="0.25">
      <c r="A6">
        <v>2.0247000000000001E-2</v>
      </c>
      <c r="B6">
        <v>1.1215000000000001E-3</v>
      </c>
      <c r="C6">
        <f t="shared" si="0"/>
        <v>1.8691666666666667E-8</v>
      </c>
      <c r="D6">
        <f t="shared" si="1"/>
        <v>1.0202469999999999</v>
      </c>
      <c r="E6">
        <f t="shared" si="2"/>
        <v>2.0246999999999904E-2</v>
      </c>
      <c r="F6">
        <f t="shared" si="3"/>
        <v>2024.6999999999905</v>
      </c>
      <c r="G6" s="4">
        <f t="shared" si="4"/>
        <v>8.1964689519454987E-17</v>
      </c>
      <c r="H6" s="4">
        <f t="shared" si="5"/>
        <v>8.3050718854702272E-5</v>
      </c>
      <c r="I6" s="4">
        <f t="shared" si="6"/>
        <v>3.3063606828610492</v>
      </c>
      <c r="J6">
        <f t="shared" si="7"/>
        <v>-4.0806566041122929</v>
      </c>
      <c r="K6">
        <f t="shared" si="8"/>
        <v>-1.6936393171389486</v>
      </c>
      <c r="L6">
        <f t="shared" si="8"/>
        <v>-2.9502007220810134</v>
      </c>
      <c r="M6">
        <f t="shared" si="9"/>
        <v>3.3063606828610492</v>
      </c>
      <c r="N6">
        <f t="shared" si="10"/>
        <v>-2.9502007220810134</v>
      </c>
      <c r="O6" s="4">
        <f t="shared" si="11"/>
        <v>8.3050718854702272E-5</v>
      </c>
    </row>
    <row r="7" spans="1:15" x14ac:dyDescent="0.25">
      <c r="A7">
        <v>4.0279000000000002E-2</v>
      </c>
      <c r="B7">
        <v>2.7236999999999999E-3</v>
      </c>
      <c r="C7">
        <f t="shared" si="0"/>
        <v>4.5394999999999997E-8</v>
      </c>
      <c r="D7">
        <f t="shared" si="1"/>
        <v>1.040279</v>
      </c>
      <c r="E7">
        <f t="shared" si="2"/>
        <v>4.0278999999999954E-2</v>
      </c>
      <c r="F7">
        <f t="shared" si="3"/>
        <v>4027.8999999999955</v>
      </c>
      <c r="G7" s="4">
        <f t="shared" si="4"/>
        <v>1.0006191126786511E-16</v>
      </c>
      <c r="H7" s="4">
        <f t="shared" si="5"/>
        <v>1.0138772817286318E-4</v>
      </c>
      <c r="I7" s="4">
        <f t="shared" si="6"/>
        <v>3.6050786798589152</v>
      </c>
      <c r="J7">
        <f t="shared" si="7"/>
        <v>-3.9940146082111463</v>
      </c>
      <c r="K7">
        <f t="shared" si="8"/>
        <v>-1.3949213201410844</v>
      </c>
      <c r="L7">
        <f t="shared" si="8"/>
        <v>-2.5648407291820008</v>
      </c>
      <c r="M7">
        <f t="shared" si="9"/>
        <v>3.6050786798589152</v>
      </c>
      <c r="N7">
        <f t="shared" si="10"/>
        <v>-2.5648407291820008</v>
      </c>
      <c r="O7" s="4">
        <f t="shared" si="11"/>
        <v>1.0138772817286318E-4</v>
      </c>
    </row>
    <row r="8" spans="1:15" x14ac:dyDescent="0.25">
      <c r="A8">
        <v>6.0200999999999998E-2</v>
      </c>
      <c r="B8">
        <v>2.8839999999999998E-3</v>
      </c>
      <c r="C8">
        <f t="shared" si="0"/>
        <v>4.8066666666666667E-8</v>
      </c>
      <c r="D8">
        <f t="shared" si="1"/>
        <v>1.0602009999999999</v>
      </c>
      <c r="E8">
        <f t="shared" si="2"/>
        <v>6.0200999999999949E-2</v>
      </c>
      <c r="F8">
        <f t="shared" si="3"/>
        <v>6020.0999999999949</v>
      </c>
      <c r="G8" s="4">
        <f t="shared" si="4"/>
        <v>7.0889147513238131E-17</v>
      </c>
      <c r="H8" s="4">
        <f t="shared" si="5"/>
        <v>7.1828426295374859E-5</v>
      </c>
      <c r="I8" s="4">
        <f t="shared" si="6"/>
        <v>3.779603705391958</v>
      </c>
      <c r="J8">
        <f t="shared" si="7"/>
        <v>-4.1437036485147969</v>
      </c>
      <c r="K8">
        <f t="shared" si="8"/>
        <v>-1.2203962946080418</v>
      </c>
      <c r="L8">
        <f t="shared" si="8"/>
        <v>-2.5400047439526086</v>
      </c>
      <c r="M8">
        <f t="shared" si="9"/>
        <v>3.779603705391958</v>
      </c>
      <c r="N8">
        <f t="shared" si="10"/>
        <v>-2.5400047439526086</v>
      </c>
      <c r="O8" s="4">
        <f t="shared" si="11"/>
        <v>7.1828426295374859E-5</v>
      </c>
    </row>
    <row r="9" spans="1:15" x14ac:dyDescent="0.25">
      <c r="A9">
        <v>8.0103999999999995E-2</v>
      </c>
      <c r="B9">
        <v>2.8839999999999998E-3</v>
      </c>
      <c r="C9">
        <f t="shared" si="0"/>
        <v>4.8066666666666667E-8</v>
      </c>
      <c r="D9">
        <f t="shared" si="1"/>
        <v>1.080104</v>
      </c>
      <c r="E9">
        <f t="shared" si="2"/>
        <v>8.0103999999999953E-2</v>
      </c>
      <c r="F9">
        <f t="shared" si="3"/>
        <v>8010.3999999999951</v>
      </c>
      <c r="G9" s="4">
        <f t="shared" si="4"/>
        <v>5.3275711193504046E-17</v>
      </c>
      <c r="H9" s="4">
        <f t="shared" si="5"/>
        <v>5.3981612546288083E-5</v>
      </c>
      <c r="I9" s="4">
        <f t="shared" si="6"/>
        <v>3.9036542031573189</v>
      </c>
      <c r="J9">
        <f t="shared" si="7"/>
        <v>-4.2677541462801578</v>
      </c>
      <c r="K9">
        <f t="shared" si="8"/>
        <v>-1.0963457968426809</v>
      </c>
      <c r="L9">
        <f t="shared" si="8"/>
        <v>-2.5400047439526086</v>
      </c>
      <c r="M9">
        <f t="shared" si="9"/>
        <v>3.9036542031573189</v>
      </c>
      <c r="N9">
        <f t="shared" si="10"/>
        <v>-2.5400047439526086</v>
      </c>
      <c r="O9" s="4">
        <f t="shared" si="11"/>
        <v>5.3981612546288083E-5</v>
      </c>
    </row>
    <row r="10" spans="1:15" x14ac:dyDescent="0.25">
      <c r="A10">
        <v>9.9887000000000004E-2</v>
      </c>
      <c r="B10">
        <v>3.5247999999999998E-3</v>
      </c>
      <c r="C10">
        <f t="shared" si="0"/>
        <v>5.8746666666666661E-8</v>
      </c>
      <c r="D10">
        <f t="shared" si="1"/>
        <v>1.0998870000000001</v>
      </c>
      <c r="E10">
        <f t="shared" si="2"/>
        <v>9.9887000000000059E-2</v>
      </c>
      <c r="F10">
        <f t="shared" si="3"/>
        <v>9988.7000000000062</v>
      </c>
      <c r="G10" s="4">
        <f t="shared" si="4"/>
        <v>5.2217215969918994E-17</v>
      </c>
      <c r="H10" s="4">
        <f t="shared" si="5"/>
        <v>5.2909092297161278E-5</v>
      </c>
      <c r="I10" s="4">
        <f t="shared" si="6"/>
        <v>3.9995089697510795</v>
      </c>
      <c r="J10">
        <f t="shared" si="7"/>
        <v>-4.2764696891146183</v>
      </c>
      <c r="K10">
        <f t="shared" si="8"/>
        <v>-1.0004910302489205</v>
      </c>
      <c r="L10">
        <f t="shared" si="8"/>
        <v>-2.4528655201933076</v>
      </c>
      <c r="M10">
        <f t="shared" si="9"/>
        <v>3.9995089697510795</v>
      </c>
      <c r="N10">
        <f t="shared" si="10"/>
        <v>-2.4528655201933076</v>
      </c>
      <c r="O10" s="4">
        <f t="shared" si="11"/>
        <v>5.2909092297161278E-5</v>
      </c>
    </row>
    <row r="11" spans="1:15" x14ac:dyDescent="0.25">
      <c r="A11">
        <v>0.12037</v>
      </c>
      <c r="B11">
        <v>9.6132000000000006E-3</v>
      </c>
      <c r="C11">
        <f t="shared" si="0"/>
        <v>1.6022000000000001E-7</v>
      </c>
      <c r="D11">
        <f t="shared" si="1"/>
        <v>1.1203700000000001</v>
      </c>
      <c r="E11">
        <f t="shared" si="2"/>
        <v>0.12037000000000009</v>
      </c>
      <c r="F11">
        <f t="shared" si="3"/>
        <v>12037.000000000009</v>
      </c>
      <c r="G11" s="4">
        <f t="shared" si="4"/>
        <v>1.1817834951854792E-16</v>
      </c>
      <c r="H11" s="4">
        <f t="shared" si="5"/>
        <v>1.1974420861129523E-4</v>
      </c>
      <c r="I11" s="4">
        <f t="shared" si="6"/>
        <v>4.0805182605271177</v>
      </c>
      <c r="J11">
        <f t="shared" si="7"/>
        <v>-3.9217454819132214</v>
      </c>
      <c r="K11">
        <f t="shared" si="8"/>
        <v>-0.91948173947288225</v>
      </c>
      <c r="L11">
        <f t="shared" si="8"/>
        <v>-2.0171320222158728</v>
      </c>
      <c r="M11">
        <f t="shared" si="9"/>
        <v>4.0805182605271177</v>
      </c>
      <c r="N11">
        <f t="shared" si="10"/>
        <v>-2.0171320222158728</v>
      </c>
      <c r="O11" s="4">
        <f t="shared" si="11"/>
        <v>1.1974420861129523E-4</v>
      </c>
    </row>
    <row r="12" spans="1:15" x14ac:dyDescent="0.25">
      <c r="A12">
        <v>0.13988999999999999</v>
      </c>
      <c r="B12">
        <v>5.4475000000000001E-3</v>
      </c>
      <c r="C12">
        <f t="shared" si="0"/>
        <v>9.0791666666666667E-8</v>
      </c>
      <c r="D12">
        <f t="shared" si="1"/>
        <v>1.1398900000000001</v>
      </c>
      <c r="E12">
        <f t="shared" si="2"/>
        <v>0.13989000000000007</v>
      </c>
      <c r="F12">
        <f t="shared" si="3"/>
        <v>13989.000000000007</v>
      </c>
      <c r="G12" s="4">
        <f t="shared" si="4"/>
        <v>5.762338568065667E-17</v>
      </c>
      <c r="H12" s="4">
        <f t="shared" si="5"/>
        <v>5.8386893571827378E-5</v>
      </c>
      <c r="I12" s="4">
        <f t="shared" si="6"/>
        <v>4.1457866701741546</v>
      </c>
      <c r="J12">
        <f t="shared" si="7"/>
        <v>-4.233684630426092</v>
      </c>
      <c r="K12">
        <f t="shared" si="8"/>
        <v>-0.85421332982584552</v>
      </c>
      <c r="L12">
        <f t="shared" si="8"/>
        <v>-2.2638027610817066</v>
      </c>
      <c r="M12">
        <f t="shared" si="9"/>
        <v>4.1457866701741546</v>
      </c>
      <c r="N12">
        <f t="shared" si="10"/>
        <v>-2.2638027610817066</v>
      </c>
      <c r="O12" s="4">
        <f t="shared" si="11"/>
        <v>5.8386893571827378E-5</v>
      </c>
    </row>
    <row r="13" spans="1:15" x14ac:dyDescent="0.25">
      <c r="A13">
        <v>0.15967999999999999</v>
      </c>
      <c r="B13">
        <v>5.2873E-3</v>
      </c>
      <c r="C13">
        <f t="shared" si="0"/>
        <v>8.8121666666666671E-8</v>
      </c>
      <c r="D13">
        <f t="shared" si="1"/>
        <v>1.15968</v>
      </c>
      <c r="E13">
        <f t="shared" si="2"/>
        <v>0.15968000000000004</v>
      </c>
      <c r="F13">
        <f t="shared" si="3"/>
        <v>15968.000000000004</v>
      </c>
      <c r="G13" s="4">
        <f t="shared" si="4"/>
        <v>4.8997241685441826E-17</v>
      </c>
      <c r="H13" s="4">
        <f t="shared" si="5"/>
        <v>4.9646453463447285E-5</v>
      </c>
      <c r="I13" s="4">
        <f t="shared" si="6"/>
        <v>4.2032505239432956</v>
      </c>
      <c r="J13">
        <f t="shared" si="7"/>
        <v>-4.3041117702555614</v>
      </c>
      <c r="K13">
        <f t="shared" si="8"/>
        <v>-0.7967494760567041</v>
      </c>
      <c r="L13">
        <f t="shared" si="8"/>
        <v>-2.2767660471420346</v>
      </c>
      <c r="M13">
        <f t="shared" si="9"/>
        <v>4.2032505239432956</v>
      </c>
      <c r="N13">
        <f t="shared" si="10"/>
        <v>-2.2767660471420346</v>
      </c>
      <c r="O13" s="4">
        <f t="shared" si="11"/>
        <v>4.9646453463447285E-5</v>
      </c>
    </row>
    <row r="14" spans="1:15" x14ac:dyDescent="0.25">
      <c r="A14">
        <v>0.17959</v>
      </c>
      <c r="B14">
        <v>7.0496999999999999E-3</v>
      </c>
      <c r="C14">
        <f t="shared" si="0"/>
        <v>1.1749499999999999E-7</v>
      </c>
      <c r="D14">
        <f t="shared" si="1"/>
        <v>1.1795899999999999</v>
      </c>
      <c r="E14">
        <f t="shared" si="2"/>
        <v>0.17958999999999992</v>
      </c>
      <c r="F14">
        <f t="shared" si="3"/>
        <v>17958.999999999993</v>
      </c>
      <c r="G14" s="4">
        <f t="shared" si="4"/>
        <v>5.8086697912606524E-17</v>
      </c>
      <c r="H14" s="4">
        <f t="shared" si="5"/>
        <v>5.8856344675018331E-5</v>
      </c>
      <c r="I14" s="4">
        <f t="shared" si="6"/>
        <v>4.2542821504508312</v>
      </c>
      <c r="J14">
        <f t="shared" si="7"/>
        <v>-4.2302067136391299</v>
      </c>
      <c r="K14">
        <f t="shared" si="8"/>
        <v>-0.74571784954916853</v>
      </c>
      <c r="L14">
        <f t="shared" si="8"/>
        <v>-2.1518293640180683</v>
      </c>
      <c r="M14">
        <f t="shared" si="9"/>
        <v>4.2542821504508312</v>
      </c>
      <c r="N14">
        <f t="shared" si="10"/>
        <v>-2.1518293640180683</v>
      </c>
      <c r="O14" s="4">
        <f t="shared" si="11"/>
        <v>5.8856344675018331E-5</v>
      </c>
    </row>
    <row r="15" spans="1:15" x14ac:dyDescent="0.25">
      <c r="A15">
        <v>0.19919000000000001</v>
      </c>
      <c r="B15">
        <v>1.3298000000000001E-2</v>
      </c>
      <c r="C15">
        <f t="shared" si="0"/>
        <v>2.2163333333333335E-7</v>
      </c>
      <c r="D15">
        <f t="shared" si="1"/>
        <v>1.19919</v>
      </c>
      <c r="E15">
        <f t="shared" si="2"/>
        <v>0.19918999999999998</v>
      </c>
      <c r="F15">
        <f t="shared" si="3"/>
        <v>19918.999999999996</v>
      </c>
      <c r="G15" s="4">
        <f t="shared" si="4"/>
        <v>9.8788638504793666E-17</v>
      </c>
      <c r="H15" s="4">
        <f t="shared" si="5"/>
        <v>1.0009758458919113E-4</v>
      </c>
      <c r="I15" s="4">
        <f t="shared" si="6"/>
        <v>4.299267531608602</v>
      </c>
      <c r="J15">
        <f t="shared" si="7"/>
        <v>-3.9995764021634606</v>
      </c>
      <c r="K15">
        <f t="shared" si="8"/>
        <v>-0.70073246839139802</v>
      </c>
      <c r="L15">
        <f t="shared" si="8"/>
        <v>-1.876213671384628</v>
      </c>
      <c r="M15">
        <f t="shared" si="9"/>
        <v>4.299267531608602</v>
      </c>
      <c r="N15">
        <f t="shared" si="10"/>
        <v>-1.876213671384628</v>
      </c>
      <c r="O15" s="4">
        <f t="shared" si="11"/>
        <v>1.0009758458919113E-4</v>
      </c>
    </row>
    <row r="16" spans="1:15" x14ac:dyDescent="0.25">
      <c r="A16">
        <v>0.21886</v>
      </c>
      <c r="B16">
        <v>4.4060000000000002E-2</v>
      </c>
      <c r="C16">
        <f t="shared" si="0"/>
        <v>7.3433333333333341E-7</v>
      </c>
      <c r="D16">
        <f t="shared" si="1"/>
        <v>1.2188600000000001</v>
      </c>
      <c r="E16">
        <f t="shared" si="2"/>
        <v>0.21886000000000005</v>
      </c>
      <c r="F16">
        <f t="shared" si="3"/>
        <v>21886.000000000004</v>
      </c>
      <c r="G16" s="4">
        <f t="shared" si="4"/>
        <v>2.978971175401685E-16</v>
      </c>
      <c r="H16" s="4">
        <f t="shared" si="5"/>
        <v>3.0184424416787858E-4</v>
      </c>
      <c r="I16" s="4">
        <f t="shared" si="6"/>
        <v>4.3401663948860767</v>
      </c>
      <c r="J16">
        <f t="shared" si="7"/>
        <v>-3.5202171012415584</v>
      </c>
      <c r="K16">
        <f t="shared" si="8"/>
        <v>-0.65983360511392353</v>
      </c>
      <c r="L16">
        <f t="shared" si="8"/>
        <v>-1.3559555071852512</v>
      </c>
      <c r="M16">
        <f t="shared" si="9"/>
        <v>4.3401663948860767</v>
      </c>
      <c r="N16">
        <f t="shared" si="10"/>
        <v>-1.3559555071852512</v>
      </c>
      <c r="O16" s="4">
        <f t="shared" si="11"/>
        <v>3.0184424416787858E-4</v>
      </c>
    </row>
    <row r="17" spans="1:15" x14ac:dyDescent="0.25">
      <c r="A17">
        <v>0.23946999999999999</v>
      </c>
      <c r="B17">
        <v>0.11935999999999999</v>
      </c>
      <c r="C17">
        <f t="shared" si="0"/>
        <v>1.9893333333333331E-6</v>
      </c>
      <c r="D17">
        <f t="shared" si="1"/>
        <v>1.2394700000000001</v>
      </c>
      <c r="E17">
        <f t="shared" si="2"/>
        <v>0.23947000000000007</v>
      </c>
      <c r="F17">
        <f t="shared" si="3"/>
        <v>23947.000000000007</v>
      </c>
      <c r="G17" s="4">
        <f t="shared" si="4"/>
        <v>7.3755752617718612E-16</v>
      </c>
      <c r="H17" s="4">
        <f t="shared" si="5"/>
        <v>7.4733013819532491E-4</v>
      </c>
      <c r="I17" s="4">
        <f t="shared" si="6"/>
        <v>4.3792511141993193</v>
      </c>
      <c r="J17">
        <f t="shared" si="7"/>
        <v>-3.1264875032409565</v>
      </c>
      <c r="K17">
        <f t="shared" si="8"/>
        <v>-0.62074888580068066</v>
      </c>
      <c r="L17">
        <f t="shared" si="8"/>
        <v>-0.92314118987140648</v>
      </c>
      <c r="M17">
        <f t="shared" si="9"/>
        <v>4.3792511141993193</v>
      </c>
      <c r="N17">
        <f t="shared" si="10"/>
        <v>-0.92314118987140648</v>
      </c>
      <c r="O17" s="4">
        <f t="shared" si="11"/>
        <v>7.4733013819532491E-4</v>
      </c>
    </row>
    <row r="18" spans="1:15" x14ac:dyDescent="0.25">
      <c r="A18">
        <v>0.25890999999999997</v>
      </c>
      <c r="B18">
        <v>0.26495999999999997</v>
      </c>
      <c r="C18">
        <f t="shared" si="0"/>
        <v>4.4159999999999997E-6</v>
      </c>
      <c r="D18">
        <f t="shared" si="1"/>
        <v>1.25891</v>
      </c>
      <c r="E18">
        <f t="shared" si="2"/>
        <v>0.25890999999999997</v>
      </c>
      <c r="F18">
        <f t="shared" si="3"/>
        <v>25890.999999999996</v>
      </c>
      <c r="G18" s="4">
        <f t="shared" si="4"/>
        <v>1.514327096564168E-15</v>
      </c>
      <c r="H18" s="4">
        <f t="shared" si="5"/>
        <v>1.534391878846277E-3</v>
      </c>
      <c r="I18" s="4">
        <f t="shared" si="6"/>
        <v>4.413148824714316</v>
      </c>
      <c r="J18">
        <f t="shared" si="7"/>
        <v>-2.8140637087797606</v>
      </c>
      <c r="K18">
        <f t="shared" si="8"/>
        <v>-0.58685117528568354</v>
      </c>
      <c r="L18">
        <f t="shared" si="8"/>
        <v>-0.57681968489521396</v>
      </c>
      <c r="M18">
        <f t="shared" si="9"/>
        <v>4.413148824714316</v>
      </c>
      <c r="N18">
        <f t="shared" si="10"/>
        <v>-0.57681968489521396</v>
      </c>
      <c r="O18" s="4">
        <f t="shared" si="11"/>
        <v>1.534391878846277E-3</v>
      </c>
    </row>
    <row r="19" spans="1:15" x14ac:dyDescent="0.25">
      <c r="A19">
        <v>0.27866000000000002</v>
      </c>
      <c r="B19">
        <v>0.51261999999999996</v>
      </c>
      <c r="C19">
        <f t="shared" si="0"/>
        <v>8.5436666666666658E-6</v>
      </c>
      <c r="D19">
        <f t="shared" si="1"/>
        <v>1.2786599999999999</v>
      </c>
      <c r="E19">
        <f t="shared" si="2"/>
        <v>0.27865999999999991</v>
      </c>
      <c r="F19">
        <f t="shared" si="3"/>
        <v>27865.999999999989</v>
      </c>
      <c r="G19" s="4">
        <f t="shared" si="4"/>
        <v>2.7221315966561642E-15</v>
      </c>
      <c r="H19" s="4">
        <f t="shared" si="5"/>
        <v>2.7581997472915717E-3</v>
      </c>
      <c r="I19" s="4">
        <f t="shared" si="6"/>
        <v>4.4450746327749302</v>
      </c>
      <c r="J19">
        <f t="shared" si="7"/>
        <v>-2.5593742856564465</v>
      </c>
      <c r="K19">
        <f t="shared" si="8"/>
        <v>-0.55492536722506935</v>
      </c>
      <c r="L19">
        <f t="shared" si="8"/>
        <v>-0.29020445371128561</v>
      </c>
      <c r="M19">
        <f t="shared" si="9"/>
        <v>4.4450746327749302</v>
      </c>
      <c r="N19">
        <f t="shared" si="10"/>
        <v>-0.29020445371128561</v>
      </c>
      <c r="O19" s="4">
        <f t="shared" si="11"/>
        <v>2.7581997472915717E-3</v>
      </c>
    </row>
    <row r="20" spans="1:15" x14ac:dyDescent="0.25">
      <c r="A20">
        <v>0.29862</v>
      </c>
      <c r="B20">
        <v>0.94389000000000001</v>
      </c>
      <c r="C20">
        <f t="shared" si="0"/>
        <v>1.57315E-5</v>
      </c>
      <c r="D20">
        <f t="shared" si="1"/>
        <v>1.2986200000000001</v>
      </c>
      <c r="E20">
        <f t="shared" si="2"/>
        <v>0.29862000000000011</v>
      </c>
      <c r="F20">
        <f t="shared" si="3"/>
        <v>29862.000000000011</v>
      </c>
      <c r="G20" s="4">
        <f t="shared" si="4"/>
        <v>4.6772512199470728E-15</v>
      </c>
      <c r="H20" s="4">
        <f t="shared" si="5"/>
        <v>4.7392246387810205E-3</v>
      </c>
      <c r="I20" s="4">
        <f t="shared" si="6"/>
        <v>4.4751188911276669</v>
      </c>
      <c r="J20">
        <f t="shared" si="7"/>
        <v>-2.3242927052970477</v>
      </c>
      <c r="K20">
        <f t="shared" si="8"/>
        <v>-0.52488110887233319</v>
      </c>
      <c r="L20">
        <f t="shared" si="8"/>
        <v>-2.5078614999150057E-2</v>
      </c>
      <c r="M20">
        <f t="shared" si="9"/>
        <v>4.4751188911276669</v>
      </c>
      <c r="N20">
        <f t="shared" si="10"/>
        <v>-2.5078614999150057E-2</v>
      </c>
      <c r="O20" s="4">
        <f t="shared" si="11"/>
        <v>4.7392246387810205E-3</v>
      </c>
    </row>
    <row r="21" spans="1:15" x14ac:dyDescent="0.25">
      <c r="A21">
        <v>0.31811</v>
      </c>
      <c r="B21">
        <v>11.211</v>
      </c>
      <c r="C21">
        <f t="shared" si="0"/>
        <v>1.8685000000000002E-4</v>
      </c>
      <c r="D21">
        <f t="shared" si="1"/>
        <v>1.3181099999999999</v>
      </c>
      <c r="E21">
        <f t="shared" si="2"/>
        <v>0.31810999999999989</v>
      </c>
      <c r="F21">
        <f t="shared" si="3"/>
        <v>31810.999999999989</v>
      </c>
      <c r="G21" s="4">
        <f t="shared" si="4"/>
        <v>5.2150110618930885E-14</v>
      </c>
      <c r="H21" s="4">
        <f t="shared" si="5"/>
        <v>5.2841097802565691E-2</v>
      </c>
      <c r="I21" s="4">
        <f t="shared" si="6"/>
        <v>4.5025773216586256</v>
      </c>
      <c r="J21">
        <f t="shared" si="7"/>
        <v>-1.2770281682595563</v>
      </c>
      <c r="K21">
        <f t="shared" si="8"/>
        <v>-0.49742267834137405</v>
      </c>
      <c r="L21">
        <f t="shared" si="8"/>
        <v>1.0496443525693</v>
      </c>
      <c r="M21">
        <f t="shared" si="9"/>
        <v>4.5025773216586256</v>
      </c>
      <c r="N21">
        <f t="shared" si="10"/>
        <v>1.0496443525693</v>
      </c>
      <c r="O21" s="4">
        <f t="shared" si="11"/>
        <v>5.2841097802565691E-2</v>
      </c>
    </row>
    <row r="22" spans="1:15" x14ac:dyDescent="0.25">
      <c r="A22">
        <v>0.33789999999999998</v>
      </c>
      <c r="B22">
        <v>12.685</v>
      </c>
      <c r="C22">
        <f t="shared" si="0"/>
        <v>2.1141666666666666E-4</v>
      </c>
      <c r="D22">
        <f t="shared" si="1"/>
        <v>1.3378999999999999</v>
      </c>
      <c r="E22">
        <f t="shared" si="2"/>
        <v>0.33789999999999987</v>
      </c>
      <c r="F22">
        <f t="shared" si="3"/>
        <v>33789.999999999985</v>
      </c>
      <c r="G22" s="4">
        <f t="shared" si="4"/>
        <v>5.5550821124111617E-14</v>
      </c>
      <c r="H22" s="4">
        <f t="shared" si="5"/>
        <v>5.6286867605731483E-2</v>
      </c>
      <c r="I22" s="4">
        <f t="shared" si="6"/>
        <v>4.528788191774896</v>
      </c>
      <c r="J22">
        <f t="shared" si="7"/>
        <v>-1.2495929193873772</v>
      </c>
      <c r="K22">
        <f t="shared" si="8"/>
        <v>-0.47121180822510372</v>
      </c>
      <c r="L22">
        <f t="shared" si="8"/>
        <v>1.1032904715577496</v>
      </c>
      <c r="M22">
        <f t="shared" si="9"/>
        <v>4.528788191774896</v>
      </c>
      <c r="N22">
        <f t="shared" si="10"/>
        <v>1.1032904715577496</v>
      </c>
      <c r="O22" s="4">
        <f t="shared" si="11"/>
        <v>5.6286867605731483E-2</v>
      </c>
    </row>
    <row r="23" spans="1:15" x14ac:dyDescent="0.25">
      <c r="A23">
        <v>0.35868</v>
      </c>
      <c r="B23">
        <v>14.170999999999999</v>
      </c>
      <c r="C23">
        <f t="shared" si="0"/>
        <v>2.3618333333333332E-4</v>
      </c>
      <c r="D23">
        <f t="shared" si="1"/>
        <v>1.3586800000000001</v>
      </c>
      <c r="E23">
        <f t="shared" si="2"/>
        <v>0.35868000000000011</v>
      </c>
      <c r="F23">
        <f t="shared" si="3"/>
        <v>35868.000000000015</v>
      </c>
      <c r="G23" s="4">
        <f t="shared" si="4"/>
        <v>5.8463059609496272E-14</v>
      </c>
      <c r="H23" s="4">
        <f t="shared" si="5"/>
        <v>5.9237693151530893E-2</v>
      </c>
      <c r="I23" s="4">
        <f t="shared" si="6"/>
        <v>4.5547071610869061</v>
      </c>
      <c r="J23">
        <f t="shared" si="7"/>
        <v>-1.2274018622215186</v>
      </c>
      <c r="K23">
        <f t="shared" si="8"/>
        <v>-0.44529283891309446</v>
      </c>
      <c r="L23">
        <f t="shared" si="8"/>
        <v>1.1514004980356176</v>
      </c>
      <c r="M23">
        <f t="shared" si="9"/>
        <v>4.5547071610869061</v>
      </c>
      <c r="N23">
        <f t="shared" si="10"/>
        <v>1.1514004980356176</v>
      </c>
      <c r="O23" s="4">
        <f t="shared" si="11"/>
        <v>5.9237693151530893E-2</v>
      </c>
    </row>
    <row r="24" spans="1:15" x14ac:dyDescent="0.25">
      <c r="A24">
        <v>0.37808999999999998</v>
      </c>
      <c r="B24">
        <v>15.845000000000001</v>
      </c>
      <c r="C24">
        <f t="shared" si="0"/>
        <v>2.6408333333333335E-4</v>
      </c>
      <c r="D24">
        <f t="shared" si="1"/>
        <v>1.37809</v>
      </c>
      <c r="E24">
        <f t="shared" si="2"/>
        <v>0.37809000000000004</v>
      </c>
      <c r="F24">
        <f t="shared" si="3"/>
        <v>37809.000000000007</v>
      </c>
      <c r="G24" s="4">
        <f t="shared" si="4"/>
        <v>6.201335896314895E-14</v>
      </c>
      <c r="H24" s="4">
        <f t="shared" si="5"/>
        <v>6.2835033850299149E-2</v>
      </c>
      <c r="I24" s="4">
        <f t="shared" si="6"/>
        <v>4.5775951909773172</v>
      </c>
      <c r="J24">
        <f t="shared" si="7"/>
        <v>-1.2017981466212282</v>
      </c>
      <c r="K24">
        <f t="shared" si="8"/>
        <v>-0.42240480902268318</v>
      </c>
      <c r="L24">
        <f t="shared" si="8"/>
        <v>1.1998922435263193</v>
      </c>
      <c r="M24">
        <f t="shared" si="9"/>
        <v>4.5775951909773172</v>
      </c>
      <c r="N24">
        <f t="shared" si="10"/>
        <v>1.1998922435263193</v>
      </c>
      <c r="O24" s="4">
        <f t="shared" si="11"/>
        <v>6.2835033850299149E-2</v>
      </c>
    </row>
    <row r="25" spans="1:15" x14ac:dyDescent="0.25">
      <c r="A25">
        <v>0.3977</v>
      </c>
      <c r="B25">
        <v>17.239999999999998</v>
      </c>
      <c r="C25">
        <f t="shared" si="0"/>
        <v>2.8733333333333329E-4</v>
      </c>
      <c r="D25">
        <f t="shared" si="1"/>
        <v>1.3976999999999999</v>
      </c>
      <c r="E25">
        <f t="shared" si="2"/>
        <v>0.39769999999999994</v>
      </c>
      <c r="F25">
        <f t="shared" si="3"/>
        <v>39769.999999999993</v>
      </c>
      <c r="G25" s="4">
        <f t="shared" si="4"/>
        <v>6.4146043370411628E-14</v>
      </c>
      <c r="H25" s="4">
        <f t="shared" si="5"/>
        <v>6.4995976253080276E-2</v>
      </c>
      <c r="I25" s="4">
        <f t="shared" si="6"/>
        <v>4.5995555909859807</v>
      </c>
      <c r="J25">
        <f t="shared" si="7"/>
        <v>-1.187113528667517</v>
      </c>
      <c r="K25">
        <f t="shared" si="8"/>
        <v>-0.40044440901401968</v>
      </c>
      <c r="L25">
        <f t="shared" si="8"/>
        <v>1.236537261488694</v>
      </c>
      <c r="M25">
        <f t="shared" si="9"/>
        <v>4.5995555909859807</v>
      </c>
      <c r="N25">
        <f t="shared" si="10"/>
        <v>1.236537261488694</v>
      </c>
      <c r="O25" s="4">
        <f t="shared" si="11"/>
        <v>6.4995976253080276E-2</v>
      </c>
    </row>
    <row r="26" spans="1:15" x14ac:dyDescent="0.25">
      <c r="A26">
        <v>0.41805999999999999</v>
      </c>
      <c r="B26">
        <v>18.469000000000001</v>
      </c>
      <c r="C26">
        <f t="shared" si="0"/>
        <v>3.0781666666666668E-4</v>
      </c>
      <c r="D26">
        <f t="shared" si="1"/>
        <v>1.4180600000000001</v>
      </c>
      <c r="E26">
        <f t="shared" si="2"/>
        <v>0.4180600000000001</v>
      </c>
      <c r="F26">
        <f t="shared" si="3"/>
        <v>41806.000000000007</v>
      </c>
      <c r="G26" s="4">
        <f t="shared" si="4"/>
        <v>6.5372180043031342E-14</v>
      </c>
      <c r="H26" s="4">
        <f t="shared" si="5"/>
        <v>6.623835919471284E-2</v>
      </c>
      <c r="I26" s="4">
        <f t="shared" si="6"/>
        <v>4.6212386162222252</v>
      </c>
      <c r="J26">
        <f t="shared" si="7"/>
        <v>-1.1788904340961823</v>
      </c>
      <c r="K26">
        <f t="shared" si="8"/>
        <v>-0.37876138377777457</v>
      </c>
      <c r="L26">
        <f t="shared" si="8"/>
        <v>1.2664433812962739</v>
      </c>
      <c r="M26">
        <f t="shared" si="9"/>
        <v>4.6212386162222252</v>
      </c>
      <c r="N26">
        <f t="shared" si="10"/>
        <v>1.2664433812962739</v>
      </c>
      <c r="O26" s="4">
        <f t="shared" si="11"/>
        <v>6.623835919471284E-2</v>
      </c>
    </row>
    <row r="27" spans="1:15" x14ac:dyDescent="0.25">
      <c r="A27">
        <v>0.43736999999999998</v>
      </c>
      <c r="B27">
        <v>19.501999999999999</v>
      </c>
      <c r="C27">
        <f t="shared" si="0"/>
        <v>3.2503333333333334E-4</v>
      </c>
      <c r="D27">
        <f t="shared" si="1"/>
        <v>1.43737</v>
      </c>
      <c r="E27">
        <f t="shared" si="2"/>
        <v>0.43737000000000004</v>
      </c>
      <c r="F27">
        <f t="shared" si="3"/>
        <v>43737.000000000007</v>
      </c>
      <c r="G27" s="4">
        <f t="shared" si="4"/>
        <v>6.5980919647869984E-14</v>
      </c>
      <c r="H27" s="4">
        <f t="shared" si="5"/>
        <v>6.6855164578513829E-2</v>
      </c>
      <c r="I27" s="4">
        <f t="shared" si="6"/>
        <v>4.6408489906785668</v>
      </c>
      <c r="J27">
        <f t="shared" si="7"/>
        <v>-1.1748650377465961</v>
      </c>
      <c r="K27">
        <f t="shared" si="8"/>
        <v>-0.35915100932143285</v>
      </c>
      <c r="L27">
        <f t="shared" si="8"/>
        <v>1.2900791521022015</v>
      </c>
      <c r="M27">
        <f t="shared" si="9"/>
        <v>4.6408489906785668</v>
      </c>
      <c r="N27">
        <f t="shared" si="10"/>
        <v>1.2900791521022015</v>
      </c>
      <c r="O27" s="4">
        <f t="shared" si="11"/>
        <v>6.6855164578513829E-2</v>
      </c>
    </row>
    <row r="28" spans="1:15" x14ac:dyDescent="0.25">
      <c r="A28" s="1">
        <v>0.45768999999999999</v>
      </c>
      <c r="B28" s="1">
        <v>20.629000000000001</v>
      </c>
      <c r="C28" s="1">
        <f t="shared" si="0"/>
        <v>3.4381666666666668E-4</v>
      </c>
      <c r="D28" s="1">
        <f t="shared" si="1"/>
        <v>1.4576899999999999</v>
      </c>
      <c r="E28" s="1">
        <f t="shared" si="2"/>
        <v>0.45768999999999993</v>
      </c>
      <c r="F28" s="1">
        <f t="shared" si="3"/>
        <v>45768.999999999993</v>
      </c>
      <c r="G28" s="1">
        <f>(0.00001781*0.000134*C28)/(0.0002688*F28)</f>
        <v>6.6695257745113782E-14</v>
      </c>
      <c r="H28" s="1">
        <f>G28/(0.0000000000009869233)</f>
        <v>6.7578967631135856E-2</v>
      </c>
      <c r="I28" s="1">
        <f>LOG(F28)</f>
        <v>4.6605714236961155</v>
      </c>
      <c r="J28" s="1">
        <f>LOG(H28)</f>
        <v>-1.1701884470021642</v>
      </c>
      <c r="K28" s="1">
        <f t="shared" si="8"/>
        <v>-0.33942857630388434</v>
      </c>
      <c r="L28" s="1">
        <f t="shared" si="8"/>
        <v>1.3144781758641819</v>
      </c>
      <c r="M28">
        <f t="shared" si="9"/>
        <v>4.6605714236961155</v>
      </c>
      <c r="N28">
        <f t="shared" si="10"/>
        <v>1.3144781758641819</v>
      </c>
      <c r="O28" s="4">
        <f t="shared" si="11"/>
        <v>6.7578967631135856E-2</v>
      </c>
    </row>
    <row r="29" spans="1:15" x14ac:dyDescent="0.25">
      <c r="A29">
        <v>0.47754999999999997</v>
      </c>
      <c r="B29">
        <v>21.670999999999999</v>
      </c>
      <c r="C29">
        <f t="shared" si="0"/>
        <v>3.6118333333333332E-4</v>
      </c>
      <c r="D29">
        <f t="shared" si="1"/>
        <v>1.4775499999999999</v>
      </c>
      <c r="E29">
        <f t="shared" si="2"/>
        <v>0.47754999999999992</v>
      </c>
      <c r="F29">
        <f t="shared" si="3"/>
        <v>47754.999999999993</v>
      </c>
      <c r="G29" s="4">
        <f t="shared" ref="G29:G80" si="12">(0.00001781*0.000134*C29)/(0.0002688*F29)</f>
        <v>6.7150353890683792E-14</v>
      </c>
      <c r="H29" s="4">
        <f t="shared" ref="H29:H80" si="13">G29/(0.0000000000009869233)</f>
        <v>6.8040093785083189E-2</v>
      </c>
      <c r="I29" s="4">
        <f t="shared" ref="I29:I80" si="14">LOG(F29)</f>
        <v>4.6790188494009755</v>
      </c>
      <c r="J29">
        <f t="shared" ref="J29:J80" si="15">LOG(H29)</f>
        <v>-1.1672350964363638</v>
      </c>
      <c r="K29">
        <f t="shared" si="8"/>
        <v>-0.32098115059902449</v>
      </c>
      <c r="L29">
        <f t="shared" si="8"/>
        <v>1.335878952134842</v>
      </c>
      <c r="M29">
        <f t="shared" si="9"/>
        <v>4.6790188494009755</v>
      </c>
      <c r="N29">
        <f t="shared" si="10"/>
        <v>1.335878952134842</v>
      </c>
      <c r="O29" s="4">
        <f t="shared" si="11"/>
        <v>6.8040093785083189E-2</v>
      </c>
    </row>
    <row r="30" spans="1:15" x14ac:dyDescent="0.25">
      <c r="A30">
        <v>0.49669000000000002</v>
      </c>
      <c r="B30">
        <v>22.69</v>
      </c>
      <c r="C30">
        <f t="shared" si="0"/>
        <v>3.7816666666666668E-4</v>
      </c>
      <c r="D30">
        <f t="shared" si="1"/>
        <v>1.4966900000000001</v>
      </c>
      <c r="E30">
        <f t="shared" si="2"/>
        <v>0.49669000000000008</v>
      </c>
      <c r="F30">
        <f t="shared" si="3"/>
        <v>49669.000000000007</v>
      </c>
      <c r="G30" s="4">
        <f t="shared" si="12"/>
        <v>6.7598534790391771E-14</v>
      </c>
      <c r="H30" s="4">
        <f t="shared" si="13"/>
        <v>6.8494213066397122E-2</v>
      </c>
      <c r="I30" s="4">
        <f t="shared" si="14"/>
        <v>4.6960854163098249</v>
      </c>
      <c r="J30">
        <f t="shared" si="15"/>
        <v>-1.164346119595119</v>
      </c>
      <c r="K30">
        <f t="shared" si="8"/>
        <v>-0.30391458369017549</v>
      </c>
      <c r="L30">
        <f t="shared" si="8"/>
        <v>1.355834495884936</v>
      </c>
      <c r="M30">
        <f t="shared" si="9"/>
        <v>4.6960854163098249</v>
      </c>
      <c r="N30">
        <f t="shared" si="10"/>
        <v>1.355834495884936</v>
      </c>
      <c r="O30" s="4">
        <f t="shared" si="11"/>
        <v>6.8494213066397122E-2</v>
      </c>
    </row>
    <row r="31" spans="1:15" x14ac:dyDescent="0.25">
      <c r="A31">
        <v>0.51880000000000004</v>
      </c>
      <c r="B31">
        <v>23.702999999999999</v>
      </c>
      <c r="C31">
        <f t="shared" si="0"/>
        <v>3.9504999999999998E-4</v>
      </c>
      <c r="D31">
        <f t="shared" si="1"/>
        <v>1.5188000000000001</v>
      </c>
      <c r="E31">
        <f t="shared" si="2"/>
        <v>0.51880000000000015</v>
      </c>
      <c r="F31">
        <f t="shared" si="3"/>
        <v>51880.000000000015</v>
      </c>
      <c r="G31" s="4">
        <f t="shared" si="12"/>
        <v>6.7606982445180262E-14</v>
      </c>
      <c r="H31" s="4">
        <f t="shared" si="13"/>
        <v>6.8502772652322894E-2</v>
      </c>
      <c r="I31" s="4">
        <f t="shared" si="14"/>
        <v>4.7149999674120426</v>
      </c>
      <c r="J31">
        <f t="shared" si="15"/>
        <v>-1.1642918500661907</v>
      </c>
      <c r="K31">
        <f t="shared" si="8"/>
        <v>-0.28500003258795747</v>
      </c>
      <c r="L31">
        <f t="shared" si="8"/>
        <v>1.3748033165160825</v>
      </c>
      <c r="M31">
        <f t="shared" si="9"/>
        <v>4.7149999674120426</v>
      </c>
      <c r="N31">
        <f t="shared" si="10"/>
        <v>1.3748033165160825</v>
      </c>
      <c r="O31" s="4">
        <f t="shared" si="11"/>
        <v>6.8502772652322894E-2</v>
      </c>
    </row>
    <row r="32" spans="1:15" x14ac:dyDescent="0.25">
      <c r="A32">
        <v>0.53739999999999999</v>
      </c>
      <c r="B32">
        <v>24.84</v>
      </c>
      <c r="C32">
        <f t="shared" si="0"/>
        <v>4.1399999999999998E-4</v>
      </c>
      <c r="D32">
        <f t="shared" si="1"/>
        <v>1.5373999999999999</v>
      </c>
      <c r="E32">
        <f t="shared" si="2"/>
        <v>0.53739999999999988</v>
      </c>
      <c r="F32">
        <f t="shared" si="3"/>
        <v>53739.999999999985</v>
      </c>
      <c r="G32" s="4">
        <f t="shared" si="12"/>
        <v>6.8397799922909277E-14</v>
      </c>
      <c r="H32" s="4">
        <f t="shared" si="13"/>
        <v>6.930406843460811E-2</v>
      </c>
      <c r="I32" s="4">
        <f t="shared" si="14"/>
        <v>4.7302976620971497</v>
      </c>
      <c r="J32">
        <f t="shared" si="15"/>
        <v>-1.1592412697628376</v>
      </c>
      <c r="K32">
        <f t="shared" si="8"/>
        <v>-0.26970233790285036</v>
      </c>
      <c r="L32">
        <f t="shared" si="8"/>
        <v>1.3951515915045425</v>
      </c>
      <c r="M32">
        <f t="shared" si="9"/>
        <v>4.7302976620971497</v>
      </c>
      <c r="N32">
        <f t="shared" si="10"/>
        <v>1.3951515915045425</v>
      </c>
      <c r="O32" s="4">
        <f t="shared" si="11"/>
        <v>6.930406843460811E-2</v>
      </c>
    </row>
    <row r="33" spans="1:15" x14ac:dyDescent="0.25">
      <c r="A33">
        <v>0.55647999999999997</v>
      </c>
      <c r="B33">
        <v>25.91</v>
      </c>
      <c r="C33">
        <f t="shared" si="0"/>
        <v>4.3183333333333333E-4</v>
      </c>
      <c r="D33">
        <f t="shared" si="1"/>
        <v>1.5564800000000001</v>
      </c>
      <c r="E33">
        <f t="shared" si="2"/>
        <v>0.55648000000000009</v>
      </c>
      <c r="F33">
        <f t="shared" si="3"/>
        <v>55648.000000000007</v>
      </c>
      <c r="G33" s="4">
        <f t="shared" si="12"/>
        <v>6.8897911241765135E-14</v>
      </c>
      <c r="H33" s="4">
        <f t="shared" si="13"/>
        <v>6.981080621134908E-2</v>
      </c>
      <c r="I33" s="4">
        <f t="shared" si="14"/>
        <v>4.7454495603226183</v>
      </c>
      <c r="J33">
        <f t="shared" si="15"/>
        <v>-1.1560773465070242</v>
      </c>
      <c r="K33">
        <f t="shared" si="8"/>
        <v>-0.25455043967738156</v>
      </c>
      <c r="L33">
        <f t="shared" si="8"/>
        <v>1.4134674129858249</v>
      </c>
      <c r="M33">
        <f t="shared" si="9"/>
        <v>4.7454495603226183</v>
      </c>
      <c r="N33">
        <f t="shared" si="10"/>
        <v>1.4134674129858249</v>
      </c>
      <c r="O33" s="4">
        <f t="shared" si="11"/>
        <v>6.981080621134908E-2</v>
      </c>
    </row>
    <row r="34" spans="1:15" x14ac:dyDescent="0.25">
      <c r="A34">
        <v>0.57713999999999999</v>
      </c>
      <c r="B34">
        <v>26.943000000000001</v>
      </c>
      <c r="C34">
        <f t="shared" si="0"/>
        <v>4.4905000000000005E-4</v>
      </c>
      <c r="D34">
        <f t="shared" si="1"/>
        <v>1.57714</v>
      </c>
      <c r="E34">
        <f t="shared" si="2"/>
        <v>0.57713999999999999</v>
      </c>
      <c r="F34">
        <f t="shared" si="3"/>
        <v>57714</v>
      </c>
      <c r="G34" s="4">
        <f t="shared" si="12"/>
        <v>6.9080103415837898E-14</v>
      </c>
      <c r="H34" s="4">
        <f t="shared" si="13"/>
        <v>6.999541242550246E-2</v>
      </c>
      <c r="I34" s="4">
        <f t="shared" si="14"/>
        <v>4.7612811751183441</v>
      </c>
      <c r="J34">
        <f t="shared" si="15"/>
        <v>-1.1549304231797264</v>
      </c>
      <c r="K34">
        <f t="shared" si="8"/>
        <v>-0.2387188248816563</v>
      </c>
      <c r="L34">
        <f t="shared" si="8"/>
        <v>1.4304459511088479</v>
      </c>
      <c r="M34">
        <f t="shared" si="9"/>
        <v>4.7612811751183441</v>
      </c>
      <c r="N34">
        <f t="shared" si="10"/>
        <v>1.4304459511088479</v>
      </c>
      <c r="O34" s="4">
        <f t="shared" si="11"/>
        <v>6.999541242550246E-2</v>
      </c>
    </row>
    <row r="35" spans="1:15" x14ac:dyDescent="0.25">
      <c r="A35">
        <v>0.59675999999999996</v>
      </c>
      <c r="B35">
        <v>27.975999999999999</v>
      </c>
      <c r="C35">
        <f t="shared" si="0"/>
        <v>4.6626666666666665E-4</v>
      </c>
      <c r="D35">
        <f t="shared" si="1"/>
        <v>1.59676</v>
      </c>
      <c r="E35">
        <f t="shared" si="2"/>
        <v>0.59675999999999996</v>
      </c>
      <c r="F35">
        <f t="shared" si="3"/>
        <v>59675.999999999993</v>
      </c>
      <c r="G35" s="4">
        <f t="shared" si="12"/>
        <v>6.9370386961284068E-14</v>
      </c>
      <c r="H35" s="4">
        <f t="shared" si="13"/>
        <v>7.0289542218006262E-2</v>
      </c>
      <c r="I35" s="4">
        <f t="shared" si="14"/>
        <v>4.7757997052798498</v>
      </c>
      <c r="J35">
        <f t="shared" si="15"/>
        <v>-1.153109285148892</v>
      </c>
      <c r="K35">
        <f t="shared" si="8"/>
        <v>-0.22420029472015027</v>
      </c>
      <c r="L35">
        <f t="shared" si="8"/>
        <v>1.4467856193011883</v>
      </c>
      <c r="M35">
        <f t="shared" si="9"/>
        <v>4.7757997052798498</v>
      </c>
      <c r="N35">
        <f t="shared" si="10"/>
        <v>1.4467856193011883</v>
      </c>
      <c r="O35" s="4">
        <f t="shared" si="11"/>
        <v>7.0289542218006262E-2</v>
      </c>
    </row>
    <row r="36" spans="1:15" x14ac:dyDescent="0.25">
      <c r="A36">
        <v>0.61765999999999999</v>
      </c>
      <c r="B36">
        <v>29.085999999999999</v>
      </c>
      <c r="C36">
        <f t="shared" si="0"/>
        <v>4.8476666666666667E-4</v>
      </c>
      <c r="D36">
        <f t="shared" si="1"/>
        <v>1.6176599999999999</v>
      </c>
      <c r="E36">
        <f t="shared" si="2"/>
        <v>0.61765999999999988</v>
      </c>
      <c r="F36">
        <f t="shared" si="3"/>
        <v>61765.999999999985</v>
      </c>
      <c r="G36" s="4">
        <f t="shared" si="12"/>
        <v>6.968233991584473E-14</v>
      </c>
      <c r="H36" s="4">
        <f t="shared" si="13"/>
        <v>7.0605628538554843E-2</v>
      </c>
      <c r="I36" s="4">
        <f t="shared" si="14"/>
        <v>4.7907494770997676</v>
      </c>
      <c r="J36">
        <f t="shared" si="15"/>
        <v>-1.151160676486441</v>
      </c>
      <c r="K36">
        <f t="shared" si="8"/>
        <v>-0.2092505229002323</v>
      </c>
      <c r="L36">
        <f t="shared" si="8"/>
        <v>1.4636839997835571</v>
      </c>
      <c r="M36">
        <f t="shared" si="9"/>
        <v>4.7907494770997676</v>
      </c>
      <c r="N36">
        <f t="shared" si="10"/>
        <v>1.4636839997835571</v>
      </c>
      <c r="O36" s="4">
        <f t="shared" si="11"/>
        <v>7.0605628538554843E-2</v>
      </c>
    </row>
    <row r="37" spans="1:15" x14ac:dyDescent="0.25">
      <c r="A37">
        <v>0.63671999999999995</v>
      </c>
      <c r="B37">
        <v>30.204000000000001</v>
      </c>
      <c r="C37">
        <f t="shared" si="0"/>
        <v>5.0339999999999998E-4</v>
      </c>
      <c r="D37">
        <f t="shared" si="1"/>
        <v>1.63672</v>
      </c>
      <c r="E37">
        <f t="shared" si="2"/>
        <v>0.63671999999999995</v>
      </c>
      <c r="F37">
        <f t="shared" si="3"/>
        <v>63671.999999999993</v>
      </c>
      <c r="G37" s="4">
        <f t="shared" si="12"/>
        <v>7.0194675866718737E-14</v>
      </c>
      <c r="H37" s="4">
        <f t="shared" si="13"/>
        <v>7.112475292327046E-2</v>
      </c>
      <c r="I37" s="4">
        <f t="shared" si="14"/>
        <v>4.8039484916939355</v>
      </c>
      <c r="J37">
        <f t="shared" si="15"/>
        <v>-1.1479792292681783</v>
      </c>
      <c r="K37">
        <f t="shared" si="8"/>
        <v>-0.19605150830606483</v>
      </c>
      <c r="L37">
        <f t="shared" si="8"/>
        <v>1.4800644615959875</v>
      </c>
      <c r="M37">
        <f t="shared" si="9"/>
        <v>4.8039484916939355</v>
      </c>
      <c r="N37">
        <f t="shared" si="10"/>
        <v>1.4800644615959875</v>
      </c>
      <c r="O37" s="4">
        <f t="shared" si="11"/>
        <v>7.112475292327046E-2</v>
      </c>
    </row>
    <row r="38" spans="1:15" x14ac:dyDescent="0.25">
      <c r="A38">
        <v>0.65608999999999995</v>
      </c>
      <c r="B38">
        <v>31.303000000000001</v>
      </c>
      <c r="C38">
        <f t="shared" si="0"/>
        <v>5.2171666666666673E-4</v>
      </c>
      <c r="D38">
        <f t="shared" si="1"/>
        <v>1.6560899999999998</v>
      </c>
      <c r="E38">
        <f t="shared" si="2"/>
        <v>0.65608999999999984</v>
      </c>
      <c r="F38">
        <f t="shared" si="3"/>
        <v>65608.999999999985</v>
      </c>
      <c r="G38" s="4">
        <f t="shared" si="12"/>
        <v>7.0600982674203655E-14</v>
      </c>
      <c r="H38" s="4">
        <f t="shared" si="13"/>
        <v>7.1536443282070303E-2</v>
      </c>
      <c r="I38" s="4">
        <f t="shared" si="14"/>
        <v>4.8169634183731871</v>
      </c>
      <c r="J38">
        <f t="shared" si="15"/>
        <v>-1.1454726563224902</v>
      </c>
      <c r="K38">
        <f t="shared" si="8"/>
        <v>-0.18303658162681277</v>
      </c>
      <c r="L38">
        <f t="shared" si="8"/>
        <v>1.4955859612209277</v>
      </c>
      <c r="M38">
        <f t="shared" si="9"/>
        <v>4.8169634183731871</v>
      </c>
      <c r="N38">
        <f t="shared" si="10"/>
        <v>1.4955859612209277</v>
      </c>
      <c r="O38" s="4">
        <f t="shared" si="11"/>
        <v>7.1536443282070303E-2</v>
      </c>
    </row>
    <row r="39" spans="1:15" x14ac:dyDescent="0.25">
      <c r="A39">
        <v>0.67671999999999999</v>
      </c>
      <c r="B39">
        <v>32.445</v>
      </c>
      <c r="C39">
        <f t="shared" si="0"/>
        <v>5.4075E-4</v>
      </c>
      <c r="D39">
        <f t="shared" si="1"/>
        <v>1.67672</v>
      </c>
      <c r="E39">
        <f t="shared" si="2"/>
        <v>0.67671999999999999</v>
      </c>
      <c r="F39">
        <f t="shared" si="3"/>
        <v>67672</v>
      </c>
      <c r="G39" s="4">
        <f t="shared" si="12"/>
        <v>7.0945845632240815E-14</v>
      </c>
      <c r="H39" s="4">
        <f t="shared" si="13"/>
        <v>7.1885875662516849E-2</v>
      </c>
      <c r="I39" s="4">
        <f t="shared" si="14"/>
        <v>4.8304090119516001</v>
      </c>
      <c r="J39">
        <f t="shared" si="15"/>
        <v>-1.1433564326270576</v>
      </c>
      <c r="K39">
        <f t="shared" si="8"/>
        <v>-0.16959098804840034</v>
      </c>
      <c r="L39">
        <f t="shared" si="8"/>
        <v>1.5111477784947727</v>
      </c>
      <c r="M39">
        <f t="shared" si="9"/>
        <v>4.8304090119516001</v>
      </c>
      <c r="N39">
        <f t="shared" si="10"/>
        <v>1.5111477784947727</v>
      </c>
      <c r="O39" s="4">
        <f t="shared" si="11"/>
        <v>7.1885875662516849E-2</v>
      </c>
    </row>
    <row r="40" spans="1:15" x14ac:dyDescent="0.25">
      <c r="A40">
        <v>0.69806000000000001</v>
      </c>
      <c r="B40">
        <v>33.527999999999999</v>
      </c>
      <c r="C40">
        <f t="shared" si="0"/>
        <v>5.5880000000000003E-4</v>
      </c>
      <c r="D40">
        <f t="shared" si="1"/>
        <v>1.6980599999999999</v>
      </c>
      <c r="E40">
        <f t="shared" si="2"/>
        <v>0.6980599999999999</v>
      </c>
      <c r="F40">
        <f t="shared" si="3"/>
        <v>69805.999999999985</v>
      </c>
      <c r="G40" s="4">
        <f t="shared" si="12"/>
        <v>7.1072746424444368E-14</v>
      </c>
      <c r="H40" s="4">
        <f t="shared" si="13"/>
        <v>7.2014457885880651E-2</v>
      </c>
      <c r="I40" s="4">
        <f t="shared" si="14"/>
        <v>4.8438927529226188</v>
      </c>
      <c r="J40">
        <f t="shared" si="15"/>
        <v>-1.142580304267061</v>
      </c>
      <c r="K40">
        <f t="shared" si="8"/>
        <v>-0.15610724707738152</v>
      </c>
      <c r="L40">
        <f t="shared" si="8"/>
        <v>1.5254076478257879</v>
      </c>
      <c r="M40">
        <f t="shared" si="9"/>
        <v>4.8438927529226188</v>
      </c>
      <c r="N40">
        <f t="shared" si="10"/>
        <v>1.5254076478257879</v>
      </c>
      <c r="O40" s="4">
        <f t="shared" si="11"/>
        <v>7.2014457885880651E-2</v>
      </c>
    </row>
    <row r="41" spans="1:15" x14ac:dyDescent="0.25">
      <c r="A41" s="1">
        <v>0.71706000000000003</v>
      </c>
      <c r="B41" s="1">
        <v>34.652000000000001</v>
      </c>
      <c r="C41" s="1">
        <f t="shared" si="0"/>
        <v>5.7753333333333335E-4</v>
      </c>
      <c r="D41" s="1">
        <f t="shared" si="1"/>
        <v>1.71706</v>
      </c>
      <c r="E41" s="1">
        <f t="shared" si="2"/>
        <v>0.71706000000000003</v>
      </c>
      <c r="F41" s="1">
        <f t="shared" si="3"/>
        <v>71706</v>
      </c>
      <c r="G41" s="1">
        <f t="shared" si="12"/>
        <v>7.1509050583644254E-14</v>
      </c>
      <c r="H41" s="1">
        <f t="shared" si="13"/>
        <v>7.2456543060280612E-2</v>
      </c>
      <c r="I41" s="1">
        <f t="shared" si="14"/>
        <v>4.8555554967817418</v>
      </c>
      <c r="J41" s="1">
        <f t="shared" si="15"/>
        <v>-1.1399223902250046</v>
      </c>
      <c r="K41" s="1">
        <f t="shared" si="8"/>
        <v>-0.14444450321825847</v>
      </c>
      <c r="L41" s="1">
        <f t="shared" si="8"/>
        <v>1.5397283057269675</v>
      </c>
      <c r="M41" s="1">
        <f t="shared" si="9"/>
        <v>4.8555554967817418</v>
      </c>
      <c r="N41" s="1">
        <f t="shared" si="10"/>
        <v>1.5397283057269675</v>
      </c>
      <c r="O41" s="1">
        <f t="shared" si="11"/>
        <v>7.2456543060280612E-2</v>
      </c>
    </row>
    <row r="42" spans="1:15" x14ac:dyDescent="0.25">
      <c r="A42">
        <v>0.73579000000000006</v>
      </c>
      <c r="B42">
        <v>35.811</v>
      </c>
      <c r="C42">
        <f t="shared" si="0"/>
        <v>5.9685000000000001E-4</v>
      </c>
      <c r="D42">
        <f t="shared" si="1"/>
        <v>1.7357900000000002</v>
      </c>
      <c r="E42">
        <f t="shared" si="2"/>
        <v>0.73579000000000017</v>
      </c>
      <c r="F42">
        <f t="shared" si="3"/>
        <v>73579.000000000015</v>
      </c>
      <c r="G42" s="4">
        <f t="shared" si="12"/>
        <v>7.2019610876210804E-14</v>
      </c>
      <c r="H42" s="4">
        <f t="shared" si="13"/>
        <v>7.2973868259276889E-2</v>
      </c>
      <c r="I42" s="4">
        <f t="shared" si="14"/>
        <v>4.8667538811108582</v>
      </c>
      <c r="J42">
        <f t="shared" si="15"/>
        <v>-1.1368326316953759</v>
      </c>
      <c r="K42">
        <f t="shared" si="8"/>
        <v>-0.13324611888914159</v>
      </c>
      <c r="L42">
        <f t="shared" si="8"/>
        <v>1.5540164485857131</v>
      </c>
      <c r="M42">
        <f t="shared" si="9"/>
        <v>4.8667538811108582</v>
      </c>
      <c r="N42">
        <f t="shared" si="10"/>
        <v>1.5540164485857131</v>
      </c>
      <c r="O42" s="4">
        <f t="shared" si="11"/>
        <v>7.2973868259276889E-2</v>
      </c>
    </row>
    <row r="43" spans="1:15" x14ac:dyDescent="0.25">
      <c r="A43">
        <v>0.75521000000000005</v>
      </c>
      <c r="B43">
        <v>37.084000000000003</v>
      </c>
      <c r="C43">
        <f t="shared" si="0"/>
        <v>6.1806666666666676E-4</v>
      </c>
      <c r="D43">
        <f t="shared" si="1"/>
        <v>1.7552099999999999</v>
      </c>
      <c r="E43">
        <f t="shared" si="2"/>
        <v>0.75520999999999994</v>
      </c>
      <c r="F43">
        <f t="shared" si="3"/>
        <v>75521</v>
      </c>
      <c r="G43" s="4">
        <f t="shared" si="12"/>
        <v>7.2661949133563844E-14</v>
      </c>
      <c r="H43" s="4">
        <f t="shared" si="13"/>
        <v>7.3624717476589968E-2</v>
      </c>
      <c r="I43" s="1">
        <f t="shared" si="14"/>
        <v>4.8780677319733625</v>
      </c>
      <c r="J43" s="1">
        <f t="shared" si="15"/>
        <v>-1.1329763587392174</v>
      </c>
      <c r="K43">
        <f t="shared" si="8"/>
        <v>-0.12193226802663773</v>
      </c>
      <c r="L43">
        <f t="shared" si="8"/>
        <v>1.5691865724043752</v>
      </c>
      <c r="M43">
        <f t="shared" si="9"/>
        <v>4.8780677319733625</v>
      </c>
      <c r="N43">
        <f t="shared" si="10"/>
        <v>1.5691865724043752</v>
      </c>
      <c r="O43" s="4">
        <f t="shared" si="11"/>
        <v>7.3624717476589968E-2</v>
      </c>
    </row>
    <row r="44" spans="1:15" x14ac:dyDescent="0.25">
      <c r="A44">
        <v>0.77646999999999999</v>
      </c>
      <c r="B44">
        <v>38.292999999999999</v>
      </c>
      <c r="C44">
        <f t="shared" si="0"/>
        <v>6.3821666666666668E-4</v>
      </c>
      <c r="D44">
        <f t="shared" si="1"/>
        <v>1.77647</v>
      </c>
      <c r="E44">
        <f t="shared" si="2"/>
        <v>0.77646999999999999</v>
      </c>
      <c r="F44">
        <f t="shared" si="3"/>
        <v>77647</v>
      </c>
      <c r="G44" s="4">
        <f t="shared" si="12"/>
        <v>7.2976480424815341E-14</v>
      </c>
      <c r="H44" s="4">
        <f t="shared" si="13"/>
        <v>7.3943416296702424E-2</v>
      </c>
      <c r="I44" s="4">
        <f t="shared" si="14"/>
        <v>4.8901246808164798</v>
      </c>
      <c r="J44">
        <f t="shared" si="15"/>
        <v>-1.1311004882431421</v>
      </c>
      <c r="K44">
        <f t="shared" si="8"/>
        <v>-0.10987531918351982</v>
      </c>
      <c r="L44">
        <f t="shared" si="8"/>
        <v>1.5831193917435686</v>
      </c>
      <c r="M44">
        <f t="shared" si="9"/>
        <v>4.8901246808164798</v>
      </c>
      <c r="N44">
        <f t="shared" si="10"/>
        <v>1.5831193917435686</v>
      </c>
      <c r="O44" s="4">
        <f t="shared" si="11"/>
        <v>7.3943416296702424E-2</v>
      </c>
    </row>
    <row r="45" spans="1:15" x14ac:dyDescent="0.25">
      <c r="A45">
        <v>0.79542000000000002</v>
      </c>
      <c r="B45">
        <v>39.512999999999998</v>
      </c>
      <c r="C45">
        <f t="shared" si="0"/>
        <v>6.5854999999999993E-4</v>
      </c>
      <c r="D45">
        <f t="shared" si="1"/>
        <v>1.79542</v>
      </c>
      <c r="E45">
        <f t="shared" si="2"/>
        <v>0.79542000000000002</v>
      </c>
      <c r="F45">
        <f t="shared" si="3"/>
        <v>79542</v>
      </c>
      <c r="G45" s="4">
        <f t="shared" si="12"/>
        <v>7.3507508172157635E-14</v>
      </c>
      <c r="H45" s="4">
        <f t="shared" si="13"/>
        <v>7.4481480143550799E-2</v>
      </c>
      <c r="I45" s="4">
        <f t="shared" si="14"/>
        <v>4.9005965066655994</v>
      </c>
      <c r="J45">
        <f t="shared" si="15"/>
        <v>-1.1279517013635929</v>
      </c>
      <c r="K45">
        <f t="shared" si="8"/>
        <v>-9.9403493334400572E-2</v>
      </c>
      <c r="L45">
        <f t="shared" si="8"/>
        <v>1.5967400044722371</v>
      </c>
      <c r="M45">
        <f t="shared" si="9"/>
        <v>4.9005965066655994</v>
      </c>
      <c r="N45">
        <f t="shared" si="10"/>
        <v>1.5967400044722371</v>
      </c>
      <c r="O45" s="4">
        <f t="shared" si="11"/>
        <v>7.4481480143550799E-2</v>
      </c>
    </row>
    <row r="46" spans="1:15" x14ac:dyDescent="0.25">
      <c r="A46">
        <v>0.81530000000000002</v>
      </c>
      <c r="B46">
        <v>40.640999999999998</v>
      </c>
      <c r="C46">
        <f t="shared" si="0"/>
        <v>6.7734999999999996E-4</v>
      </c>
      <c r="D46">
        <f t="shared" si="1"/>
        <v>1.8153000000000001</v>
      </c>
      <c r="E46">
        <f t="shared" si="2"/>
        <v>0.81530000000000014</v>
      </c>
      <c r="F46">
        <f t="shared" si="3"/>
        <v>81530.000000000015</v>
      </c>
      <c r="G46" s="4">
        <f t="shared" si="12"/>
        <v>7.3762418239634258E-14</v>
      </c>
      <c r="H46" s="4">
        <f t="shared" si="13"/>
        <v>7.4739767760710743E-2</v>
      </c>
      <c r="I46" s="4">
        <f t="shared" si="14"/>
        <v>4.9113174423240302</v>
      </c>
      <c r="J46">
        <f t="shared" si="15"/>
        <v>-1.1264482559699043</v>
      </c>
      <c r="K46">
        <f t="shared" si="8"/>
        <v>-8.8682557675969442E-2</v>
      </c>
      <c r="L46">
        <f t="shared" si="8"/>
        <v>1.6089643855243569</v>
      </c>
      <c r="M46">
        <f t="shared" si="9"/>
        <v>4.9113174423240302</v>
      </c>
      <c r="N46">
        <f t="shared" si="10"/>
        <v>1.6089643855243569</v>
      </c>
      <c r="O46" s="4">
        <f t="shared" si="11"/>
        <v>7.4739767760710743E-2</v>
      </c>
    </row>
    <row r="47" spans="1:15" x14ac:dyDescent="0.25">
      <c r="A47">
        <v>0.83543000000000001</v>
      </c>
      <c r="B47">
        <v>41.893000000000001</v>
      </c>
      <c r="C47">
        <f t="shared" si="0"/>
        <v>6.9821666666666663E-4</v>
      </c>
      <c r="D47">
        <f t="shared" si="1"/>
        <v>1.8354300000000001</v>
      </c>
      <c r="E47">
        <f t="shared" si="2"/>
        <v>0.83543000000000012</v>
      </c>
      <c r="F47">
        <f t="shared" si="3"/>
        <v>83543.000000000015</v>
      </c>
      <c r="G47" s="4">
        <f t="shared" si="12"/>
        <v>7.4202681217746618E-14</v>
      </c>
      <c r="H47" s="4">
        <f t="shared" si="13"/>
        <v>7.5185864208238487E-2</v>
      </c>
      <c r="I47" s="4">
        <f t="shared" si="14"/>
        <v>4.9219100665725355</v>
      </c>
      <c r="J47">
        <f t="shared" si="15"/>
        <v>-1.1238638040018807</v>
      </c>
      <c r="K47">
        <f t="shared" si="8"/>
        <v>-7.8089933427464786E-2</v>
      </c>
      <c r="L47">
        <f t="shared" si="8"/>
        <v>1.6221414617408851</v>
      </c>
      <c r="M47">
        <f t="shared" si="9"/>
        <v>4.9219100665725355</v>
      </c>
      <c r="N47">
        <f t="shared" si="10"/>
        <v>1.6221414617408851</v>
      </c>
      <c r="O47" s="4">
        <f t="shared" si="11"/>
        <v>7.5185864208238487E-2</v>
      </c>
    </row>
    <row r="48" spans="1:15" x14ac:dyDescent="0.25">
      <c r="A48">
        <v>0.85567000000000004</v>
      </c>
      <c r="B48">
        <v>42.93</v>
      </c>
      <c r="C48">
        <f t="shared" si="0"/>
        <v>7.1549999999999999E-4</v>
      </c>
      <c r="D48">
        <f t="shared" si="1"/>
        <v>1.8556699999999999</v>
      </c>
      <c r="E48">
        <f t="shared" si="2"/>
        <v>0.85566999999999993</v>
      </c>
      <c r="F48">
        <f t="shared" si="3"/>
        <v>85567</v>
      </c>
      <c r="G48" s="4">
        <f t="shared" si="12"/>
        <v>7.4240824389492623E-14</v>
      </c>
      <c r="H48" s="4">
        <f t="shared" si="13"/>
        <v>7.5224512775706701E-2</v>
      </c>
      <c r="I48" s="4">
        <f t="shared" si="14"/>
        <v>4.9323063057851897</v>
      </c>
      <c r="J48">
        <f t="shared" si="15"/>
        <v>-1.1236406164759813</v>
      </c>
      <c r="K48">
        <f t="shared" si="8"/>
        <v>-6.7693694214810446E-2</v>
      </c>
      <c r="L48">
        <f t="shared" si="8"/>
        <v>1.6327608884794389</v>
      </c>
      <c r="M48">
        <f t="shared" si="9"/>
        <v>4.9323063057851897</v>
      </c>
      <c r="N48">
        <f t="shared" si="10"/>
        <v>1.6327608884794389</v>
      </c>
      <c r="O48" s="4">
        <f t="shared" si="11"/>
        <v>7.5224512775706701E-2</v>
      </c>
    </row>
    <row r="49" spans="1:15" x14ac:dyDescent="0.25">
      <c r="A49">
        <v>0.87465999999999999</v>
      </c>
      <c r="B49">
        <v>44.161000000000001</v>
      </c>
      <c r="C49">
        <f t="shared" si="0"/>
        <v>7.3601666666666668E-4</v>
      </c>
      <c r="D49">
        <f t="shared" si="1"/>
        <v>1.87466</v>
      </c>
      <c r="E49">
        <f t="shared" si="2"/>
        <v>0.87465999999999999</v>
      </c>
      <c r="F49">
        <f t="shared" si="3"/>
        <v>87466</v>
      </c>
      <c r="G49" s="4">
        <f t="shared" si="12"/>
        <v>7.4711565459426615E-14</v>
      </c>
      <c r="H49" s="4">
        <f t="shared" si="13"/>
        <v>7.5701491148731218E-2</v>
      </c>
      <c r="I49" s="4">
        <f t="shared" si="14"/>
        <v>4.941839265799989</v>
      </c>
      <c r="J49">
        <f t="shared" si="15"/>
        <v>-1.120895565793355</v>
      </c>
      <c r="K49">
        <f t="shared" si="8"/>
        <v>-5.8160734200010791E-2</v>
      </c>
      <c r="L49">
        <f t="shared" si="8"/>
        <v>1.6450388991768647</v>
      </c>
      <c r="M49">
        <f t="shared" si="9"/>
        <v>4.941839265799989</v>
      </c>
      <c r="N49">
        <f t="shared" si="10"/>
        <v>1.6450388991768647</v>
      </c>
      <c r="O49" s="4">
        <f t="shared" si="11"/>
        <v>7.5701491148731218E-2</v>
      </c>
    </row>
    <row r="50" spans="1:15" x14ac:dyDescent="0.25">
      <c r="A50">
        <v>0.89471000000000001</v>
      </c>
      <c r="B50">
        <v>45.384999999999998</v>
      </c>
      <c r="C50">
        <f t="shared" si="0"/>
        <v>7.5641666666666663E-4</v>
      </c>
      <c r="D50">
        <f t="shared" si="1"/>
        <v>1.8947099999999999</v>
      </c>
      <c r="E50">
        <f t="shared" si="2"/>
        <v>0.89470999999999989</v>
      </c>
      <c r="F50">
        <f t="shared" si="3"/>
        <v>89470.999999999985</v>
      </c>
      <c r="G50" s="4">
        <f t="shared" si="12"/>
        <v>7.5061674998154967E-14</v>
      </c>
      <c r="H50" s="4">
        <f t="shared" si="13"/>
        <v>7.6056239626883834E-2</v>
      </c>
      <c r="I50" s="4">
        <f t="shared" si="14"/>
        <v>4.9516822913955512</v>
      </c>
      <c r="J50">
        <f t="shared" si="15"/>
        <v>-1.1188651507843586</v>
      </c>
      <c r="K50">
        <f t="shared" si="8"/>
        <v>-4.8317708604448555E-2</v>
      </c>
      <c r="L50">
        <f t="shared" si="8"/>
        <v>1.6569123397814234</v>
      </c>
      <c r="M50">
        <f t="shared" si="9"/>
        <v>4.9516822913955512</v>
      </c>
      <c r="N50">
        <f t="shared" si="10"/>
        <v>1.6569123397814234</v>
      </c>
      <c r="O50" s="4">
        <f t="shared" si="11"/>
        <v>7.6056239626883834E-2</v>
      </c>
    </row>
    <row r="51" spans="1:15" x14ac:dyDescent="0.25">
      <c r="A51">
        <v>0.91571999999999998</v>
      </c>
      <c r="B51">
        <v>46.609000000000002</v>
      </c>
      <c r="C51">
        <f t="shared" si="0"/>
        <v>7.7681666666666669E-4</v>
      </c>
      <c r="D51">
        <f t="shared" si="1"/>
        <v>1.9157199999999999</v>
      </c>
      <c r="E51">
        <f t="shared" si="2"/>
        <v>0.91571999999999987</v>
      </c>
      <c r="F51">
        <f t="shared" si="3"/>
        <v>91571.999999999985</v>
      </c>
      <c r="G51" s="4">
        <f t="shared" si="12"/>
        <v>7.5317394651701802E-14</v>
      </c>
      <c r="H51" s="4">
        <f t="shared" si="13"/>
        <v>7.6315347557101745E-2</v>
      </c>
      <c r="I51" s="4">
        <f t="shared" si="14"/>
        <v>4.9617626996020761</v>
      </c>
      <c r="J51">
        <f t="shared" si="15"/>
        <v>-1.1173881135642605</v>
      </c>
      <c r="K51">
        <f t="shared" si="8"/>
        <v>-3.8237300397923939E-2</v>
      </c>
      <c r="L51">
        <f t="shared" si="8"/>
        <v>1.6684697852080461</v>
      </c>
      <c r="M51">
        <f t="shared" si="9"/>
        <v>4.9617626996020761</v>
      </c>
      <c r="N51">
        <f t="shared" si="10"/>
        <v>1.6684697852080461</v>
      </c>
      <c r="O51" s="4">
        <f t="shared" si="11"/>
        <v>7.6315347557101745E-2</v>
      </c>
    </row>
    <row r="52" spans="1:15" x14ac:dyDescent="0.25">
      <c r="A52">
        <v>0.93459999999999999</v>
      </c>
      <c r="B52">
        <v>47.683999999999997</v>
      </c>
      <c r="C52">
        <f t="shared" si="0"/>
        <v>7.9473333333333332E-4</v>
      </c>
      <c r="D52">
        <f t="shared" si="1"/>
        <v>1.9346000000000001</v>
      </c>
      <c r="E52">
        <f t="shared" si="2"/>
        <v>0.9346000000000001</v>
      </c>
      <c r="F52">
        <f t="shared" si="3"/>
        <v>93460.000000000015</v>
      </c>
      <c r="G52" s="4">
        <f t="shared" si="12"/>
        <v>7.5497940666833109E-14</v>
      </c>
      <c r="H52" s="4">
        <f t="shared" si="13"/>
        <v>7.6498285800763954E-2</v>
      </c>
      <c r="I52" s="4">
        <f t="shared" si="14"/>
        <v>4.9706257766882942</v>
      </c>
      <c r="J52">
        <f t="shared" si="15"/>
        <v>-1.1163482965537048</v>
      </c>
      <c r="K52">
        <f t="shared" si="8"/>
        <v>-2.93742233117055E-2</v>
      </c>
      <c r="L52">
        <f t="shared" si="8"/>
        <v>1.6783726793048201</v>
      </c>
      <c r="M52">
        <f t="shared" si="9"/>
        <v>4.9706257766882942</v>
      </c>
      <c r="N52">
        <f t="shared" si="10"/>
        <v>1.6783726793048201</v>
      </c>
      <c r="O52" s="4">
        <f t="shared" si="11"/>
        <v>7.6498285800763954E-2</v>
      </c>
    </row>
    <row r="53" spans="1:15" x14ac:dyDescent="0.25">
      <c r="A53">
        <v>0.95667000000000002</v>
      </c>
      <c r="B53">
        <v>48.962000000000003</v>
      </c>
      <c r="C53">
        <f t="shared" si="0"/>
        <v>8.1603333333333335E-4</v>
      </c>
      <c r="D53">
        <f t="shared" si="1"/>
        <v>1.9566699999999999</v>
      </c>
      <c r="E53">
        <f t="shared" si="2"/>
        <v>0.95666999999999991</v>
      </c>
      <c r="F53">
        <f t="shared" si="3"/>
        <v>95666.999999999985</v>
      </c>
      <c r="G53" s="4">
        <f t="shared" si="12"/>
        <v>7.5733006379727257E-14</v>
      </c>
      <c r="H53" s="4">
        <f t="shared" si="13"/>
        <v>7.6736466126321318E-2</v>
      </c>
      <c r="I53" s="4">
        <f t="shared" si="14"/>
        <v>4.9807621552328847</v>
      </c>
      <c r="J53">
        <f t="shared" si="15"/>
        <v>-1.114998204840294</v>
      </c>
      <c r="K53">
        <f t="shared" si="8"/>
        <v>-1.923784476711507E-2</v>
      </c>
      <c r="L53">
        <f t="shared" si="8"/>
        <v>1.6898591495628215</v>
      </c>
      <c r="M53">
        <f t="shared" si="9"/>
        <v>4.9807621552328847</v>
      </c>
      <c r="N53">
        <f t="shared" si="10"/>
        <v>1.6898591495628215</v>
      </c>
      <c r="O53" s="4">
        <f t="shared" si="11"/>
        <v>7.6736466126321318E-2</v>
      </c>
    </row>
    <row r="54" spans="1:15" x14ac:dyDescent="0.25">
      <c r="A54">
        <v>0.97497</v>
      </c>
      <c r="B54">
        <v>50.329000000000001</v>
      </c>
      <c r="C54">
        <f t="shared" si="0"/>
        <v>8.3881666666666668E-4</v>
      </c>
      <c r="D54">
        <f t="shared" si="1"/>
        <v>1.9749699999999999</v>
      </c>
      <c r="E54">
        <f t="shared" si="2"/>
        <v>0.97496999999999989</v>
      </c>
      <c r="F54">
        <f t="shared" si="3"/>
        <v>97496.999999999985</v>
      </c>
      <c r="G54" s="4">
        <f t="shared" si="12"/>
        <v>7.6386260895430922E-14</v>
      </c>
      <c r="H54" s="4">
        <f t="shared" si="13"/>
        <v>7.7398376242035133E-2</v>
      </c>
      <c r="I54" s="4">
        <f t="shared" si="14"/>
        <v>4.988991252585814</v>
      </c>
      <c r="J54">
        <f t="shared" si="15"/>
        <v>-1.1112681503832726</v>
      </c>
      <c r="K54">
        <f t="shared" si="8"/>
        <v>-1.1008747414186072E-2</v>
      </c>
      <c r="L54">
        <f t="shared" si="8"/>
        <v>1.7018183013727717</v>
      </c>
      <c r="M54">
        <f t="shared" si="9"/>
        <v>4.988991252585814</v>
      </c>
      <c r="N54">
        <f t="shared" si="10"/>
        <v>1.7018183013727717</v>
      </c>
      <c r="O54" s="4">
        <f t="shared" si="11"/>
        <v>7.7398376242035133E-2</v>
      </c>
    </row>
    <row r="55" spans="1:15" x14ac:dyDescent="0.25">
      <c r="A55">
        <v>0.99428000000000005</v>
      </c>
      <c r="B55">
        <v>51.691000000000003</v>
      </c>
      <c r="C55">
        <f t="shared" si="0"/>
        <v>8.6151666666666675E-4</v>
      </c>
      <c r="D55">
        <f t="shared" si="1"/>
        <v>1.9942800000000001</v>
      </c>
      <c r="E55">
        <f t="shared" si="2"/>
        <v>0.99428000000000005</v>
      </c>
      <c r="F55">
        <f t="shared" si="3"/>
        <v>99428</v>
      </c>
      <c r="G55" s="4">
        <f t="shared" si="12"/>
        <v>7.6929769893413353E-14</v>
      </c>
      <c r="H55" s="4">
        <f t="shared" si="13"/>
        <v>7.7949086715668123E-2</v>
      </c>
      <c r="I55" s="4">
        <f t="shared" si="14"/>
        <v>4.9975087036438346</v>
      </c>
      <c r="J55" s="4">
        <f t="shared" si="15"/>
        <v>-1.1081889688224045</v>
      </c>
      <c r="K55">
        <f t="shared" si="8"/>
        <v>-2.4912963561652761E-3</v>
      </c>
      <c r="L55">
        <f t="shared" si="8"/>
        <v>1.7134149339916609</v>
      </c>
      <c r="M55">
        <f t="shared" si="9"/>
        <v>4.9975087036438346</v>
      </c>
      <c r="N55">
        <f t="shared" si="10"/>
        <v>1.7134149339916609</v>
      </c>
      <c r="O55" s="4">
        <f t="shared" si="11"/>
        <v>7.7949086715668123E-2</v>
      </c>
    </row>
    <row r="56" spans="1:15" x14ac:dyDescent="0.25">
      <c r="A56">
        <v>1.0135000000000001</v>
      </c>
      <c r="B56">
        <v>53.012</v>
      </c>
      <c r="C56">
        <f t="shared" si="0"/>
        <v>8.8353333333333331E-4</v>
      </c>
      <c r="D56">
        <f t="shared" si="1"/>
        <v>2.0135000000000001</v>
      </c>
      <c r="E56">
        <f t="shared" si="2"/>
        <v>1.0135000000000001</v>
      </c>
      <c r="F56">
        <f t="shared" si="3"/>
        <v>101350</v>
      </c>
      <c r="G56" s="4">
        <f t="shared" si="12"/>
        <v>7.7399586289457428E-14</v>
      </c>
      <c r="H56" s="4">
        <f t="shared" si="13"/>
        <v>7.8425128162905283E-2</v>
      </c>
      <c r="I56" s="4">
        <f t="shared" si="14"/>
        <v>5.0058237530290279</v>
      </c>
      <c r="J56">
        <f t="shared" si="15"/>
        <v>-1.1055447629024893</v>
      </c>
      <c r="K56">
        <f t="shared" si="8"/>
        <v>5.8237530290275435E-3</v>
      </c>
      <c r="L56">
        <f t="shared" si="8"/>
        <v>1.7243741892967688</v>
      </c>
      <c r="M56">
        <f t="shared" si="9"/>
        <v>5.0058237530290279</v>
      </c>
      <c r="N56">
        <f t="shared" si="10"/>
        <v>1.7243741892967688</v>
      </c>
      <c r="O56" s="4">
        <f t="shared" si="11"/>
        <v>7.8425128162905283E-2</v>
      </c>
    </row>
    <row r="57" spans="1:15" x14ac:dyDescent="0.25">
      <c r="A57">
        <v>1.0345</v>
      </c>
      <c r="B57">
        <v>54.167999999999999</v>
      </c>
      <c r="C57">
        <f t="shared" si="0"/>
        <v>9.0279999999999994E-4</v>
      </c>
      <c r="D57">
        <f t="shared" si="1"/>
        <v>2.0345</v>
      </c>
      <c r="E57">
        <f t="shared" si="2"/>
        <v>1.0345</v>
      </c>
      <c r="F57">
        <f t="shared" si="3"/>
        <v>103450</v>
      </c>
      <c r="G57" s="4">
        <f t="shared" si="12"/>
        <v>7.7481944060852962E-14</v>
      </c>
      <c r="H57" s="4">
        <f t="shared" si="13"/>
        <v>7.8508577171957486E-2</v>
      </c>
      <c r="I57" s="4">
        <f t="shared" si="14"/>
        <v>5.0147304950017535</v>
      </c>
      <c r="J57">
        <f t="shared" si="15"/>
        <v>-1.105082893382616</v>
      </c>
      <c r="K57">
        <f t="shared" si="8"/>
        <v>1.4730495001753385E-2</v>
      </c>
      <c r="L57">
        <f t="shared" si="8"/>
        <v>1.733742800789368</v>
      </c>
      <c r="M57">
        <f t="shared" si="9"/>
        <v>5.0147304950017535</v>
      </c>
      <c r="N57">
        <f t="shared" si="10"/>
        <v>1.733742800789368</v>
      </c>
      <c r="O57" s="4">
        <f t="shared" si="11"/>
        <v>7.8508577171957486E-2</v>
      </c>
    </row>
    <row r="58" spans="1:15" x14ac:dyDescent="0.25">
      <c r="A58">
        <v>1.0536000000000001</v>
      </c>
      <c r="B58">
        <v>55.597000000000001</v>
      </c>
      <c r="C58">
        <f t="shared" si="0"/>
        <v>9.2661666666666665E-4</v>
      </c>
      <c r="D58">
        <f t="shared" si="1"/>
        <v>2.0536000000000003</v>
      </c>
      <c r="E58">
        <f t="shared" si="2"/>
        <v>1.0536000000000003</v>
      </c>
      <c r="F58">
        <f t="shared" si="3"/>
        <v>105360.00000000003</v>
      </c>
      <c r="G58" s="4">
        <f t="shared" si="12"/>
        <v>7.8084313944687749E-14</v>
      </c>
      <c r="H58" s="4">
        <f t="shared" si="13"/>
        <v>7.9118928436168995E-2</v>
      </c>
      <c r="I58" s="4">
        <f t="shared" si="14"/>
        <v>5.0226757619537272</v>
      </c>
      <c r="J58">
        <f t="shared" si="15"/>
        <v>-1.1017196033296111</v>
      </c>
      <c r="K58">
        <f t="shared" si="8"/>
        <v>2.2675761953727433E-2</v>
      </c>
      <c r="L58">
        <f t="shared" si="8"/>
        <v>1.7450513577943469</v>
      </c>
      <c r="M58">
        <f t="shared" si="9"/>
        <v>5.0226757619537272</v>
      </c>
      <c r="N58">
        <f t="shared" si="10"/>
        <v>1.7450513577943469</v>
      </c>
      <c r="O58" s="4">
        <f t="shared" si="11"/>
        <v>7.9118928436168995E-2</v>
      </c>
    </row>
    <row r="59" spans="1:15" x14ac:dyDescent="0.25">
      <c r="A59">
        <v>1.0731999999999999</v>
      </c>
      <c r="B59">
        <v>56.856000000000002</v>
      </c>
      <c r="C59">
        <f t="shared" si="0"/>
        <v>9.4760000000000005E-4</v>
      </c>
      <c r="D59">
        <f t="shared" si="1"/>
        <v>2.0731999999999999</v>
      </c>
      <c r="E59">
        <f t="shared" si="2"/>
        <v>1.0731999999999999</v>
      </c>
      <c r="F59">
        <f t="shared" si="3"/>
        <v>107320</v>
      </c>
      <c r="G59" s="4">
        <f t="shared" si="12"/>
        <v>7.8394183560957013E-14</v>
      </c>
      <c r="H59" s="4">
        <f t="shared" si="13"/>
        <v>7.9432903814265002E-2</v>
      </c>
      <c r="I59" s="4">
        <f t="shared" si="14"/>
        <v>5.0306806639999015</v>
      </c>
      <c r="J59">
        <f t="shared" si="15"/>
        <v>-1.0999995607357609</v>
      </c>
      <c r="K59">
        <f t="shared" si="8"/>
        <v>3.0680663999901367E-2</v>
      </c>
      <c r="L59">
        <f t="shared" si="8"/>
        <v>1.7547763024343712</v>
      </c>
      <c r="M59">
        <f t="shared" si="9"/>
        <v>5.0306806639999015</v>
      </c>
      <c r="N59">
        <f t="shared" si="10"/>
        <v>1.7547763024343712</v>
      </c>
      <c r="O59" s="4">
        <f t="shared" si="11"/>
        <v>7.9432903814265002E-2</v>
      </c>
    </row>
    <row r="60" spans="1:15" x14ac:dyDescent="0.25">
      <c r="A60">
        <v>1.0991</v>
      </c>
      <c r="B60">
        <v>57.578000000000003</v>
      </c>
      <c r="C60">
        <f t="shared" si="0"/>
        <v>9.5963333333333337E-4</v>
      </c>
      <c r="D60">
        <f t="shared" si="1"/>
        <v>2.0991</v>
      </c>
      <c r="E60">
        <f t="shared" si="2"/>
        <v>1.0991</v>
      </c>
      <c r="F60">
        <f t="shared" si="3"/>
        <v>109910</v>
      </c>
      <c r="G60" s="4">
        <f t="shared" si="12"/>
        <v>7.7518894495026971E-14</v>
      </c>
      <c r="H60" s="4">
        <f t="shared" si="13"/>
        <v>7.854601719812164E-2</v>
      </c>
      <c r="I60" s="4">
        <f t="shared" si="14"/>
        <v>5.0410372078670287</v>
      </c>
      <c r="J60">
        <f t="shared" si="15"/>
        <v>-1.1048758316645091</v>
      </c>
      <c r="K60">
        <f t="shared" si="8"/>
        <v>4.1037207867028413E-2</v>
      </c>
      <c r="L60">
        <f t="shared" si="8"/>
        <v>1.7602565753727499</v>
      </c>
      <c r="M60">
        <f t="shared" si="9"/>
        <v>5.0410372078670287</v>
      </c>
      <c r="N60">
        <f t="shared" si="10"/>
        <v>1.7602565753727499</v>
      </c>
      <c r="O60" s="4">
        <f t="shared" si="11"/>
        <v>7.854601719812164E-2</v>
      </c>
    </row>
    <row r="61" spans="1:15" x14ac:dyDescent="0.25">
      <c r="A61">
        <v>1.113</v>
      </c>
      <c r="B61">
        <v>59.356999999999999</v>
      </c>
      <c r="C61">
        <f t="shared" si="0"/>
        <v>9.8928333333333325E-4</v>
      </c>
      <c r="D61">
        <f t="shared" si="1"/>
        <v>2.113</v>
      </c>
      <c r="E61">
        <f t="shared" si="2"/>
        <v>1.113</v>
      </c>
      <c r="F61">
        <f t="shared" si="3"/>
        <v>111300</v>
      </c>
      <c r="G61" s="4">
        <f t="shared" si="12"/>
        <v>7.8915985001836181E-14</v>
      </c>
      <c r="H61" s="4">
        <f t="shared" si="13"/>
        <v>7.9961619106404896E-2</v>
      </c>
      <c r="I61" s="4">
        <f t="shared" si="14"/>
        <v>5.0464951643347087</v>
      </c>
      <c r="J61">
        <f t="shared" si="15"/>
        <v>-1.0971184206337339</v>
      </c>
      <c r="K61">
        <f t="shared" si="8"/>
        <v>4.6495164334708308E-2</v>
      </c>
      <c r="L61">
        <f t="shared" si="8"/>
        <v>1.7734719428712051</v>
      </c>
      <c r="M61">
        <f t="shared" si="9"/>
        <v>5.0464951643347087</v>
      </c>
      <c r="N61">
        <f t="shared" si="10"/>
        <v>1.7734719428712051</v>
      </c>
      <c r="O61" s="4">
        <f t="shared" si="11"/>
        <v>7.9961619106404896E-2</v>
      </c>
    </row>
    <row r="62" spans="1:15" x14ac:dyDescent="0.25">
      <c r="A62">
        <v>1.1343000000000001</v>
      </c>
      <c r="B62">
        <v>60.707999999999998</v>
      </c>
      <c r="C62">
        <f t="shared" si="0"/>
        <v>1.0118E-3</v>
      </c>
      <c r="D62">
        <f t="shared" si="1"/>
        <v>2.1343000000000001</v>
      </c>
      <c r="E62">
        <f t="shared" si="2"/>
        <v>1.1343000000000001</v>
      </c>
      <c r="F62">
        <f t="shared" si="3"/>
        <v>113430.00000000001</v>
      </c>
      <c r="G62" s="4">
        <f t="shared" si="12"/>
        <v>7.9196537853217634E-14</v>
      </c>
      <c r="H62" s="4">
        <f t="shared" si="13"/>
        <v>8.0245889273480142E-2</v>
      </c>
      <c r="I62" s="4">
        <f t="shared" si="14"/>
        <v>5.0547279320821978</v>
      </c>
      <c r="J62">
        <f t="shared" si="15"/>
        <v>-1.0955772057962365</v>
      </c>
      <c r="K62">
        <f t="shared" si="8"/>
        <v>5.4727932082198082E-2</v>
      </c>
      <c r="L62">
        <f t="shared" si="8"/>
        <v>1.7832459254561921</v>
      </c>
      <c r="M62">
        <f t="shared" si="9"/>
        <v>5.0547279320821978</v>
      </c>
      <c r="N62">
        <f t="shared" si="10"/>
        <v>1.7832459254561921</v>
      </c>
      <c r="O62" s="4">
        <f t="shared" si="11"/>
        <v>8.0245889273480142E-2</v>
      </c>
    </row>
    <row r="63" spans="1:15" x14ac:dyDescent="0.25">
      <c r="A63">
        <v>1.1541999999999999</v>
      </c>
      <c r="B63">
        <v>61.780999999999999</v>
      </c>
      <c r="C63">
        <f t="shared" si="0"/>
        <v>1.0296833333333334E-3</v>
      </c>
      <c r="D63">
        <f t="shared" si="1"/>
        <v>2.1541999999999999</v>
      </c>
      <c r="E63">
        <f t="shared" si="2"/>
        <v>1.1541999999999999</v>
      </c>
      <c r="F63">
        <f t="shared" si="3"/>
        <v>115419.99999999999</v>
      </c>
      <c r="G63" s="4">
        <f t="shared" si="12"/>
        <v>7.9206726827813828E-14</v>
      </c>
      <c r="H63" s="4">
        <f t="shared" si="13"/>
        <v>8.0256213251641562E-2</v>
      </c>
      <c r="I63" s="4">
        <f t="shared" si="14"/>
        <v>5.0622810699726442</v>
      </c>
      <c r="J63">
        <f t="shared" si="15"/>
        <v>-1.0955213355405522</v>
      </c>
      <c r="K63">
        <f t="shared" si="8"/>
        <v>6.228106997264389E-2</v>
      </c>
      <c r="L63">
        <f t="shared" si="8"/>
        <v>1.7908549336023223</v>
      </c>
      <c r="M63">
        <f t="shared" si="9"/>
        <v>5.0622810699726442</v>
      </c>
      <c r="N63">
        <f t="shared" si="10"/>
        <v>1.7908549336023223</v>
      </c>
      <c r="O63" s="4">
        <f t="shared" si="11"/>
        <v>8.0256213251641562E-2</v>
      </c>
    </row>
    <row r="64" spans="1:15" x14ac:dyDescent="0.25">
      <c r="A64">
        <v>1.1734</v>
      </c>
      <c r="B64">
        <v>63.304000000000002</v>
      </c>
      <c r="C64">
        <f t="shared" si="0"/>
        <v>1.0550666666666667E-3</v>
      </c>
      <c r="D64">
        <f t="shared" si="1"/>
        <v>2.1734</v>
      </c>
      <c r="E64">
        <f t="shared" si="2"/>
        <v>1.1734</v>
      </c>
      <c r="F64">
        <f t="shared" si="3"/>
        <v>117340</v>
      </c>
      <c r="G64" s="4">
        <f t="shared" si="12"/>
        <v>7.9831312936088619E-14</v>
      </c>
      <c r="H64" s="4">
        <f t="shared" si="13"/>
        <v>8.0889075104507727E-2</v>
      </c>
      <c r="I64" s="4">
        <f t="shared" si="14"/>
        <v>5.0694460838803126</v>
      </c>
      <c r="J64">
        <f t="shared" si="15"/>
        <v>-1.0921101303310905</v>
      </c>
      <c r="K64">
        <f t="shared" si="8"/>
        <v>6.9446083880312856E-2</v>
      </c>
      <c r="L64">
        <f t="shared" si="8"/>
        <v>1.8014311527194529</v>
      </c>
      <c r="M64">
        <f t="shared" si="9"/>
        <v>5.0694460838803126</v>
      </c>
      <c r="N64">
        <f t="shared" si="10"/>
        <v>1.8014311527194529</v>
      </c>
      <c r="O64" s="4">
        <f t="shared" si="11"/>
        <v>8.0889075104507727E-2</v>
      </c>
    </row>
    <row r="65" spans="1:15" x14ac:dyDescent="0.25">
      <c r="A65">
        <v>1.1991000000000001</v>
      </c>
      <c r="B65">
        <v>64.626999999999995</v>
      </c>
      <c r="C65">
        <f t="shared" si="0"/>
        <v>1.0771166666666667E-3</v>
      </c>
      <c r="D65">
        <f t="shared" si="1"/>
        <v>2.1991000000000001</v>
      </c>
      <c r="E65">
        <f t="shared" si="2"/>
        <v>1.1991000000000001</v>
      </c>
      <c r="F65">
        <f t="shared" si="3"/>
        <v>119910</v>
      </c>
      <c r="G65" s="4">
        <f t="shared" si="12"/>
        <v>7.9752957378831106E-14</v>
      </c>
      <c r="H65" s="4">
        <f t="shared" si="13"/>
        <v>8.0809681338794112E-2</v>
      </c>
      <c r="I65" s="4">
        <f t="shared" si="14"/>
        <v>5.0788554029797677</v>
      </c>
      <c r="J65">
        <f t="shared" si="15"/>
        <v>-1.0925366058077879</v>
      </c>
      <c r="K65">
        <f t="shared" si="8"/>
        <v>7.8855402979767342E-2</v>
      </c>
      <c r="L65">
        <f t="shared" si="8"/>
        <v>1.8104139963422099</v>
      </c>
      <c r="M65">
        <f t="shared" si="9"/>
        <v>5.0788554029797677</v>
      </c>
      <c r="N65">
        <f t="shared" si="10"/>
        <v>1.8104139963422099</v>
      </c>
      <c r="O65" s="4">
        <f t="shared" si="11"/>
        <v>8.0809681338794112E-2</v>
      </c>
    </row>
    <row r="66" spans="1:15" x14ac:dyDescent="0.25">
      <c r="A66">
        <v>1.2129000000000001</v>
      </c>
      <c r="B66">
        <v>65.680000000000007</v>
      </c>
      <c r="C66">
        <f t="shared" si="0"/>
        <v>1.0946666666666667E-3</v>
      </c>
      <c r="D66">
        <f t="shared" si="1"/>
        <v>2.2129000000000003</v>
      </c>
      <c r="E66">
        <f t="shared" si="2"/>
        <v>1.2129000000000003</v>
      </c>
      <c r="F66">
        <f t="shared" si="3"/>
        <v>121290.00000000003</v>
      </c>
      <c r="G66" s="4">
        <f t="shared" si="12"/>
        <v>8.0130222953776019E-14</v>
      </c>
      <c r="H66" s="4">
        <f t="shared" si="13"/>
        <v>8.1191945669715174E-2</v>
      </c>
      <c r="I66" s="4">
        <f t="shared" si="14"/>
        <v>5.0838249960533366</v>
      </c>
      <c r="J66">
        <f t="shared" si="15"/>
        <v>-1.0904870511121829</v>
      </c>
      <c r="K66">
        <f t="shared" si="8"/>
        <v>8.3824996053336751E-2</v>
      </c>
      <c r="L66">
        <f t="shared" si="8"/>
        <v>1.8174331441113845</v>
      </c>
      <c r="M66">
        <f t="shared" si="9"/>
        <v>5.0838249960533366</v>
      </c>
      <c r="N66">
        <f t="shared" si="10"/>
        <v>1.8174331441113845</v>
      </c>
      <c r="O66" s="4">
        <f t="shared" si="11"/>
        <v>8.1191945669715174E-2</v>
      </c>
    </row>
    <row r="67" spans="1:15" x14ac:dyDescent="0.25">
      <c r="A67" s="1">
        <v>1.2342</v>
      </c>
      <c r="B67" s="1">
        <v>67.415000000000006</v>
      </c>
      <c r="C67" s="1">
        <f t="shared" si="0"/>
        <v>1.1235833333333334E-3</v>
      </c>
      <c r="D67" s="1">
        <f t="shared" si="1"/>
        <v>2.2342</v>
      </c>
      <c r="E67" s="1">
        <f t="shared" si="2"/>
        <v>1.2342</v>
      </c>
      <c r="F67" s="1">
        <f t="shared" si="3"/>
        <v>123420</v>
      </c>
      <c r="G67" s="1">
        <f t="shared" si="12"/>
        <v>8.0827509974088369E-14</v>
      </c>
      <c r="H67" s="1">
        <f t="shared" si="13"/>
        <v>8.1898471719219074E-2</v>
      </c>
      <c r="I67" s="1">
        <f t="shared" si="14"/>
        <v>5.0913855420783678</v>
      </c>
      <c r="J67" s="1">
        <f t="shared" si="15"/>
        <v>-1.0867242023922394</v>
      </c>
      <c r="K67" s="1">
        <f t="shared" si="8"/>
        <v>9.1385542078367632E-2</v>
      </c>
      <c r="L67" s="1">
        <f t="shared" si="8"/>
        <v>1.8287565388563587</v>
      </c>
      <c r="M67" s="1">
        <f t="shared" si="9"/>
        <v>5.0913855420783678</v>
      </c>
      <c r="N67" s="1">
        <f t="shared" si="10"/>
        <v>1.8287565388563587</v>
      </c>
      <c r="O67" s="1">
        <f t="shared" si="11"/>
        <v>8.1898471719219074E-2</v>
      </c>
    </row>
    <row r="68" spans="1:15" x14ac:dyDescent="0.25">
      <c r="A68">
        <v>1.2555000000000001</v>
      </c>
      <c r="B68">
        <v>68.488</v>
      </c>
      <c r="C68">
        <f t="shared" ref="C68:C80" si="16">B68/(1000*60)</f>
        <v>1.1414666666666666E-3</v>
      </c>
      <c r="D68">
        <f t="shared" ref="D68:D80" si="17">A68+1</f>
        <v>2.2555000000000001</v>
      </c>
      <c r="E68">
        <f t="shared" ref="E68:E80" si="18">D68-1</f>
        <v>1.2555000000000001</v>
      </c>
      <c r="F68">
        <f t="shared" ref="F68:F80" si="19">E68*100000</f>
        <v>125550</v>
      </c>
      <c r="G68" s="4">
        <f t="shared" si="12"/>
        <v>8.0720895282977135E-14</v>
      </c>
      <c r="H68" s="4">
        <f t="shared" si="13"/>
        <v>8.1790444387093833E-2</v>
      </c>
      <c r="I68" s="4">
        <f t="shared" si="14"/>
        <v>5.0988167170489413</v>
      </c>
      <c r="J68">
        <f t="shared" si="15"/>
        <v>-1.087297432176686</v>
      </c>
      <c r="K68">
        <f t="shared" si="8"/>
        <v>9.8816717048941252E-2</v>
      </c>
      <c r="L68">
        <f t="shared" si="8"/>
        <v>1.8356144840424859</v>
      </c>
      <c r="M68">
        <f t="shared" si="9"/>
        <v>5.0988167170489413</v>
      </c>
      <c r="N68">
        <f t="shared" si="10"/>
        <v>1.8356144840424859</v>
      </c>
      <c r="O68" s="4">
        <f t="shared" si="11"/>
        <v>8.1790444387093833E-2</v>
      </c>
    </row>
    <row r="69" spans="1:15" x14ac:dyDescent="0.25">
      <c r="A69">
        <v>1.2722</v>
      </c>
      <c r="B69">
        <v>69.978999999999999</v>
      </c>
      <c r="C69">
        <f t="shared" si="16"/>
        <v>1.1663166666666667E-3</v>
      </c>
      <c r="D69">
        <f t="shared" si="17"/>
        <v>2.2721999999999998</v>
      </c>
      <c r="E69">
        <f t="shared" si="18"/>
        <v>1.2721999999999998</v>
      </c>
      <c r="F69">
        <f t="shared" si="19"/>
        <v>127219.99999999997</v>
      </c>
      <c r="G69" s="4">
        <f t="shared" si="12"/>
        <v>8.1395527855835956E-14</v>
      </c>
      <c r="H69" s="4">
        <f t="shared" si="13"/>
        <v>8.2474015818489593E-2</v>
      </c>
      <c r="I69" s="4">
        <f t="shared" si="14"/>
        <v>5.1045553912405133</v>
      </c>
      <c r="J69">
        <f t="shared" si="15"/>
        <v>-1.0836828582882194</v>
      </c>
      <c r="K69">
        <f t="shared" ref="K69:L80" si="20">LOG(A69)</f>
        <v>0.10455539124051359</v>
      </c>
      <c r="L69">
        <f t="shared" si="20"/>
        <v>1.8449677321225246</v>
      </c>
      <c r="M69">
        <f t="shared" ref="M69:M80" si="21">LOG(F69)</f>
        <v>5.1045553912405133</v>
      </c>
      <c r="N69">
        <f t="shared" ref="N69:N80" si="22">LOG(B69)</f>
        <v>1.8449677321225246</v>
      </c>
      <c r="O69" s="4">
        <f t="shared" ref="O69:O80" si="23">G69/(0.0000000000009869233)</f>
        <v>8.2474015818489593E-2</v>
      </c>
    </row>
    <row r="70" spans="1:15" x14ac:dyDescent="0.25">
      <c r="A70">
        <v>1.292</v>
      </c>
      <c r="B70">
        <v>71.337000000000003</v>
      </c>
      <c r="C70">
        <f t="shared" si="16"/>
        <v>1.18895E-3</v>
      </c>
      <c r="D70">
        <f t="shared" si="17"/>
        <v>2.2919999999999998</v>
      </c>
      <c r="E70">
        <f t="shared" si="18"/>
        <v>1.2919999999999998</v>
      </c>
      <c r="F70">
        <f t="shared" si="19"/>
        <v>129199.99999999999</v>
      </c>
      <c r="G70" s="4">
        <f t="shared" si="12"/>
        <v>8.1703475514383412E-14</v>
      </c>
      <c r="H70" s="4">
        <f t="shared" si="13"/>
        <v>8.2786043772989662E-2</v>
      </c>
      <c r="I70" s="4">
        <f t="shared" si="14"/>
        <v>5.1112625136590655</v>
      </c>
      <c r="J70">
        <f t="shared" si="15"/>
        <v>-1.0820428712253485</v>
      </c>
      <c r="K70">
        <f t="shared" si="20"/>
        <v>0.1112625136590653</v>
      </c>
      <c r="L70">
        <f t="shared" si="20"/>
        <v>1.8533148416039473</v>
      </c>
      <c r="M70">
        <f t="shared" si="21"/>
        <v>5.1112625136590655</v>
      </c>
      <c r="N70">
        <f t="shared" si="22"/>
        <v>1.8533148416039473</v>
      </c>
      <c r="O70" s="4">
        <f t="shared" si="23"/>
        <v>8.2786043772989662E-2</v>
      </c>
    </row>
    <row r="71" spans="1:15" x14ac:dyDescent="0.25">
      <c r="A71">
        <v>1.3113999999999999</v>
      </c>
      <c r="B71">
        <v>72.914000000000001</v>
      </c>
      <c r="C71">
        <f t="shared" si="16"/>
        <v>1.2152333333333334E-3</v>
      </c>
      <c r="D71">
        <f t="shared" si="17"/>
        <v>2.3113999999999999</v>
      </c>
      <c r="E71">
        <f t="shared" si="18"/>
        <v>1.3113999999999999</v>
      </c>
      <c r="F71">
        <f t="shared" si="19"/>
        <v>131140</v>
      </c>
      <c r="G71" s="4">
        <f t="shared" si="12"/>
        <v>8.2274252960455473E-14</v>
      </c>
      <c r="H71" s="4">
        <f t="shared" si="13"/>
        <v>8.3364384000717648E-2</v>
      </c>
      <c r="I71" s="4">
        <f t="shared" si="14"/>
        <v>5.1177351793304968</v>
      </c>
      <c r="J71">
        <f t="shared" si="15"/>
        <v>-1.0790194545860974</v>
      </c>
      <c r="K71">
        <f t="shared" si="20"/>
        <v>0.1177351793304965</v>
      </c>
      <c r="L71">
        <f t="shared" si="20"/>
        <v>1.8628109239146298</v>
      </c>
      <c r="M71">
        <f t="shared" si="21"/>
        <v>5.1177351793304968</v>
      </c>
      <c r="N71">
        <f t="shared" si="22"/>
        <v>1.8628109239146298</v>
      </c>
      <c r="O71" s="4">
        <f t="shared" si="23"/>
        <v>8.3364384000717648E-2</v>
      </c>
    </row>
    <row r="72" spans="1:15" x14ac:dyDescent="0.25">
      <c r="A72">
        <v>1.3324</v>
      </c>
      <c r="B72">
        <v>74.209999999999994</v>
      </c>
      <c r="C72">
        <f t="shared" si="16"/>
        <v>1.2368333333333333E-3</v>
      </c>
      <c r="D72">
        <f t="shared" si="17"/>
        <v>2.3323999999999998</v>
      </c>
      <c r="E72">
        <f t="shared" si="18"/>
        <v>1.3323999999999998</v>
      </c>
      <c r="F72">
        <f t="shared" si="19"/>
        <v>133239.99999999997</v>
      </c>
      <c r="G72" s="4">
        <f t="shared" si="12"/>
        <v>8.2416849811981519E-14</v>
      </c>
      <c r="H72" s="4">
        <f t="shared" si="13"/>
        <v>8.3508870255653622E-2</v>
      </c>
      <c r="I72" s="4">
        <f t="shared" si="14"/>
        <v>5.1246346240191389</v>
      </c>
      <c r="J72">
        <f t="shared" si="15"/>
        <v>-1.0782673916004497</v>
      </c>
      <c r="K72">
        <f t="shared" si="20"/>
        <v>0.1246346240191392</v>
      </c>
      <c r="L72">
        <f t="shared" si="20"/>
        <v>1.87046243158892</v>
      </c>
      <c r="M72">
        <f t="shared" si="21"/>
        <v>5.1246346240191389</v>
      </c>
      <c r="N72">
        <f t="shared" si="22"/>
        <v>1.87046243158892</v>
      </c>
      <c r="O72" s="4">
        <f t="shared" si="23"/>
        <v>8.3508870255653622E-2</v>
      </c>
    </row>
    <row r="73" spans="1:15" x14ac:dyDescent="0.25">
      <c r="A73">
        <v>1.3512999999999999</v>
      </c>
      <c r="B73">
        <v>75.769000000000005</v>
      </c>
      <c r="C73">
        <f t="shared" si="16"/>
        <v>1.2628166666666667E-3</v>
      </c>
      <c r="D73">
        <f t="shared" si="17"/>
        <v>2.3513000000000002</v>
      </c>
      <c r="E73">
        <f t="shared" si="18"/>
        <v>1.3513000000000002</v>
      </c>
      <c r="F73">
        <f t="shared" si="19"/>
        <v>135130.00000000003</v>
      </c>
      <c r="G73" s="4">
        <f t="shared" si="12"/>
        <v>8.2971316632998325E-14</v>
      </c>
      <c r="H73" s="4">
        <f t="shared" si="13"/>
        <v>8.407068374310174E-2</v>
      </c>
      <c r="I73" s="4">
        <f t="shared" si="14"/>
        <v>5.1307517767651429</v>
      </c>
      <c r="J73">
        <f t="shared" si="15"/>
        <v>-1.0753554204709233</v>
      </c>
      <c r="K73">
        <f t="shared" si="20"/>
        <v>0.13075177676514291</v>
      </c>
      <c r="L73">
        <f t="shared" si="20"/>
        <v>1.8794915554644502</v>
      </c>
      <c r="M73">
        <f t="shared" si="21"/>
        <v>5.1307517767651429</v>
      </c>
      <c r="N73">
        <f t="shared" si="22"/>
        <v>1.8794915554644502</v>
      </c>
      <c r="O73" s="4">
        <f t="shared" si="23"/>
        <v>8.407068374310174E-2</v>
      </c>
    </row>
    <row r="74" spans="1:15" x14ac:dyDescent="0.25">
      <c r="A74">
        <v>1.3752</v>
      </c>
      <c r="B74">
        <v>77.006</v>
      </c>
      <c r="C74">
        <f t="shared" si="16"/>
        <v>1.2834333333333334E-3</v>
      </c>
      <c r="D74">
        <f t="shared" si="17"/>
        <v>2.3752</v>
      </c>
      <c r="E74">
        <f t="shared" si="18"/>
        <v>1.3752</v>
      </c>
      <c r="F74">
        <f t="shared" si="19"/>
        <v>137520</v>
      </c>
      <c r="G74" s="4">
        <f t="shared" si="12"/>
        <v>8.2860376892509739E-14</v>
      </c>
      <c r="H74" s="4">
        <f t="shared" si="13"/>
        <v>8.3958274054842699E-2</v>
      </c>
      <c r="I74" s="4">
        <f t="shared" si="14"/>
        <v>5.1383658636789962</v>
      </c>
      <c r="J74">
        <f t="shared" si="15"/>
        <v>-1.0759364978667016</v>
      </c>
      <c r="K74">
        <f t="shared" si="20"/>
        <v>0.138365863678996</v>
      </c>
      <c r="L74">
        <f t="shared" si="20"/>
        <v>1.8865245649825249</v>
      </c>
      <c r="M74">
        <f t="shared" si="21"/>
        <v>5.1383658636789962</v>
      </c>
      <c r="N74">
        <f t="shared" si="22"/>
        <v>1.8865245649825249</v>
      </c>
      <c r="O74" s="4">
        <f t="shared" si="23"/>
        <v>8.3958274054842699E-2</v>
      </c>
    </row>
    <row r="75" spans="1:15" x14ac:dyDescent="0.25">
      <c r="A75">
        <v>1.3912</v>
      </c>
      <c r="B75">
        <v>78.424000000000007</v>
      </c>
      <c r="C75">
        <f t="shared" si="16"/>
        <v>1.3070666666666667E-3</v>
      </c>
      <c r="D75">
        <f t="shared" si="17"/>
        <v>2.3912</v>
      </c>
      <c r="E75">
        <f t="shared" si="18"/>
        <v>1.3912</v>
      </c>
      <c r="F75">
        <f t="shared" si="19"/>
        <v>139120</v>
      </c>
      <c r="G75" s="4">
        <f t="shared" si="12"/>
        <v>8.3415666402534778E-14</v>
      </c>
      <c r="H75" s="4">
        <f t="shared" si="13"/>
        <v>8.4520921131900295E-2</v>
      </c>
      <c r="I75" s="4">
        <f t="shared" si="14"/>
        <v>5.1433895689946558</v>
      </c>
      <c r="J75">
        <f t="shared" si="15"/>
        <v>-1.0730357785349927</v>
      </c>
      <c r="K75">
        <f t="shared" si="20"/>
        <v>0.14338956899465605</v>
      </c>
      <c r="L75">
        <f t="shared" si="20"/>
        <v>1.8944489896298939</v>
      </c>
      <c r="M75">
        <f t="shared" si="21"/>
        <v>5.1433895689946558</v>
      </c>
      <c r="N75">
        <f t="shared" si="22"/>
        <v>1.8944489896298939</v>
      </c>
      <c r="O75" s="4">
        <f t="shared" si="23"/>
        <v>8.4520921131900295E-2</v>
      </c>
    </row>
    <row r="76" spans="1:15" x14ac:dyDescent="0.25">
      <c r="A76">
        <v>1.4136</v>
      </c>
      <c r="B76">
        <v>79.900000000000006</v>
      </c>
      <c r="C76">
        <f t="shared" si="16"/>
        <v>1.3316666666666668E-3</v>
      </c>
      <c r="D76">
        <f t="shared" si="17"/>
        <v>2.4135999999999997</v>
      </c>
      <c r="E76">
        <f t="shared" si="18"/>
        <v>1.4135999999999997</v>
      </c>
      <c r="F76">
        <f t="shared" si="19"/>
        <v>141359.99999999997</v>
      </c>
      <c r="G76" s="4">
        <f t="shared" si="12"/>
        <v>8.363892569826227E-14</v>
      </c>
      <c r="H76" s="4">
        <f t="shared" si="13"/>
        <v>8.4747138605666988E-2</v>
      </c>
      <c r="I76" s="4">
        <f t="shared" si="14"/>
        <v>5.1503265364987074</v>
      </c>
      <c r="J76">
        <f t="shared" si="15"/>
        <v>-1.0718749563549468</v>
      </c>
      <c r="K76">
        <f t="shared" si="20"/>
        <v>0.15032653649870764</v>
      </c>
      <c r="L76">
        <f t="shared" si="20"/>
        <v>1.9025467793139914</v>
      </c>
      <c r="M76">
        <f t="shared" si="21"/>
        <v>5.1503265364987074</v>
      </c>
      <c r="N76">
        <f t="shared" si="22"/>
        <v>1.9025467793139914</v>
      </c>
      <c r="O76" s="4">
        <f t="shared" si="23"/>
        <v>8.4747138605666988E-2</v>
      </c>
    </row>
    <row r="77" spans="1:15" x14ac:dyDescent="0.25">
      <c r="A77">
        <v>1.4311</v>
      </c>
      <c r="B77">
        <v>81.25</v>
      </c>
      <c r="C77">
        <f t="shared" si="16"/>
        <v>1.3541666666666667E-3</v>
      </c>
      <c r="D77">
        <f t="shared" si="17"/>
        <v>2.4310999999999998</v>
      </c>
      <c r="E77">
        <f t="shared" si="18"/>
        <v>1.4310999999999998</v>
      </c>
      <c r="F77">
        <f t="shared" si="19"/>
        <v>143109.99999999997</v>
      </c>
      <c r="G77" s="4">
        <f t="shared" si="12"/>
        <v>8.4012051706673668E-14</v>
      </c>
      <c r="H77" s="4">
        <f t="shared" si="13"/>
        <v>8.5125208520939424E-2</v>
      </c>
      <c r="I77" s="4">
        <f t="shared" si="14"/>
        <v>5.1556699817198108</v>
      </c>
      <c r="J77">
        <f t="shared" si="15"/>
        <v>-1.0699418112391299</v>
      </c>
      <c r="K77">
        <f t="shared" si="20"/>
        <v>0.15566998171981131</v>
      </c>
      <c r="L77">
        <f t="shared" si="20"/>
        <v>1.9098233696509119</v>
      </c>
      <c r="M77">
        <f t="shared" si="21"/>
        <v>5.1556699817198108</v>
      </c>
      <c r="N77">
        <f t="shared" si="22"/>
        <v>1.9098233696509119</v>
      </c>
      <c r="O77" s="4">
        <f t="shared" si="23"/>
        <v>8.5125208520939424E-2</v>
      </c>
    </row>
    <row r="78" spans="1:15" x14ac:dyDescent="0.25">
      <c r="A78">
        <v>1.4521999999999999</v>
      </c>
      <c r="B78">
        <v>82.677999999999997</v>
      </c>
      <c r="C78">
        <f t="shared" si="16"/>
        <v>1.3779666666666665E-3</v>
      </c>
      <c r="D78">
        <f t="shared" si="17"/>
        <v>2.4521999999999999</v>
      </c>
      <c r="E78">
        <f t="shared" si="18"/>
        <v>1.4521999999999999</v>
      </c>
      <c r="F78">
        <f t="shared" si="19"/>
        <v>145220</v>
      </c>
      <c r="G78" s="4">
        <f t="shared" si="12"/>
        <v>8.4246473963012898E-14</v>
      </c>
      <c r="H78" s="4">
        <f t="shared" si="13"/>
        <v>8.5362736864164512E-2</v>
      </c>
      <c r="I78" s="4">
        <f t="shared" si="14"/>
        <v>5.1620264324211771</v>
      </c>
      <c r="J78">
        <f t="shared" si="15"/>
        <v>-1.0687316691933582</v>
      </c>
      <c r="K78">
        <f t="shared" si="20"/>
        <v>0.16202643242117698</v>
      </c>
      <c r="L78">
        <f t="shared" si="20"/>
        <v>1.9173899623980493</v>
      </c>
      <c r="M78">
        <f t="shared" si="21"/>
        <v>5.1620264324211771</v>
      </c>
      <c r="N78">
        <f t="shared" si="22"/>
        <v>1.9173899623980493</v>
      </c>
      <c r="O78" s="4">
        <f t="shared" si="23"/>
        <v>8.5362736864164512E-2</v>
      </c>
    </row>
    <row r="79" spans="1:15" x14ac:dyDescent="0.25">
      <c r="A79">
        <v>1.4738</v>
      </c>
      <c r="B79">
        <v>83.926000000000002</v>
      </c>
      <c r="C79">
        <f t="shared" si="16"/>
        <v>1.3987666666666666E-3</v>
      </c>
      <c r="D79">
        <f t="shared" si="17"/>
        <v>2.4737999999999998</v>
      </c>
      <c r="E79">
        <f t="shared" si="18"/>
        <v>1.4737999999999998</v>
      </c>
      <c r="F79">
        <f t="shared" si="19"/>
        <v>147379.99999999997</v>
      </c>
      <c r="G79" s="4">
        <f t="shared" si="12"/>
        <v>8.4264796356384682E-14</v>
      </c>
      <c r="H79" s="4">
        <f t="shared" si="13"/>
        <v>8.5381302028622361E-2</v>
      </c>
      <c r="I79" s="4">
        <f t="shared" si="14"/>
        <v>5.168438552186772</v>
      </c>
      <c r="J79">
        <f t="shared" si="15"/>
        <v>-1.0686372266750281</v>
      </c>
      <c r="K79">
        <f t="shared" si="20"/>
        <v>0.16843855218677245</v>
      </c>
      <c r="L79">
        <f t="shared" si="20"/>
        <v>1.9238965246819748</v>
      </c>
      <c r="M79">
        <f t="shared" si="21"/>
        <v>5.168438552186772</v>
      </c>
      <c r="N79">
        <f t="shared" si="22"/>
        <v>1.9238965246819748</v>
      </c>
      <c r="O79" s="4">
        <f t="shared" si="23"/>
        <v>8.5381302028622361E-2</v>
      </c>
    </row>
    <row r="80" spans="1:15" x14ac:dyDescent="0.25">
      <c r="A80">
        <v>1.4912000000000001</v>
      </c>
      <c r="B80">
        <v>85.436999999999998</v>
      </c>
      <c r="C80">
        <f t="shared" si="16"/>
        <v>1.42395E-3</v>
      </c>
      <c r="D80">
        <f t="shared" si="17"/>
        <v>2.4912000000000001</v>
      </c>
      <c r="E80">
        <f t="shared" si="18"/>
        <v>1.4912000000000001</v>
      </c>
      <c r="F80">
        <f t="shared" si="19"/>
        <v>149120</v>
      </c>
      <c r="G80" s="4">
        <f t="shared" si="12"/>
        <v>8.4780953842902186E-14</v>
      </c>
      <c r="H80" s="4">
        <f t="shared" si="13"/>
        <v>8.5904298584198166E-2</v>
      </c>
      <c r="I80" s="4">
        <f t="shared" si="14"/>
        <v>5.1735358950099064</v>
      </c>
      <c r="J80">
        <f t="shared" si="15"/>
        <v>-1.0659851038673771</v>
      </c>
      <c r="K80">
        <f t="shared" si="20"/>
        <v>0.17353589500990615</v>
      </c>
      <c r="L80">
        <f t="shared" si="20"/>
        <v>1.9316459903127594</v>
      </c>
      <c r="M80">
        <f t="shared" si="21"/>
        <v>5.1735358950099064</v>
      </c>
      <c r="N80">
        <f t="shared" si="22"/>
        <v>1.9316459903127594</v>
      </c>
      <c r="O80" s="4">
        <f t="shared" si="23"/>
        <v>8.5904298584198166E-2</v>
      </c>
    </row>
    <row r="82" spans="1:17" x14ac:dyDescent="0.25">
      <c r="A82" s="1" t="s">
        <v>41</v>
      </c>
    </row>
    <row r="83" spans="1:17" x14ac:dyDescent="0.25">
      <c r="A83" t="s">
        <v>42</v>
      </c>
      <c r="B83" t="s">
        <v>43</v>
      </c>
      <c r="C83" t="s">
        <v>30</v>
      </c>
      <c r="D83" t="s">
        <v>31</v>
      </c>
      <c r="E83" s="3" t="s">
        <v>32</v>
      </c>
      <c r="F83" s="3" t="s">
        <v>33</v>
      </c>
      <c r="G83" s="4" t="s">
        <v>34</v>
      </c>
      <c r="H83" s="5" t="s">
        <v>35</v>
      </c>
      <c r="I83" s="5" t="s">
        <v>36</v>
      </c>
      <c r="J83" s="5" t="s">
        <v>37</v>
      </c>
      <c r="K83" s="5" t="s">
        <v>38</v>
      </c>
      <c r="L83" s="5" t="s">
        <v>39</v>
      </c>
      <c r="M83" s="5" t="s">
        <v>44</v>
      </c>
      <c r="N83" s="5" t="s">
        <v>40</v>
      </c>
      <c r="O83" s="5" t="s">
        <v>39</v>
      </c>
      <c r="Q83" s="5" t="s">
        <v>35</v>
      </c>
    </row>
    <row r="84" spans="1:17" x14ac:dyDescent="0.25">
      <c r="A84">
        <v>0</v>
      </c>
      <c r="B84">
        <v>0</v>
      </c>
      <c r="C84">
        <f t="shared" ref="C84:C147" si="24">B84/(1000*60)</f>
        <v>0</v>
      </c>
      <c r="D84">
        <f t="shared" ref="D84:D147" si="25">A84+1</f>
        <v>1</v>
      </c>
      <c r="E84">
        <f t="shared" ref="E84:E147" si="26">D84-1</f>
        <v>0</v>
      </c>
      <c r="F84">
        <f t="shared" ref="F84:F147" si="27">E84*100000</f>
        <v>0</v>
      </c>
      <c r="G84" s="4" t="e">
        <f>(0.00001781*0.000134*C84)/(0.0002688*F84)</f>
        <v>#DIV/0!</v>
      </c>
      <c r="H84" s="4" t="e">
        <f>G84/(0.0000000000009869233)</f>
        <v>#DIV/0!</v>
      </c>
      <c r="I84" s="4" t="e">
        <f>LOG(F84)</f>
        <v>#NUM!</v>
      </c>
      <c r="J84" t="e">
        <f>LOG(H84)</f>
        <v>#DIV/0!</v>
      </c>
      <c r="K84" t="e">
        <f>LOG(A84)</f>
        <v>#NUM!</v>
      </c>
      <c r="L84" t="e">
        <f>LOG(B84)</f>
        <v>#NUM!</v>
      </c>
      <c r="N84" t="e">
        <f>LOG(F84)</f>
        <v>#NUM!</v>
      </c>
      <c r="O84" t="e">
        <f>LOG(B84)</f>
        <v>#NUM!</v>
      </c>
      <c r="Q84" s="4" t="e">
        <f>G84/(0.0000000000009869233)</f>
        <v>#DIV/0!</v>
      </c>
    </row>
    <row r="85" spans="1:17" x14ac:dyDescent="0.25">
      <c r="A85">
        <v>5.5598000000000002E-3</v>
      </c>
      <c r="B85">
        <v>3.4047000000000001E-3</v>
      </c>
      <c r="C85">
        <f t="shared" si="24"/>
        <v>5.6745000000000003E-8</v>
      </c>
      <c r="D85">
        <f t="shared" si="25"/>
        <v>1.0055597999999999</v>
      </c>
      <c r="E85">
        <f t="shared" si="26"/>
        <v>5.5597999999998926E-3</v>
      </c>
      <c r="F85">
        <f t="shared" si="27"/>
        <v>555.97999999998922</v>
      </c>
      <c r="G85" s="4">
        <f t="shared" ref="G85:G107" si="28">(0.00001781*0.000134*C85)/(0.0002688*F85)</f>
        <v>9.0616625349127904E-16</v>
      </c>
      <c r="H85" s="4">
        <f t="shared" ref="H85:H107" si="29">G85/(0.0000000000009869233)</f>
        <v>9.1817292538465647E-4</v>
      </c>
      <c r="I85" s="4">
        <f t="shared" ref="I85:I107" si="30">LOG(F85)</f>
        <v>2.7450591691974036</v>
      </c>
      <c r="J85">
        <f t="shared" ref="J85:J107" si="31">LOG(H85)</f>
        <v>-3.0370755176355653</v>
      </c>
      <c r="K85">
        <f t="shared" ref="K85:L148" si="32">LOG(A85)</f>
        <v>-2.254940830802588</v>
      </c>
      <c r="L85">
        <f t="shared" si="32"/>
        <v>-2.4679211492679309</v>
      </c>
      <c r="N85">
        <f t="shared" ref="N85:N148" si="33">LOG(F85)</f>
        <v>2.7450591691974036</v>
      </c>
      <c r="O85">
        <f t="shared" ref="O85:O148" si="34">LOG(B85)</f>
        <v>-2.4679211492679309</v>
      </c>
      <c r="Q85" s="4">
        <f t="shared" ref="Q85:Q148" si="35">G85/(0.0000000000009869233)</f>
        <v>9.1817292538465647E-4</v>
      </c>
    </row>
    <row r="86" spans="1:17" x14ac:dyDescent="0.25">
      <c r="A86">
        <v>2.0500999999999998E-2</v>
      </c>
      <c r="B86">
        <v>4.0055000000000004E-3</v>
      </c>
      <c r="C86">
        <f t="shared" si="24"/>
        <v>6.6758333333333337E-8</v>
      </c>
      <c r="D86">
        <f t="shared" si="25"/>
        <v>1.0205010000000001</v>
      </c>
      <c r="E86">
        <f t="shared" si="26"/>
        <v>2.0501000000000102E-2</v>
      </c>
      <c r="F86">
        <f t="shared" si="27"/>
        <v>2050.1000000000104</v>
      </c>
      <c r="G86" s="4">
        <f t="shared" si="28"/>
        <v>2.8911451334787633E-16</v>
      </c>
      <c r="H86" s="4">
        <f t="shared" si="29"/>
        <v>2.9294527077015643E-4</v>
      </c>
      <c r="I86" s="4">
        <f t="shared" si="30"/>
        <v>3.3117750456357418</v>
      </c>
      <c r="J86">
        <f t="shared" si="31"/>
        <v>-3.5332135087334513</v>
      </c>
      <c r="K86">
        <f t="shared" si="32"/>
        <v>-1.6882249543642605</v>
      </c>
      <c r="L86">
        <f t="shared" si="32"/>
        <v>-2.3973432639274788</v>
      </c>
      <c r="N86">
        <f t="shared" si="33"/>
        <v>3.3117750456357418</v>
      </c>
      <c r="O86">
        <f t="shared" si="34"/>
        <v>-2.3973432639274788</v>
      </c>
      <c r="Q86" s="4">
        <f t="shared" si="35"/>
        <v>2.9294527077015643E-4</v>
      </c>
    </row>
    <row r="87" spans="1:17" x14ac:dyDescent="0.25">
      <c r="A87">
        <v>4.0427999999999999E-2</v>
      </c>
      <c r="B87">
        <v>3.6851000000000002E-3</v>
      </c>
      <c r="C87">
        <f t="shared" si="24"/>
        <v>6.141833333333333E-8</v>
      </c>
      <c r="D87">
        <f t="shared" si="25"/>
        <v>1.0404279999999999</v>
      </c>
      <c r="E87">
        <f t="shared" si="26"/>
        <v>4.0427999999999908E-2</v>
      </c>
      <c r="F87">
        <f t="shared" si="27"/>
        <v>4042.7999999999906</v>
      </c>
      <c r="G87" s="4">
        <f t="shared" si="28"/>
        <v>1.3488238095066357E-16</v>
      </c>
      <c r="H87" s="4">
        <f t="shared" si="29"/>
        <v>1.3666956788907869E-4</v>
      </c>
      <c r="I87" s="4">
        <f t="shared" si="30"/>
        <v>3.6066822570287442</v>
      </c>
      <c r="J87">
        <f t="shared" si="31"/>
        <v>-3.8643281786961898</v>
      </c>
      <c r="K87">
        <f t="shared" si="32"/>
        <v>-1.3933177429712549</v>
      </c>
      <c r="L87">
        <f t="shared" si="32"/>
        <v>-2.4335507224972153</v>
      </c>
      <c r="N87">
        <f t="shared" si="33"/>
        <v>3.6066822570287442</v>
      </c>
      <c r="O87">
        <f t="shared" si="34"/>
        <v>-2.4335507224972153</v>
      </c>
      <c r="Q87" s="4">
        <f t="shared" si="35"/>
        <v>1.3666956788907869E-4</v>
      </c>
    </row>
    <row r="88" spans="1:17" x14ac:dyDescent="0.25">
      <c r="A88">
        <v>6.0285999999999999E-2</v>
      </c>
      <c r="B88">
        <v>6.2486E-3</v>
      </c>
      <c r="C88">
        <f t="shared" si="24"/>
        <v>1.0414333333333334E-7</v>
      </c>
      <c r="D88">
        <f t="shared" si="25"/>
        <v>1.0602860000000001</v>
      </c>
      <c r="E88">
        <f t="shared" si="26"/>
        <v>6.0286000000000062E-2</v>
      </c>
      <c r="F88">
        <f t="shared" si="27"/>
        <v>6028.6000000000058</v>
      </c>
      <c r="G88" s="4">
        <f t="shared" si="28"/>
        <v>1.5337495853923008E-16</v>
      </c>
      <c r="H88" s="4">
        <f t="shared" si="29"/>
        <v>1.55407171498768E-4</v>
      </c>
      <c r="I88" s="4">
        <f t="shared" si="30"/>
        <v>3.7802164692102269</v>
      </c>
      <c r="J88">
        <f t="shared" si="31"/>
        <v>-3.8085289438975356</v>
      </c>
      <c r="K88">
        <f t="shared" si="32"/>
        <v>-1.2197835307897735</v>
      </c>
      <c r="L88">
        <f t="shared" si="32"/>
        <v>-2.2042172755170784</v>
      </c>
      <c r="N88">
        <f t="shared" si="33"/>
        <v>3.7802164692102269</v>
      </c>
      <c r="O88">
        <f t="shared" si="34"/>
        <v>-2.2042172755170784</v>
      </c>
      <c r="Q88" s="4">
        <f t="shared" si="35"/>
        <v>1.55407171498768E-4</v>
      </c>
    </row>
    <row r="89" spans="1:17" x14ac:dyDescent="0.25">
      <c r="A89">
        <v>8.0138000000000001E-2</v>
      </c>
      <c r="B89">
        <v>4.6864000000000003E-3</v>
      </c>
      <c r="C89">
        <f t="shared" si="24"/>
        <v>7.810666666666667E-8</v>
      </c>
      <c r="D89">
        <f t="shared" si="25"/>
        <v>1.080138</v>
      </c>
      <c r="E89">
        <f t="shared" si="26"/>
        <v>8.0138000000000043E-2</v>
      </c>
      <c r="F89">
        <f t="shared" si="27"/>
        <v>8013.8000000000038</v>
      </c>
      <c r="G89" s="4">
        <f t="shared" si="28"/>
        <v>8.6534454009294263E-17</v>
      </c>
      <c r="H89" s="4">
        <f t="shared" si="29"/>
        <v>8.7681032567874575E-5</v>
      </c>
      <c r="I89" s="4">
        <f t="shared" si="30"/>
        <v>3.9038384995665791</v>
      </c>
      <c r="J89">
        <f t="shared" si="31"/>
        <v>-4.0570943443992862</v>
      </c>
      <c r="K89">
        <f t="shared" si="32"/>
        <v>-1.0961615004334211</v>
      </c>
      <c r="L89">
        <f t="shared" si="32"/>
        <v>-2.3291606456624767</v>
      </c>
      <c r="N89">
        <f t="shared" si="33"/>
        <v>3.9038384995665791</v>
      </c>
      <c r="O89">
        <f t="shared" si="34"/>
        <v>-2.3291606456624767</v>
      </c>
      <c r="Q89" s="4">
        <f t="shared" si="35"/>
        <v>8.7681032567874575E-5</v>
      </c>
    </row>
    <row r="90" spans="1:17" x14ac:dyDescent="0.25">
      <c r="A90">
        <v>0.10008</v>
      </c>
      <c r="B90">
        <v>4.8066000000000003E-3</v>
      </c>
      <c r="C90">
        <f t="shared" si="24"/>
        <v>8.0110000000000007E-8</v>
      </c>
      <c r="D90">
        <f t="shared" si="25"/>
        <v>1.1000799999999999</v>
      </c>
      <c r="E90">
        <f t="shared" si="26"/>
        <v>0.10007999999999995</v>
      </c>
      <c r="F90">
        <f t="shared" si="27"/>
        <v>10007.999999999995</v>
      </c>
      <c r="G90" s="4">
        <f t="shared" si="28"/>
        <v>7.1068784630034144E-17</v>
      </c>
      <c r="H90" s="4">
        <f t="shared" si="29"/>
        <v>7.2010443597829879E-5</v>
      </c>
      <c r="I90" s="4">
        <f t="shared" si="30"/>
        <v>4.000347296685363</v>
      </c>
      <c r="J90">
        <f t="shared" si="31"/>
        <v>-4.1426045137354475</v>
      </c>
      <c r="K90">
        <f t="shared" si="32"/>
        <v>-0.9996527033146364</v>
      </c>
      <c r="L90">
        <f t="shared" si="32"/>
        <v>-2.3181620178798537</v>
      </c>
      <c r="N90">
        <f t="shared" si="33"/>
        <v>4.000347296685363</v>
      </c>
      <c r="O90">
        <f t="shared" si="34"/>
        <v>-2.3181620178798537</v>
      </c>
      <c r="Q90" s="4">
        <f t="shared" si="35"/>
        <v>7.2010443597829879E-5</v>
      </c>
    </row>
    <row r="91" spans="1:17" x14ac:dyDescent="0.25">
      <c r="A91">
        <v>0.11992</v>
      </c>
      <c r="B91">
        <v>5.6077000000000002E-3</v>
      </c>
      <c r="C91">
        <f t="shared" si="24"/>
        <v>9.3461666666666664E-8</v>
      </c>
      <c r="D91">
        <f t="shared" si="25"/>
        <v>1.11992</v>
      </c>
      <c r="E91">
        <f t="shared" si="26"/>
        <v>0.11992000000000003</v>
      </c>
      <c r="F91">
        <f t="shared" si="27"/>
        <v>11992.000000000002</v>
      </c>
      <c r="G91" s="4">
        <f t="shared" si="28"/>
        <v>6.919605815045679E-17</v>
      </c>
      <c r="H91" s="4">
        <f t="shared" si="29"/>
        <v>7.0112903556392666E-5</v>
      </c>
      <c r="I91" s="4">
        <f t="shared" si="30"/>
        <v>4.0788916198402232</v>
      </c>
      <c r="J91">
        <f t="shared" si="31"/>
        <v>-4.1542020472596946</v>
      </c>
      <c r="K91">
        <f t="shared" si="32"/>
        <v>-0.92110838015977692</v>
      </c>
      <c r="L91">
        <f t="shared" si="32"/>
        <v>-2.2512152282492406</v>
      </c>
      <c r="N91">
        <f t="shared" si="33"/>
        <v>4.0788916198402232</v>
      </c>
      <c r="O91">
        <f t="shared" si="34"/>
        <v>-2.2512152282492406</v>
      </c>
      <c r="Q91" s="4">
        <f t="shared" si="35"/>
        <v>7.0112903556392666E-5</v>
      </c>
    </row>
    <row r="92" spans="1:17" x14ac:dyDescent="0.25">
      <c r="A92">
        <v>0.13971</v>
      </c>
      <c r="B92">
        <v>5.4475000000000001E-3</v>
      </c>
      <c r="C92">
        <f t="shared" si="24"/>
        <v>9.0791666666666667E-8</v>
      </c>
      <c r="D92">
        <f t="shared" si="25"/>
        <v>1.13971</v>
      </c>
      <c r="E92">
        <f t="shared" si="26"/>
        <v>0.13971</v>
      </c>
      <c r="F92">
        <f t="shared" si="27"/>
        <v>13971</v>
      </c>
      <c r="G92" s="4">
        <f t="shared" si="28"/>
        <v>5.7697626675735919E-17</v>
      </c>
      <c r="H92" s="4">
        <f t="shared" si="29"/>
        <v>5.8462118257554476E-5</v>
      </c>
      <c r="I92" s="4">
        <f t="shared" si="30"/>
        <v>4.1452274926523938</v>
      </c>
      <c r="J92">
        <f t="shared" si="31"/>
        <v>-4.2331254529043312</v>
      </c>
      <c r="K92">
        <f t="shared" si="32"/>
        <v>-0.85477250734760624</v>
      </c>
      <c r="L92">
        <f t="shared" si="32"/>
        <v>-2.2638027610817066</v>
      </c>
      <c r="N92">
        <f t="shared" si="33"/>
        <v>4.1452274926523938</v>
      </c>
      <c r="O92">
        <f t="shared" si="34"/>
        <v>-2.2638027610817066</v>
      </c>
      <c r="Q92" s="4">
        <f t="shared" si="35"/>
        <v>5.8462118257554476E-5</v>
      </c>
    </row>
    <row r="93" spans="1:17" x14ac:dyDescent="0.25">
      <c r="A93">
        <v>0.15972</v>
      </c>
      <c r="B93">
        <v>5.4475000000000001E-3</v>
      </c>
      <c r="C93">
        <f t="shared" si="24"/>
        <v>9.0791666666666667E-8</v>
      </c>
      <c r="D93">
        <f t="shared" si="25"/>
        <v>1.1597200000000001</v>
      </c>
      <c r="E93">
        <f t="shared" si="26"/>
        <v>0.15972000000000008</v>
      </c>
      <c r="F93">
        <f t="shared" si="27"/>
        <v>15972.000000000009</v>
      </c>
      <c r="G93" s="4">
        <f t="shared" si="28"/>
        <v>5.0469167435932014E-17</v>
      </c>
      <c r="H93" s="4">
        <f t="shared" si="29"/>
        <v>5.1137882179833031E-5</v>
      </c>
      <c r="I93" s="4">
        <f t="shared" si="30"/>
        <v>4.2033593015223003</v>
      </c>
      <c r="J93">
        <f t="shared" si="31"/>
        <v>-4.2912572617742377</v>
      </c>
      <c r="K93">
        <f t="shared" si="32"/>
        <v>-0.79664069847770003</v>
      </c>
      <c r="L93">
        <f t="shared" si="32"/>
        <v>-2.2638027610817066</v>
      </c>
      <c r="N93">
        <f t="shared" si="33"/>
        <v>4.2033593015223003</v>
      </c>
      <c r="O93">
        <f t="shared" si="34"/>
        <v>-2.2638027610817066</v>
      </c>
      <c r="Q93" s="4">
        <f t="shared" si="35"/>
        <v>5.1137882179833031E-5</v>
      </c>
    </row>
    <row r="94" spans="1:17" x14ac:dyDescent="0.25">
      <c r="A94">
        <v>0.17960000000000001</v>
      </c>
      <c r="B94">
        <v>5.9281000000000004E-3</v>
      </c>
      <c r="C94">
        <f t="shared" si="24"/>
        <v>9.8801666666666671E-8</v>
      </c>
      <c r="D94">
        <f t="shared" si="25"/>
        <v>1.1796</v>
      </c>
      <c r="E94">
        <f t="shared" si="26"/>
        <v>0.17959999999999998</v>
      </c>
      <c r="F94">
        <f t="shared" si="27"/>
        <v>17960</v>
      </c>
      <c r="G94" s="4">
        <f t="shared" si="28"/>
        <v>4.8842444512662625E-17</v>
      </c>
      <c r="H94" s="4">
        <f t="shared" si="29"/>
        <v>4.9489605233418463E-5</v>
      </c>
      <c r="I94" s="4">
        <f t="shared" si="30"/>
        <v>4.2543063323312857</v>
      </c>
      <c r="J94">
        <f t="shared" si="31"/>
        <v>-4.3054860104368089</v>
      </c>
      <c r="K94">
        <f t="shared" si="32"/>
        <v>-0.74569366766871437</v>
      </c>
      <c r="L94">
        <f t="shared" si="32"/>
        <v>-2.2270844789352924</v>
      </c>
      <c r="N94">
        <f t="shared" si="33"/>
        <v>4.2543063323312857</v>
      </c>
      <c r="O94">
        <f t="shared" si="34"/>
        <v>-2.2270844789352924</v>
      </c>
      <c r="Q94" s="4">
        <f t="shared" si="35"/>
        <v>4.9489605233418463E-5</v>
      </c>
    </row>
    <row r="95" spans="1:17" x14ac:dyDescent="0.25">
      <c r="A95">
        <v>0.19941</v>
      </c>
      <c r="B95">
        <v>5.6077000000000002E-3</v>
      </c>
      <c r="C95">
        <f t="shared" si="24"/>
        <v>9.3461666666666664E-8</v>
      </c>
      <c r="D95">
        <f t="shared" si="25"/>
        <v>1.1994100000000001</v>
      </c>
      <c r="E95">
        <f t="shared" si="26"/>
        <v>0.19941000000000009</v>
      </c>
      <c r="F95">
        <f t="shared" si="27"/>
        <v>19941.000000000007</v>
      </c>
      <c r="G95" s="4">
        <f t="shared" si="28"/>
        <v>4.1612713973234926E-17</v>
      </c>
      <c r="H95" s="4">
        <f t="shared" si="29"/>
        <v>4.2164081011396652E-5</v>
      </c>
      <c r="I95" s="4">
        <f t="shared" si="30"/>
        <v>4.299746933493803</v>
      </c>
      <c r="J95">
        <f t="shared" si="31"/>
        <v>-4.3750573609132744</v>
      </c>
      <c r="K95">
        <f t="shared" si="32"/>
        <v>-0.70025306650619679</v>
      </c>
      <c r="L95">
        <f t="shared" si="32"/>
        <v>-2.2512152282492406</v>
      </c>
      <c r="N95">
        <f t="shared" si="33"/>
        <v>4.299746933493803</v>
      </c>
      <c r="O95">
        <f t="shared" si="34"/>
        <v>-2.2512152282492406</v>
      </c>
      <c r="Q95" s="4">
        <f t="shared" si="35"/>
        <v>4.2164081011396652E-5</v>
      </c>
    </row>
    <row r="96" spans="1:17" x14ac:dyDescent="0.25">
      <c r="A96">
        <v>0.21923999999999999</v>
      </c>
      <c r="B96">
        <v>6.0882999999999996E-3</v>
      </c>
      <c r="C96">
        <f t="shared" si="24"/>
        <v>1.0147166666666665E-7</v>
      </c>
      <c r="D96">
        <f t="shared" si="25"/>
        <v>1.2192400000000001</v>
      </c>
      <c r="E96">
        <f t="shared" si="26"/>
        <v>0.2192400000000001</v>
      </c>
      <c r="F96">
        <f t="shared" si="27"/>
        <v>21924.000000000011</v>
      </c>
      <c r="G96" s="4">
        <f t="shared" si="28"/>
        <v>4.1092678822340435E-17</v>
      </c>
      <c r="H96" s="4">
        <f t="shared" si="29"/>
        <v>4.1637155412523374E-5</v>
      </c>
      <c r="I96" s="4">
        <f t="shared" si="30"/>
        <v>4.3409197934001629</v>
      </c>
      <c r="J96">
        <f t="shared" si="31"/>
        <v>-4.3805189484901126</v>
      </c>
      <c r="K96">
        <f t="shared" si="32"/>
        <v>-0.65908020659983735</v>
      </c>
      <c r="L96">
        <f t="shared" si="32"/>
        <v>-2.2155039559197194</v>
      </c>
      <c r="N96">
        <f t="shared" si="33"/>
        <v>4.3409197934001629</v>
      </c>
      <c r="O96">
        <f t="shared" si="34"/>
        <v>-2.2155039559197194</v>
      </c>
      <c r="Q96" s="4">
        <f t="shared" si="35"/>
        <v>4.1637155412523374E-5</v>
      </c>
    </row>
    <row r="97" spans="1:17" x14ac:dyDescent="0.25">
      <c r="A97">
        <v>0.23959</v>
      </c>
      <c r="B97">
        <v>1.2978E-2</v>
      </c>
      <c r="C97">
        <f t="shared" si="24"/>
        <v>2.163E-7</v>
      </c>
      <c r="D97">
        <f t="shared" si="25"/>
        <v>1.23959</v>
      </c>
      <c r="E97">
        <f t="shared" si="26"/>
        <v>0.23958999999999997</v>
      </c>
      <c r="F97">
        <f t="shared" si="27"/>
        <v>23958.999999999996</v>
      </c>
      <c r="G97" s="4">
        <f t="shared" si="28"/>
        <v>8.015438483450898E-17</v>
      </c>
      <c r="H97" s="4">
        <f t="shared" si="29"/>
        <v>8.1216427694542193E-5</v>
      </c>
      <c r="I97" s="4">
        <f t="shared" si="30"/>
        <v>4.3794686875259101</v>
      </c>
      <c r="J97">
        <f t="shared" si="31"/>
        <v>-4.0903561168734059</v>
      </c>
      <c r="K97">
        <f t="shared" si="32"/>
        <v>-0.62053131247408944</v>
      </c>
      <c r="L97">
        <f t="shared" si="32"/>
        <v>-1.8867922301772648</v>
      </c>
      <c r="N97">
        <f t="shared" si="33"/>
        <v>4.3794686875259101</v>
      </c>
      <c r="O97">
        <f t="shared" si="34"/>
        <v>-1.8867922301772648</v>
      </c>
      <c r="Q97" s="4">
        <f t="shared" si="35"/>
        <v>8.1216427694542193E-5</v>
      </c>
    </row>
    <row r="98" spans="1:17" x14ac:dyDescent="0.25">
      <c r="A98">
        <v>0.25917000000000001</v>
      </c>
      <c r="B98">
        <v>1.5141E-2</v>
      </c>
      <c r="C98">
        <f t="shared" si="24"/>
        <v>2.5235000000000001E-7</v>
      </c>
      <c r="D98">
        <f t="shared" si="25"/>
        <v>1.2591700000000001</v>
      </c>
      <c r="E98">
        <f t="shared" si="26"/>
        <v>0.25917000000000012</v>
      </c>
      <c r="F98">
        <f t="shared" si="27"/>
        <v>25917.000000000011</v>
      </c>
      <c r="G98" s="4">
        <f t="shared" si="28"/>
        <v>8.6448613804002504E-17</v>
      </c>
      <c r="H98" s="4">
        <f t="shared" si="29"/>
        <v>8.7594054982796028E-5</v>
      </c>
      <c r="I98" s="4">
        <f t="shared" si="30"/>
        <v>4.4135847287244099</v>
      </c>
      <c r="J98">
        <f t="shared" si="31"/>
        <v>-4.0575253684412917</v>
      </c>
      <c r="K98">
        <f t="shared" si="32"/>
        <v>-0.58641527127559068</v>
      </c>
      <c r="L98">
        <f t="shared" si="32"/>
        <v>-1.8198454405466518</v>
      </c>
      <c r="N98">
        <f t="shared" si="33"/>
        <v>4.4135847287244099</v>
      </c>
      <c r="O98">
        <f t="shared" si="34"/>
        <v>-1.8198454405466518</v>
      </c>
      <c r="Q98" s="4">
        <f t="shared" si="35"/>
        <v>8.7594054982796028E-5</v>
      </c>
    </row>
    <row r="99" spans="1:17" x14ac:dyDescent="0.25">
      <c r="A99">
        <v>0.27881</v>
      </c>
      <c r="B99">
        <v>1.6863E-2</v>
      </c>
      <c r="C99">
        <f t="shared" si="24"/>
        <v>2.8104999999999999E-7</v>
      </c>
      <c r="D99">
        <f t="shared" si="25"/>
        <v>1.27881</v>
      </c>
      <c r="E99">
        <f t="shared" si="26"/>
        <v>0.27881</v>
      </c>
      <c r="F99">
        <f t="shared" si="27"/>
        <v>27881</v>
      </c>
      <c r="G99" s="4">
        <f t="shared" si="28"/>
        <v>8.9498281573174103E-17</v>
      </c>
      <c r="H99" s="4">
        <f t="shared" si="29"/>
        <v>9.0684130745696348E-5</v>
      </c>
      <c r="I99" s="4">
        <f t="shared" si="30"/>
        <v>4.4453083464235847</v>
      </c>
      <c r="J99">
        <f t="shared" si="31"/>
        <v>-4.0424687055812152</v>
      </c>
      <c r="K99">
        <f t="shared" si="32"/>
        <v>-0.55469165357641514</v>
      </c>
      <c r="L99">
        <f t="shared" si="32"/>
        <v>-1.7730651599873999</v>
      </c>
      <c r="N99">
        <f t="shared" si="33"/>
        <v>4.4453083464235847</v>
      </c>
      <c r="O99">
        <f t="shared" si="34"/>
        <v>-1.7730651599873999</v>
      </c>
      <c r="Q99" s="4">
        <f t="shared" si="35"/>
        <v>9.0684130745696348E-5</v>
      </c>
    </row>
    <row r="100" spans="1:17" x14ac:dyDescent="0.25">
      <c r="A100">
        <v>0.29870999999999998</v>
      </c>
      <c r="B100">
        <v>2.3713000000000001E-2</v>
      </c>
      <c r="C100">
        <f t="shared" si="24"/>
        <v>3.952166666666667E-7</v>
      </c>
      <c r="D100">
        <f t="shared" si="25"/>
        <v>1.29871</v>
      </c>
      <c r="E100">
        <f t="shared" si="26"/>
        <v>0.29871000000000003</v>
      </c>
      <c r="F100">
        <f t="shared" si="27"/>
        <v>29871.000000000004</v>
      </c>
      <c r="G100" s="4">
        <f t="shared" si="28"/>
        <v>1.1746945193531925E-16</v>
      </c>
      <c r="H100" s="4">
        <f t="shared" si="29"/>
        <v>1.1902591815931313E-4</v>
      </c>
      <c r="I100" s="4">
        <f t="shared" si="30"/>
        <v>4.4752497618479286</v>
      </c>
      <c r="J100">
        <f t="shared" si="31"/>
        <v>-3.92435845971705</v>
      </c>
      <c r="K100">
        <f t="shared" si="32"/>
        <v>-0.52475023815207122</v>
      </c>
      <c r="L100">
        <f t="shared" si="32"/>
        <v>-1.6250134986988904</v>
      </c>
      <c r="N100">
        <f t="shared" si="33"/>
        <v>4.4752497618479286</v>
      </c>
      <c r="O100">
        <f t="shared" si="34"/>
        <v>-1.6250134986988904</v>
      </c>
      <c r="Q100" s="4">
        <f t="shared" si="35"/>
        <v>1.1902591815931313E-4</v>
      </c>
    </row>
    <row r="101" spans="1:17" x14ac:dyDescent="0.25">
      <c r="A101">
        <v>0.31823000000000001</v>
      </c>
      <c r="B101">
        <v>3.2844999999999999E-2</v>
      </c>
      <c r="C101">
        <f t="shared" si="24"/>
        <v>5.4741666666666664E-7</v>
      </c>
      <c r="D101">
        <f t="shared" si="25"/>
        <v>1.31823</v>
      </c>
      <c r="E101">
        <f t="shared" si="26"/>
        <v>0.31823000000000001</v>
      </c>
      <c r="F101">
        <f t="shared" si="27"/>
        <v>31823</v>
      </c>
      <c r="G101" s="4">
        <f t="shared" si="28"/>
        <v>1.5272718617929583E-16</v>
      </c>
      <c r="H101" s="4">
        <f t="shared" si="29"/>
        <v>1.5475081617720023E-4</v>
      </c>
      <c r="I101" s="4">
        <f t="shared" si="30"/>
        <v>4.5027411188062079</v>
      </c>
      <c r="J101">
        <f t="shared" si="31"/>
        <v>-3.8103670517726616</v>
      </c>
      <c r="K101">
        <f t="shared" si="32"/>
        <v>-0.49725888119379202</v>
      </c>
      <c r="L101">
        <f t="shared" si="32"/>
        <v>-1.4835307337962229</v>
      </c>
      <c r="N101">
        <f t="shared" si="33"/>
        <v>4.5027411188062079</v>
      </c>
      <c r="O101">
        <f t="shared" si="34"/>
        <v>-1.4835307337962229</v>
      </c>
      <c r="Q101" s="4">
        <f t="shared" si="35"/>
        <v>1.5475081617720023E-4</v>
      </c>
    </row>
    <row r="102" spans="1:17" x14ac:dyDescent="0.25">
      <c r="A102">
        <v>0.33817999999999998</v>
      </c>
      <c r="B102">
        <v>5.3512999999999998E-2</v>
      </c>
      <c r="C102">
        <f t="shared" si="24"/>
        <v>8.9188333333333328E-7</v>
      </c>
      <c r="D102">
        <f t="shared" si="25"/>
        <v>1.3381799999999999</v>
      </c>
      <c r="E102">
        <f t="shared" si="26"/>
        <v>0.33817999999999993</v>
      </c>
      <c r="F102">
        <f t="shared" si="27"/>
        <v>33817.999999999993</v>
      </c>
      <c r="G102" s="4">
        <f t="shared" si="28"/>
        <v>2.3415292212979239E-16</v>
      </c>
      <c r="H102" s="4">
        <f t="shared" si="29"/>
        <v>2.372554403465724E-4</v>
      </c>
      <c r="I102" s="4">
        <f t="shared" si="30"/>
        <v>4.5291479198008266</v>
      </c>
      <c r="J102">
        <f t="shared" si="31"/>
        <v>-3.6247838202688176</v>
      </c>
      <c r="K102">
        <f t="shared" si="32"/>
        <v>-0.47085208019917363</v>
      </c>
      <c r="L102">
        <f t="shared" si="32"/>
        <v>-1.2715407012977606</v>
      </c>
      <c r="N102">
        <f t="shared" si="33"/>
        <v>4.5291479198008266</v>
      </c>
      <c r="O102">
        <f t="shared" si="34"/>
        <v>-1.2715407012977606</v>
      </c>
      <c r="Q102" s="4">
        <f t="shared" si="35"/>
        <v>2.372554403465724E-4</v>
      </c>
    </row>
    <row r="103" spans="1:17" x14ac:dyDescent="0.25">
      <c r="A103">
        <v>0.35843999999999998</v>
      </c>
      <c r="B103">
        <v>8.1031000000000006E-2</v>
      </c>
      <c r="C103">
        <f t="shared" si="24"/>
        <v>1.3505166666666667E-6</v>
      </c>
      <c r="D103">
        <f t="shared" si="25"/>
        <v>1.3584399999999999</v>
      </c>
      <c r="E103">
        <f t="shared" si="26"/>
        <v>0.35843999999999987</v>
      </c>
      <c r="F103">
        <f t="shared" si="27"/>
        <v>35843.999999999985</v>
      </c>
      <c r="G103" s="4">
        <f t="shared" si="28"/>
        <v>3.345206507534083E-16</v>
      </c>
      <c r="H103" s="4">
        <f t="shared" si="29"/>
        <v>3.3895303794469976E-4</v>
      </c>
      <c r="I103" s="4">
        <f t="shared" si="30"/>
        <v>4.5544164686517528</v>
      </c>
      <c r="J103">
        <f t="shared" si="31"/>
        <v>-3.4698604692727364</v>
      </c>
      <c r="K103">
        <f t="shared" si="32"/>
        <v>-0.44558353134824691</v>
      </c>
      <c r="L103">
        <f t="shared" si="32"/>
        <v>-1.0913488014507531</v>
      </c>
      <c r="N103">
        <f t="shared" si="33"/>
        <v>4.5544164686517528</v>
      </c>
      <c r="O103">
        <f t="shared" si="34"/>
        <v>-1.0913488014507531</v>
      </c>
      <c r="Q103" s="4">
        <f t="shared" si="35"/>
        <v>3.3895303794469976E-4</v>
      </c>
    </row>
    <row r="104" spans="1:17" x14ac:dyDescent="0.25">
      <c r="A104">
        <v>0.37775999999999998</v>
      </c>
      <c r="B104">
        <v>0.1168</v>
      </c>
      <c r="C104">
        <f t="shared" si="24"/>
        <v>1.9466666666666665E-6</v>
      </c>
      <c r="D104">
        <f t="shared" si="25"/>
        <v>1.3777599999999999</v>
      </c>
      <c r="E104">
        <f t="shared" si="26"/>
        <v>0.37775999999999987</v>
      </c>
      <c r="F104">
        <f t="shared" si="27"/>
        <v>37775.999999999985</v>
      </c>
      <c r="G104" s="4">
        <f t="shared" si="28"/>
        <v>4.575252595920483E-16</v>
      </c>
      <c r="H104" s="4">
        <f t="shared" si="29"/>
        <v>4.6358745364715603E-4</v>
      </c>
      <c r="I104" s="4">
        <f t="shared" si="30"/>
        <v>4.5772159697346515</v>
      </c>
      <c r="J104">
        <f t="shared" si="31"/>
        <v>-3.3338683261285014</v>
      </c>
      <c r="K104">
        <f t="shared" si="32"/>
        <v>-0.42278403026534822</v>
      </c>
      <c r="L104">
        <f t="shared" si="32"/>
        <v>-0.93255715722361932</v>
      </c>
      <c r="N104">
        <f t="shared" si="33"/>
        <v>4.5772159697346515</v>
      </c>
      <c r="O104">
        <f t="shared" si="34"/>
        <v>-0.93255715722361932</v>
      </c>
      <c r="Q104" s="4">
        <f t="shared" si="35"/>
        <v>4.6358745364715603E-4</v>
      </c>
    </row>
    <row r="105" spans="1:17" x14ac:dyDescent="0.25">
      <c r="A105">
        <v>0.39787</v>
      </c>
      <c r="B105">
        <v>0.17152000000000001</v>
      </c>
      <c r="C105">
        <f t="shared" si="24"/>
        <v>2.8586666666666669E-6</v>
      </c>
      <c r="D105">
        <f t="shared" si="25"/>
        <v>1.3978699999999999</v>
      </c>
      <c r="E105">
        <f t="shared" si="26"/>
        <v>0.39786999999999995</v>
      </c>
      <c r="F105">
        <f t="shared" si="27"/>
        <v>39786.999999999993</v>
      </c>
      <c r="G105" s="4">
        <f t="shared" si="28"/>
        <v>6.3791347656429245E-16</v>
      </c>
      <c r="H105" s="4">
        <f t="shared" si="29"/>
        <v>6.4636580833008243E-4</v>
      </c>
      <c r="I105" s="4">
        <f t="shared" si="30"/>
        <v>4.5997411939198445</v>
      </c>
      <c r="J105">
        <f t="shared" si="31"/>
        <v>-3.1895216250773992</v>
      </c>
      <c r="K105">
        <f t="shared" si="32"/>
        <v>-0.40025880608015524</v>
      </c>
      <c r="L105">
        <f t="shared" si="32"/>
        <v>-0.76568523198732397</v>
      </c>
      <c r="N105">
        <f t="shared" si="33"/>
        <v>4.5997411939198445</v>
      </c>
      <c r="O105">
        <f t="shared" si="34"/>
        <v>-0.76568523198732397</v>
      </c>
      <c r="Q105" s="4">
        <f t="shared" si="35"/>
        <v>6.4636580833008243E-4</v>
      </c>
    </row>
    <row r="106" spans="1:17" x14ac:dyDescent="0.25">
      <c r="A106">
        <v>0.41802</v>
      </c>
      <c r="B106">
        <v>0.23499999999999999</v>
      </c>
      <c r="C106">
        <f t="shared" si="24"/>
        <v>3.9166666666666667E-6</v>
      </c>
      <c r="D106">
        <f t="shared" si="25"/>
        <v>1.4180200000000001</v>
      </c>
      <c r="E106">
        <f t="shared" si="26"/>
        <v>0.41802000000000006</v>
      </c>
      <c r="F106">
        <f t="shared" si="27"/>
        <v>41802.000000000007</v>
      </c>
      <c r="G106" s="4">
        <f t="shared" si="28"/>
        <v>8.3187678444222693E-16</v>
      </c>
      <c r="H106" s="4">
        <f t="shared" si="29"/>
        <v>8.428991234093134E-4</v>
      </c>
      <c r="I106" s="4">
        <f t="shared" si="30"/>
        <v>4.6211970609182131</v>
      </c>
      <c r="J106">
        <f t="shared" si="31"/>
        <v>-3.0742243978167072</v>
      </c>
      <c r="K106">
        <f t="shared" si="32"/>
        <v>-0.37880293908178708</v>
      </c>
      <c r="L106">
        <f t="shared" si="32"/>
        <v>-0.62893213772826373</v>
      </c>
      <c r="N106">
        <f t="shared" si="33"/>
        <v>4.6211970609182131</v>
      </c>
      <c r="O106">
        <f t="shared" si="34"/>
        <v>-0.62893213772826373</v>
      </c>
      <c r="Q106" s="4">
        <f t="shared" si="35"/>
        <v>8.428991234093134E-4</v>
      </c>
    </row>
    <row r="107" spans="1:17" x14ac:dyDescent="0.25">
      <c r="A107">
        <v>0.43822</v>
      </c>
      <c r="B107">
        <v>0.34871999999999997</v>
      </c>
      <c r="C107">
        <f t="shared" si="24"/>
        <v>5.8119999999999996E-6</v>
      </c>
      <c r="D107">
        <f t="shared" si="25"/>
        <v>1.4382200000000001</v>
      </c>
      <c r="E107">
        <f t="shared" si="26"/>
        <v>0.43822000000000005</v>
      </c>
      <c r="F107">
        <f t="shared" si="27"/>
        <v>43822.000000000007</v>
      </c>
      <c r="G107" s="4">
        <f t="shared" si="28"/>
        <v>1.1775323970238911E-15</v>
      </c>
      <c r="H107" s="4">
        <f t="shared" si="29"/>
        <v>1.1931346610459912E-3</v>
      </c>
      <c r="I107" s="4">
        <f t="shared" si="30"/>
        <v>4.6416921945195897</v>
      </c>
      <c r="J107">
        <f t="shared" si="31"/>
        <v>-2.9233105376801927</v>
      </c>
      <c r="K107">
        <f t="shared" si="32"/>
        <v>-0.35830780548041019</v>
      </c>
      <c r="L107">
        <f t="shared" si="32"/>
        <v>-0.45752314399037247</v>
      </c>
      <c r="N107">
        <f t="shared" si="33"/>
        <v>4.6416921945195897</v>
      </c>
      <c r="O107">
        <f t="shared" si="34"/>
        <v>-0.45752314399037247</v>
      </c>
      <c r="Q107" s="4">
        <f t="shared" si="35"/>
        <v>1.1931346610459912E-3</v>
      </c>
    </row>
    <row r="108" spans="1:17" x14ac:dyDescent="0.25">
      <c r="A108">
        <v>0.45823999999999998</v>
      </c>
      <c r="B108">
        <v>0.48882999999999999</v>
      </c>
      <c r="C108" s="1">
        <f t="shared" si="24"/>
        <v>8.1471666666666671E-6</v>
      </c>
      <c r="D108" s="1">
        <f t="shared" si="25"/>
        <v>1.45824</v>
      </c>
      <c r="E108" s="1">
        <f t="shared" si="26"/>
        <v>0.45823999999999998</v>
      </c>
      <c r="F108" s="1">
        <f t="shared" si="27"/>
        <v>45824</v>
      </c>
      <c r="G108" s="1">
        <f>(0.00001781*0.000134*C108)/(0.0002688*F108)</f>
        <v>1.5785307917789844E-15</v>
      </c>
      <c r="H108" s="1">
        <f>G108/(0.0000000000009869233)</f>
        <v>1.5994462708287303E-3</v>
      </c>
      <c r="I108" s="1">
        <f>LOG(F108)</f>
        <v>4.6610929962917425</v>
      </c>
      <c r="J108" s="1">
        <f>LOG(H108)</f>
        <v>-2.7960303443104286</v>
      </c>
      <c r="K108" s="1">
        <f t="shared" si="32"/>
        <v>-0.33890700370825727</v>
      </c>
      <c r="L108" s="1">
        <f t="shared" si="32"/>
        <v>-0.31084214884845546</v>
      </c>
      <c r="M108">
        <f>G108/G28</f>
        <v>2.3667811552833085E-2</v>
      </c>
      <c r="N108">
        <f t="shared" si="33"/>
        <v>4.6610929962917425</v>
      </c>
      <c r="O108">
        <f t="shared" si="34"/>
        <v>-0.31084214884845546</v>
      </c>
      <c r="Q108" s="4">
        <f t="shared" si="35"/>
        <v>1.5994462708287303E-3</v>
      </c>
    </row>
    <row r="109" spans="1:17" x14ac:dyDescent="0.25">
      <c r="A109">
        <v>0.47810000000000002</v>
      </c>
      <c r="B109">
        <v>0.62758000000000003</v>
      </c>
      <c r="C109">
        <f t="shared" si="24"/>
        <v>1.0459666666666667E-5</v>
      </c>
      <c r="D109">
        <f t="shared" si="25"/>
        <v>1.4781</v>
      </c>
      <c r="E109">
        <f t="shared" si="26"/>
        <v>0.47809999999999997</v>
      </c>
      <c r="F109">
        <f t="shared" si="27"/>
        <v>47810</v>
      </c>
      <c r="G109" s="4">
        <f t="shared" ref="G109:G160" si="36">(0.00001781*0.000134*C109)/(0.0002688*F109)</f>
        <v>1.942399484836639E-15</v>
      </c>
      <c r="H109" s="4">
        <f t="shared" ref="H109:H160" si="37">G109/(0.0000000000009869233)</f>
        <v>1.9681362116353305E-3</v>
      </c>
      <c r="I109" s="4">
        <f t="shared" ref="I109:I160" si="38">LOG(F109)</f>
        <v>4.6795187436957892</v>
      </c>
      <c r="J109">
        <f t="shared" ref="J109:J160" si="39">LOG(H109)</f>
        <v>-2.705944848021292</v>
      </c>
      <c r="K109">
        <f t="shared" si="32"/>
        <v>-0.32048125630421059</v>
      </c>
      <c r="L109">
        <f t="shared" si="32"/>
        <v>-0.20233090515527222</v>
      </c>
      <c r="M109">
        <f t="shared" ref="M109:M160" si="40">G109/G29</f>
        <v>2.8926124320934082E-2</v>
      </c>
      <c r="N109">
        <f t="shared" si="33"/>
        <v>4.6795187436957892</v>
      </c>
      <c r="O109">
        <f t="shared" si="34"/>
        <v>-0.20233090515527222</v>
      </c>
      <c r="Q109" s="4">
        <f t="shared" si="35"/>
        <v>1.9681362116353305E-3</v>
      </c>
    </row>
    <row r="110" spans="1:17" x14ac:dyDescent="0.25">
      <c r="A110">
        <v>0.49717</v>
      </c>
      <c r="B110">
        <v>0.87836000000000003</v>
      </c>
      <c r="C110">
        <f t="shared" si="24"/>
        <v>1.4639333333333334E-5</v>
      </c>
      <c r="D110">
        <f t="shared" si="25"/>
        <v>1.4971700000000001</v>
      </c>
      <c r="E110">
        <f t="shared" si="26"/>
        <v>0.49717000000000011</v>
      </c>
      <c r="F110">
        <f t="shared" si="27"/>
        <v>49717.000000000015</v>
      </c>
      <c r="G110" s="4">
        <f t="shared" si="36"/>
        <v>2.6143025007654434E-15</v>
      </c>
      <c r="H110" s="4">
        <f t="shared" si="37"/>
        <v>2.6489419195650189E-3</v>
      </c>
      <c r="I110" s="4">
        <f t="shared" si="38"/>
        <v>4.6965049147653852</v>
      </c>
      <c r="J110">
        <f t="shared" si="39"/>
        <v>-2.5769275638956519</v>
      </c>
      <c r="K110">
        <f t="shared" si="32"/>
        <v>-0.30349508523461471</v>
      </c>
      <c r="L110">
        <f t="shared" si="32"/>
        <v>-5.6327449960035726E-2</v>
      </c>
      <c r="M110">
        <f t="shared" si="40"/>
        <v>3.867395216289557E-2</v>
      </c>
      <c r="N110">
        <f t="shared" si="33"/>
        <v>4.6965049147653852</v>
      </c>
      <c r="O110">
        <f t="shared" si="34"/>
        <v>-5.6327449960035726E-2</v>
      </c>
      <c r="Q110" s="4">
        <f t="shared" si="35"/>
        <v>2.6489419195650189E-3</v>
      </c>
    </row>
    <row r="111" spans="1:17" x14ac:dyDescent="0.25">
      <c r="A111">
        <v>0.51665000000000005</v>
      </c>
      <c r="B111">
        <v>1.1777</v>
      </c>
      <c r="C111">
        <f t="shared" si="24"/>
        <v>1.9628333333333333E-5</v>
      </c>
      <c r="D111">
        <f t="shared" si="25"/>
        <v>1.5166500000000001</v>
      </c>
      <c r="E111">
        <f t="shared" si="26"/>
        <v>0.51665000000000005</v>
      </c>
      <c r="F111">
        <f t="shared" si="27"/>
        <v>51665.000000000007</v>
      </c>
      <c r="G111" s="4">
        <f t="shared" si="36"/>
        <v>3.3730784686410777E-15</v>
      </c>
      <c r="H111" s="4">
        <f t="shared" si="37"/>
        <v>3.4177716430862232E-3</v>
      </c>
      <c r="I111" s="4">
        <f t="shared" si="38"/>
        <v>4.7131964337252485</v>
      </c>
      <c r="J111">
        <f t="shared" si="39"/>
        <v>-2.4662569578413271</v>
      </c>
      <c r="K111">
        <f t="shared" si="32"/>
        <v>-0.28680356627475168</v>
      </c>
      <c r="L111">
        <f t="shared" si="32"/>
        <v>7.1034675054151702E-2</v>
      </c>
      <c r="M111">
        <f t="shared" si="40"/>
        <v>4.9892457060573131E-2</v>
      </c>
      <c r="N111">
        <f t="shared" si="33"/>
        <v>4.7131964337252485</v>
      </c>
      <c r="O111">
        <f t="shared" si="34"/>
        <v>7.1034675054151702E-2</v>
      </c>
      <c r="Q111" s="4">
        <f t="shared" si="35"/>
        <v>3.4177716430862232E-3</v>
      </c>
    </row>
    <row r="112" spans="1:17" x14ac:dyDescent="0.25">
      <c r="A112">
        <v>0.53774</v>
      </c>
      <c r="B112">
        <v>1.5859000000000001</v>
      </c>
      <c r="C112">
        <f t="shared" si="24"/>
        <v>2.643166666666667E-5</v>
      </c>
      <c r="D112">
        <f t="shared" si="25"/>
        <v>1.5377399999999999</v>
      </c>
      <c r="E112">
        <f t="shared" si="26"/>
        <v>0.53773999999999988</v>
      </c>
      <c r="F112">
        <f t="shared" si="27"/>
        <v>53773.999999999985</v>
      </c>
      <c r="G112" s="4">
        <f t="shared" si="36"/>
        <v>4.3640695100666785E-15</v>
      </c>
      <c r="H112" s="4">
        <f t="shared" si="37"/>
        <v>4.4218932819467104E-3</v>
      </c>
      <c r="I112" s="4">
        <f t="shared" si="38"/>
        <v>4.7305723428434137</v>
      </c>
      <c r="J112">
        <f t="shared" si="39"/>
        <v>-2.3543917429017935</v>
      </c>
      <c r="K112">
        <f t="shared" si="32"/>
        <v>-0.26942765715658584</v>
      </c>
      <c r="L112">
        <f t="shared" si="32"/>
        <v>0.20027579911185098</v>
      </c>
      <c r="M112">
        <f t="shared" si="40"/>
        <v>6.3804238074695291E-2</v>
      </c>
      <c r="N112">
        <f t="shared" si="33"/>
        <v>4.7305723428434137</v>
      </c>
      <c r="O112">
        <f t="shared" si="34"/>
        <v>0.20027579911185098</v>
      </c>
      <c r="Q112" s="4">
        <f t="shared" si="35"/>
        <v>4.4218932819467104E-3</v>
      </c>
    </row>
    <row r="113" spans="1:17" x14ac:dyDescent="0.25">
      <c r="A113">
        <v>0.55779000000000001</v>
      </c>
      <c r="B113">
        <v>2.0867</v>
      </c>
      <c r="C113">
        <f t="shared" si="24"/>
        <v>3.4778333333333332E-5</v>
      </c>
      <c r="D113">
        <f t="shared" si="25"/>
        <v>1.55779</v>
      </c>
      <c r="E113">
        <f t="shared" si="26"/>
        <v>0.55779000000000001</v>
      </c>
      <c r="F113">
        <f t="shared" si="27"/>
        <v>55779</v>
      </c>
      <c r="G113" s="4">
        <f t="shared" si="36"/>
        <v>5.5357630827561562E-15</v>
      </c>
      <c r="H113" s="4">
        <f t="shared" si="37"/>
        <v>5.6091117544353813E-3</v>
      </c>
      <c r="I113" s="4">
        <f t="shared" si="38"/>
        <v>4.7464707240143822</v>
      </c>
      <c r="J113">
        <f t="shared" si="39"/>
        <v>-2.2511059071377253</v>
      </c>
      <c r="K113">
        <f t="shared" si="32"/>
        <v>-0.25352927598561742</v>
      </c>
      <c r="L113">
        <f t="shared" si="32"/>
        <v>0.31946001604688762</v>
      </c>
      <c r="M113">
        <f t="shared" si="40"/>
        <v>8.03473281407759E-2</v>
      </c>
      <c r="N113">
        <f t="shared" si="33"/>
        <v>4.7464707240143822</v>
      </c>
      <c r="O113">
        <f t="shared" si="34"/>
        <v>0.31946001604688762</v>
      </c>
      <c r="Q113" s="4">
        <f t="shared" si="35"/>
        <v>5.6091117544353813E-3</v>
      </c>
    </row>
    <row r="114" spans="1:17" x14ac:dyDescent="0.25">
      <c r="A114">
        <v>0.57726</v>
      </c>
      <c r="B114">
        <v>2.5726</v>
      </c>
      <c r="C114">
        <f t="shared" si="24"/>
        <v>4.2876666666666669E-5</v>
      </c>
      <c r="D114">
        <f t="shared" si="25"/>
        <v>1.5772599999999999</v>
      </c>
      <c r="E114">
        <f t="shared" si="26"/>
        <v>0.57725999999999988</v>
      </c>
      <c r="F114">
        <f t="shared" si="27"/>
        <v>57725.999999999985</v>
      </c>
      <c r="G114" s="4">
        <f t="shared" si="36"/>
        <v>6.5946082768747741E-15</v>
      </c>
      <c r="H114" s="4">
        <f t="shared" si="37"/>
        <v>6.6819866111933659E-3</v>
      </c>
      <c r="I114" s="4">
        <f t="shared" si="38"/>
        <v>4.761371465031746</v>
      </c>
      <c r="J114">
        <f t="shared" si="39"/>
        <v>-2.1750943989000224</v>
      </c>
      <c r="K114">
        <f t="shared" si="32"/>
        <v>-0.23862853496825348</v>
      </c>
      <c r="L114">
        <f t="shared" si="32"/>
        <v>0.41037226530195448</v>
      </c>
      <c r="M114">
        <f t="shared" si="40"/>
        <v>9.5463207939593758E-2</v>
      </c>
      <c r="N114">
        <f t="shared" si="33"/>
        <v>4.761371465031746</v>
      </c>
      <c r="O114">
        <f t="shared" si="34"/>
        <v>0.41037226530195448</v>
      </c>
      <c r="Q114" s="4">
        <f t="shared" si="35"/>
        <v>6.6819866111933659E-3</v>
      </c>
    </row>
    <row r="115" spans="1:17" x14ac:dyDescent="0.25">
      <c r="A115">
        <v>0.59728000000000003</v>
      </c>
      <c r="B115">
        <v>3.2921999999999998</v>
      </c>
      <c r="C115">
        <f t="shared" si="24"/>
        <v>5.4869999999999995E-5</v>
      </c>
      <c r="D115">
        <f t="shared" si="25"/>
        <v>1.59728</v>
      </c>
      <c r="E115">
        <f t="shared" si="26"/>
        <v>0.59728000000000003</v>
      </c>
      <c r="F115">
        <f t="shared" si="27"/>
        <v>59728</v>
      </c>
      <c r="G115" s="4">
        <f t="shared" si="36"/>
        <v>8.1563610316171417E-15</v>
      </c>
      <c r="H115" s="4">
        <f t="shared" si="37"/>
        <v>8.2644325365680803E-3</v>
      </c>
      <c r="I115" s="4">
        <f t="shared" si="38"/>
        <v>4.7761779725822295</v>
      </c>
      <c r="J115">
        <f t="shared" si="39"/>
        <v>-2.082786961172737</v>
      </c>
      <c r="K115">
        <f t="shared" si="32"/>
        <v>-0.22382202741777066</v>
      </c>
      <c r="L115">
        <f t="shared" si="32"/>
        <v>0.51748621057972288</v>
      </c>
      <c r="M115">
        <f t="shared" si="40"/>
        <v>0.11757698621703298</v>
      </c>
      <c r="N115">
        <f t="shared" si="33"/>
        <v>4.7761779725822295</v>
      </c>
      <c r="O115">
        <f t="shared" si="34"/>
        <v>0.51748621057972288</v>
      </c>
      <c r="Q115" s="4">
        <f t="shared" si="35"/>
        <v>8.2644325365680803E-3</v>
      </c>
    </row>
    <row r="116" spans="1:17" x14ac:dyDescent="0.25">
      <c r="A116">
        <v>0.61599999999999999</v>
      </c>
      <c r="B116">
        <v>4.0289000000000001</v>
      </c>
      <c r="C116">
        <f t="shared" si="24"/>
        <v>6.7148333333333336E-5</v>
      </c>
      <c r="D116">
        <f t="shared" si="25"/>
        <v>1.6160000000000001</v>
      </c>
      <c r="E116">
        <f t="shared" si="26"/>
        <v>0.6160000000000001</v>
      </c>
      <c r="F116">
        <f t="shared" si="27"/>
        <v>61600.000000000007</v>
      </c>
      <c r="G116" s="4">
        <f t="shared" si="36"/>
        <v>9.6781863255482128E-15</v>
      </c>
      <c r="H116" s="4">
        <f t="shared" si="37"/>
        <v>9.8064219636401443E-3</v>
      </c>
      <c r="I116" s="4">
        <f t="shared" si="38"/>
        <v>4.7895807121644252</v>
      </c>
      <c r="J116">
        <f t="shared" si="39"/>
        <v>-2.0084894232928061</v>
      </c>
      <c r="K116">
        <f t="shared" si="32"/>
        <v>-0.21041928783557454</v>
      </c>
      <c r="L116">
        <f t="shared" si="32"/>
        <v>0.60518648804185016</v>
      </c>
      <c r="M116">
        <f t="shared" si="40"/>
        <v>0.13889008803717764</v>
      </c>
      <c r="N116">
        <f t="shared" si="33"/>
        <v>4.7895807121644252</v>
      </c>
      <c r="O116">
        <f t="shared" si="34"/>
        <v>0.60518648804185016</v>
      </c>
      <c r="Q116" s="4">
        <f t="shared" si="35"/>
        <v>9.8064219636401443E-3</v>
      </c>
    </row>
    <row r="117" spans="1:17" x14ac:dyDescent="0.25">
      <c r="A117">
        <v>0.63604000000000005</v>
      </c>
      <c r="B117">
        <v>4.8897000000000004</v>
      </c>
      <c r="C117">
        <f t="shared" si="24"/>
        <v>8.1495000000000005E-5</v>
      </c>
      <c r="D117">
        <f t="shared" si="25"/>
        <v>1.6360399999999999</v>
      </c>
      <c r="E117">
        <f t="shared" si="26"/>
        <v>0.63603999999999994</v>
      </c>
      <c r="F117">
        <f t="shared" si="27"/>
        <v>63603.999999999993</v>
      </c>
      <c r="G117" s="4">
        <f t="shared" si="36"/>
        <v>1.1375905838553508E-14</v>
      </c>
      <c r="H117" s="4">
        <f t="shared" si="37"/>
        <v>1.1526636202178536E-2</v>
      </c>
      <c r="I117" s="4">
        <f t="shared" si="38"/>
        <v>4.8034844289078737</v>
      </c>
      <c r="J117">
        <f t="shared" si="39"/>
        <v>-1.9382974136050588</v>
      </c>
      <c r="K117">
        <f t="shared" si="32"/>
        <v>-0.19651557109212592</v>
      </c>
      <c r="L117">
        <f t="shared" si="32"/>
        <v>0.68928221447304572</v>
      </c>
      <c r="M117">
        <f t="shared" si="40"/>
        <v>0.16206223190136768</v>
      </c>
      <c r="N117">
        <f t="shared" si="33"/>
        <v>4.8034844289078737</v>
      </c>
      <c r="O117">
        <f t="shared" si="34"/>
        <v>0.68928221447304572</v>
      </c>
      <c r="Q117" s="4">
        <f t="shared" si="35"/>
        <v>1.1526636202178536E-2</v>
      </c>
    </row>
    <row r="118" spans="1:17" x14ac:dyDescent="0.25">
      <c r="A118">
        <v>0.65583000000000002</v>
      </c>
      <c r="B118">
        <v>5.6878000000000002</v>
      </c>
      <c r="C118">
        <f t="shared" si="24"/>
        <v>9.4796666666666673E-5</v>
      </c>
      <c r="D118">
        <f t="shared" si="25"/>
        <v>1.6558299999999999</v>
      </c>
      <c r="E118">
        <f t="shared" si="26"/>
        <v>0.65582999999999991</v>
      </c>
      <c r="F118">
        <f t="shared" si="27"/>
        <v>65582.999999999985</v>
      </c>
      <c r="G118" s="4">
        <f t="shared" si="36"/>
        <v>1.2833385524710121E-14</v>
      </c>
      <c r="H118" s="4">
        <f t="shared" si="37"/>
        <v>1.3003427444371938E-2</v>
      </c>
      <c r="I118" s="4">
        <f t="shared" si="38"/>
        <v>4.8167912789641179</v>
      </c>
      <c r="J118">
        <f t="shared" si="39"/>
        <v>-1.8859421612325173</v>
      </c>
      <c r="K118">
        <f t="shared" si="32"/>
        <v>-0.18320872103588212</v>
      </c>
      <c r="L118">
        <f t="shared" si="32"/>
        <v>0.75494431690183095</v>
      </c>
      <c r="M118">
        <f t="shared" si="40"/>
        <v>0.18177346884718662</v>
      </c>
      <c r="N118">
        <f t="shared" si="33"/>
        <v>4.8167912789641179</v>
      </c>
      <c r="O118">
        <f t="shared" si="34"/>
        <v>0.75494431690183095</v>
      </c>
      <c r="Q118" s="4">
        <f t="shared" si="35"/>
        <v>1.3003427444371938E-2</v>
      </c>
    </row>
    <row r="119" spans="1:17" x14ac:dyDescent="0.25">
      <c r="A119">
        <v>0.67713000000000001</v>
      </c>
      <c r="B119">
        <v>6.5625999999999998</v>
      </c>
      <c r="C119">
        <f t="shared" si="24"/>
        <v>1.0937666666666666E-4</v>
      </c>
      <c r="D119">
        <f t="shared" si="25"/>
        <v>1.67713</v>
      </c>
      <c r="E119">
        <f t="shared" si="26"/>
        <v>0.67713000000000001</v>
      </c>
      <c r="F119">
        <f t="shared" si="27"/>
        <v>67713</v>
      </c>
      <c r="G119" s="4">
        <f t="shared" si="36"/>
        <v>1.4341417592991102E-14</v>
      </c>
      <c r="H119" s="4">
        <f t="shared" si="37"/>
        <v>1.453144088602539E-2</v>
      </c>
      <c r="I119" s="4">
        <f t="shared" si="38"/>
        <v>4.8306720554837836</v>
      </c>
      <c r="J119">
        <f t="shared" si="39"/>
        <v>-1.8376913204697454</v>
      </c>
      <c r="K119">
        <f t="shared" si="32"/>
        <v>-0.16932794451621616</v>
      </c>
      <c r="L119">
        <f t="shared" si="32"/>
        <v>0.81707593418426894</v>
      </c>
      <c r="M119">
        <f t="shared" si="40"/>
        <v>0.20214598141985851</v>
      </c>
      <c r="N119">
        <f t="shared" si="33"/>
        <v>4.8306720554837836</v>
      </c>
      <c r="O119">
        <f t="shared" si="34"/>
        <v>0.81707593418426894</v>
      </c>
      <c r="Q119" s="4">
        <f t="shared" si="35"/>
        <v>1.453144088602539E-2</v>
      </c>
    </row>
    <row r="120" spans="1:17" x14ac:dyDescent="0.25">
      <c r="A120">
        <v>0.69584000000000001</v>
      </c>
      <c r="B120">
        <v>7.4629000000000003</v>
      </c>
      <c r="C120">
        <f t="shared" si="24"/>
        <v>1.2438166666666668E-4</v>
      </c>
      <c r="D120">
        <f t="shared" si="25"/>
        <v>1.69584</v>
      </c>
      <c r="E120">
        <f t="shared" si="26"/>
        <v>0.69584000000000001</v>
      </c>
      <c r="F120">
        <f t="shared" si="27"/>
        <v>69584</v>
      </c>
      <c r="G120" s="4">
        <f t="shared" si="36"/>
        <v>1.5870347455111356E-14</v>
      </c>
      <c r="H120" s="4">
        <f t="shared" si="37"/>
        <v>1.6080629016572368E-2</v>
      </c>
      <c r="I120" s="4">
        <f t="shared" si="38"/>
        <v>4.8425093903212604</v>
      </c>
      <c r="J120">
        <f t="shared" si="39"/>
        <v>-1.7936969672117309</v>
      </c>
      <c r="K120">
        <f t="shared" si="32"/>
        <v>-0.15749060967873924</v>
      </c>
      <c r="L120">
        <f t="shared" si="32"/>
        <v>0.87290762227976049</v>
      </c>
      <c r="M120">
        <f t="shared" si="40"/>
        <v>0.22329723070407473</v>
      </c>
      <c r="N120">
        <f t="shared" si="33"/>
        <v>4.8425093903212604</v>
      </c>
      <c r="O120">
        <f t="shared" si="34"/>
        <v>0.87290762227976049</v>
      </c>
      <c r="Q120" s="4">
        <f t="shared" si="35"/>
        <v>1.6080629016572368E-2</v>
      </c>
    </row>
    <row r="121" spans="1:17" x14ac:dyDescent="0.25">
      <c r="A121" s="1">
        <v>0.71497999999999995</v>
      </c>
      <c r="B121" s="1">
        <v>8.4730000000000008</v>
      </c>
      <c r="C121" s="1">
        <f t="shared" si="24"/>
        <v>1.4121666666666667E-4</v>
      </c>
      <c r="D121" s="1">
        <f t="shared" si="25"/>
        <v>1.7149799999999999</v>
      </c>
      <c r="E121" s="1">
        <f t="shared" si="26"/>
        <v>0.71497999999999995</v>
      </c>
      <c r="F121" s="1">
        <f t="shared" si="27"/>
        <v>71498</v>
      </c>
      <c r="G121" s="1">
        <f t="shared" si="36"/>
        <v>1.7536039535543678E-14</v>
      </c>
      <c r="H121" s="1">
        <f t="shared" si="37"/>
        <v>1.7768391460150627E-2</v>
      </c>
      <c r="I121" s="1">
        <f t="shared" si="38"/>
        <v>4.8542938935337778</v>
      </c>
      <c r="J121" s="1">
        <f t="shared" si="39"/>
        <v>-1.7503518862971257</v>
      </c>
      <c r="K121" s="1">
        <f t="shared" si="32"/>
        <v>-0.14570610646622195</v>
      </c>
      <c r="L121" s="1">
        <f t="shared" si="32"/>
        <v>0.92803720640688303</v>
      </c>
      <c r="M121" s="1">
        <f t="shared" si="40"/>
        <v>0.24522825282139277</v>
      </c>
      <c r="N121" s="1">
        <f t="shared" si="33"/>
        <v>4.8542938935337778</v>
      </c>
      <c r="O121" s="1">
        <f t="shared" si="34"/>
        <v>0.92803720640688303</v>
      </c>
      <c r="P121" s="1"/>
      <c r="Q121" s="1">
        <f t="shared" si="35"/>
        <v>1.7768391460150627E-2</v>
      </c>
    </row>
    <row r="122" spans="1:17" x14ac:dyDescent="0.25">
      <c r="A122">
        <v>0.73760999999999999</v>
      </c>
      <c r="B122">
        <v>9.5551999999999992</v>
      </c>
      <c r="C122">
        <f t="shared" si="24"/>
        <v>1.5925333333333331E-4</v>
      </c>
      <c r="D122">
        <f t="shared" si="25"/>
        <v>1.7376100000000001</v>
      </c>
      <c r="E122">
        <f t="shared" si="26"/>
        <v>0.7376100000000001</v>
      </c>
      <c r="F122">
        <f t="shared" si="27"/>
        <v>73761.000000000015</v>
      </c>
      <c r="G122" s="4">
        <f t="shared" si="36"/>
        <v>1.9169076422930086E-14</v>
      </c>
      <c r="H122" s="4">
        <f t="shared" si="37"/>
        <v>1.9423066030491005E-2</v>
      </c>
      <c r="I122" s="4">
        <f t="shared" si="38"/>
        <v>4.8678267959460335</v>
      </c>
      <c r="J122">
        <f t="shared" si="39"/>
        <v>-1.7116822134073515</v>
      </c>
      <c r="K122">
        <f t="shared" si="32"/>
        <v>-0.13217320405396668</v>
      </c>
      <c r="L122">
        <f t="shared" si="32"/>
        <v>0.98023978170891257</v>
      </c>
      <c r="M122">
        <f t="shared" si="40"/>
        <v>0.26616467639457808</v>
      </c>
      <c r="N122">
        <f t="shared" si="33"/>
        <v>4.8678267959460335</v>
      </c>
      <c r="O122">
        <f t="shared" si="34"/>
        <v>0.98023978170891257</v>
      </c>
      <c r="Q122" s="4">
        <f t="shared" si="35"/>
        <v>1.9423066030491005E-2</v>
      </c>
    </row>
    <row r="123" spans="1:17" x14ac:dyDescent="0.25">
      <c r="A123">
        <v>0.75600000000000001</v>
      </c>
      <c r="B123">
        <v>10.347</v>
      </c>
      <c r="C123">
        <f t="shared" si="24"/>
        <v>1.7244999999999999E-4</v>
      </c>
      <c r="D123">
        <f t="shared" si="25"/>
        <v>1.756</v>
      </c>
      <c r="E123">
        <f t="shared" si="26"/>
        <v>0.75600000000000001</v>
      </c>
      <c r="F123">
        <f t="shared" si="27"/>
        <v>75600</v>
      </c>
      <c r="G123" s="4">
        <f t="shared" si="36"/>
        <v>2.0252603330105195E-14</v>
      </c>
      <c r="H123" s="4">
        <f t="shared" si="37"/>
        <v>2.0520949632160061E-2</v>
      </c>
      <c r="I123" s="1">
        <f t="shared" si="38"/>
        <v>4.8785217955012063</v>
      </c>
      <c r="J123" s="1">
        <f t="shared" si="39"/>
        <v>-1.6878025455843839</v>
      </c>
      <c r="K123">
        <f t="shared" si="32"/>
        <v>-0.12147820449879346</v>
      </c>
      <c r="L123">
        <f t="shared" si="32"/>
        <v>1.0148144490870532</v>
      </c>
      <c r="M123">
        <f t="shared" si="40"/>
        <v>0.2787236452035961</v>
      </c>
      <c r="N123">
        <f t="shared" si="33"/>
        <v>4.8785217955012063</v>
      </c>
      <c r="O123">
        <f t="shared" si="34"/>
        <v>1.0148144490870532</v>
      </c>
      <c r="Q123" s="4">
        <f t="shared" si="35"/>
        <v>2.0520949632160061E-2</v>
      </c>
    </row>
    <row r="124" spans="1:17" x14ac:dyDescent="0.25">
      <c r="A124">
        <v>0.77612000000000003</v>
      </c>
      <c r="B124">
        <v>11.007999999999999</v>
      </c>
      <c r="C124">
        <f t="shared" si="24"/>
        <v>1.8346666666666666E-4</v>
      </c>
      <c r="D124">
        <f t="shared" si="25"/>
        <v>1.7761200000000001</v>
      </c>
      <c r="E124">
        <f t="shared" si="26"/>
        <v>0.77612000000000014</v>
      </c>
      <c r="F124">
        <f t="shared" si="27"/>
        <v>77612.000000000015</v>
      </c>
      <c r="G124" s="4">
        <f t="shared" si="36"/>
        <v>2.0987840204713884E-14</v>
      </c>
      <c r="H124" s="4">
        <f t="shared" si="37"/>
        <v>2.1265928370232907E-2</v>
      </c>
      <c r="I124" s="4">
        <f t="shared" si="38"/>
        <v>4.8899288750065226</v>
      </c>
      <c r="J124">
        <f t="shared" si="39"/>
        <v>-1.6723156532853172</v>
      </c>
      <c r="K124">
        <f t="shared" si="32"/>
        <v>-0.11007112499347736</v>
      </c>
      <c r="L124">
        <f t="shared" si="32"/>
        <v>1.041708420891436</v>
      </c>
      <c r="M124">
        <f t="shared" si="40"/>
        <v>0.28759732015764711</v>
      </c>
      <c r="N124">
        <f t="shared" si="33"/>
        <v>4.8899288750065226</v>
      </c>
      <c r="O124">
        <f t="shared" si="34"/>
        <v>1.041708420891436</v>
      </c>
      <c r="Q124" s="4">
        <f t="shared" si="35"/>
        <v>2.1265928370232907E-2</v>
      </c>
    </row>
    <row r="125" spans="1:17" x14ac:dyDescent="0.25">
      <c r="A125">
        <v>0.79512000000000005</v>
      </c>
      <c r="B125">
        <v>11.945</v>
      </c>
      <c r="C125">
        <f t="shared" si="24"/>
        <v>1.9908333333333334E-4</v>
      </c>
      <c r="D125">
        <f t="shared" si="25"/>
        <v>1.79512</v>
      </c>
      <c r="E125">
        <f t="shared" si="26"/>
        <v>0.79512000000000005</v>
      </c>
      <c r="F125">
        <f t="shared" si="27"/>
        <v>79512</v>
      </c>
      <c r="G125" s="4">
        <f t="shared" si="36"/>
        <v>2.2230113473313207E-14</v>
      </c>
      <c r="H125" s="4">
        <f t="shared" si="37"/>
        <v>2.2524661717190388E-2</v>
      </c>
      <c r="I125" s="4">
        <f t="shared" si="38"/>
        <v>4.9004326775935656</v>
      </c>
      <c r="J125">
        <f t="shared" si="39"/>
        <v>-1.6473417226778999</v>
      </c>
      <c r="K125">
        <f t="shared" si="32"/>
        <v>-9.956732240643397E-2</v>
      </c>
      <c r="L125">
        <f t="shared" si="32"/>
        <v>1.0771861540858967</v>
      </c>
      <c r="M125">
        <f t="shared" si="40"/>
        <v>0.30241963067567679</v>
      </c>
      <c r="N125">
        <f t="shared" si="33"/>
        <v>4.9004326775935656</v>
      </c>
      <c r="O125">
        <f t="shared" si="34"/>
        <v>1.0771861540858967</v>
      </c>
      <c r="Q125" s="4">
        <f t="shared" si="35"/>
        <v>2.2524661717190388E-2</v>
      </c>
    </row>
    <row r="126" spans="1:17" x14ac:dyDescent="0.25">
      <c r="A126">
        <v>0.81606999999999996</v>
      </c>
      <c r="B126">
        <v>13.005000000000001</v>
      </c>
      <c r="C126">
        <f t="shared" si="24"/>
        <v>2.1675000000000001E-4</v>
      </c>
      <c r="D126">
        <f t="shared" si="25"/>
        <v>1.8160699999999999</v>
      </c>
      <c r="E126">
        <f t="shared" si="26"/>
        <v>0.81606999999999985</v>
      </c>
      <c r="F126">
        <f t="shared" si="27"/>
        <v>81606.999999999985</v>
      </c>
      <c r="G126" s="4">
        <f t="shared" si="36"/>
        <v>2.3581484798004033E-14</v>
      </c>
      <c r="H126" s="4">
        <f t="shared" si="37"/>
        <v>2.3893938665754504E-2</v>
      </c>
      <c r="I126" s="4">
        <f t="shared" si="38"/>
        <v>4.9117274128100616</v>
      </c>
      <c r="J126">
        <f t="shared" si="39"/>
        <v>-1.6217122554484009</v>
      </c>
      <c r="K126">
        <f t="shared" si="32"/>
        <v>-8.8272587189938009E-2</v>
      </c>
      <c r="L126">
        <f t="shared" si="32"/>
        <v>1.1141103565318915</v>
      </c>
      <c r="M126">
        <f t="shared" si="40"/>
        <v>0.31969511521970623</v>
      </c>
      <c r="N126">
        <f t="shared" si="33"/>
        <v>4.9117274128100616</v>
      </c>
      <c r="O126">
        <f t="shared" si="34"/>
        <v>1.1141103565318915</v>
      </c>
      <c r="Q126" s="4">
        <f t="shared" si="35"/>
        <v>2.3893938665754504E-2</v>
      </c>
    </row>
    <row r="127" spans="1:17" x14ac:dyDescent="0.25">
      <c r="A127">
        <v>0.83574999999999999</v>
      </c>
      <c r="B127">
        <v>13.936</v>
      </c>
      <c r="C127">
        <f t="shared" si="24"/>
        <v>2.3226666666666666E-4</v>
      </c>
      <c r="D127">
        <f t="shared" si="25"/>
        <v>1.83575</v>
      </c>
      <c r="E127">
        <f t="shared" si="26"/>
        <v>0.83574999999999999</v>
      </c>
      <c r="F127">
        <f t="shared" si="27"/>
        <v>83575</v>
      </c>
      <c r="G127" s="4">
        <f t="shared" si="36"/>
        <v>2.4674590592044979E-14</v>
      </c>
      <c r="H127" s="4">
        <f t="shared" si="37"/>
        <v>2.5001528074213037E-2</v>
      </c>
      <c r="I127" s="4">
        <f t="shared" si="38"/>
        <v>4.9220763852646066</v>
      </c>
      <c r="J127">
        <f t="shared" si="39"/>
        <v>-1.6020334467712487</v>
      </c>
      <c r="K127">
        <f t="shared" si="32"/>
        <v>-7.7923614735393859E-2</v>
      </c>
      <c r="L127">
        <f t="shared" si="32"/>
        <v>1.144138137663588</v>
      </c>
      <c r="M127">
        <f t="shared" si="40"/>
        <v>0.33252963622214371</v>
      </c>
      <c r="N127">
        <f t="shared" si="33"/>
        <v>4.9220763852646066</v>
      </c>
      <c r="O127">
        <f t="shared" si="34"/>
        <v>1.144138137663588</v>
      </c>
      <c r="Q127" s="4">
        <f t="shared" si="35"/>
        <v>2.5001528074213037E-2</v>
      </c>
    </row>
    <row r="128" spans="1:17" x14ac:dyDescent="0.25">
      <c r="A128">
        <v>0.85435000000000005</v>
      </c>
      <c r="B128">
        <v>14.858000000000001</v>
      </c>
      <c r="C128">
        <f t="shared" si="24"/>
        <v>2.4763333333333335E-4</v>
      </c>
      <c r="D128">
        <f t="shared" si="25"/>
        <v>1.8543500000000002</v>
      </c>
      <c r="E128">
        <f t="shared" si="26"/>
        <v>0.85435000000000016</v>
      </c>
      <c r="F128">
        <f t="shared" si="27"/>
        <v>85435.000000000015</v>
      </c>
      <c r="G128" s="4">
        <f t="shared" si="36"/>
        <v>2.5734322151296683E-14</v>
      </c>
      <c r="H128" s="4">
        <f t="shared" si="37"/>
        <v>2.6075301040411836E-2</v>
      </c>
      <c r="I128" s="4">
        <f t="shared" si="38"/>
        <v>4.931635823767464</v>
      </c>
      <c r="J128">
        <f t="shared" si="39"/>
        <v>-1.5837706689250179</v>
      </c>
      <c r="K128">
        <f t="shared" si="32"/>
        <v>-6.8364176232535726E-2</v>
      </c>
      <c r="L128">
        <f t="shared" si="32"/>
        <v>1.1719603540126771</v>
      </c>
      <c r="M128">
        <f t="shared" si="40"/>
        <v>0.34663303327944844</v>
      </c>
      <c r="N128">
        <f t="shared" si="33"/>
        <v>4.931635823767464</v>
      </c>
      <c r="O128">
        <f t="shared" si="34"/>
        <v>1.1719603540126771</v>
      </c>
      <c r="Q128" s="4">
        <f t="shared" si="35"/>
        <v>2.6075301040411836E-2</v>
      </c>
    </row>
    <row r="129" spans="1:17" x14ac:dyDescent="0.25">
      <c r="A129">
        <v>0.87485000000000002</v>
      </c>
      <c r="B129">
        <v>15.801</v>
      </c>
      <c r="C129">
        <f t="shared" si="24"/>
        <v>2.6334999999999998E-4</v>
      </c>
      <c r="D129">
        <f t="shared" si="25"/>
        <v>1.8748499999999999</v>
      </c>
      <c r="E129">
        <f t="shared" si="26"/>
        <v>0.87484999999999991</v>
      </c>
      <c r="F129">
        <f t="shared" si="27"/>
        <v>87484.999999999985</v>
      </c>
      <c r="G129" s="4">
        <f t="shared" si="36"/>
        <v>2.6726320983257001E-14</v>
      </c>
      <c r="H129" s="4">
        <f t="shared" si="37"/>
        <v>2.7080443822997187E-2</v>
      </c>
      <c r="I129" s="4">
        <f t="shared" si="38"/>
        <v>4.9419335961575017</v>
      </c>
      <c r="J129">
        <f t="shared" si="39"/>
        <v>-1.5673442222505891</v>
      </c>
      <c r="K129">
        <f t="shared" si="32"/>
        <v>-5.8066403842498074E-2</v>
      </c>
      <c r="L129">
        <f t="shared" si="32"/>
        <v>1.1986845730771434</v>
      </c>
      <c r="M129">
        <f t="shared" si="40"/>
        <v>0.35772668955479436</v>
      </c>
      <c r="N129">
        <f t="shared" si="33"/>
        <v>4.9419335961575017</v>
      </c>
      <c r="O129">
        <f t="shared" si="34"/>
        <v>1.1986845730771434</v>
      </c>
      <c r="Q129" s="4">
        <f t="shared" si="35"/>
        <v>2.7080443822997187E-2</v>
      </c>
    </row>
    <row r="130" spans="1:17" x14ac:dyDescent="0.25">
      <c r="A130">
        <v>0.89478000000000002</v>
      </c>
      <c r="B130">
        <v>16.847999999999999</v>
      </c>
      <c r="C130">
        <f t="shared" si="24"/>
        <v>2.8079999999999999E-4</v>
      </c>
      <c r="D130">
        <f t="shared" si="25"/>
        <v>1.8947799999999999</v>
      </c>
      <c r="E130">
        <f t="shared" si="26"/>
        <v>0.89477999999999991</v>
      </c>
      <c r="F130">
        <f t="shared" si="27"/>
        <v>89477.999999999985</v>
      </c>
      <c r="G130" s="4">
        <f t="shared" si="36"/>
        <v>2.7862513291375702E-14</v>
      </c>
      <c r="H130" s="4">
        <f t="shared" si="37"/>
        <v>2.8231690640372661E-2</v>
      </c>
      <c r="I130" s="4">
        <f t="shared" si="38"/>
        <v>4.951716268242305</v>
      </c>
      <c r="J130">
        <f t="shared" si="39"/>
        <v>-1.5492631135711246</v>
      </c>
      <c r="K130">
        <f t="shared" si="32"/>
        <v>-4.8283731757694744E-2</v>
      </c>
      <c r="L130">
        <f t="shared" si="32"/>
        <v>1.2265483538414113</v>
      </c>
      <c r="M130">
        <f t="shared" si="40"/>
        <v>0.37119493126233288</v>
      </c>
      <c r="N130">
        <f t="shared" si="33"/>
        <v>4.951716268242305</v>
      </c>
      <c r="O130">
        <f t="shared" si="34"/>
        <v>1.2265483538414113</v>
      </c>
      <c r="Q130" s="4">
        <f t="shared" si="35"/>
        <v>2.8231690640372661E-2</v>
      </c>
    </row>
    <row r="131" spans="1:17" x14ac:dyDescent="0.25">
      <c r="A131">
        <v>0.91415000000000002</v>
      </c>
      <c r="B131">
        <v>17.722000000000001</v>
      </c>
      <c r="C131">
        <f t="shared" si="24"/>
        <v>2.9536666666666667E-4</v>
      </c>
      <c r="D131">
        <f t="shared" si="25"/>
        <v>1.91415</v>
      </c>
      <c r="E131">
        <f t="shared" si="26"/>
        <v>0.91415000000000002</v>
      </c>
      <c r="F131">
        <f t="shared" si="27"/>
        <v>91415</v>
      </c>
      <c r="G131" s="4">
        <f t="shared" si="36"/>
        <v>2.8686890236094078E-14</v>
      </c>
      <c r="H131" s="4">
        <f t="shared" si="37"/>
        <v>2.9066990551438066E-2</v>
      </c>
      <c r="I131" s="4">
        <f t="shared" si="38"/>
        <v>4.961017463597444</v>
      </c>
      <c r="J131">
        <f t="shared" si="39"/>
        <v>-1.5365999305467748</v>
      </c>
      <c r="K131">
        <f t="shared" si="32"/>
        <v>-3.8982536402555987E-2</v>
      </c>
      <c r="L131">
        <f t="shared" si="32"/>
        <v>1.2485127322208998</v>
      </c>
      <c r="M131">
        <f t="shared" si="40"/>
        <v>0.38088001276138</v>
      </c>
      <c r="N131">
        <f t="shared" si="33"/>
        <v>4.961017463597444</v>
      </c>
      <c r="O131">
        <f t="shared" si="34"/>
        <v>1.2485127322208998</v>
      </c>
      <c r="Q131" s="4">
        <f t="shared" si="35"/>
        <v>2.9066990551438066E-2</v>
      </c>
    </row>
    <row r="132" spans="1:17" x14ac:dyDescent="0.25">
      <c r="A132">
        <v>0.93759000000000003</v>
      </c>
      <c r="B132">
        <v>18.603999999999999</v>
      </c>
      <c r="C132">
        <f t="shared" si="24"/>
        <v>3.1006666666666665E-4</v>
      </c>
      <c r="D132">
        <f t="shared" si="25"/>
        <v>1.9375900000000001</v>
      </c>
      <c r="E132">
        <f t="shared" si="26"/>
        <v>0.93759000000000015</v>
      </c>
      <c r="F132">
        <f t="shared" si="27"/>
        <v>93759.000000000015</v>
      </c>
      <c r="G132" s="4">
        <f t="shared" si="36"/>
        <v>2.9361725031010784E-14</v>
      </c>
      <c r="H132" s="4">
        <f t="shared" si="37"/>
        <v>2.9750766884327061E-2</v>
      </c>
      <c r="I132" s="4">
        <f t="shared" si="38"/>
        <v>4.9720129666689186</v>
      </c>
      <c r="J132">
        <f t="shared" si="39"/>
        <v>-1.52650183499967</v>
      </c>
      <c r="K132">
        <f t="shared" si="32"/>
        <v>-2.7987033331081712E-2</v>
      </c>
      <c r="L132">
        <f t="shared" si="32"/>
        <v>1.2696063308394789</v>
      </c>
      <c r="M132">
        <f t="shared" si="40"/>
        <v>0.38890762809785673</v>
      </c>
      <c r="N132">
        <f t="shared" si="33"/>
        <v>4.9720129666689186</v>
      </c>
      <c r="O132">
        <f t="shared" si="34"/>
        <v>1.2696063308394789</v>
      </c>
      <c r="Q132" s="4">
        <f t="shared" si="35"/>
        <v>2.9750766884327061E-2</v>
      </c>
    </row>
    <row r="133" spans="1:17" x14ac:dyDescent="0.25">
      <c r="A133">
        <v>0.95406000000000002</v>
      </c>
      <c r="B133">
        <v>19.53</v>
      </c>
      <c r="C133">
        <f t="shared" si="24"/>
        <v>3.255E-4</v>
      </c>
      <c r="D133">
        <f t="shared" si="25"/>
        <v>1.9540600000000001</v>
      </c>
      <c r="E133">
        <f t="shared" si="26"/>
        <v>0.95406000000000013</v>
      </c>
      <c r="F133">
        <f t="shared" si="27"/>
        <v>95406.000000000015</v>
      </c>
      <c r="G133" s="4">
        <f t="shared" si="36"/>
        <v>3.0291080029033815E-14</v>
      </c>
      <c r="H133" s="4">
        <f t="shared" si="37"/>
        <v>3.0692435804316114E-2</v>
      </c>
      <c r="I133" s="4">
        <f t="shared" si="38"/>
        <v>4.9795756879635551</v>
      </c>
      <c r="J133">
        <f t="shared" si="39"/>
        <v>-1.5129686438459315</v>
      </c>
      <c r="K133">
        <f t="shared" si="32"/>
        <v>-2.0424312036444708E-2</v>
      </c>
      <c r="L133">
        <f t="shared" si="32"/>
        <v>1.2907022432878543</v>
      </c>
      <c r="M133">
        <f t="shared" si="40"/>
        <v>0.39997197360888531</v>
      </c>
      <c r="N133">
        <f t="shared" si="33"/>
        <v>4.9795756879635551</v>
      </c>
      <c r="O133">
        <f t="shared" si="34"/>
        <v>1.2907022432878543</v>
      </c>
      <c r="Q133" s="4">
        <f t="shared" si="35"/>
        <v>3.0692435804316114E-2</v>
      </c>
    </row>
    <row r="134" spans="1:17" x14ac:dyDescent="0.25">
      <c r="A134">
        <v>0.97463999999999995</v>
      </c>
      <c r="B134">
        <v>20.748000000000001</v>
      </c>
      <c r="C134">
        <f t="shared" si="24"/>
        <v>3.458E-4</v>
      </c>
      <c r="D134">
        <f t="shared" si="25"/>
        <v>1.97464</v>
      </c>
      <c r="E134">
        <f t="shared" si="26"/>
        <v>0.97463999999999995</v>
      </c>
      <c r="F134">
        <f t="shared" si="27"/>
        <v>97464</v>
      </c>
      <c r="G134" s="4">
        <f t="shared" si="36"/>
        <v>3.1500700472311148E-14</v>
      </c>
      <c r="H134" s="4">
        <f t="shared" si="37"/>
        <v>3.1918083677131899E-2</v>
      </c>
      <c r="I134" s="4">
        <f t="shared" si="38"/>
        <v>4.988844231201643</v>
      </c>
      <c r="J134">
        <f t="shared" si="39"/>
        <v>-1.4959631910503262</v>
      </c>
      <c r="K134">
        <f t="shared" si="32"/>
        <v>-1.1155768798357059E-2</v>
      </c>
      <c r="L134">
        <f t="shared" si="32"/>
        <v>1.3169762393215474</v>
      </c>
      <c r="M134">
        <f t="shared" si="40"/>
        <v>0.41238699345991126</v>
      </c>
      <c r="N134">
        <f t="shared" si="33"/>
        <v>4.988844231201643</v>
      </c>
      <c r="O134">
        <f t="shared" si="34"/>
        <v>1.3169762393215474</v>
      </c>
      <c r="Q134" s="4">
        <f t="shared" si="35"/>
        <v>3.1918083677131899E-2</v>
      </c>
    </row>
    <row r="135" spans="1:17" x14ac:dyDescent="0.25">
      <c r="A135">
        <v>0.99526999999999999</v>
      </c>
      <c r="B135">
        <v>21.718</v>
      </c>
      <c r="C135">
        <f t="shared" si="24"/>
        <v>3.6196666666666666E-4</v>
      </c>
      <c r="D135">
        <f t="shared" si="25"/>
        <v>1.9952700000000001</v>
      </c>
      <c r="E135">
        <f t="shared" si="26"/>
        <v>0.9952700000000001</v>
      </c>
      <c r="F135">
        <f t="shared" si="27"/>
        <v>99527.000000000015</v>
      </c>
      <c r="G135" s="4">
        <f t="shared" si="36"/>
        <v>3.2289931101291653E-14</v>
      </c>
      <c r="H135" s="4">
        <f t="shared" si="37"/>
        <v>3.2717771584976921E-2</v>
      </c>
      <c r="I135" s="4">
        <f t="shared" si="38"/>
        <v>4.9979409135129718</v>
      </c>
      <c r="J135" s="4">
        <f t="shared" si="39"/>
        <v>-1.4852162838914638</v>
      </c>
      <c r="K135">
        <f t="shared" si="32"/>
        <v>-2.0590864870286877E-3</v>
      </c>
      <c r="L135">
        <f t="shared" si="32"/>
        <v>1.3368198287917381</v>
      </c>
      <c r="M135">
        <f t="shared" si="40"/>
        <v>0.41973258396625313</v>
      </c>
      <c r="N135">
        <f t="shared" si="33"/>
        <v>4.9979409135129718</v>
      </c>
      <c r="O135">
        <f t="shared" si="34"/>
        <v>1.3368198287917381</v>
      </c>
      <c r="Q135" s="4">
        <f t="shared" si="35"/>
        <v>3.2717771584976921E-2</v>
      </c>
    </row>
    <row r="136" spans="1:17" x14ac:dyDescent="0.25">
      <c r="A136">
        <v>1.0144</v>
      </c>
      <c r="B136">
        <v>22.696000000000002</v>
      </c>
      <c r="C136">
        <f t="shared" si="24"/>
        <v>3.7826666666666668E-4</v>
      </c>
      <c r="D136">
        <f t="shared" si="25"/>
        <v>2.0144000000000002</v>
      </c>
      <c r="E136">
        <f t="shared" si="26"/>
        <v>1.0144000000000002</v>
      </c>
      <c r="F136">
        <f t="shared" si="27"/>
        <v>101440.00000000001</v>
      </c>
      <c r="G136" s="4">
        <f t="shared" si="36"/>
        <v>3.3107644658974268E-14</v>
      </c>
      <c r="H136" s="4">
        <f t="shared" si="37"/>
        <v>3.3546319819356039E-2</v>
      </c>
      <c r="I136" s="4">
        <f t="shared" si="38"/>
        <v>5.0062092405376575</v>
      </c>
      <c r="J136">
        <f t="shared" si="39"/>
        <v>-1.4743551169200921</v>
      </c>
      <c r="K136">
        <f t="shared" si="32"/>
        <v>6.2092405376574572E-3</v>
      </c>
      <c r="L136">
        <f t="shared" si="32"/>
        <v>1.3559493227877959</v>
      </c>
      <c r="M136">
        <f t="shared" si="40"/>
        <v>0.42774963337864569</v>
      </c>
      <c r="N136">
        <f t="shared" si="33"/>
        <v>5.0062092405376575</v>
      </c>
      <c r="O136">
        <f t="shared" si="34"/>
        <v>1.3559493227877959</v>
      </c>
      <c r="Q136" s="4">
        <f t="shared" si="35"/>
        <v>3.3546319819356039E-2</v>
      </c>
    </row>
    <row r="137" spans="1:17" x14ac:dyDescent="0.25">
      <c r="A137">
        <v>1.0330999999999999</v>
      </c>
      <c r="B137">
        <v>23.623000000000001</v>
      </c>
      <c r="C137">
        <f t="shared" si="24"/>
        <v>3.937166666666667E-4</v>
      </c>
      <c r="D137">
        <f t="shared" si="25"/>
        <v>2.0331000000000001</v>
      </c>
      <c r="E137">
        <f t="shared" si="26"/>
        <v>1.0331000000000001</v>
      </c>
      <c r="F137">
        <f t="shared" si="27"/>
        <v>103310.00000000001</v>
      </c>
      <c r="G137" s="4">
        <f t="shared" si="36"/>
        <v>3.383614609644959E-14</v>
      </c>
      <c r="H137" s="4">
        <f t="shared" si="37"/>
        <v>3.4284473875983663E-2</v>
      </c>
      <c r="I137" s="4">
        <f t="shared" si="38"/>
        <v>5.014142361545006</v>
      </c>
      <c r="J137">
        <f t="shared" si="39"/>
        <v>-1.4649025107606681</v>
      </c>
      <c r="K137">
        <f t="shared" si="32"/>
        <v>1.4142361545005795E-2</v>
      </c>
      <c r="L137">
        <f t="shared" si="32"/>
        <v>1.3733350499545682</v>
      </c>
      <c r="M137">
        <f t="shared" si="40"/>
        <v>0.43669717514928735</v>
      </c>
      <c r="N137">
        <f t="shared" si="33"/>
        <v>5.014142361545006</v>
      </c>
      <c r="O137">
        <f t="shared" si="34"/>
        <v>1.3733350499545682</v>
      </c>
      <c r="Q137" s="4">
        <f t="shared" si="35"/>
        <v>3.4284473875983663E-2</v>
      </c>
    </row>
    <row r="138" spans="1:17" x14ac:dyDescent="0.25">
      <c r="A138">
        <v>1.0557000000000001</v>
      </c>
      <c r="B138">
        <v>24.623999999999999</v>
      </c>
      <c r="C138">
        <f t="shared" si="24"/>
        <v>4.104E-4</v>
      </c>
      <c r="D138">
        <f t="shared" si="25"/>
        <v>2.0556999999999999</v>
      </c>
      <c r="E138">
        <f t="shared" si="26"/>
        <v>1.0556999999999999</v>
      </c>
      <c r="F138">
        <f t="shared" si="27"/>
        <v>105569.99999999999</v>
      </c>
      <c r="G138" s="4">
        <f t="shared" si="36"/>
        <v>3.4514873340640617E-14</v>
      </c>
      <c r="H138" s="4">
        <f t="shared" si="37"/>
        <v>3.4972194232966852E-2</v>
      </c>
      <c r="I138" s="4">
        <f t="shared" si="38"/>
        <v>5.0235405215548541</v>
      </c>
      <c r="J138">
        <f t="shared" si="39"/>
        <v>-1.456277118237681</v>
      </c>
      <c r="K138">
        <f t="shared" si="32"/>
        <v>2.3540521554854154E-2</v>
      </c>
      <c r="L138">
        <f t="shared" si="32"/>
        <v>1.3913586024874034</v>
      </c>
      <c r="M138">
        <f t="shared" si="40"/>
        <v>0.44202057490176289</v>
      </c>
      <c r="N138">
        <f t="shared" si="33"/>
        <v>5.0235405215548541</v>
      </c>
      <c r="O138">
        <f t="shared" si="34"/>
        <v>1.3913586024874034</v>
      </c>
      <c r="Q138" s="4">
        <f t="shared" si="35"/>
        <v>3.4972194232966852E-2</v>
      </c>
    </row>
    <row r="139" spans="1:17" x14ac:dyDescent="0.25">
      <c r="A139">
        <v>1.0758000000000001</v>
      </c>
      <c r="B139">
        <v>25.504999999999999</v>
      </c>
      <c r="C139">
        <f t="shared" si="24"/>
        <v>4.250833333333333E-4</v>
      </c>
      <c r="D139">
        <f t="shared" si="25"/>
        <v>2.0758000000000001</v>
      </c>
      <c r="E139">
        <f t="shared" si="26"/>
        <v>1.0758000000000001</v>
      </c>
      <c r="F139">
        <f t="shared" si="27"/>
        <v>107580.00000000001</v>
      </c>
      <c r="G139" s="4">
        <f t="shared" si="36"/>
        <v>3.5081809907706186E-14</v>
      </c>
      <c r="H139" s="4">
        <f t="shared" si="37"/>
        <v>3.5546642690172763E-2</v>
      </c>
      <c r="I139" s="4">
        <f t="shared" si="38"/>
        <v>5.0317315399458264</v>
      </c>
      <c r="J139">
        <f t="shared" si="39"/>
        <v>-1.4492014112488514</v>
      </c>
      <c r="K139">
        <f t="shared" si="32"/>
        <v>3.1731539945826517E-2</v>
      </c>
      <c r="L139">
        <f t="shared" si="32"/>
        <v>1.4066253278672056</v>
      </c>
      <c r="M139">
        <f t="shared" si="40"/>
        <v>0.44750526523983253</v>
      </c>
      <c r="N139">
        <f t="shared" si="33"/>
        <v>5.0317315399458264</v>
      </c>
      <c r="O139">
        <f t="shared" si="34"/>
        <v>1.4066253278672056</v>
      </c>
      <c r="Q139" s="4">
        <f t="shared" si="35"/>
        <v>3.5546642690172763E-2</v>
      </c>
    </row>
    <row r="140" spans="1:17" x14ac:dyDescent="0.25">
      <c r="A140">
        <v>1.0972</v>
      </c>
      <c r="B140">
        <v>26.558</v>
      </c>
      <c r="C140">
        <f t="shared" si="24"/>
        <v>4.4263333333333332E-4</v>
      </c>
      <c r="D140">
        <f t="shared" si="25"/>
        <v>2.0972</v>
      </c>
      <c r="E140">
        <f t="shared" si="26"/>
        <v>1.0972</v>
      </c>
      <c r="F140">
        <f t="shared" si="27"/>
        <v>109720</v>
      </c>
      <c r="G140" s="4">
        <f t="shared" si="36"/>
        <v>3.5817706276329653E-14</v>
      </c>
      <c r="H140" s="4">
        <f t="shared" si="37"/>
        <v>3.629228966053355E-2</v>
      </c>
      <c r="I140" s="4">
        <f t="shared" si="38"/>
        <v>5.0402857989324916</v>
      </c>
      <c r="J140">
        <f t="shared" si="39"/>
        <v>-1.4401856315358219</v>
      </c>
      <c r="K140">
        <f t="shared" si="32"/>
        <v>4.0285798932491804E-2</v>
      </c>
      <c r="L140">
        <f t="shared" si="32"/>
        <v>1.4241953665669005</v>
      </c>
      <c r="M140">
        <f t="shared" si="40"/>
        <v>0.46205130387440507</v>
      </c>
      <c r="N140">
        <f t="shared" si="33"/>
        <v>5.0402857989324916</v>
      </c>
      <c r="O140">
        <f t="shared" si="34"/>
        <v>1.4241953665669005</v>
      </c>
      <c r="Q140" s="4">
        <f t="shared" si="35"/>
        <v>3.629228966053355E-2</v>
      </c>
    </row>
    <row r="141" spans="1:17" x14ac:dyDescent="0.25">
      <c r="A141">
        <v>1.1145</v>
      </c>
      <c r="B141">
        <v>27.425000000000001</v>
      </c>
      <c r="C141">
        <f t="shared" si="24"/>
        <v>4.5708333333333332E-4</v>
      </c>
      <c r="D141">
        <f t="shared" si="25"/>
        <v>2.1145</v>
      </c>
      <c r="E141">
        <f t="shared" si="26"/>
        <v>1.1145</v>
      </c>
      <c r="F141">
        <f t="shared" si="27"/>
        <v>111450</v>
      </c>
      <c r="G141" s="4">
        <f t="shared" si="36"/>
        <v>3.6412857915055517E-14</v>
      </c>
      <c r="H141" s="4">
        <f t="shared" si="37"/>
        <v>3.6895327038135098E-2</v>
      </c>
      <c r="I141" s="4">
        <f t="shared" si="38"/>
        <v>5.0470800728162564</v>
      </c>
      <c r="J141">
        <f t="shared" si="39"/>
        <v>-1.4330286357397384</v>
      </c>
      <c r="K141">
        <f t="shared" si="32"/>
        <v>4.7080072816256549E-2</v>
      </c>
      <c r="L141">
        <f t="shared" si="32"/>
        <v>1.4381466362467488</v>
      </c>
      <c r="M141">
        <f t="shared" si="40"/>
        <v>0.46141295599628235</v>
      </c>
      <c r="N141">
        <f t="shared" si="33"/>
        <v>5.0470800728162564</v>
      </c>
      <c r="O141">
        <f t="shared" si="34"/>
        <v>1.4381466362467488</v>
      </c>
      <c r="Q141" s="4">
        <f t="shared" si="35"/>
        <v>3.6895327038135098E-2</v>
      </c>
    </row>
    <row r="142" spans="1:17" x14ac:dyDescent="0.25">
      <c r="A142">
        <v>1.1346000000000001</v>
      </c>
      <c r="B142">
        <v>28.442</v>
      </c>
      <c r="C142">
        <f t="shared" si="24"/>
        <v>4.7403333333333333E-4</v>
      </c>
      <c r="D142">
        <f t="shared" si="25"/>
        <v>2.1345999999999998</v>
      </c>
      <c r="E142">
        <f t="shared" si="26"/>
        <v>1.1345999999999998</v>
      </c>
      <c r="F142">
        <f t="shared" si="27"/>
        <v>113459.99999999999</v>
      </c>
      <c r="G142" s="4">
        <f t="shared" si="36"/>
        <v>3.7094161283152734E-14</v>
      </c>
      <c r="H142" s="4">
        <f t="shared" si="37"/>
        <v>3.7585657652578201E-2</v>
      </c>
      <c r="I142" s="4">
        <f t="shared" si="38"/>
        <v>5.0548427792286832</v>
      </c>
      <c r="J142">
        <f t="shared" si="39"/>
        <v>-1.4249778463122071</v>
      </c>
      <c r="K142">
        <f t="shared" si="32"/>
        <v>5.4842779228683365E-2</v>
      </c>
      <c r="L142">
        <f t="shared" si="32"/>
        <v>1.4539601320867068</v>
      </c>
      <c r="M142">
        <f t="shared" si="40"/>
        <v>0.46838109706137432</v>
      </c>
      <c r="N142">
        <f t="shared" si="33"/>
        <v>5.0548427792286832</v>
      </c>
      <c r="O142">
        <f t="shared" si="34"/>
        <v>1.4539601320867068</v>
      </c>
      <c r="Q142" s="4">
        <f t="shared" si="35"/>
        <v>3.7585657652578201E-2</v>
      </c>
    </row>
    <row r="143" spans="1:17" x14ac:dyDescent="0.25">
      <c r="A143">
        <v>1.1539999999999999</v>
      </c>
      <c r="B143">
        <v>29.318000000000001</v>
      </c>
      <c r="C143">
        <f t="shared" si="24"/>
        <v>4.886333333333333E-4</v>
      </c>
      <c r="D143">
        <f t="shared" si="25"/>
        <v>2.1539999999999999</v>
      </c>
      <c r="E143">
        <f t="shared" si="26"/>
        <v>1.1539999999999999</v>
      </c>
      <c r="F143">
        <f t="shared" si="27"/>
        <v>115399.99999999999</v>
      </c>
      <c r="G143" s="4">
        <f t="shared" si="36"/>
        <v>3.7593843983831264E-14</v>
      </c>
      <c r="H143" s="4">
        <f t="shared" si="37"/>
        <v>3.8091961131965633E-2</v>
      </c>
      <c r="I143" s="4">
        <f t="shared" si="38"/>
        <v>5.0622058088197122</v>
      </c>
      <c r="J143">
        <f t="shared" si="39"/>
        <v>-1.4191666674843457</v>
      </c>
      <c r="K143">
        <f t="shared" si="32"/>
        <v>6.2205808819712591E-2</v>
      </c>
      <c r="L143">
        <f t="shared" si="32"/>
        <v>1.4671343405055977</v>
      </c>
      <c r="M143">
        <f t="shared" si="40"/>
        <v>0.47462943476449782</v>
      </c>
      <c r="N143">
        <f t="shared" si="33"/>
        <v>5.0622058088197122</v>
      </c>
      <c r="O143">
        <f t="shared" si="34"/>
        <v>1.4671343405055977</v>
      </c>
      <c r="Q143" s="4">
        <f t="shared" si="35"/>
        <v>3.8091961131965633E-2</v>
      </c>
    </row>
    <row r="144" spans="1:17" x14ac:dyDescent="0.25">
      <c r="A144">
        <v>1.1733</v>
      </c>
      <c r="B144">
        <v>30.129000000000001</v>
      </c>
      <c r="C144">
        <f t="shared" si="24"/>
        <v>5.0215000000000004E-4</v>
      </c>
      <c r="D144">
        <f t="shared" si="25"/>
        <v>2.1733000000000002</v>
      </c>
      <c r="E144">
        <f t="shared" si="26"/>
        <v>1.1733000000000002</v>
      </c>
      <c r="F144">
        <f t="shared" si="27"/>
        <v>117330.00000000003</v>
      </c>
      <c r="G144" s="4">
        <f t="shared" si="36"/>
        <v>3.7998272227954937E-14</v>
      </c>
      <c r="H144" s="4">
        <f t="shared" si="37"/>
        <v>3.8501748036503886E-2</v>
      </c>
      <c r="I144" s="4">
        <f t="shared" si="38"/>
        <v>5.0694090706717931</v>
      </c>
      <c r="J144">
        <f t="shared" si="39"/>
        <v>-1.4145195524298373</v>
      </c>
      <c r="K144">
        <f t="shared" si="32"/>
        <v>6.9409070671793138E-2</v>
      </c>
      <c r="L144">
        <f t="shared" si="32"/>
        <v>1.4789847174121864</v>
      </c>
      <c r="M144">
        <f t="shared" si="40"/>
        <v>0.47598205303695318</v>
      </c>
      <c r="N144">
        <f t="shared" si="33"/>
        <v>5.0694090706717931</v>
      </c>
      <c r="O144">
        <f t="shared" si="34"/>
        <v>1.4789847174121864</v>
      </c>
      <c r="Q144" s="4">
        <f t="shared" si="35"/>
        <v>3.8501748036503886E-2</v>
      </c>
    </row>
    <row r="145" spans="1:17" x14ac:dyDescent="0.25">
      <c r="A145">
        <v>1.1936</v>
      </c>
      <c r="B145">
        <v>31.013000000000002</v>
      </c>
      <c r="C145">
        <f t="shared" si="24"/>
        <v>5.1688333333333337E-4</v>
      </c>
      <c r="D145">
        <f t="shared" si="25"/>
        <v>2.1936</v>
      </c>
      <c r="E145">
        <f t="shared" si="26"/>
        <v>1.1936</v>
      </c>
      <c r="F145">
        <f t="shared" si="27"/>
        <v>119360</v>
      </c>
      <c r="G145" s="4">
        <f t="shared" si="36"/>
        <v>3.8447948530971408E-14</v>
      </c>
      <c r="H145" s="4">
        <f t="shared" si="37"/>
        <v>3.8957382535169047E-2</v>
      </c>
      <c r="I145" s="4">
        <f t="shared" si="38"/>
        <v>5.0768588101285932</v>
      </c>
      <c r="J145">
        <f t="shared" si="39"/>
        <v>-1.4094102301486517</v>
      </c>
      <c r="K145">
        <f t="shared" si="32"/>
        <v>7.685881012859358E-2</v>
      </c>
      <c r="L145">
        <f t="shared" si="32"/>
        <v>1.4915437791501724</v>
      </c>
      <c r="M145">
        <f t="shared" si="40"/>
        <v>0.4820880603629713</v>
      </c>
      <c r="N145">
        <f t="shared" si="33"/>
        <v>5.0768588101285932</v>
      </c>
      <c r="O145">
        <f t="shared" si="34"/>
        <v>1.4915437791501724</v>
      </c>
      <c r="Q145" s="4">
        <f t="shared" si="35"/>
        <v>3.8957382535169047E-2</v>
      </c>
    </row>
    <row r="146" spans="1:17" x14ac:dyDescent="0.25">
      <c r="A146">
        <v>1.2131000000000001</v>
      </c>
      <c r="B146">
        <v>32.095999999999997</v>
      </c>
      <c r="C146">
        <f t="shared" si="24"/>
        <v>5.3493333333333329E-4</v>
      </c>
      <c r="D146">
        <f t="shared" si="25"/>
        <v>2.2130999999999998</v>
      </c>
      <c r="E146">
        <f t="shared" si="26"/>
        <v>1.2130999999999998</v>
      </c>
      <c r="F146">
        <f t="shared" si="27"/>
        <v>121309.99999999999</v>
      </c>
      <c r="G146" s="4">
        <f t="shared" si="36"/>
        <v>3.9150968658284639E-14</v>
      </c>
      <c r="H146" s="4">
        <f t="shared" si="37"/>
        <v>3.9669717655145681E-2</v>
      </c>
      <c r="I146" s="4">
        <f t="shared" si="38"/>
        <v>5.0838966027281733</v>
      </c>
      <c r="J146">
        <f t="shared" si="39"/>
        <v>-1.4015408905580802</v>
      </c>
      <c r="K146">
        <f t="shared" si="32"/>
        <v>8.3896602728173855E-2</v>
      </c>
      <c r="L146">
        <f t="shared" si="32"/>
        <v>1.5064509113403239</v>
      </c>
      <c r="M146">
        <f t="shared" si="40"/>
        <v>0.48859178491078575</v>
      </c>
      <c r="N146">
        <f t="shared" si="33"/>
        <v>5.0838966027281733</v>
      </c>
      <c r="O146">
        <f t="shared" si="34"/>
        <v>1.5064509113403239</v>
      </c>
      <c r="Q146" s="4">
        <f t="shared" si="35"/>
        <v>3.9669717655145681E-2</v>
      </c>
    </row>
    <row r="147" spans="1:17" x14ac:dyDescent="0.25">
      <c r="A147" s="1">
        <v>1.2330000000000001</v>
      </c>
      <c r="B147" s="1">
        <v>33.200000000000003</v>
      </c>
      <c r="C147" s="1">
        <f t="shared" si="24"/>
        <v>5.5333333333333341E-4</v>
      </c>
      <c r="D147" s="1">
        <f t="shared" si="25"/>
        <v>2.2330000000000001</v>
      </c>
      <c r="E147" s="1">
        <f t="shared" si="26"/>
        <v>1.2330000000000001</v>
      </c>
      <c r="F147" s="1">
        <f t="shared" si="27"/>
        <v>123300.00000000001</v>
      </c>
      <c r="G147" s="1">
        <f t="shared" si="36"/>
        <v>3.9844025573192252E-14</v>
      </c>
      <c r="H147" s="1">
        <f t="shared" si="37"/>
        <v>4.0371957550492776E-2</v>
      </c>
      <c r="I147" s="1">
        <f t="shared" si="38"/>
        <v>5.0909630765957319</v>
      </c>
      <c r="J147" s="1">
        <f t="shared" si="39"/>
        <v>-1.393920192061926</v>
      </c>
      <c r="K147" s="1">
        <f t="shared" si="32"/>
        <v>9.0963076595731676E-2</v>
      </c>
      <c r="L147" s="1">
        <f t="shared" si="32"/>
        <v>1.5211380837040362</v>
      </c>
      <c r="M147" s="1">
        <f t="shared" si="40"/>
        <v>0.49295129326593662</v>
      </c>
      <c r="N147" s="1">
        <f t="shared" si="33"/>
        <v>5.0909630765957319</v>
      </c>
      <c r="O147" s="1">
        <f t="shared" si="34"/>
        <v>1.5211380837040362</v>
      </c>
      <c r="P147" s="1">
        <f>G147/G67</f>
        <v>0.49295129326593662</v>
      </c>
      <c r="Q147" s="1">
        <f t="shared" si="35"/>
        <v>4.0371957550492776E-2</v>
      </c>
    </row>
    <row r="148" spans="1:17" x14ac:dyDescent="0.25">
      <c r="A148">
        <v>1.2522</v>
      </c>
      <c r="B148">
        <v>34.661999999999999</v>
      </c>
      <c r="C148">
        <f t="shared" ref="C148:C160" si="41">B148/(1000*60)</f>
        <v>5.777E-4</v>
      </c>
      <c r="D148">
        <f t="shared" ref="D148:D160" si="42">A148+1</f>
        <v>2.2522000000000002</v>
      </c>
      <c r="E148">
        <f t="shared" ref="E148:E160" si="43">D148-1</f>
        <v>1.2522000000000002</v>
      </c>
      <c r="F148">
        <f t="shared" ref="F148:F160" si="44">E148*100000</f>
        <v>125220.00000000001</v>
      </c>
      <c r="G148" s="4">
        <f t="shared" si="36"/>
        <v>4.0960770888474376E-14</v>
      </c>
      <c r="H148" s="4">
        <f t="shared" si="37"/>
        <v>4.1503499703041132E-2</v>
      </c>
      <c r="I148" s="4">
        <f t="shared" si="38"/>
        <v>5.0976736994490981</v>
      </c>
      <c r="J148">
        <f t="shared" si="39"/>
        <v>-1.3819152806942721</v>
      </c>
      <c r="K148">
        <f t="shared" si="32"/>
        <v>9.7673699449097651E-2</v>
      </c>
      <c r="L148">
        <f t="shared" si="32"/>
        <v>1.5398536179250564</v>
      </c>
      <c r="M148">
        <f t="shared" si="40"/>
        <v>0.5074370241420304</v>
      </c>
      <c r="N148">
        <f t="shared" si="33"/>
        <v>5.0976736994490981</v>
      </c>
      <c r="O148">
        <f t="shared" si="34"/>
        <v>1.5398536179250564</v>
      </c>
      <c r="P148">
        <f t="shared" ref="P148:P160" si="45">G148/G68</f>
        <v>0.5074370241420304</v>
      </c>
      <c r="Q148" s="4">
        <f t="shared" si="35"/>
        <v>4.1503499703041132E-2</v>
      </c>
    </row>
    <row r="149" spans="1:17" x14ac:dyDescent="0.25">
      <c r="A149">
        <v>1.2733000000000001</v>
      </c>
      <c r="B149">
        <v>35.588999999999999</v>
      </c>
      <c r="C149">
        <f t="shared" si="41"/>
        <v>5.9314999999999997E-4</v>
      </c>
      <c r="D149">
        <f t="shared" si="42"/>
        <v>2.2732999999999999</v>
      </c>
      <c r="E149">
        <f t="shared" si="43"/>
        <v>1.2732999999999999</v>
      </c>
      <c r="F149">
        <f t="shared" si="44"/>
        <v>127329.99999999999</v>
      </c>
      <c r="G149" s="4">
        <f t="shared" si="36"/>
        <v>4.1359306602313835E-14</v>
      </c>
      <c r="H149" s="4">
        <f t="shared" si="37"/>
        <v>4.1907316001470254E-2</v>
      </c>
      <c r="I149" s="4">
        <f t="shared" si="38"/>
        <v>5.1049307390777408</v>
      </c>
      <c r="J149">
        <f t="shared" si="39"/>
        <v>-1.3777101531264901</v>
      </c>
      <c r="K149">
        <f t="shared" ref="K149:L160" si="46">LOG(A149)</f>
        <v>0.10493073907774043</v>
      </c>
      <c r="L149">
        <f t="shared" si="46"/>
        <v>1.5513157851214807</v>
      </c>
      <c r="M149">
        <f t="shared" si="40"/>
        <v>0.50812750641002724</v>
      </c>
      <c r="N149">
        <f t="shared" ref="N149:N160" si="47">LOG(F149)</f>
        <v>5.1049307390777408</v>
      </c>
      <c r="O149">
        <f t="shared" ref="O149:O160" si="48">LOG(B149)</f>
        <v>1.5513157851214807</v>
      </c>
      <c r="P149">
        <f t="shared" si="45"/>
        <v>0.50812750641002724</v>
      </c>
      <c r="Q149" s="4">
        <f t="shared" ref="Q149:Q160" si="49">G149/(0.0000000000009869233)</f>
        <v>4.1907316001470254E-2</v>
      </c>
    </row>
    <row r="150" spans="1:17" x14ac:dyDescent="0.25">
      <c r="A150">
        <v>1.2932999999999999</v>
      </c>
      <c r="B150">
        <v>36.122</v>
      </c>
      <c r="C150">
        <f t="shared" si="41"/>
        <v>6.0203333333333335E-4</v>
      </c>
      <c r="D150">
        <f t="shared" si="42"/>
        <v>2.2932999999999999</v>
      </c>
      <c r="E150">
        <f t="shared" si="43"/>
        <v>1.2932999999999999</v>
      </c>
      <c r="F150">
        <f t="shared" si="44"/>
        <v>129329.99999999999</v>
      </c>
      <c r="G150" s="4">
        <f t="shared" si="36"/>
        <v>4.1329553531540471E-14</v>
      </c>
      <c r="H150" s="4">
        <f t="shared" si="37"/>
        <v>4.1877168703525862E-2</v>
      </c>
      <c r="I150" s="4">
        <f t="shared" si="38"/>
        <v>5.1116992775735506</v>
      </c>
      <c r="J150">
        <f t="shared" si="39"/>
        <v>-1.3780226884545448</v>
      </c>
      <c r="K150">
        <f t="shared" si="46"/>
        <v>0.1116992775735505</v>
      </c>
      <c r="L150">
        <f t="shared" si="46"/>
        <v>1.5577717882892361</v>
      </c>
      <c r="M150">
        <f t="shared" si="40"/>
        <v>0.50584816950981049</v>
      </c>
      <c r="N150">
        <f t="shared" si="47"/>
        <v>5.1116992775735506</v>
      </c>
      <c r="O150">
        <f t="shared" si="48"/>
        <v>1.5577717882892361</v>
      </c>
      <c r="P150">
        <f t="shared" si="45"/>
        <v>0.50584816950981049</v>
      </c>
      <c r="Q150" s="4">
        <f t="shared" si="49"/>
        <v>4.1877168703525862E-2</v>
      </c>
    </row>
    <row r="151" spans="1:17" x14ac:dyDescent="0.25">
      <c r="A151">
        <v>1.3118000000000001</v>
      </c>
      <c r="B151">
        <v>37.381</v>
      </c>
      <c r="C151">
        <f t="shared" si="41"/>
        <v>6.2301666666666664E-4</v>
      </c>
      <c r="D151">
        <f t="shared" si="42"/>
        <v>2.3117999999999999</v>
      </c>
      <c r="E151">
        <f t="shared" si="43"/>
        <v>1.3117999999999999</v>
      </c>
      <c r="F151">
        <f t="shared" si="44"/>
        <v>131180</v>
      </c>
      <c r="G151" s="4">
        <f t="shared" si="36"/>
        <v>4.2166882305105433E-14</v>
      </c>
      <c r="H151" s="4">
        <f t="shared" si="37"/>
        <v>4.2725592054727486E-2</v>
      </c>
      <c r="I151" s="4">
        <f t="shared" si="38"/>
        <v>5.1178676265660163</v>
      </c>
      <c r="J151">
        <f t="shared" si="39"/>
        <v>-1.3693119104838878</v>
      </c>
      <c r="K151">
        <f t="shared" si="46"/>
        <v>0.11786762656601632</v>
      </c>
      <c r="L151">
        <f t="shared" si="46"/>
        <v>1.5726509152523591</v>
      </c>
      <c r="M151">
        <f t="shared" si="40"/>
        <v>0.51251613703952614</v>
      </c>
      <c r="N151">
        <f t="shared" si="47"/>
        <v>5.1178676265660163</v>
      </c>
      <c r="O151">
        <f t="shared" si="48"/>
        <v>1.5726509152523591</v>
      </c>
      <c r="P151">
        <f t="shared" si="45"/>
        <v>0.51251613703952614</v>
      </c>
      <c r="Q151" s="4">
        <f t="shared" si="49"/>
        <v>4.2725592054727486E-2</v>
      </c>
    </row>
    <row r="152" spans="1:17" x14ac:dyDescent="0.25">
      <c r="A152">
        <v>1.3318000000000001</v>
      </c>
      <c r="B152">
        <v>38.5</v>
      </c>
      <c r="C152">
        <f t="shared" si="41"/>
        <v>6.4166666666666669E-4</v>
      </c>
      <c r="D152">
        <f t="shared" si="42"/>
        <v>2.3318000000000003</v>
      </c>
      <c r="E152">
        <f t="shared" si="43"/>
        <v>1.3318000000000003</v>
      </c>
      <c r="F152">
        <f t="shared" si="44"/>
        <v>133180.00000000003</v>
      </c>
      <c r="G152" s="4">
        <f t="shared" si="36"/>
        <v>4.2776960431579654E-14</v>
      </c>
      <c r="H152" s="4">
        <f t="shared" si="37"/>
        <v>4.3343753695529987E-2</v>
      </c>
      <c r="I152" s="4">
        <f t="shared" si="38"/>
        <v>5.1244390105565261</v>
      </c>
      <c r="J152">
        <f t="shared" si="39"/>
        <v>-1.3630734802182558</v>
      </c>
      <c r="K152">
        <f t="shared" si="46"/>
        <v>0.12443901055652581</v>
      </c>
      <c r="L152">
        <f t="shared" si="46"/>
        <v>1.5854607295085006</v>
      </c>
      <c r="M152">
        <f t="shared" si="40"/>
        <v>0.51903173354923438</v>
      </c>
      <c r="N152">
        <f t="shared" si="47"/>
        <v>5.1244390105565261</v>
      </c>
      <c r="O152">
        <f t="shared" si="48"/>
        <v>1.5854607295085006</v>
      </c>
      <c r="P152">
        <f t="shared" si="45"/>
        <v>0.51903173354923438</v>
      </c>
      <c r="Q152" s="4">
        <f t="shared" si="49"/>
        <v>4.3343753695529987E-2</v>
      </c>
    </row>
    <row r="153" spans="1:17" x14ac:dyDescent="0.25">
      <c r="A153">
        <v>1.3521000000000001</v>
      </c>
      <c r="B153">
        <v>39.545999999999999</v>
      </c>
      <c r="C153">
        <f t="shared" si="41"/>
        <v>6.5910000000000003E-4</v>
      </c>
      <c r="D153">
        <f t="shared" si="42"/>
        <v>2.3521000000000001</v>
      </c>
      <c r="E153">
        <f t="shared" si="43"/>
        <v>1.3521000000000001</v>
      </c>
      <c r="F153">
        <f t="shared" si="44"/>
        <v>135210</v>
      </c>
      <c r="G153" s="4">
        <f t="shared" si="36"/>
        <v>4.3279471846704074E-14</v>
      </c>
      <c r="H153" s="4">
        <f t="shared" si="37"/>
        <v>4.3852923369733059E-2</v>
      </c>
      <c r="I153" s="4">
        <f t="shared" si="38"/>
        <v>5.1310088127906397</v>
      </c>
      <c r="J153">
        <f t="shared" si="39"/>
        <v>-1.3580014499370541</v>
      </c>
      <c r="K153">
        <f t="shared" si="46"/>
        <v>0.13100881279063997</v>
      </c>
      <c r="L153">
        <f t="shared" si="46"/>
        <v>1.5971025620238164</v>
      </c>
      <c r="M153">
        <f t="shared" si="40"/>
        <v>0.52161968259632874</v>
      </c>
      <c r="N153">
        <f t="shared" si="47"/>
        <v>5.1310088127906397</v>
      </c>
      <c r="O153">
        <f t="shared" si="48"/>
        <v>1.5971025620238164</v>
      </c>
      <c r="P153">
        <f t="shared" si="45"/>
        <v>0.52161968259632874</v>
      </c>
      <c r="Q153" s="4">
        <f t="shared" si="49"/>
        <v>4.3852923369733059E-2</v>
      </c>
    </row>
    <row r="154" spans="1:17" x14ac:dyDescent="0.25">
      <c r="A154">
        <v>1.3720000000000001</v>
      </c>
      <c r="B154">
        <v>40.555</v>
      </c>
      <c r="C154">
        <f t="shared" si="41"/>
        <v>6.7591666666666668E-4</v>
      </c>
      <c r="D154">
        <f t="shared" si="42"/>
        <v>2.3719999999999999</v>
      </c>
      <c r="E154">
        <f t="shared" si="43"/>
        <v>1.3719999999999999</v>
      </c>
      <c r="F154">
        <f t="shared" si="44"/>
        <v>137200</v>
      </c>
      <c r="G154" s="4">
        <f t="shared" si="36"/>
        <v>4.3739971671598067E-14</v>
      </c>
      <c r="H154" s="4">
        <f t="shared" si="37"/>
        <v>4.431952480157076E-2</v>
      </c>
      <c r="I154" s="4">
        <f t="shared" si="38"/>
        <v>5.1373541113707333</v>
      </c>
      <c r="J154">
        <f t="shared" si="39"/>
        <v>-1.3534049048040404</v>
      </c>
      <c r="K154">
        <f t="shared" si="46"/>
        <v>0.13735411137073292</v>
      </c>
      <c r="L154">
        <f t="shared" si="46"/>
        <v>1.6080444057369232</v>
      </c>
      <c r="M154">
        <f t="shared" si="40"/>
        <v>0.52787560607332928</v>
      </c>
      <c r="N154">
        <f t="shared" si="47"/>
        <v>5.1373541113707333</v>
      </c>
      <c r="O154">
        <f t="shared" si="48"/>
        <v>1.6080444057369232</v>
      </c>
      <c r="P154">
        <f t="shared" si="45"/>
        <v>0.52787560607332928</v>
      </c>
      <c r="Q154" s="4">
        <f t="shared" si="49"/>
        <v>4.431952480157076E-2</v>
      </c>
    </row>
    <row r="155" spans="1:17" x14ac:dyDescent="0.25">
      <c r="A155">
        <v>1.3912</v>
      </c>
      <c r="B155">
        <v>41.481999999999999</v>
      </c>
      <c r="C155">
        <f t="shared" si="41"/>
        <v>6.9136666666666665E-4</v>
      </c>
      <c r="D155">
        <f t="shared" si="42"/>
        <v>2.3912</v>
      </c>
      <c r="E155">
        <f t="shared" si="43"/>
        <v>1.3912</v>
      </c>
      <c r="F155">
        <f t="shared" si="44"/>
        <v>139120</v>
      </c>
      <c r="G155" s="4">
        <f t="shared" si="36"/>
        <v>4.4122318087702076E-14</v>
      </c>
      <c r="H155" s="4">
        <f t="shared" si="37"/>
        <v>4.4706937294622662E-2</v>
      </c>
      <c r="I155" s="4">
        <f t="shared" si="38"/>
        <v>5.1433895689946558</v>
      </c>
      <c r="J155">
        <f t="shared" si="39"/>
        <v>-1.3496250810065975</v>
      </c>
      <c r="K155">
        <f t="shared" si="46"/>
        <v>0.14338956899465605</v>
      </c>
      <c r="L155">
        <f t="shared" si="46"/>
        <v>1.6178596871582891</v>
      </c>
      <c r="M155">
        <f t="shared" si="40"/>
        <v>0.52894522085076001</v>
      </c>
      <c r="N155">
        <f t="shared" si="47"/>
        <v>5.1433895689946558</v>
      </c>
      <c r="O155">
        <f t="shared" si="48"/>
        <v>1.6178596871582891</v>
      </c>
      <c r="P155">
        <f t="shared" si="45"/>
        <v>0.52894522085076001</v>
      </c>
      <c r="Q155" s="4">
        <f t="shared" si="49"/>
        <v>4.4706937294622662E-2</v>
      </c>
    </row>
    <row r="156" spans="1:17" x14ac:dyDescent="0.25">
      <c r="A156">
        <v>1.411</v>
      </c>
      <c r="B156">
        <v>42.517000000000003</v>
      </c>
      <c r="C156">
        <f t="shared" si="41"/>
        <v>7.0861666666666677E-4</v>
      </c>
      <c r="D156">
        <f t="shared" si="42"/>
        <v>2.411</v>
      </c>
      <c r="E156">
        <f t="shared" si="43"/>
        <v>1.411</v>
      </c>
      <c r="F156">
        <f t="shared" si="44"/>
        <v>141100</v>
      </c>
      <c r="G156" s="4">
        <f t="shared" si="36"/>
        <v>4.4588596499091623E-14</v>
      </c>
      <c r="H156" s="4">
        <f t="shared" si="37"/>
        <v>4.5179393879029521E-2</v>
      </c>
      <c r="I156" s="4">
        <f t="shared" si="38"/>
        <v>5.1495270137543478</v>
      </c>
      <c r="J156">
        <f t="shared" si="39"/>
        <v>-1.3450595998158019</v>
      </c>
      <c r="K156">
        <f t="shared" si="46"/>
        <v>0.14952701375434785</v>
      </c>
      <c r="L156">
        <f t="shared" si="46"/>
        <v>1.6285626131087765</v>
      </c>
      <c r="M156">
        <f t="shared" si="40"/>
        <v>0.53310819246950247</v>
      </c>
      <c r="N156">
        <f t="shared" si="47"/>
        <v>5.1495270137543478</v>
      </c>
      <c r="O156">
        <f t="shared" si="48"/>
        <v>1.6285626131087765</v>
      </c>
      <c r="P156">
        <f t="shared" si="45"/>
        <v>0.53310819246950247</v>
      </c>
      <c r="Q156" s="4">
        <f t="shared" si="49"/>
        <v>4.5179393879029521E-2</v>
      </c>
    </row>
    <row r="157" spans="1:17" x14ac:dyDescent="0.25">
      <c r="A157">
        <v>1.4323999999999999</v>
      </c>
      <c r="B157">
        <v>43.421999999999997</v>
      </c>
      <c r="C157">
        <f t="shared" si="41"/>
        <v>7.2369999999999997E-4</v>
      </c>
      <c r="D157">
        <f t="shared" si="42"/>
        <v>2.4323999999999999</v>
      </c>
      <c r="E157">
        <f t="shared" si="43"/>
        <v>1.4323999999999999</v>
      </c>
      <c r="F157">
        <f t="shared" si="44"/>
        <v>143240</v>
      </c>
      <c r="G157" s="4">
        <f t="shared" si="36"/>
        <v>4.4857360347186216E-14</v>
      </c>
      <c r="H157" s="4">
        <f t="shared" si="37"/>
        <v>4.5451718838927214E-2</v>
      </c>
      <c r="I157" s="4">
        <f t="shared" si="38"/>
        <v>5.1560643123398657</v>
      </c>
      <c r="J157">
        <f t="shared" si="39"/>
        <v>-1.3424496885003987</v>
      </c>
      <c r="K157">
        <f t="shared" si="46"/>
        <v>0.15606431233986529</v>
      </c>
      <c r="L157">
        <f t="shared" si="46"/>
        <v>1.6377098230096971</v>
      </c>
      <c r="M157">
        <f t="shared" si="40"/>
        <v>0.53393958885571269</v>
      </c>
      <c r="N157">
        <f t="shared" si="47"/>
        <v>5.1560643123398657</v>
      </c>
      <c r="O157">
        <f t="shared" si="48"/>
        <v>1.6377098230096971</v>
      </c>
      <c r="P157">
        <f t="shared" si="45"/>
        <v>0.53393958885571269</v>
      </c>
      <c r="Q157" s="4">
        <f t="shared" si="49"/>
        <v>4.5451718838927214E-2</v>
      </c>
    </row>
    <row r="158" spans="1:17" x14ac:dyDescent="0.25">
      <c r="A158">
        <v>1.4521999999999999</v>
      </c>
      <c r="B158">
        <v>44.427</v>
      </c>
      <c r="C158">
        <f t="shared" si="41"/>
        <v>7.4045000000000003E-4</v>
      </c>
      <c r="D158">
        <f t="shared" si="42"/>
        <v>2.4521999999999999</v>
      </c>
      <c r="E158">
        <f t="shared" si="43"/>
        <v>1.4521999999999999</v>
      </c>
      <c r="F158">
        <f t="shared" si="44"/>
        <v>145220</v>
      </c>
      <c r="G158" s="4">
        <f t="shared" si="36"/>
        <v>4.5269819042003612E-14</v>
      </c>
      <c r="H158" s="4">
        <f t="shared" si="37"/>
        <v>4.5869642597356458E-2</v>
      </c>
      <c r="I158" s="4">
        <f t="shared" si="38"/>
        <v>5.1620264324211771</v>
      </c>
      <c r="J158">
        <f t="shared" si="39"/>
        <v>-1.3384746437485628</v>
      </c>
      <c r="K158">
        <f t="shared" si="46"/>
        <v>0.16202643242117698</v>
      </c>
      <c r="L158">
        <f t="shared" si="46"/>
        <v>1.6476469878428448</v>
      </c>
      <c r="M158">
        <f t="shared" si="40"/>
        <v>0.53734971818379751</v>
      </c>
      <c r="N158">
        <f t="shared" si="47"/>
        <v>5.1620264324211771</v>
      </c>
      <c r="O158">
        <f t="shared" si="48"/>
        <v>1.6476469878428448</v>
      </c>
      <c r="P158">
        <f t="shared" si="45"/>
        <v>0.53734971818379751</v>
      </c>
      <c r="Q158" s="4">
        <f t="shared" si="49"/>
        <v>4.5869642597356458E-2</v>
      </c>
    </row>
    <row r="159" spans="1:17" x14ac:dyDescent="0.25">
      <c r="A159">
        <v>1.4786999999999999</v>
      </c>
      <c r="B159">
        <v>45.040999999999997</v>
      </c>
      <c r="C159">
        <f t="shared" si="41"/>
        <v>7.506833333333333E-4</v>
      </c>
      <c r="D159">
        <f t="shared" si="42"/>
        <v>2.4786999999999999</v>
      </c>
      <c r="E159">
        <f t="shared" si="43"/>
        <v>1.4786999999999999</v>
      </c>
      <c r="F159">
        <f t="shared" si="44"/>
        <v>147870</v>
      </c>
      <c r="G159" s="4">
        <f t="shared" si="36"/>
        <v>4.5072967747503982E-14</v>
      </c>
      <c r="H159" s="4">
        <f t="shared" si="37"/>
        <v>4.5670183029931484E-2</v>
      </c>
      <c r="I159" s="4">
        <f t="shared" si="38"/>
        <v>5.1698800728743866</v>
      </c>
      <c r="J159">
        <f t="shared" si="39"/>
        <v>-1.3403672478909197</v>
      </c>
      <c r="K159">
        <f t="shared" si="46"/>
        <v>0.16988007287438658</v>
      </c>
      <c r="L159">
        <f t="shared" si="46"/>
        <v>1.6536080241536975</v>
      </c>
      <c r="M159">
        <f t="shared" si="40"/>
        <v>0.53489677417453152</v>
      </c>
      <c r="N159">
        <f t="shared" si="47"/>
        <v>5.1698800728743866</v>
      </c>
      <c r="O159">
        <f t="shared" si="48"/>
        <v>1.6536080241536975</v>
      </c>
      <c r="P159">
        <f t="shared" si="45"/>
        <v>0.53489677417453152</v>
      </c>
      <c r="Q159" s="4">
        <f t="shared" si="49"/>
        <v>4.5670183029931484E-2</v>
      </c>
    </row>
    <row r="160" spans="1:17" x14ac:dyDescent="0.25">
      <c r="A160">
        <v>1.4955000000000001</v>
      </c>
      <c r="B160">
        <v>46.177</v>
      </c>
      <c r="C160">
        <f t="shared" si="41"/>
        <v>7.6961666666666663E-4</v>
      </c>
      <c r="D160">
        <f t="shared" si="42"/>
        <v>2.4954999999999998</v>
      </c>
      <c r="E160">
        <f t="shared" si="43"/>
        <v>1.4954999999999998</v>
      </c>
      <c r="F160">
        <f t="shared" si="44"/>
        <v>149549.99999999997</v>
      </c>
      <c r="G160" s="4">
        <f t="shared" si="36"/>
        <v>4.5690667231522628E-14</v>
      </c>
      <c r="H160" s="4">
        <f t="shared" si="37"/>
        <v>4.6296067011005436E-2</v>
      </c>
      <c r="I160" s="4">
        <f t="shared" si="38"/>
        <v>5.1747864173673372</v>
      </c>
      <c r="J160">
        <f t="shared" si="39"/>
        <v>-1.3344559020267277</v>
      </c>
      <c r="K160">
        <f t="shared" si="46"/>
        <v>0.17478641736733697</v>
      </c>
      <c r="L160">
        <f t="shared" si="46"/>
        <v>1.6644257145108399</v>
      </c>
      <c r="M160">
        <f t="shared" si="40"/>
        <v>0.5389260813954363</v>
      </c>
      <c r="N160">
        <f t="shared" si="47"/>
        <v>5.1747864173673372</v>
      </c>
      <c r="O160">
        <f t="shared" si="48"/>
        <v>1.6644257145108399</v>
      </c>
      <c r="P160">
        <f t="shared" si="45"/>
        <v>0.5389260813954363</v>
      </c>
      <c r="Q160" s="4">
        <f t="shared" si="49"/>
        <v>4.6296067011005436E-2</v>
      </c>
    </row>
    <row r="162" spans="1:12" x14ac:dyDescent="0.25">
      <c r="A162" s="4"/>
    </row>
    <row r="163" spans="1:12" x14ac:dyDescent="0.25">
      <c r="A163" s="2" t="s">
        <v>26</v>
      </c>
    </row>
    <row r="164" spans="1:12" x14ac:dyDescent="0.25">
      <c r="A164" s="1" t="s">
        <v>27</v>
      </c>
    </row>
    <row r="165" spans="1:12" x14ac:dyDescent="0.25">
      <c r="A165" t="s">
        <v>28</v>
      </c>
      <c r="B165" t="s">
        <v>29</v>
      </c>
      <c r="C165" t="s">
        <v>30</v>
      </c>
      <c r="D165" t="s">
        <v>31</v>
      </c>
      <c r="E165" s="3" t="s">
        <v>32</v>
      </c>
      <c r="F165" s="3" t="s">
        <v>33</v>
      </c>
      <c r="G165" s="4" t="s">
        <v>34</v>
      </c>
      <c r="H165" s="5" t="s">
        <v>35</v>
      </c>
      <c r="I165" s="5" t="s">
        <v>36</v>
      </c>
      <c r="J165" s="5" t="s">
        <v>37</v>
      </c>
      <c r="K165" s="5" t="s">
        <v>38</v>
      </c>
      <c r="L165" s="5" t="s">
        <v>39</v>
      </c>
    </row>
    <row r="166" spans="1:12" x14ac:dyDescent="0.25">
      <c r="A166">
        <v>1.2342</v>
      </c>
      <c r="B166">
        <v>67.415000000000006</v>
      </c>
      <c r="C166">
        <f t="shared" ref="C166:C179" si="50">B166/(1000*60)</f>
        <v>1.1235833333333334E-3</v>
      </c>
      <c r="D166">
        <f t="shared" ref="D166:D179" si="51">A166+1</f>
        <v>2.2342</v>
      </c>
      <c r="E166">
        <f t="shared" ref="E166:E179" si="52">D166-1</f>
        <v>1.2342</v>
      </c>
      <c r="F166">
        <f t="shared" ref="F166:F179" si="53">E166*100000</f>
        <v>123420</v>
      </c>
      <c r="G166" s="4">
        <f t="shared" ref="G166:G179" si="54">(0.00001781*0.000134*C166)/(0.0002688*F166)</f>
        <v>8.0827509974088369E-14</v>
      </c>
      <c r="H166" s="4">
        <f t="shared" ref="H166:H179" si="55">G166/(0.0000000000009869233)</f>
        <v>8.1898471719219074E-2</v>
      </c>
      <c r="I166" s="4">
        <f t="shared" ref="I166:I179" si="56">LOG(F166)</f>
        <v>5.0913855420783678</v>
      </c>
      <c r="J166">
        <f t="shared" ref="J166:J179" si="57">LOG(H166)</f>
        <v>-1.0867242023922394</v>
      </c>
      <c r="K166">
        <f t="shared" ref="K166:L179" si="58">LOG(A166)</f>
        <v>9.1385542078367632E-2</v>
      </c>
      <c r="L166">
        <f t="shared" si="58"/>
        <v>1.8287565388563587</v>
      </c>
    </row>
    <row r="167" spans="1:12" x14ac:dyDescent="0.25">
      <c r="A167">
        <v>1.2555000000000001</v>
      </c>
      <c r="B167">
        <v>68.488</v>
      </c>
      <c r="C167">
        <f t="shared" si="50"/>
        <v>1.1414666666666666E-3</v>
      </c>
      <c r="D167">
        <f t="shared" si="51"/>
        <v>2.2555000000000001</v>
      </c>
      <c r="E167">
        <f t="shared" si="52"/>
        <v>1.2555000000000001</v>
      </c>
      <c r="F167">
        <f t="shared" si="53"/>
        <v>125550</v>
      </c>
      <c r="G167" s="4">
        <f t="shared" si="54"/>
        <v>8.0720895282977135E-14</v>
      </c>
      <c r="H167" s="4">
        <f t="shared" si="55"/>
        <v>8.1790444387093833E-2</v>
      </c>
      <c r="I167" s="4">
        <f t="shared" si="56"/>
        <v>5.0988167170489413</v>
      </c>
      <c r="J167">
        <f t="shared" si="57"/>
        <v>-1.087297432176686</v>
      </c>
      <c r="K167">
        <f t="shared" si="58"/>
        <v>9.8816717048941252E-2</v>
      </c>
      <c r="L167">
        <f t="shared" si="58"/>
        <v>1.8356144840424859</v>
      </c>
    </row>
    <row r="168" spans="1:12" x14ac:dyDescent="0.25">
      <c r="A168">
        <v>1.2722</v>
      </c>
      <c r="B168">
        <v>69.978999999999999</v>
      </c>
      <c r="C168">
        <f t="shared" si="50"/>
        <v>1.1663166666666667E-3</v>
      </c>
      <c r="D168">
        <f t="shared" si="51"/>
        <v>2.2721999999999998</v>
      </c>
      <c r="E168">
        <f t="shared" si="52"/>
        <v>1.2721999999999998</v>
      </c>
      <c r="F168">
        <f t="shared" si="53"/>
        <v>127219.99999999997</v>
      </c>
      <c r="G168" s="4">
        <f t="shared" si="54"/>
        <v>8.1395527855835956E-14</v>
      </c>
      <c r="H168" s="4">
        <f t="shared" si="55"/>
        <v>8.2474015818489593E-2</v>
      </c>
      <c r="I168" s="4">
        <f t="shared" si="56"/>
        <v>5.1045553912405133</v>
      </c>
      <c r="J168">
        <f t="shared" si="57"/>
        <v>-1.0836828582882194</v>
      </c>
      <c r="K168">
        <f t="shared" si="58"/>
        <v>0.10455539124051359</v>
      </c>
      <c r="L168">
        <f t="shared" si="58"/>
        <v>1.8449677321225246</v>
      </c>
    </row>
    <row r="169" spans="1:12" x14ac:dyDescent="0.25">
      <c r="A169">
        <v>1.292</v>
      </c>
      <c r="B169">
        <v>71.337000000000003</v>
      </c>
      <c r="C169">
        <f t="shared" si="50"/>
        <v>1.18895E-3</v>
      </c>
      <c r="D169">
        <f t="shared" si="51"/>
        <v>2.2919999999999998</v>
      </c>
      <c r="E169">
        <f t="shared" si="52"/>
        <v>1.2919999999999998</v>
      </c>
      <c r="F169">
        <f t="shared" si="53"/>
        <v>129199.99999999999</v>
      </c>
      <c r="G169" s="4">
        <f t="shared" si="54"/>
        <v>8.1703475514383412E-14</v>
      </c>
      <c r="H169" s="4">
        <f t="shared" si="55"/>
        <v>8.2786043772989662E-2</v>
      </c>
      <c r="I169" s="4">
        <f t="shared" si="56"/>
        <v>5.1112625136590655</v>
      </c>
      <c r="J169">
        <f t="shared" si="57"/>
        <v>-1.0820428712253485</v>
      </c>
      <c r="K169">
        <f t="shared" si="58"/>
        <v>0.1112625136590653</v>
      </c>
      <c r="L169">
        <f t="shared" si="58"/>
        <v>1.8533148416039473</v>
      </c>
    </row>
    <row r="170" spans="1:12" x14ac:dyDescent="0.25">
      <c r="A170">
        <v>1.3113999999999999</v>
      </c>
      <c r="B170">
        <v>72.914000000000001</v>
      </c>
      <c r="C170">
        <f t="shared" si="50"/>
        <v>1.2152333333333334E-3</v>
      </c>
      <c r="D170">
        <f t="shared" si="51"/>
        <v>2.3113999999999999</v>
      </c>
      <c r="E170">
        <f t="shared" si="52"/>
        <v>1.3113999999999999</v>
      </c>
      <c r="F170">
        <f t="shared" si="53"/>
        <v>131140</v>
      </c>
      <c r="G170" s="4">
        <f t="shared" si="54"/>
        <v>8.2274252960455473E-14</v>
      </c>
      <c r="H170" s="4">
        <f t="shared" si="55"/>
        <v>8.3364384000717648E-2</v>
      </c>
      <c r="I170" s="4">
        <f t="shared" si="56"/>
        <v>5.1177351793304968</v>
      </c>
      <c r="J170">
        <f t="shared" si="57"/>
        <v>-1.0790194545860974</v>
      </c>
      <c r="K170">
        <f t="shared" si="58"/>
        <v>0.1177351793304965</v>
      </c>
      <c r="L170">
        <f t="shared" si="58"/>
        <v>1.8628109239146298</v>
      </c>
    </row>
    <row r="171" spans="1:12" x14ac:dyDescent="0.25">
      <c r="A171">
        <v>1.3324</v>
      </c>
      <c r="B171">
        <v>74.209999999999994</v>
      </c>
      <c r="C171">
        <f t="shared" si="50"/>
        <v>1.2368333333333333E-3</v>
      </c>
      <c r="D171">
        <f t="shared" si="51"/>
        <v>2.3323999999999998</v>
      </c>
      <c r="E171">
        <f t="shared" si="52"/>
        <v>1.3323999999999998</v>
      </c>
      <c r="F171">
        <f t="shared" si="53"/>
        <v>133239.99999999997</v>
      </c>
      <c r="G171" s="4">
        <f t="shared" si="54"/>
        <v>8.2416849811981519E-14</v>
      </c>
      <c r="H171" s="4">
        <f t="shared" si="55"/>
        <v>8.3508870255653622E-2</v>
      </c>
      <c r="I171" s="4">
        <f t="shared" si="56"/>
        <v>5.1246346240191389</v>
      </c>
      <c r="J171">
        <f t="shared" si="57"/>
        <v>-1.0782673916004497</v>
      </c>
      <c r="K171">
        <f t="shared" si="58"/>
        <v>0.1246346240191392</v>
      </c>
      <c r="L171">
        <f t="shared" si="58"/>
        <v>1.87046243158892</v>
      </c>
    </row>
    <row r="172" spans="1:12" x14ac:dyDescent="0.25">
      <c r="A172">
        <v>1.3512999999999999</v>
      </c>
      <c r="B172">
        <v>75.769000000000005</v>
      </c>
      <c r="C172">
        <f t="shared" si="50"/>
        <v>1.2628166666666667E-3</v>
      </c>
      <c r="D172">
        <f t="shared" si="51"/>
        <v>2.3513000000000002</v>
      </c>
      <c r="E172">
        <f t="shared" si="52"/>
        <v>1.3513000000000002</v>
      </c>
      <c r="F172">
        <f t="shared" si="53"/>
        <v>135130.00000000003</v>
      </c>
      <c r="G172" s="4">
        <f t="shared" si="54"/>
        <v>8.2971316632998325E-14</v>
      </c>
      <c r="H172" s="4">
        <f t="shared" si="55"/>
        <v>8.407068374310174E-2</v>
      </c>
      <c r="I172" s="4">
        <f t="shared" si="56"/>
        <v>5.1307517767651429</v>
      </c>
      <c r="J172">
        <f t="shared" si="57"/>
        <v>-1.0753554204709233</v>
      </c>
      <c r="K172">
        <f t="shared" si="58"/>
        <v>0.13075177676514291</v>
      </c>
      <c r="L172">
        <f t="shared" si="58"/>
        <v>1.8794915554644502</v>
      </c>
    </row>
    <row r="173" spans="1:12" x14ac:dyDescent="0.25">
      <c r="A173">
        <v>1.3752</v>
      </c>
      <c r="B173">
        <v>77.006</v>
      </c>
      <c r="C173">
        <f t="shared" si="50"/>
        <v>1.2834333333333334E-3</v>
      </c>
      <c r="D173">
        <f t="shared" si="51"/>
        <v>2.3752</v>
      </c>
      <c r="E173">
        <f t="shared" si="52"/>
        <v>1.3752</v>
      </c>
      <c r="F173">
        <f t="shared" si="53"/>
        <v>137520</v>
      </c>
      <c r="G173" s="4">
        <f t="shared" si="54"/>
        <v>8.2860376892509739E-14</v>
      </c>
      <c r="H173" s="4">
        <f t="shared" si="55"/>
        <v>8.3958274054842699E-2</v>
      </c>
      <c r="I173" s="4">
        <f t="shared" si="56"/>
        <v>5.1383658636789962</v>
      </c>
      <c r="J173">
        <f t="shared" si="57"/>
        <v>-1.0759364978667016</v>
      </c>
      <c r="K173">
        <f t="shared" si="58"/>
        <v>0.138365863678996</v>
      </c>
      <c r="L173">
        <f t="shared" si="58"/>
        <v>1.8865245649825249</v>
      </c>
    </row>
    <row r="174" spans="1:12" x14ac:dyDescent="0.25">
      <c r="A174">
        <v>1.3912</v>
      </c>
      <c r="B174">
        <v>78.424000000000007</v>
      </c>
      <c r="C174">
        <f t="shared" si="50"/>
        <v>1.3070666666666667E-3</v>
      </c>
      <c r="D174">
        <f t="shared" si="51"/>
        <v>2.3912</v>
      </c>
      <c r="E174">
        <f t="shared" si="52"/>
        <v>1.3912</v>
      </c>
      <c r="F174">
        <f t="shared" si="53"/>
        <v>139120</v>
      </c>
      <c r="G174" s="4">
        <f t="shared" si="54"/>
        <v>8.3415666402534778E-14</v>
      </c>
      <c r="H174" s="4">
        <f t="shared" si="55"/>
        <v>8.4520921131900295E-2</v>
      </c>
      <c r="I174" s="4">
        <f t="shared" si="56"/>
        <v>5.1433895689946558</v>
      </c>
      <c r="J174">
        <f t="shared" si="57"/>
        <v>-1.0730357785349927</v>
      </c>
      <c r="K174">
        <f t="shared" si="58"/>
        <v>0.14338956899465605</v>
      </c>
      <c r="L174">
        <f t="shared" si="58"/>
        <v>1.8944489896298939</v>
      </c>
    </row>
    <row r="175" spans="1:12" x14ac:dyDescent="0.25">
      <c r="A175">
        <v>1.4136</v>
      </c>
      <c r="B175">
        <v>79.900000000000006</v>
      </c>
      <c r="C175">
        <f t="shared" si="50"/>
        <v>1.3316666666666668E-3</v>
      </c>
      <c r="D175">
        <f t="shared" si="51"/>
        <v>2.4135999999999997</v>
      </c>
      <c r="E175">
        <f t="shared" si="52"/>
        <v>1.4135999999999997</v>
      </c>
      <c r="F175">
        <f t="shared" si="53"/>
        <v>141359.99999999997</v>
      </c>
      <c r="G175" s="4">
        <f t="shared" si="54"/>
        <v>8.363892569826227E-14</v>
      </c>
      <c r="H175" s="4">
        <f t="shared" si="55"/>
        <v>8.4747138605666988E-2</v>
      </c>
      <c r="I175" s="4">
        <f t="shared" si="56"/>
        <v>5.1503265364987074</v>
      </c>
      <c r="J175">
        <f t="shared" si="57"/>
        <v>-1.0718749563549468</v>
      </c>
      <c r="K175">
        <f t="shared" si="58"/>
        <v>0.15032653649870764</v>
      </c>
      <c r="L175">
        <f t="shared" si="58"/>
        <v>1.9025467793139914</v>
      </c>
    </row>
    <row r="176" spans="1:12" x14ac:dyDescent="0.25">
      <c r="A176">
        <v>1.4311</v>
      </c>
      <c r="B176">
        <v>81.25</v>
      </c>
      <c r="C176">
        <f t="shared" si="50"/>
        <v>1.3541666666666667E-3</v>
      </c>
      <c r="D176">
        <f t="shared" si="51"/>
        <v>2.4310999999999998</v>
      </c>
      <c r="E176">
        <f t="shared" si="52"/>
        <v>1.4310999999999998</v>
      </c>
      <c r="F176">
        <f t="shared" si="53"/>
        <v>143109.99999999997</v>
      </c>
      <c r="G176" s="4">
        <f t="shared" si="54"/>
        <v>8.4012051706673668E-14</v>
      </c>
      <c r="H176" s="4">
        <f t="shared" si="55"/>
        <v>8.5125208520939424E-2</v>
      </c>
      <c r="I176" s="4">
        <f t="shared" si="56"/>
        <v>5.1556699817198108</v>
      </c>
      <c r="J176">
        <f t="shared" si="57"/>
        <v>-1.0699418112391299</v>
      </c>
      <c r="K176">
        <f t="shared" si="58"/>
        <v>0.15566998171981131</v>
      </c>
      <c r="L176">
        <f t="shared" si="58"/>
        <v>1.9098233696509119</v>
      </c>
    </row>
    <row r="177" spans="1:13" x14ac:dyDescent="0.25">
      <c r="A177">
        <v>1.4521999999999999</v>
      </c>
      <c r="B177">
        <v>82.677999999999997</v>
      </c>
      <c r="C177">
        <f t="shared" si="50"/>
        <v>1.3779666666666665E-3</v>
      </c>
      <c r="D177">
        <f t="shared" si="51"/>
        <v>2.4521999999999999</v>
      </c>
      <c r="E177">
        <f t="shared" si="52"/>
        <v>1.4521999999999999</v>
      </c>
      <c r="F177">
        <f t="shared" si="53"/>
        <v>145220</v>
      </c>
      <c r="G177" s="4">
        <f t="shared" si="54"/>
        <v>8.4246473963012898E-14</v>
      </c>
      <c r="H177" s="4">
        <f t="shared" si="55"/>
        <v>8.5362736864164512E-2</v>
      </c>
      <c r="I177" s="4">
        <f t="shared" si="56"/>
        <v>5.1620264324211771</v>
      </c>
      <c r="J177">
        <f t="shared" si="57"/>
        <v>-1.0687316691933582</v>
      </c>
      <c r="K177">
        <f t="shared" si="58"/>
        <v>0.16202643242117698</v>
      </c>
      <c r="L177">
        <f t="shared" si="58"/>
        <v>1.9173899623980493</v>
      </c>
    </row>
    <row r="178" spans="1:13" x14ac:dyDescent="0.25">
      <c r="A178">
        <v>1.4738</v>
      </c>
      <c r="B178">
        <v>83.926000000000002</v>
      </c>
      <c r="C178">
        <f t="shared" si="50"/>
        <v>1.3987666666666666E-3</v>
      </c>
      <c r="D178">
        <f t="shared" si="51"/>
        <v>2.4737999999999998</v>
      </c>
      <c r="E178">
        <f t="shared" si="52"/>
        <v>1.4737999999999998</v>
      </c>
      <c r="F178">
        <f t="shared" si="53"/>
        <v>147379.99999999997</v>
      </c>
      <c r="G178" s="4">
        <f t="shared" si="54"/>
        <v>8.4264796356384682E-14</v>
      </c>
      <c r="H178" s="4">
        <f t="shared" si="55"/>
        <v>8.5381302028622361E-2</v>
      </c>
      <c r="I178" s="4">
        <f t="shared" si="56"/>
        <v>5.168438552186772</v>
      </c>
      <c r="J178">
        <f t="shared" si="57"/>
        <v>-1.0686372266750281</v>
      </c>
      <c r="K178">
        <f t="shared" si="58"/>
        <v>0.16843855218677245</v>
      </c>
      <c r="L178">
        <f t="shared" si="58"/>
        <v>1.9238965246819748</v>
      </c>
    </row>
    <row r="179" spans="1:13" x14ac:dyDescent="0.25">
      <c r="A179">
        <v>1.4912000000000001</v>
      </c>
      <c r="B179">
        <v>85.436999999999998</v>
      </c>
      <c r="C179">
        <f t="shared" si="50"/>
        <v>1.42395E-3</v>
      </c>
      <c r="D179">
        <f t="shared" si="51"/>
        <v>2.4912000000000001</v>
      </c>
      <c r="E179">
        <f t="shared" si="52"/>
        <v>1.4912000000000001</v>
      </c>
      <c r="F179">
        <f t="shared" si="53"/>
        <v>149120</v>
      </c>
      <c r="G179" s="4">
        <f t="shared" si="54"/>
        <v>8.4780953842902186E-14</v>
      </c>
      <c r="H179" s="4">
        <f t="shared" si="55"/>
        <v>8.5904298584198166E-2</v>
      </c>
      <c r="I179" s="4">
        <f t="shared" si="56"/>
        <v>5.1735358950099064</v>
      </c>
      <c r="J179">
        <f t="shared" si="57"/>
        <v>-1.0659851038673771</v>
      </c>
      <c r="K179">
        <f t="shared" si="58"/>
        <v>0.17353589500990615</v>
      </c>
      <c r="L179">
        <f t="shared" si="58"/>
        <v>1.9316459903127594</v>
      </c>
    </row>
    <row r="181" spans="1:13" x14ac:dyDescent="0.25">
      <c r="A181" s="1" t="s">
        <v>41</v>
      </c>
    </row>
    <row r="182" spans="1:13" x14ac:dyDescent="0.25">
      <c r="A182" t="s">
        <v>42</v>
      </c>
      <c r="B182" t="s">
        <v>43</v>
      </c>
      <c r="C182" t="s">
        <v>30</v>
      </c>
      <c r="D182" t="s">
        <v>31</v>
      </c>
      <c r="E182" s="3" t="s">
        <v>32</v>
      </c>
      <c r="F182" s="3" t="s">
        <v>33</v>
      </c>
      <c r="G182" s="4" t="s">
        <v>34</v>
      </c>
      <c r="H182" s="5" t="s">
        <v>35</v>
      </c>
      <c r="I182" s="5" t="s">
        <v>36</v>
      </c>
      <c r="J182" s="5" t="s">
        <v>37</v>
      </c>
      <c r="K182" s="5" t="s">
        <v>38</v>
      </c>
      <c r="L182" s="5" t="s">
        <v>39</v>
      </c>
      <c r="M182" s="5" t="s">
        <v>44</v>
      </c>
    </row>
    <row r="183" spans="1:13" x14ac:dyDescent="0.25">
      <c r="A183" s="1">
        <v>1.2330000000000001</v>
      </c>
      <c r="B183" s="1">
        <v>33.200000000000003</v>
      </c>
      <c r="C183">
        <f t="shared" ref="C183:C196" si="59">B183/(1000*60)</f>
        <v>5.5333333333333341E-4</v>
      </c>
      <c r="D183">
        <f t="shared" ref="D183:D196" si="60">A183+1</f>
        <v>2.2330000000000001</v>
      </c>
      <c r="E183">
        <f t="shared" ref="E183:E196" si="61">D183-1</f>
        <v>1.2330000000000001</v>
      </c>
      <c r="F183">
        <f t="shared" ref="F183:F196" si="62">E183*100000</f>
        <v>123300.00000000001</v>
      </c>
      <c r="G183" s="4">
        <f t="shared" ref="G183:G196" si="63">(0.00001781*0.000134*C183)/(0.0002688*F183)</f>
        <v>3.9844025573192252E-14</v>
      </c>
      <c r="H183" s="4">
        <f t="shared" ref="H183:H196" si="64">G183/(0.0000000000009869233)</f>
        <v>4.0371957550492776E-2</v>
      </c>
      <c r="I183" s="4">
        <f t="shared" ref="I183:I196" si="65">LOG(F183)</f>
        <v>5.0909630765957319</v>
      </c>
      <c r="J183">
        <f t="shared" ref="J183:J196" si="66">LOG(H183)</f>
        <v>-1.393920192061926</v>
      </c>
      <c r="K183">
        <f t="shared" ref="K183:L196" si="67">LOG(A183)</f>
        <v>9.0963076595731676E-2</v>
      </c>
      <c r="L183">
        <f t="shared" si="67"/>
        <v>1.5211380837040362</v>
      </c>
      <c r="M183">
        <f>G183/G166</f>
        <v>0.49295129326593662</v>
      </c>
    </row>
    <row r="184" spans="1:13" x14ac:dyDescent="0.25">
      <c r="A184">
        <v>1.2522</v>
      </c>
      <c r="B184">
        <v>34.661999999999999</v>
      </c>
      <c r="C184">
        <f t="shared" si="59"/>
        <v>5.777E-4</v>
      </c>
      <c r="D184">
        <f t="shared" si="60"/>
        <v>2.2522000000000002</v>
      </c>
      <c r="E184">
        <f t="shared" si="61"/>
        <v>1.2522000000000002</v>
      </c>
      <c r="F184">
        <f t="shared" si="62"/>
        <v>125220.00000000001</v>
      </c>
      <c r="G184" s="4">
        <f t="shared" si="63"/>
        <v>4.0960770888474376E-14</v>
      </c>
      <c r="H184" s="4">
        <f t="shared" si="64"/>
        <v>4.1503499703041132E-2</v>
      </c>
      <c r="I184" s="4">
        <f t="shared" si="65"/>
        <v>5.0976736994490981</v>
      </c>
      <c r="J184">
        <f t="shared" si="66"/>
        <v>-1.3819152806942721</v>
      </c>
      <c r="K184">
        <f t="shared" si="67"/>
        <v>9.7673699449097651E-2</v>
      </c>
      <c r="L184">
        <f t="shared" si="67"/>
        <v>1.5398536179250564</v>
      </c>
      <c r="M184">
        <f t="shared" ref="M184:M196" si="68">G184/G167</f>
        <v>0.5074370241420304</v>
      </c>
    </row>
    <row r="185" spans="1:13" x14ac:dyDescent="0.25">
      <c r="A185">
        <v>1.2733000000000001</v>
      </c>
      <c r="B185">
        <v>35.588999999999999</v>
      </c>
      <c r="C185">
        <f t="shared" si="59"/>
        <v>5.9314999999999997E-4</v>
      </c>
      <c r="D185">
        <f t="shared" si="60"/>
        <v>2.2732999999999999</v>
      </c>
      <c r="E185">
        <f t="shared" si="61"/>
        <v>1.2732999999999999</v>
      </c>
      <c r="F185">
        <f t="shared" si="62"/>
        <v>127329.99999999999</v>
      </c>
      <c r="G185" s="4">
        <f t="shared" si="63"/>
        <v>4.1359306602313835E-14</v>
      </c>
      <c r="H185" s="4">
        <f t="shared" si="64"/>
        <v>4.1907316001470254E-2</v>
      </c>
      <c r="I185" s="4">
        <f t="shared" si="65"/>
        <v>5.1049307390777408</v>
      </c>
      <c r="J185">
        <f t="shared" si="66"/>
        <v>-1.3777101531264901</v>
      </c>
      <c r="K185">
        <f t="shared" si="67"/>
        <v>0.10493073907774043</v>
      </c>
      <c r="L185">
        <f t="shared" si="67"/>
        <v>1.5513157851214807</v>
      </c>
      <c r="M185">
        <f t="shared" si="68"/>
        <v>0.50812750641002724</v>
      </c>
    </row>
    <row r="186" spans="1:13" x14ac:dyDescent="0.25">
      <c r="A186">
        <v>1.2932999999999999</v>
      </c>
      <c r="B186">
        <v>36.122</v>
      </c>
      <c r="C186">
        <f t="shared" si="59"/>
        <v>6.0203333333333335E-4</v>
      </c>
      <c r="D186">
        <f t="shared" si="60"/>
        <v>2.2932999999999999</v>
      </c>
      <c r="E186">
        <f t="shared" si="61"/>
        <v>1.2932999999999999</v>
      </c>
      <c r="F186">
        <f t="shared" si="62"/>
        <v>129329.99999999999</v>
      </c>
      <c r="G186" s="4">
        <f t="shared" si="63"/>
        <v>4.1329553531540471E-14</v>
      </c>
      <c r="H186" s="4">
        <f t="shared" si="64"/>
        <v>4.1877168703525862E-2</v>
      </c>
      <c r="I186" s="4">
        <f t="shared" si="65"/>
        <v>5.1116992775735506</v>
      </c>
      <c r="J186">
        <f t="shared" si="66"/>
        <v>-1.3780226884545448</v>
      </c>
      <c r="K186">
        <f t="shared" si="67"/>
        <v>0.1116992775735505</v>
      </c>
      <c r="L186">
        <f t="shared" si="67"/>
        <v>1.5577717882892361</v>
      </c>
      <c r="M186">
        <f t="shared" si="68"/>
        <v>0.50584816950981049</v>
      </c>
    </row>
    <row r="187" spans="1:13" x14ac:dyDescent="0.25">
      <c r="A187">
        <v>1.3118000000000001</v>
      </c>
      <c r="B187">
        <v>37.381</v>
      </c>
      <c r="C187">
        <f t="shared" si="59"/>
        <v>6.2301666666666664E-4</v>
      </c>
      <c r="D187">
        <f t="shared" si="60"/>
        <v>2.3117999999999999</v>
      </c>
      <c r="E187">
        <f t="shared" si="61"/>
        <v>1.3117999999999999</v>
      </c>
      <c r="F187">
        <f t="shared" si="62"/>
        <v>131180</v>
      </c>
      <c r="G187" s="4">
        <f t="shared" si="63"/>
        <v>4.2166882305105433E-14</v>
      </c>
      <c r="H187" s="4">
        <f t="shared" si="64"/>
        <v>4.2725592054727486E-2</v>
      </c>
      <c r="I187" s="4">
        <f t="shared" si="65"/>
        <v>5.1178676265660163</v>
      </c>
      <c r="J187">
        <f t="shared" si="66"/>
        <v>-1.3693119104838878</v>
      </c>
      <c r="K187">
        <f t="shared" si="67"/>
        <v>0.11786762656601632</v>
      </c>
      <c r="L187">
        <f t="shared" si="67"/>
        <v>1.5726509152523591</v>
      </c>
      <c r="M187">
        <f t="shared" si="68"/>
        <v>0.51251613703952614</v>
      </c>
    </row>
    <row r="188" spans="1:13" x14ac:dyDescent="0.25">
      <c r="A188">
        <v>1.3318000000000001</v>
      </c>
      <c r="B188">
        <v>38.5</v>
      </c>
      <c r="C188">
        <f t="shared" si="59"/>
        <v>6.4166666666666669E-4</v>
      </c>
      <c r="D188">
        <f t="shared" si="60"/>
        <v>2.3318000000000003</v>
      </c>
      <c r="E188">
        <f t="shared" si="61"/>
        <v>1.3318000000000003</v>
      </c>
      <c r="F188">
        <f t="shared" si="62"/>
        <v>133180.00000000003</v>
      </c>
      <c r="G188" s="4">
        <f t="shared" si="63"/>
        <v>4.2776960431579654E-14</v>
      </c>
      <c r="H188" s="4">
        <f t="shared" si="64"/>
        <v>4.3343753695529987E-2</v>
      </c>
      <c r="I188" s="4">
        <f t="shared" si="65"/>
        <v>5.1244390105565261</v>
      </c>
      <c r="J188">
        <f t="shared" si="66"/>
        <v>-1.3630734802182558</v>
      </c>
      <c r="K188">
        <f t="shared" si="67"/>
        <v>0.12443901055652581</v>
      </c>
      <c r="L188">
        <f t="shared" si="67"/>
        <v>1.5854607295085006</v>
      </c>
      <c r="M188">
        <f t="shared" si="68"/>
        <v>0.51903173354923438</v>
      </c>
    </row>
    <row r="189" spans="1:13" x14ac:dyDescent="0.25">
      <c r="A189">
        <v>1.3521000000000001</v>
      </c>
      <c r="B189">
        <v>39.545999999999999</v>
      </c>
      <c r="C189">
        <f t="shared" si="59"/>
        <v>6.5910000000000003E-4</v>
      </c>
      <c r="D189">
        <f t="shared" si="60"/>
        <v>2.3521000000000001</v>
      </c>
      <c r="E189">
        <f t="shared" si="61"/>
        <v>1.3521000000000001</v>
      </c>
      <c r="F189">
        <f t="shared" si="62"/>
        <v>135210</v>
      </c>
      <c r="G189" s="4">
        <f t="shared" si="63"/>
        <v>4.3279471846704074E-14</v>
      </c>
      <c r="H189" s="4">
        <f t="shared" si="64"/>
        <v>4.3852923369733059E-2</v>
      </c>
      <c r="I189" s="4">
        <f t="shared" si="65"/>
        <v>5.1310088127906397</v>
      </c>
      <c r="J189">
        <f t="shared" si="66"/>
        <v>-1.3580014499370541</v>
      </c>
      <c r="K189">
        <f t="shared" si="67"/>
        <v>0.13100881279063997</v>
      </c>
      <c r="L189">
        <f t="shared" si="67"/>
        <v>1.5971025620238164</v>
      </c>
      <c r="M189">
        <f t="shared" si="68"/>
        <v>0.52161968259632874</v>
      </c>
    </row>
    <row r="190" spans="1:13" x14ac:dyDescent="0.25">
      <c r="A190">
        <v>1.3720000000000001</v>
      </c>
      <c r="B190">
        <v>40.555</v>
      </c>
      <c r="C190">
        <f t="shared" si="59"/>
        <v>6.7591666666666668E-4</v>
      </c>
      <c r="D190">
        <f t="shared" si="60"/>
        <v>2.3719999999999999</v>
      </c>
      <c r="E190">
        <f t="shared" si="61"/>
        <v>1.3719999999999999</v>
      </c>
      <c r="F190">
        <f t="shared" si="62"/>
        <v>137200</v>
      </c>
      <c r="G190" s="4">
        <f t="shared" si="63"/>
        <v>4.3739971671598067E-14</v>
      </c>
      <c r="H190" s="4">
        <f t="shared" si="64"/>
        <v>4.431952480157076E-2</v>
      </c>
      <c r="I190" s="4">
        <f t="shared" si="65"/>
        <v>5.1373541113707333</v>
      </c>
      <c r="J190">
        <f t="shared" si="66"/>
        <v>-1.3534049048040404</v>
      </c>
      <c r="K190">
        <f t="shared" si="67"/>
        <v>0.13735411137073292</v>
      </c>
      <c r="L190">
        <f t="shared" si="67"/>
        <v>1.6080444057369232</v>
      </c>
      <c r="M190">
        <f t="shared" si="68"/>
        <v>0.52787560607332928</v>
      </c>
    </row>
    <row r="191" spans="1:13" x14ac:dyDescent="0.25">
      <c r="A191">
        <v>1.3912</v>
      </c>
      <c r="B191">
        <v>41.481999999999999</v>
      </c>
      <c r="C191">
        <f t="shared" si="59"/>
        <v>6.9136666666666665E-4</v>
      </c>
      <c r="D191">
        <f t="shared" si="60"/>
        <v>2.3912</v>
      </c>
      <c r="E191">
        <f t="shared" si="61"/>
        <v>1.3912</v>
      </c>
      <c r="F191">
        <f t="shared" si="62"/>
        <v>139120</v>
      </c>
      <c r="G191" s="4">
        <f t="shared" si="63"/>
        <v>4.4122318087702076E-14</v>
      </c>
      <c r="H191" s="4">
        <f t="shared" si="64"/>
        <v>4.4706937294622662E-2</v>
      </c>
      <c r="I191" s="4">
        <f t="shared" si="65"/>
        <v>5.1433895689946558</v>
      </c>
      <c r="J191">
        <f t="shared" si="66"/>
        <v>-1.3496250810065975</v>
      </c>
      <c r="K191">
        <f t="shared" si="67"/>
        <v>0.14338956899465605</v>
      </c>
      <c r="L191">
        <f t="shared" si="67"/>
        <v>1.6178596871582891</v>
      </c>
      <c r="M191">
        <f t="shared" si="68"/>
        <v>0.52894522085076001</v>
      </c>
    </row>
    <row r="192" spans="1:13" x14ac:dyDescent="0.25">
      <c r="A192">
        <v>1.411</v>
      </c>
      <c r="B192">
        <v>42.517000000000003</v>
      </c>
      <c r="C192">
        <f t="shared" si="59"/>
        <v>7.0861666666666677E-4</v>
      </c>
      <c r="D192">
        <f t="shared" si="60"/>
        <v>2.411</v>
      </c>
      <c r="E192">
        <f t="shared" si="61"/>
        <v>1.411</v>
      </c>
      <c r="F192">
        <f t="shared" si="62"/>
        <v>141100</v>
      </c>
      <c r="G192" s="4">
        <f t="shared" si="63"/>
        <v>4.4588596499091623E-14</v>
      </c>
      <c r="H192" s="4">
        <f t="shared" si="64"/>
        <v>4.5179393879029521E-2</v>
      </c>
      <c r="I192" s="4">
        <f t="shared" si="65"/>
        <v>5.1495270137543478</v>
      </c>
      <c r="J192">
        <f t="shared" si="66"/>
        <v>-1.3450595998158019</v>
      </c>
      <c r="K192">
        <f t="shared" si="67"/>
        <v>0.14952701375434785</v>
      </c>
      <c r="L192">
        <f t="shared" si="67"/>
        <v>1.6285626131087765</v>
      </c>
      <c r="M192">
        <f t="shared" si="68"/>
        <v>0.53310819246950247</v>
      </c>
    </row>
    <row r="193" spans="1:80" x14ac:dyDescent="0.25">
      <c r="A193">
        <v>1.4323999999999999</v>
      </c>
      <c r="B193">
        <v>43.421999999999997</v>
      </c>
      <c r="C193">
        <f t="shared" si="59"/>
        <v>7.2369999999999997E-4</v>
      </c>
      <c r="D193">
        <f t="shared" si="60"/>
        <v>2.4323999999999999</v>
      </c>
      <c r="E193">
        <f t="shared" si="61"/>
        <v>1.4323999999999999</v>
      </c>
      <c r="F193">
        <f t="shared" si="62"/>
        <v>143240</v>
      </c>
      <c r="G193" s="4">
        <f t="shared" si="63"/>
        <v>4.4857360347186216E-14</v>
      </c>
      <c r="H193" s="4">
        <f t="shared" si="64"/>
        <v>4.5451718838927214E-2</v>
      </c>
      <c r="I193" s="4">
        <f t="shared" si="65"/>
        <v>5.1560643123398657</v>
      </c>
      <c r="J193">
        <f t="shared" si="66"/>
        <v>-1.3424496885003987</v>
      </c>
      <c r="K193">
        <f t="shared" si="67"/>
        <v>0.15606431233986529</v>
      </c>
      <c r="L193">
        <f t="shared" si="67"/>
        <v>1.6377098230096971</v>
      </c>
      <c r="M193">
        <f t="shared" si="68"/>
        <v>0.53393958885571269</v>
      </c>
    </row>
    <row r="194" spans="1:80" x14ac:dyDescent="0.25">
      <c r="A194">
        <v>1.4521999999999999</v>
      </c>
      <c r="B194">
        <v>44.427</v>
      </c>
      <c r="C194">
        <f t="shared" si="59"/>
        <v>7.4045000000000003E-4</v>
      </c>
      <c r="D194">
        <f t="shared" si="60"/>
        <v>2.4521999999999999</v>
      </c>
      <c r="E194">
        <f t="shared" si="61"/>
        <v>1.4521999999999999</v>
      </c>
      <c r="F194">
        <f t="shared" si="62"/>
        <v>145220</v>
      </c>
      <c r="G194" s="4">
        <f t="shared" si="63"/>
        <v>4.5269819042003612E-14</v>
      </c>
      <c r="H194" s="4">
        <f t="shared" si="64"/>
        <v>4.5869642597356458E-2</v>
      </c>
      <c r="I194" s="4">
        <f t="shared" si="65"/>
        <v>5.1620264324211771</v>
      </c>
      <c r="J194">
        <f t="shared" si="66"/>
        <v>-1.3384746437485628</v>
      </c>
      <c r="K194">
        <f t="shared" si="67"/>
        <v>0.16202643242117698</v>
      </c>
      <c r="L194">
        <f t="shared" si="67"/>
        <v>1.6476469878428448</v>
      </c>
      <c r="M194">
        <f t="shared" si="68"/>
        <v>0.53734971818379751</v>
      </c>
    </row>
    <row r="195" spans="1:80" x14ac:dyDescent="0.25">
      <c r="A195">
        <v>1.4786999999999999</v>
      </c>
      <c r="B195">
        <v>45.040999999999997</v>
      </c>
      <c r="C195">
        <f t="shared" si="59"/>
        <v>7.506833333333333E-4</v>
      </c>
      <c r="D195">
        <f t="shared" si="60"/>
        <v>2.4786999999999999</v>
      </c>
      <c r="E195">
        <f t="shared" si="61"/>
        <v>1.4786999999999999</v>
      </c>
      <c r="F195">
        <f t="shared" si="62"/>
        <v>147870</v>
      </c>
      <c r="G195" s="4">
        <f t="shared" si="63"/>
        <v>4.5072967747503982E-14</v>
      </c>
      <c r="H195" s="4">
        <f t="shared" si="64"/>
        <v>4.5670183029931484E-2</v>
      </c>
      <c r="I195" s="4">
        <f t="shared" si="65"/>
        <v>5.1698800728743866</v>
      </c>
      <c r="J195">
        <f t="shared" si="66"/>
        <v>-1.3403672478909197</v>
      </c>
      <c r="K195">
        <f t="shared" si="67"/>
        <v>0.16988007287438658</v>
      </c>
      <c r="L195">
        <f t="shared" si="67"/>
        <v>1.6536080241536975</v>
      </c>
      <c r="M195">
        <f t="shared" si="68"/>
        <v>0.53489677417453152</v>
      </c>
    </row>
    <row r="196" spans="1:80" x14ac:dyDescent="0.25">
      <c r="A196">
        <v>1.4955000000000001</v>
      </c>
      <c r="B196">
        <v>46.177</v>
      </c>
      <c r="C196">
        <f t="shared" si="59"/>
        <v>7.6961666666666663E-4</v>
      </c>
      <c r="D196">
        <f t="shared" si="60"/>
        <v>2.4954999999999998</v>
      </c>
      <c r="E196">
        <f t="shared" si="61"/>
        <v>1.4954999999999998</v>
      </c>
      <c r="F196">
        <f t="shared" si="62"/>
        <v>149549.99999999997</v>
      </c>
      <c r="G196" s="4">
        <f t="shared" si="63"/>
        <v>4.5690667231522628E-14</v>
      </c>
      <c r="H196" s="4">
        <f t="shared" si="64"/>
        <v>4.6296067011005436E-2</v>
      </c>
      <c r="I196" s="4">
        <f t="shared" si="65"/>
        <v>5.1747864173673372</v>
      </c>
      <c r="J196">
        <f t="shared" si="66"/>
        <v>-1.3344559020267277</v>
      </c>
      <c r="K196">
        <f t="shared" si="67"/>
        <v>0.17478641736733697</v>
      </c>
      <c r="L196">
        <f t="shared" si="67"/>
        <v>1.6644257145108399</v>
      </c>
      <c r="M196">
        <f t="shared" si="68"/>
        <v>0.5389260813954363</v>
      </c>
    </row>
    <row r="198" spans="1:80" x14ac:dyDescent="0.25">
      <c r="A198" s="6" t="s">
        <v>45</v>
      </c>
    </row>
    <row r="199" spans="1:80" x14ac:dyDescent="0.25">
      <c r="A199" s="1" t="s">
        <v>46</v>
      </c>
      <c r="K199" s="7" t="s">
        <v>47</v>
      </c>
      <c r="L199" s="7"/>
      <c r="M199" s="7"/>
      <c r="X199" t="s">
        <v>48</v>
      </c>
      <c r="AC199" t="s">
        <v>49</v>
      </c>
      <c r="BA199" s="3"/>
      <c r="BI199" s="4"/>
      <c r="BK199" s="3"/>
      <c r="CB199" s="8" t="s">
        <v>50</v>
      </c>
    </row>
    <row r="200" spans="1:80" x14ac:dyDescent="0.25">
      <c r="A200" t="s">
        <v>42</v>
      </c>
      <c r="B200" t="s">
        <v>43</v>
      </c>
      <c r="C200" t="s">
        <v>51</v>
      </c>
      <c r="D200" t="s">
        <v>52</v>
      </c>
      <c r="E200" t="s">
        <v>53</v>
      </c>
      <c r="F200" s="3" t="s">
        <v>54</v>
      </c>
      <c r="G200" t="s">
        <v>55</v>
      </c>
      <c r="H200" t="s">
        <v>56</v>
      </c>
      <c r="I200" t="s">
        <v>57</v>
      </c>
      <c r="J200" t="s">
        <v>58</v>
      </c>
      <c r="K200" s="1" t="s">
        <v>59</v>
      </c>
      <c r="L200" t="s">
        <v>60</v>
      </c>
      <c r="M200" t="s">
        <v>61</v>
      </c>
      <c r="N200" t="s">
        <v>62</v>
      </c>
      <c r="O200" t="s">
        <v>63</v>
      </c>
      <c r="P200" s="9" t="s">
        <v>64</v>
      </c>
      <c r="Q200" s="9" t="s">
        <v>65</v>
      </c>
      <c r="R200" s="9" t="s">
        <v>66</v>
      </c>
      <c r="S200" s="9" t="s">
        <v>67</v>
      </c>
      <c r="T200" s="9" t="s">
        <v>68</v>
      </c>
      <c r="U200" s="3" t="s">
        <v>69</v>
      </c>
      <c r="V200" s="9" t="s">
        <v>70</v>
      </c>
      <c r="W200" s="9" t="s">
        <v>71</v>
      </c>
      <c r="X200" s="10" t="s">
        <v>72</v>
      </c>
      <c r="Y200" s="10" t="s">
        <v>73</v>
      </c>
      <c r="Z200" s="10" t="s">
        <v>74</v>
      </c>
      <c r="AA200" s="10" t="s">
        <v>75</v>
      </c>
      <c r="AB200" s="11"/>
      <c r="AC200" s="11" t="s">
        <v>76</v>
      </c>
      <c r="AD200" s="11" t="s">
        <v>77</v>
      </c>
      <c r="AE200" s="12" t="s">
        <v>78</v>
      </c>
      <c r="AF200" s="12" t="s">
        <v>79</v>
      </c>
      <c r="AG200" s="12" t="s">
        <v>80</v>
      </c>
      <c r="AH200" s="12" t="s">
        <v>81</v>
      </c>
      <c r="AI200" s="11" t="s">
        <v>82</v>
      </c>
      <c r="AJ200" s="11" t="s">
        <v>83</v>
      </c>
      <c r="AK200" s="11" t="s">
        <v>84</v>
      </c>
      <c r="AL200" s="11" t="s">
        <v>85</v>
      </c>
      <c r="AM200" s="11" t="s">
        <v>86</v>
      </c>
      <c r="AN200" s="11" t="s">
        <v>87</v>
      </c>
      <c r="AO200" s="11" t="s">
        <v>88</v>
      </c>
      <c r="AP200" s="11" t="s">
        <v>89</v>
      </c>
      <c r="AQ200" s="11" t="s">
        <v>90</v>
      </c>
      <c r="AR200" s="11" t="s">
        <v>91</v>
      </c>
      <c r="AS200" s="11" t="s">
        <v>92</v>
      </c>
      <c r="AU200" s="3" t="s">
        <v>93</v>
      </c>
      <c r="AV200" s="3" t="s">
        <v>94</v>
      </c>
      <c r="AW200" s="3" t="s">
        <v>95</v>
      </c>
      <c r="AX200" s="3" t="s">
        <v>96</v>
      </c>
      <c r="AY200" s="3" t="s">
        <v>97</v>
      </c>
      <c r="AZ200" s="3"/>
      <c r="BA200" s="3" t="s">
        <v>98</v>
      </c>
      <c r="BB200" s="3"/>
      <c r="BC200" s="3"/>
      <c r="BD200" s="3"/>
      <c r="BE200" s="3"/>
      <c r="BF200" s="3" t="s">
        <v>99</v>
      </c>
      <c r="BG200" s="3" t="s">
        <v>100</v>
      </c>
      <c r="BH200" s="3" t="s">
        <v>101</v>
      </c>
      <c r="BI200" s="3" t="s">
        <v>102</v>
      </c>
      <c r="BJ200" s="1" t="s">
        <v>103</v>
      </c>
      <c r="BK200" s="3" t="s">
        <v>104</v>
      </c>
      <c r="BL200" s="3" t="s">
        <v>105</v>
      </c>
      <c r="BM200" s="3" t="s">
        <v>106</v>
      </c>
      <c r="BN200" s="3" t="s">
        <v>107</v>
      </c>
      <c r="BO200" s="3" t="s">
        <v>108</v>
      </c>
      <c r="BP200" s="3" t="s">
        <v>109</v>
      </c>
      <c r="BQ200" s="3" t="s">
        <v>110</v>
      </c>
      <c r="BR200" s="3" t="s">
        <v>37</v>
      </c>
      <c r="BS200" s="3" t="s">
        <v>99</v>
      </c>
      <c r="BT200" s="3" t="s">
        <v>111</v>
      </c>
      <c r="BU200" s="3" t="s">
        <v>112</v>
      </c>
      <c r="BW200" t="s">
        <v>113</v>
      </c>
      <c r="CB200" t="s">
        <v>114</v>
      </c>
    </row>
    <row r="201" spans="1:80" x14ac:dyDescent="0.25">
      <c r="A201" s="1">
        <v>1.2330000000000001</v>
      </c>
      <c r="B201" s="1">
        <v>33.200000000000003</v>
      </c>
      <c r="C201">
        <f t="shared" ref="C201:C211" si="69">A201+1</f>
        <v>2.2330000000000001</v>
      </c>
      <c r="D201">
        <f t="shared" ref="D201:D214" si="70">C201-1</f>
        <v>1.2330000000000001</v>
      </c>
      <c r="E201">
        <f t="shared" ref="E201:E214" si="71">D201*100000</f>
        <v>123300.00000000001</v>
      </c>
      <c r="F201">
        <f t="shared" ref="F201:F214" si="72">E201/(0.000134)</f>
        <v>920149253.73134339</v>
      </c>
      <c r="G201">
        <f t="shared" ref="G201:G211" si="73">1.25*C201/1</f>
        <v>2.7912500000000002</v>
      </c>
      <c r="H201">
        <f t="shared" ref="H201:H214" si="74">(((((C201+1)*100000)/2)*28.02)/(8.314*298))/1000</f>
        <v>1.8281741156261049</v>
      </c>
      <c r="I201">
        <f t="shared" ref="I201:I214" si="75">B201/60000</f>
        <v>5.5333333333333341E-4</v>
      </c>
      <c r="J201">
        <f t="shared" ref="J201:J214" si="76">I201/51200000</f>
        <v>1.0807291666666668E-11</v>
      </c>
      <c r="K201" s="1">
        <f>1-(((J201/J218)^0.25)*1)</f>
        <v>0.16228674703594959</v>
      </c>
      <c r="L201">
        <f t="shared" ref="L201:L214" si="77">K201*10^-6</f>
        <v>1.6228674703594957E-7</v>
      </c>
      <c r="M201">
        <f t="shared" ref="M201:M214" si="78">1-K201</f>
        <v>0.83771325296405041</v>
      </c>
      <c r="N201">
        <f t="shared" ref="N201:N214" si="79">M201*10^-6</f>
        <v>8.3771325296405038E-7</v>
      </c>
      <c r="O201">
        <f t="shared" ref="O201:O214" si="80">F201*(N201/2)</f>
        <v>385.41061227786355</v>
      </c>
      <c r="P201">
        <f t="shared" ref="P201:P214" si="81">(((O201*N201)+(0.5*(N201^2)*(18130+F201))))</f>
        <v>6.4573351696238577E-4</v>
      </c>
      <c r="Q201">
        <f t="shared" ref="Q201:Q214" si="82">(((0.25*(((1*10^-6)^2)-(N201^2)))-(0.5*(N201^2)*(LN(1/M201)))))</f>
        <v>1.2425191138359505E-14</v>
      </c>
      <c r="R201">
        <f t="shared" ref="R201:R214" si="83">(0.0625*(18130+F201)*((((1*10^-6)^2)-(N201^2))^2))</f>
        <v>5.1152687670800098E-18</v>
      </c>
      <c r="S201">
        <f t="shared" ref="S201:S214" si="84">((2*PI()*1850)/(0.0174))*((P201*Q201)-R201)</f>
        <v>1.9427223205339486E-12</v>
      </c>
      <c r="T201">
        <f t="shared" ref="T201:T214" si="85">S201/1850</f>
        <v>1.0501201732615939E-15</v>
      </c>
      <c r="U201">
        <f t="shared" ref="U201:U214" si="86">(PI()*((0.000001)^2))-(PI()*(N201^2))</f>
        <v>9.3693761567992429E-13</v>
      </c>
      <c r="V201">
        <f t="shared" ref="V201:V214" si="87">T201/U201</f>
        <v>1.1208005268307372E-3</v>
      </c>
      <c r="W201">
        <f t="shared" ref="W201:W214" si="88">(T201*1850)/U201</f>
        <v>2.0734809746368636</v>
      </c>
      <c r="X201">
        <f t="shared" ref="X201:X214" si="89">(J201)/(PI()*(N201^2))</f>
        <v>4.9020329624504706</v>
      </c>
      <c r="Y201">
        <f t="shared" ref="Y201:Y214" si="90">(2*1850*V201*L201)/(0.0174)</f>
        <v>3.8677986484453663E-5</v>
      </c>
      <c r="Z201">
        <f t="shared" ref="Z201:Z214" si="91">(1.25*X201*2*N201)/(0.00001781)</f>
        <v>0.57643149622562939</v>
      </c>
      <c r="AA201">
        <f t="shared" ref="AA201:AA214" si="92">J201*1.25</f>
        <v>1.3509114583333335E-11</v>
      </c>
      <c r="AC201">
        <f t="shared" ref="AC201:AC214" si="93">AA201/(AA201+S201)</f>
        <v>0.87427240316989607</v>
      </c>
      <c r="AD201">
        <f t="shared" ref="AD201:AD214" si="94">(AA201+S201)/(PI()*(0.000001)^2)</f>
        <v>4.9184724462004912</v>
      </c>
      <c r="AE201">
        <f t="shared" ref="AE201:AE214" si="95">(AD201*AC201)/H201</f>
        <v>2.3521199040672047</v>
      </c>
      <c r="AF201">
        <f t="shared" ref="AF201:AF214" si="96">(AD201*(1-AC201))/1850</f>
        <v>3.342636328302002E-4</v>
      </c>
      <c r="AG201">
        <f t="shared" ref="AG201:AG214" si="97">(AD201*AC201*0.000002)/(0.00001781)</f>
        <v>0.48288430381410674</v>
      </c>
      <c r="AH201">
        <f t="shared" ref="AH201:AH214" si="98">(AD201*(1-AC201)*0.000002)/(0.0174)</f>
        <v>7.1079048360444869E-5</v>
      </c>
      <c r="AI201">
        <f t="shared" ref="AI201:AI214" si="99">16/Z201</f>
        <v>27.756984316029129</v>
      </c>
      <c r="AJ201">
        <f t="shared" ref="AJ201:AJ214" si="100">16/Y201</f>
        <v>413671.99935371726</v>
      </c>
      <c r="AK201">
        <f t="shared" ref="AK201:AK214" si="101">((((0.000134)/(0.000002))*4*AI201*((AD201*AC201)^2))/(2*1.25))*(2/(1+C201))</f>
        <v>34036.538156852475</v>
      </c>
      <c r="AL201">
        <f t="shared" ref="AL201:AL214" si="102">((0.000134/0.000002)*4*AJ201*((AD201*(1-AC201))^2))/(2*1850)</f>
        <v>11458.055190853298</v>
      </c>
      <c r="AM201">
        <f t="shared" ref="AM201:AM214" si="103">(AL201/AK201)^0.5</f>
        <v>0.58020673270809486</v>
      </c>
      <c r="AN201">
        <f t="shared" ref="AN201:AN214" si="104">((0.017/(9.8*(1850-H201)))^0.5)/(0.000002)</f>
        <v>484.40682611464985</v>
      </c>
      <c r="AO201">
        <f t="shared" ref="AO201:AO214" si="105">26*(1+(Y201/1000))*(1-(EXP(-0.513/((0.27*AN201)+0.8))))</f>
        <v>0.10116309142458113</v>
      </c>
      <c r="AP201">
        <f t="shared" ref="AP201:AP214" si="106">1+(AO201*AM201)+(AM201^2)</f>
        <v>1.3953353594259092</v>
      </c>
      <c r="AQ201">
        <f t="shared" ref="AQ201:AQ214" si="107">1+(AO201/AM201)+(1/(AM201^2))</f>
        <v>4.1448905954491737</v>
      </c>
      <c r="AR201">
        <f t="shared" ref="AR201:AS214" si="108">AK201*AP201</f>
        <v>47492.385202705424</v>
      </c>
      <c r="AS201">
        <f t="shared" si="108"/>
        <v>47492.385202705424</v>
      </c>
      <c r="AU201">
        <f t="shared" ref="AU201:AU214" si="109">(E201*10^-6)/0.134</f>
        <v>0.92014925373134326</v>
      </c>
      <c r="AV201">
        <f t="shared" ref="AV201:AV214" si="110">(AS201*10^-6)/0.134</f>
        <v>0.35442078509481656</v>
      </c>
      <c r="AW201">
        <f t="shared" ref="AW201:AX214" si="111">LOG(AU201)</f>
        <v>-3.6141721769075992E-2</v>
      </c>
      <c r="AX201">
        <f t="shared" si="111"/>
        <v>-0.45048081673056106</v>
      </c>
      <c r="AY201">
        <f t="shared" ref="AY201:AY214" si="112">AV201/AU201</f>
        <v>0.38517749556127673</v>
      </c>
      <c r="BA201">
        <f t="shared" ref="BA201:BA214" si="113">(AK201/0.000134)*(AP201)*(0.000002/4)</f>
        <v>177.21039254740828</v>
      </c>
      <c r="BF201">
        <f t="shared" ref="BF201:BF214" si="114">LOG(E201)</f>
        <v>5.0909630765957319</v>
      </c>
      <c r="BG201">
        <f t="shared" ref="BG201:BG214" si="115">((AD201*(1-AC201))*0.000002*0.0174)/(2*1850*BA201)</f>
        <v>3.2820802028805988E-14</v>
      </c>
      <c r="BH201">
        <f t="shared" ref="BH201:BH214" si="116">(BG201^0.5)*10^6</f>
        <v>0.18116512365465376</v>
      </c>
      <c r="BI201" s="4">
        <f t="shared" ref="BI201:BI214" si="117">BH201/K201</f>
        <v>1.1163272846581997</v>
      </c>
      <c r="BJ201" s="1">
        <f>1-(((J201/J218)^0.25)*1)</f>
        <v>0.16228674703594959</v>
      </c>
      <c r="BK201">
        <f t="shared" ref="BK201:BK214" si="118">LOG(BJ201)</f>
        <v>-0.78971694489444277</v>
      </c>
      <c r="BL201">
        <f t="shared" ref="BL201:BL214" si="119">LOG(BH201)</f>
        <v>-0.74192540523639128</v>
      </c>
      <c r="BM201">
        <f t="shared" ref="BM201:BM214" si="120">1-BH201</f>
        <v>0.81883487634534624</v>
      </c>
      <c r="BN201">
        <f t="shared" ref="BN201:BN214" si="121">BM201*10^-6</f>
        <v>8.1883487634534622E-7</v>
      </c>
      <c r="BO201">
        <f t="shared" ref="BO201:BO214" si="122">(51200000*PI()*(BN201^2))/((PI()*((0.0185)^2))/4)</f>
        <v>0.4012168461842317</v>
      </c>
      <c r="BP201">
        <f t="shared" ref="BP201:BP214" si="123">(BO201*(BN201^2))/8</f>
        <v>3.3626513220109151E-14</v>
      </c>
      <c r="BQ201">
        <f t="shared" ref="BQ201:BQ214" si="124">BP201/(0.0000000000009869233)</f>
        <v>3.4072063371195255E-2</v>
      </c>
      <c r="BR201">
        <f t="shared" ref="BR201:BR214" si="125">LOG(BQ201)</f>
        <v>-1.4676015651820531</v>
      </c>
      <c r="BS201">
        <f t="shared" ref="BS201:BS214" si="126">LOG(E201)</f>
        <v>5.0909630765957319</v>
      </c>
      <c r="BT201">
        <f t="shared" ref="BT201:BT214" si="127">LOG(N201)</f>
        <v>-6.0769046137880807</v>
      </c>
      <c r="BU201">
        <f t="shared" ref="BU201:BU214" si="128">LOG(BN201)</f>
        <v>-6.086803667863756</v>
      </c>
      <c r="BW201">
        <f t="shared" ref="BW201:BW214" si="129">((BJ201-BH201)/BJ201)*100</f>
        <v>-11.632728465819982</v>
      </c>
      <c r="CB201">
        <f t="shared" ref="CB201:CB214" si="130">(((BN201^4)*PI())/(8*0.00001781*0.000134))*E201</f>
        <v>9.1209394578334741E-12</v>
      </c>
    </row>
    <row r="202" spans="1:80" x14ac:dyDescent="0.25">
      <c r="A202">
        <v>1.2522</v>
      </c>
      <c r="B202">
        <v>34.661999999999999</v>
      </c>
      <c r="C202" s="1">
        <f t="shared" si="69"/>
        <v>2.2522000000000002</v>
      </c>
      <c r="D202" s="1">
        <f t="shared" si="70"/>
        <v>1.2522000000000002</v>
      </c>
      <c r="E202" s="1">
        <f t="shared" si="71"/>
        <v>125220.00000000001</v>
      </c>
      <c r="F202" s="1">
        <f t="shared" si="72"/>
        <v>934477611.94029856</v>
      </c>
      <c r="G202" s="1">
        <f t="shared" si="73"/>
        <v>2.8152500000000003</v>
      </c>
      <c r="H202" s="1">
        <f t="shared" si="74"/>
        <v>1.8390311966715802</v>
      </c>
      <c r="I202" s="1">
        <f t="shared" si="75"/>
        <v>5.777E-4</v>
      </c>
      <c r="J202" s="1">
        <f t="shared" si="76"/>
        <v>1.1283203125E-11</v>
      </c>
      <c r="K202" s="1">
        <f t="shared" ref="K202:K214" si="131">1-(((J202/J219)^0.25)*1)</f>
        <v>0.15654914371009165</v>
      </c>
      <c r="L202">
        <f t="shared" si="77"/>
        <v>1.5654914371009165E-7</v>
      </c>
      <c r="M202">
        <f t="shared" si="78"/>
        <v>0.84345085628990835</v>
      </c>
      <c r="N202">
        <f t="shared" si="79"/>
        <v>8.4345085628990834E-7</v>
      </c>
      <c r="O202">
        <f t="shared" si="80"/>
        <v>394.09297098739677</v>
      </c>
      <c r="P202">
        <f t="shared" si="81"/>
        <v>6.6480255660003791E-4</v>
      </c>
      <c r="Q202">
        <f t="shared" si="82"/>
        <v>1.1587647703943543E-14</v>
      </c>
      <c r="R202">
        <f t="shared" si="83"/>
        <v>4.8643169608582632E-18</v>
      </c>
      <c r="S202">
        <f t="shared" si="84"/>
        <v>1.896685861015488E-12</v>
      </c>
      <c r="T202">
        <f t="shared" si="85"/>
        <v>1.0252356005489124E-15</v>
      </c>
      <c r="U202">
        <f t="shared" si="86"/>
        <v>9.0663427543431525E-13</v>
      </c>
      <c r="V202">
        <f t="shared" si="87"/>
        <v>1.1308149584988746E-3</v>
      </c>
      <c r="W202">
        <f t="shared" si="88"/>
        <v>2.092007673222918</v>
      </c>
      <c r="X202">
        <f t="shared" si="89"/>
        <v>5.0485070484006433</v>
      </c>
      <c r="Y202">
        <f t="shared" si="90"/>
        <v>3.7643909181378057E-5</v>
      </c>
      <c r="Z202">
        <f t="shared" si="91"/>
        <v>0.59772144763604163</v>
      </c>
      <c r="AA202">
        <f t="shared" si="92"/>
        <v>1.410400390625E-11</v>
      </c>
      <c r="AC202">
        <f t="shared" si="93"/>
        <v>0.88146224390302452</v>
      </c>
      <c r="AD202">
        <f t="shared" si="94"/>
        <v>5.0931777386804216</v>
      </c>
      <c r="AE202">
        <f t="shared" si="95"/>
        <v>2.4412005007090238</v>
      </c>
      <c r="AF202">
        <f t="shared" si="96"/>
        <v>3.2634262732229456E-4</v>
      </c>
      <c r="AG202">
        <f t="shared" si="97"/>
        <v>0.50414866683146287</v>
      </c>
      <c r="AH202">
        <f t="shared" si="98"/>
        <v>6.9394696614510901E-5</v>
      </c>
      <c r="AI202">
        <f t="shared" si="99"/>
        <v>26.768321704498305</v>
      </c>
      <c r="AJ202">
        <f t="shared" si="100"/>
        <v>425035.55948208983</v>
      </c>
      <c r="AK202">
        <f t="shared" si="101"/>
        <v>35567.535393114616</v>
      </c>
      <c r="AL202">
        <f t="shared" si="102"/>
        <v>11221.460981787235</v>
      </c>
      <c r="AM202">
        <f t="shared" si="103"/>
        <v>0.56169145327880532</v>
      </c>
      <c r="AN202">
        <f t="shared" si="104"/>
        <v>484.4082489442992</v>
      </c>
      <c r="AO202">
        <f t="shared" si="105"/>
        <v>0.10116279656013301</v>
      </c>
      <c r="AP202">
        <f t="shared" si="106"/>
        <v>1.3723195669040655</v>
      </c>
      <c r="AQ202">
        <f t="shared" si="107"/>
        <v>4.3497032022607574</v>
      </c>
      <c r="AR202">
        <f t="shared" si="108"/>
        <v>48810.024766524075</v>
      </c>
      <c r="AS202">
        <f t="shared" si="108"/>
        <v>48810.024766524082</v>
      </c>
      <c r="AU202">
        <f t="shared" si="109"/>
        <v>0.93447761194029844</v>
      </c>
      <c r="AV202">
        <f t="shared" si="110"/>
        <v>0.36425391616809011</v>
      </c>
      <c r="AW202">
        <f t="shared" si="111"/>
        <v>-2.943109891571E-2</v>
      </c>
      <c r="AX202">
        <f t="shared" si="111"/>
        <v>-0.43859577034438529</v>
      </c>
      <c r="AY202">
        <f t="shared" si="112"/>
        <v>0.38979416040987125</v>
      </c>
      <c r="BA202">
        <f t="shared" si="113"/>
        <v>182.12695808404501</v>
      </c>
      <c r="BF202">
        <f t="shared" si="114"/>
        <v>5.0976736994490981</v>
      </c>
      <c r="BG202">
        <f t="shared" si="115"/>
        <v>3.1178040720295588E-14</v>
      </c>
      <c r="BH202">
        <f t="shared" si="116"/>
        <v>0.17657304641506186</v>
      </c>
      <c r="BI202" s="4">
        <f t="shared" si="117"/>
        <v>1.127908094738939</v>
      </c>
      <c r="BJ202" s="1">
        <f t="shared" ref="BJ202:BJ214" si="132">1-(((J202/J219)^0.25)*1)</f>
        <v>0.15654914371009165</v>
      </c>
      <c r="BK202">
        <f t="shared" si="118"/>
        <v>-0.80534930353731926</v>
      </c>
      <c r="BL202">
        <f t="shared" si="119"/>
        <v>-0.75307559003702174</v>
      </c>
      <c r="BM202">
        <f t="shared" si="120"/>
        <v>0.82342695358493811</v>
      </c>
      <c r="BN202">
        <f t="shared" si="121"/>
        <v>8.2342695358493805E-7</v>
      </c>
      <c r="BO202">
        <f t="shared" si="122"/>
        <v>0.40572956297416263</v>
      </c>
      <c r="BP202">
        <f t="shared" si="123"/>
        <v>3.438720073749995E-14</v>
      </c>
      <c r="BQ202">
        <f t="shared" si="124"/>
        <v>3.4842829972197377E-2</v>
      </c>
      <c r="BR202">
        <f t="shared" si="125"/>
        <v>-1.4578865783659851</v>
      </c>
      <c r="BS202">
        <f t="shared" si="126"/>
        <v>5.0976736994490981</v>
      </c>
      <c r="BT202">
        <f t="shared" si="127"/>
        <v>-6.0739402165293574</v>
      </c>
      <c r="BU202">
        <f t="shared" si="128"/>
        <v>-6.0843749211597391</v>
      </c>
      <c r="BW202">
        <f t="shared" si="129"/>
        <v>-12.790809473893916</v>
      </c>
      <c r="CB202">
        <f t="shared" si="130"/>
        <v>9.4725124048712264E-12</v>
      </c>
    </row>
    <row r="203" spans="1:80" x14ac:dyDescent="0.25">
      <c r="A203">
        <v>1.2733000000000001</v>
      </c>
      <c r="B203">
        <v>35.588999999999999</v>
      </c>
      <c r="C203">
        <f t="shared" si="69"/>
        <v>2.2732999999999999</v>
      </c>
      <c r="D203">
        <f t="shared" si="70"/>
        <v>1.2732999999999999</v>
      </c>
      <c r="E203">
        <f t="shared" si="71"/>
        <v>127329.99999999999</v>
      </c>
      <c r="F203">
        <f t="shared" si="72"/>
        <v>950223880.59701478</v>
      </c>
      <c r="G203">
        <f t="shared" si="73"/>
        <v>2.8416249999999996</v>
      </c>
      <c r="H203">
        <f t="shared" si="74"/>
        <v>1.8509626763621803</v>
      </c>
      <c r="I203">
        <f t="shared" si="75"/>
        <v>5.9314999999999997E-4</v>
      </c>
      <c r="J203">
        <f t="shared" si="76"/>
        <v>1.15849609375E-11</v>
      </c>
      <c r="K203" s="1">
        <f t="shared" si="131"/>
        <v>0.15552457981892842</v>
      </c>
      <c r="L203">
        <f t="shared" si="77"/>
        <v>1.5552457981892841E-7</v>
      </c>
      <c r="M203">
        <f t="shared" si="78"/>
        <v>0.84447542018107158</v>
      </c>
      <c r="N203">
        <f t="shared" si="79"/>
        <v>8.4447542018107151E-7</v>
      </c>
      <c r="O203">
        <f t="shared" si="80"/>
        <v>401.22035541662621</v>
      </c>
      <c r="P203">
        <f t="shared" si="81"/>
        <v>6.7764792105394391E-4</v>
      </c>
      <c r="Q203">
        <f t="shared" si="82"/>
        <v>1.1440955453979806E-14</v>
      </c>
      <c r="R203">
        <f t="shared" si="83"/>
        <v>4.8871769271693246E-18</v>
      </c>
      <c r="S203">
        <f t="shared" si="84"/>
        <v>1.914443624212985E-12</v>
      </c>
      <c r="T203">
        <f t="shared" si="85"/>
        <v>1.0348343914664783E-15</v>
      </c>
      <c r="U203">
        <f t="shared" si="86"/>
        <v>9.0120124181242145E-13</v>
      </c>
      <c r="V203">
        <f t="shared" si="87"/>
        <v>1.1482833616444036E-3</v>
      </c>
      <c r="W203">
        <f t="shared" si="88"/>
        <v>2.1243242190421467</v>
      </c>
      <c r="X203">
        <f t="shared" si="89"/>
        <v>5.1709540023228771</v>
      </c>
      <c r="Y203">
        <f t="shared" si="90"/>
        <v>3.7975245007552083E-5</v>
      </c>
      <c r="Z203">
        <f t="shared" si="91"/>
        <v>0.61296231805847901</v>
      </c>
      <c r="AA203">
        <f t="shared" si="92"/>
        <v>1.4481201171875E-11</v>
      </c>
      <c r="AC203">
        <f t="shared" si="93"/>
        <v>0.88323462431500266</v>
      </c>
      <c r="AD203">
        <f t="shared" si="94"/>
        <v>5.2188958289526264</v>
      </c>
      <c r="AE203">
        <f t="shared" si="95"/>
        <v>2.4903308725184465</v>
      </c>
      <c r="AF203">
        <f t="shared" si="96"/>
        <v>3.2939801736676705E-4</v>
      </c>
      <c r="AG203">
        <f t="shared" si="97"/>
        <v>0.5176316110975977</v>
      </c>
      <c r="AH203">
        <f t="shared" si="98"/>
        <v>7.0044405991783793E-5</v>
      </c>
      <c r="AI203">
        <f t="shared" si="99"/>
        <v>26.10274649619414</v>
      </c>
      <c r="AJ203">
        <f t="shared" si="100"/>
        <v>421327.10392831179</v>
      </c>
      <c r="AK203">
        <f t="shared" si="101"/>
        <v>36327.424120625496</v>
      </c>
      <c r="AL203">
        <f t="shared" si="102"/>
        <v>11332.817278357103</v>
      </c>
      <c r="AM203">
        <f t="shared" si="103"/>
        <v>0.55853660532932692</v>
      </c>
      <c r="AN203">
        <f t="shared" si="104"/>
        <v>484.40981258925939</v>
      </c>
      <c r="AO203">
        <f t="shared" si="105"/>
        <v>0.10116247266385547</v>
      </c>
      <c r="AP203">
        <f t="shared" si="106"/>
        <v>1.368466083561199</v>
      </c>
      <c r="AQ203">
        <f t="shared" si="107"/>
        <v>4.3866274899850666</v>
      </c>
      <c r="AR203">
        <f t="shared" si="108"/>
        <v>49712.847812219006</v>
      </c>
      <c r="AS203">
        <f t="shared" si="108"/>
        <v>49712.847812219014</v>
      </c>
      <c r="AU203">
        <f t="shared" si="109"/>
        <v>0.95022388059701468</v>
      </c>
      <c r="AV203">
        <f t="shared" si="110"/>
        <v>0.37099140158372396</v>
      </c>
      <c r="AW203">
        <f t="shared" si="111"/>
        <v>-2.2174059287067342E-2</v>
      </c>
      <c r="AX203">
        <f t="shared" si="111"/>
        <v>-0.43063615585130316</v>
      </c>
      <c r="AY203">
        <f t="shared" si="112"/>
        <v>0.39042525573092768</v>
      </c>
      <c r="BA203">
        <f t="shared" si="113"/>
        <v>185.49570079186194</v>
      </c>
      <c r="BF203">
        <f t="shared" si="114"/>
        <v>5.1049307390777408</v>
      </c>
      <c r="BG203">
        <f t="shared" si="115"/>
        <v>3.0898427714035718E-14</v>
      </c>
      <c r="BH203">
        <f t="shared" si="116"/>
        <v>0.17577948604440655</v>
      </c>
      <c r="BI203" s="4">
        <f t="shared" si="117"/>
        <v>1.1302360453187539</v>
      </c>
      <c r="BJ203" s="1">
        <f t="shared" si="132"/>
        <v>0.15552457981892842</v>
      </c>
      <c r="BK203">
        <f t="shared" si="118"/>
        <v>-0.80820096331798719</v>
      </c>
      <c r="BL203">
        <f t="shared" si="119"/>
        <v>-0.75503180968064443</v>
      </c>
      <c r="BM203">
        <f t="shared" si="120"/>
        <v>0.82422051395559348</v>
      </c>
      <c r="BN203">
        <f t="shared" si="121"/>
        <v>8.2422051395559341E-7</v>
      </c>
      <c r="BO203">
        <f t="shared" si="122"/>
        <v>0.40651196643402654</v>
      </c>
      <c r="BP203">
        <f t="shared" si="123"/>
        <v>3.4519952247803794E-14</v>
      </c>
      <c r="BQ203">
        <f t="shared" si="124"/>
        <v>3.4977340435476387E-2</v>
      </c>
      <c r="BR203">
        <f t="shared" si="125"/>
        <v>-1.4562132159582086</v>
      </c>
      <c r="BS203">
        <f t="shared" si="126"/>
        <v>5.1049307390777408</v>
      </c>
      <c r="BT203">
        <f t="shared" si="127"/>
        <v>-6.0734129867502613</v>
      </c>
      <c r="BU203">
        <f t="shared" si="128"/>
        <v>-6.0839565805577953</v>
      </c>
      <c r="BW203">
        <f t="shared" si="129"/>
        <v>-13.023604531875394</v>
      </c>
      <c r="CB203">
        <f t="shared" si="130"/>
        <v>9.6693122419842299E-12</v>
      </c>
    </row>
    <row r="204" spans="1:80" x14ac:dyDescent="0.25">
      <c r="A204">
        <v>1.2932999999999999</v>
      </c>
      <c r="B204">
        <v>36.122</v>
      </c>
      <c r="C204">
        <f t="shared" si="69"/>
        <v>2.2932999999999999</v>
      </c>
      <c r="D204">
        <f t="shared" si="70"/>
        <v>1.2932999999999999</v>
      </c>
      <c r="E204">
        <f t="shared" si="71"/>
        <v>129329.99999999999</v>
      </c>
      <c r="F204">
        <f t="shared" si="72"/>
        <v>965149253.73134315</v>
      </c>
      <c r="G204">
        <f t="shared" si="73"/>
        <v>2.866625</v>
      </c>
      <c r="H204">
        <f t="shared" si="74"/>
        <v>1.8622721357845502</v>
      </c>
      <c r="I204">
        <f t="shared" si="75"/>
        <v>6.0203333333333335E-4</v>
      </c>
      <c r="J204">
        <f t="shared" si="76"/>
        <v>1.1758463541666667E-11</v>
      </c>
      <c r="K204" s="1">
        <f t="shared" si="131"/>
        <v>0.15644338257309609</v>
      </c>
      <c r="L204">
        <f t="shared" si="77"/>
        <v>1.5644338257309609E-7</v>
      </c>
      <c r="M204">
        <f t="shared" si="78"/>
        <v>0.84355661742690391</v>
      </c>
      <c r="N204">
        <f t="shared" si="79"/>
        <v>8.4355661742690389E-7</v>
      </c>
      <c r="O204">
        <f t="shared" si="80"/>
        <v>407.07901989485623</v>
      </c>
      <c r="P204">
        <f t="shared" si="81"/>
        <v>6.8679485263903458E-4</v>
      </c>
      <c r="Q204">
        <f t="shared" si="82"/>
        <v>1.1572464984226265E-14</v>
      </c>
      <c r="R204">
        <f t="shared" si="83"/>
        <v>5.0177614335632939E-18</v>
      </c>
      <c r="S204">
        <f t="shared" si="84"/>
        <v>1.9574555006847095E-12</v>
      </c>
      <c r="T204">
        <f t="shared" si="85"/>
        <v>1.0580840544241673E-15</v>
      </c>
      <c r="U204">
        <f t="shared" si="86"/>
        <v>9.060737530117183E-13</v>
      </c>
      <c r="V204">
        <f t="shared" si="87"/>
        <v>1.1677681324585097E-3</v>
      </c>
      <c r="W204">
        <f t="shared" si="88"/>
        <v>2.160371045048243</v>
      </c>
      <c r="X204">
        <f t="shared" si="89"/>
        <v>5.2598363353698723</v>
      </c>
      <c r="Y204">
        <f t="shared" si="90"/>
        <v>3.8847787804634675E-5</v>
      </c>
      <c r="Z204">
        <f t="shared" si="91"/>
        <v>0.62282000944465621</v>
      </c>
      <c r="AA204">
        <f t="shared" si="92"/>
        <v>1.4698079427083336E-11</v>
      </c>
      <c r="AC204">
        <f t="shared" si="93"/>
        <v>0.88247417395035166</v>
      </c>
      <c r="AD204">
        <f t="shared" si="94"/>
        <v>5.3016214271879969</v>
      </c>
      <c r="AE204">
        <f t="shared" si="95"/>
        <v>2.5122772873279366</v>
      </c>
      <c r="AF204">
        <f t="shared" si="96"/>
        <v>3.3679861493664048E-4</v>
      </c>
      <c r="AG204">
        <f t="shared" si="97"/>
        <v>0.52538394043292669</v>
      </c>
      <c r="AH204">
        <f t="shared" si="98"/>
        <v>7.1618096279630445E-5</v>
      </c>
      <c r="AI204">
        <f t="shared" si="99"/>
        <v>25.689604953871925</v>
      </c>
      <c r="AJ204">
        <f t="shared" si="100"/>
        <v>411863.86417841649</v>
      </c>
      <c r="AK204">
        <f t="shared" si="101"/>
        <v>36607.691864856009</v>
      </c>
      <c r="AL204">
        <f t="shared" si="102"/>
        <v>11581.659970952058</v>
      </c>
      <c r="AM204">
        <f t="shared" si="103"/>
        <v>0.56246982864836181</v>
      </c>
      <c r="AN204">
        <f t="shared" si="104"/>
        <v>484.41129473116246</v>
      </c>
      <c r="AO204">
        <f t="shared" si="105"/>
        <v>0.10116216570868457</v>
      </c>
      <c r="AP204">
        <f t="shared" si="106"/>
        <v>1.3732729741515786</v>
      </c>
      <c r="AQ204">
        <f t="shared" si="107"/>
        <v>4.3406863964374169</v>
      </c>
      <c r="AR204">
        <f t="shared" si="108"/>
        <v>50272.353884075361</v>
      </c>
      <c r="AS204">
        <f t="shared" si="108"/>
        <v>50272.353884075368</v>
      </c>
      <c r="AU204">
        <f t="shared" si="109"/>
        <v>0.96514925373134297</v>
      </c>
      <c r="AV204">
        <f t="shared" si="110"/>
        <v>0.37516682003041318</v>
      </c>
      <c r="AW204">
        <f t="shared" si="111"/>
        <v>-1.5405520791257237E-2</v>
      </c>
      <c r="AX204">
        <f t="shared" si="111"/>
        <v>-0.42577557784865394</v>
      </c>
      <c r="AY204">
        <f t="shared" si="112"/>
        <v>0.38871378554144731</v>
      </c>
      <c r="BA204">
        <f t="shared" si="113"/>
        <v>187.58341001520654</v>
      </c>
      <c r="BF204">
        <f t="shared" si="114"/>
        <v>5.1116992775735506</v>
      </c>
      <c r="BG204">
        <f t="shared" si="115"/>
        <v>3.1241013794463359E-14</v>
      </c>
      <c r="BH204">
        <f t="shared" si="116"/>
        <v>0.17675127664167906</v>
      </c>
      <c r="BI204" s="4">
        <f t="shared" si="117"/>
        <v>1.1298098630608064</v>
      </c>
      <c r="BJ204" s="1">
        <f t="shared" si="132"/>
        <v>0.15644338257309609</v>
      </c>
      <c r="BK204">
        <f t="shared" si="118"/>
        <v>-0.80564280243002806</v>
      </c>
      <c r="BL204">
        <f t="shared" si="119"/>
        <v>-0.75263744069126515</v>
      </c>
      <c r="BM204">
        <f t="shared" si="120"/>
        <v>0.823248723358321</v>
      </c>
      <c r="BN204">
        <f t="shared" si="121"/>
        <v>8.2324872335832092E-7</v>
      </c>
      <c r="BO204">
        <f t="shared" si="122"/>
        <v>0.4055539421845854</v>
      </c>
      <c r="BP204">
        <f t="shared" si="123"/>
        <v>3.4357438053798836E-14</v>
      </c>
      <c r="BQ204">
        <f t="shared" si="124"/>
        <v>3.4812672933954271E-2</v>
      </c>
      <c r="BR204">
        <f t="shared" si="125"/>
        <v>-1.4582626300940298</v>
      </c>
      <c r="BS204">
        <f t="shared" si="126"/>
        <v>5.1116992775735506</v>
      </c>
      <c r="BT204">
        <f t="shared" si="127"/>
        <v>-6.0738857633286774</v>
      </c>
      <c r="BU204">
        <f t="shared" si="128"/>
        <v>-6.0844689340917499</v>
      </c>
      <c r="BW204">
        <f t="shared" si="129"/>
        <v>-12.98098630608065</v>
      </c>
      <c r="CB204">
        <f t="shared" si="130"/>
        <v>9.7749537019159625E-12</v>
      </c>
    </row>
    <row r="205" spans="1:80" x14ac:dyDescent="0.25">
      <c r="A205">
        <v>1.3118000000000001</v>
      </c>
      <c r="B205">
        <v>37.381</v>
      </c>
      <c r="C205">
        <f t="shared" si="69"/>
        <v>2.3117999999999999</v>
      </c>
      <c r="D205">
        <f t="shared" si="70"/>
        <v>1.3117999999999999</v>
      </c>
      <c r="E205">
        <f t="shared" si="71"/>
        <v>131180</v>
      </c>
      <c r="F205">
        <f t="shared" si="72"/>
        <v>978955223.880597</v>
      </c>
      <c r="G205">
        <f t="shared" si="73"/>
        <v>2.8897499999999998</v>
      </c>
      <c r="H205">
        <f t="shared" si="74"/>
        <v>1.8727333857502424</v>
      </c>
      <c r="I205">
        <f t="shared" si="75"/>
        <v>6.2301666666666664E-4</v>
      </c>
      <c r="J205">
        <f t="shared" si="76"/>
        <v>1.2168294270833333E-11</v>
      </c>
      <c r="K205" s="1">
        <f t="shared" si="131"/>
        <v>0.15382537456480705</v>
      </c>
      <c r="L205">
        <f t="shared" si="77"/>
        <v>1.5382537456480704E-7</v>
      </c>
      <c r="M205">
        <f t="shared" si="78"/>
        <v>0.84617462543519295</v>
      </c>
      <c r="N205">
        <f t="shared" si="79"/>
        <v>8.4617462543519294E-7</v>
      </c>
      <c r="O205">
        <f t="shared" si="80"/>
        <v>414.18353494249482</v>
      </c>
      <c r="P205">
        <f t="shared" si="81"/>
        <v>7.0094968572699718E-4</v>
      </c>
      <c r="Q205">
        <f t="shared" si="82"/>
        <v>1.119959477835501E-14</v>
      </c>
      <c r="R205">
        <f t="shared" si="83"/>
        <v>4.9346051327581935E-18</v>
      </c>
      <c r="S205">
        <f t="shared" si="84"/>
        <v>1.9478352980693362E-12</v>
      </c>
      <c r="T205">
        <f t="shared" si="85"/>
        <v>1.0528839449023439E-15</v>
      </c>
      <c r="U205">
        <f t="shared" si="86"/>
        <v>8.9217619557577054E-13</v>
      </c>
      <c r="V205">
        <f t="shared" si="87"/>
        <v>1.1801300574073934E-3</v>
      </c>
      <c r="W205">
        <f t="shared" si="88"/>
        <v>2.1832406062036775</v>
      </c>
      <c r="X205">
        <f t="shared" si="89"/>
        <v>5.4095337604031517</v>
      </c>
      <c r="Y205">
        <f t="shared" si="90"/>
        <v>3.860204643843416E-5</v>
      </c>
      <c r="Z205">
        <f t="shared" si="91"/>
        <v>0.64253371750255017</v>
      </c>
      <c r="AA205">
        <f t="shared" si="92"/>
        <v>1.5210367838541667E-11</v>
      </c>
      <c r="AC205">
        <f t="shared" si="93"/>
        <v>0.88647789733219917</v>
      </c>
      <c r="AD205">
        <f t="shared" si="94"/>
        <v>5.4616256875330089</v>
      </c>
      <c r="AE205">
        <f t="shared" si="95"/>
        <v>2.5853175322979429</v>
      </c>
      <c r="AF205">
        <f t="shared" si="96"/>
        <v>3.3514336866660569E-4</v>
      </c>
      <c r="AG205">
        <f t="shared" si="97"/>
        <v>0.54369572773720243</v>
      </c>
      <c r="AH205">
        <f t="shared" si="98"/>
        <v>7.1266118624508103E-5</v>
      </c>
      <c r="AI205">
        <f t="shared" si="99"/>
        <v>24.901416943829872</v>
      </c>
      <c r="AJ205">
        <f t="shared" si="100"/>
        <v>414485.79741797282</v>
      </c>
      <c r="AK205">
        <f t="shared" si="101"/>
        <v>37788.915446304127</v>
      </c>
      <c r="AL205">
        <f t="shared" si="102"/>
        <v>11541.106318010447</v>
      </c>
      <c r="AM205">
        <f t="shared" si="103"/>
        <v>0.55263897075979695</v>
      </c>
      <c r="AN205">
        <f t="shared" si="104"/>
        <v>484.41266572453532</v>
      </c>
      <c r="AO205">
        <f t="shared" si="105"/>
        <v>0.10116188166779139</v>
      </c>
      <c r="AP205">
        <f t="shared" si="106"/>
        <v>1.3613158301674602</v>
      </c>
      <c r="AQ205">
        <f t="shared" si="107"/>
        <v>4.4573412101433263</v>
      </c>
      <c r="AR205">
        <f t="shared" si="108"/>
        <v>51442.648801913463</v>
      </c>
      <c r="AS205">
        <f t="shared" si="108"/>
        <v>51442.64880191347</v>
      </c>
      <c r="AU205">
        <f t="shared" si="109"/>
        <v>0.97895522388059686</v>
      </c>
      <c r="AV205">
        <f t="shared" si="110"/>
        <v>0.38390036419338408</v>
      </c>
      <c r="AW205">
        <f t="shared" si="111"/>
        <v>-9.2371717987914104E-3</v>
      </c>
      <c r="AX205">
        <f t="shared" si="111"/>
        <v>-0.4157814758818083</v>
      </c>
      <c r="AY205">
        <f t="shared" si="112"/>
        <v>0.39215313921263512</v>
      </c>
      <c r="BA205">
        <f t="shared" si="113"/>
        <v>191.95018209669198</v>
      </c>
      <c r="BF205">
        <f t="shared" si="114"/>
        <v>5.1178676265660163</v>
      </c>
      <c r="BG205">
        <f t="shared" si="115"/>
        <v>3.0380250495732333E-14</v>
      </c>
      <c r="BH205">
        <f t="shared" si="116"/>
        <v>0.17429931295255391</v>
      </c>
      <c r="BI205" s="4">
        <f t="shared" si="117"/>
        <v>1.1330985765233494</v>
      </c>
      <c r="BJ205" s="1">
        <f t="shared" si="132"/>
        <v>0.15382537456480705</v>
      </c>
      <c r="BK205">
        <f t="shared" si="118"/>
        <v>-0.81297201873152625</v>
      </c>
      <c r="BL205">
        <f t="shared" si="119"/>
        <v>-0.75870432477470395</v>
      </c>
      <c r="BM205">
        <f t="shared" si="120"/>
        <v>0.82570068704744615</v>
      </c>
      <c r="BN205">
        <f t="shared" si="121"/>
        <v>8.2570068704744607E-7</v>
      </c>
      <c r="BO205">
        <f t="shared" si="122"/>
        <v>0.4079733432174138</v>
      </c>
      <c r="BP205">
        <f t="shared" si="123"/>
        <v>3.4768591091054599E-14</v>
      </c>
      <c r="BQ205">
        <f t="shared" si="124"/>
        <v>3.522927373490381E-2</v>
      </c>
      <c r="BR205">
        <f t="shared" si="125"/>
        <v>-1.4530963098750966</v>
      </c>
      <c r="BS205">
        <f t="shared" si="126"/>
        <v>5.1178676265660163</v>
      </c>
      <c r="BT205">
        <f t="shared" si="127"/>
        <v>-6.0725400021655673</v>
      </c>
      <c r="BU205">
        <f t="shared" si="128"/>
        <v>-6.0831773540370166</v>
      </c>
      <c r="BW205">
        <f t="shared" si="129"/>
        <v>-13.309857652334941</v>
      </c>
      <c r="CB205">
        <f t="shared" si="130"/>
        <v>1.0033428918915151E-11</v>
      </c>
    </row>
    <row r="206" spans="1:80" x14ac:dyDescent="0.25">
      <c r="A206">
        <v>1.3318000000000001</v>
      </c>
      <c r="B206">
        <v>38.5</v>
      </c>
      <c r="C206">
        <f t="shared" si="69"/>
        <v>2.3318000000000003</v>
      </c>
      <c r="D206">
        <f t="shared" si="70"/>
        <v>1.3318000000000003</v>
      </c>
      <c r="E206">
        <f t="shared" si="71"/>
        <v>133180.00000000003</v>
      </c>
      <c r="F206">
        <f t="shared" si="72"/>
        <v>993880597.0149256</v>
      </c>
      <c r="G206">
        <f t="shared" si="73"/>
        <v>2.9147500000000006</v>
      </c>
      <c r="H206">
        <f t="shared" si="74"/>
        <v>1.8840428451726128</v>
      </c>
      <c r="I206">
        <f t="shared" si="75"/>
        <v>6.4166666666666669E-4</v>
      </c>
      <c r="J206">
        <f t="shared" si="76"/>
        <v>1.2532552083333334E-11</v>
      </c>
      <c r="K206" s="1">
        <f t="shared" si="131"/>
        <v>0.15130904341518736</v>
      </c>
      <c r="L206">
        <f t="shared" si="77"/>
        <v>1.5130904341518735E-7</v>
      </c>
      <c r="M206">
        <f t="shared" si="78"/>
        <v>0.84869095658481264</v>
      </c>
      <c r="N206">
        <f t="shared" si="79"/>
        <v>8.4869095658481255E-7</v>
      </c>
      <c r="O206">
        <f t="shared" si="80"/>
        <v>421.7487373058409</v>
      </c>
      <c r="P206">
        <f t="shared" si="81"/>
        <v>7.1587520791008199E-4</v>
      </c>
      <c r="Q206">
        <f t="shared" si="82"/>
        <v>1.0846586514795564E-14</v>
      </c>
      <c r="R206">
        <f t="shared" si="83"/>
        <v>4.8604956242308857E-18</v>
      </c>
      <c r="S206">
        <f t="shared" si="84"/>
        <v>1.9401925516412086E-12</v>
      </c>
      <c r="T206">
        <f t="shared" si="85"/>
        <v>1.0487527306168695E-15</v>
      </c>
      <c r="U206">
        <f t="shared" si="86"/>
        <v>8.7877779595461461E-13</v>
      </c>
      <c r="V206">
        <f t="shared" si="87"/>
        <v>1.1934219724766845E-3</v>
      </c>
      <c r="W206">
        <f t="shared" si="88"/>
        <v>2.2078306490818664</v>
      </c>
      <c r="X206">
        <f t="shared" si="89"/>
        <v>5.5384787849726456</v>
      </c>
      <c r="Y206">
        <f t="shared" si="90"/>
        <v>3.8398246383368894E-5</v>
      </c>
      <c r="Z206">
        <f t="shared" si="91"/>
        <v>0.65980584756360539</v>
      </c>
      <c r="AA206">
        <f t="shared" si="92"/>
        <v>1.5665690104166666E-11</v>
      </c>
      <c r="AC206">
        <f t="shared" si="93"/>
        <v>0.88979862074673244</v>
      </c>
      <c r="AD206">
        <f t="shared" si="94"/>
        <v>5.6041265043353796</v>
      </c>
      <c r="AE206">
        <f t="shared" si="95"/>
        <v>2.646725389937175</v>
      </c>
      <c r="AF206">
        <f t="shared" si="96"/>
        <v>3.3382836231759557E-4</v>
      </c>
      <c r="AG206">
        <f t="shared" si="97"/>
        <v>0.5599712559290092</v>
      </c>
      <c r="AH206">
        <f t="shared" si="98"/>
        <v>7.0986490837649633E-5</v>
      </c>
      <c r="AI206">
        <f t="shared" si="99"/>
        <v>24.249557743511204</v>
      </c>
      <c r="AJ206">
        <f t="shared" si="100"/>
        <v>416685.69549389486</v>
      </c>
      <c r="AK206">
        <f t="shared" si="101"/>
        <v>38801.543024202299</v>
      </c>
      <c r="AL206">
        <f t="shared" si="102"/>
        <v>11511.491106157786</v>
      </c>
      <c r="AM206">
        <f t="shared" si="103"/>
        <v>0.54467982952745631</v>
      </c>
      <c r="AN206">
        <f t="shared" si="104"/>
        <v>484.41414789262768</v>
      </c>
      <c r="AO206">
        <f t="shared" si="105"/>
        <v>0.10116157460189648</v>
      </c>
      <c r="AP206">
        <f t="shared" si="106"/>
        <v>1.3517767859029488</v>
      </c>
      <c r="AQ206">
        <f t="shared" si="107"/>
        <v>4.556405823853158</v>
      </c>
      <c r="AR206">
        <f t="shared" si="108"/>
        <v>52451.02511733117</v>
      </c>
      <c r="AS206">
        <f t="shared" si="108"/>
        <v>52451.02511733117</v>
      </c>
      <c r="AU206">
        <f t="shared" si="109"/>
        <v>0.99388059701492548</v>
      </c>
      <c r="AV206">
        <f t="shared" si="110"/>
        <v>0.39142556057709826</v>
      </c>
      <c r="AW206">
        <f t="shared" si="111"/>
        <v>-2.6657878082818041E-3</v>
      </c>
      <c r="AX206">
        <f t="shared" si="111"/>
        <v>-0.40735081778090076</v>
      </c>
      <c r="AY206">
        <f t="shared" si="112"/>
        <v>0.39383559931920081</v>
      </c>
      <c r="BA206">
        <f t="shared" si="113"/>
        <v>195.71278028854911</v>
      </c>
      <c r="BF206">
        <f t="shared" si="114"/>
        <v>5.1244390105565261</v>
      </c>
      <c r="BG206">
        <f t="shared" si="115"/>
        <v>2.9679275394086343E-14</v>
      </c>
      <c r="BH206">
        <f t="shared" si="116"/>
        <v>0.17227674072284496</v>
      </c>
      <c r="BI206" s="4">
        <f t="shared" si="117"/>
        <v>1.1385753080873222</v>
      </c>
      <c r="BJ206" s="1">
        <f t="shared" si="132"/>
        <v>0.15130904341518736</v>
      </c>
      <c r="BK206">
        <f t="shared" si="118"/>
        <v>-0.82013511435657649</v>
      </c>
      <c r="BL206">
        <f t="shared" si="119"/>
        <v>-0.76377335318220874</v>
      </c>
      <c r="BM206">
        <f t="shared" si="120"/>
        <v>0.82772325927715507</v>
      </c>
      <c r="BN206">
        <f t="shared" si="121"/>
        <v>8.2772325927715502E-7</v>
      </c>
      <c r="BO206">
        <f t="shared" si="122"/>
        <v>0.40997447071039184</v>
      </c>
      <c r="BP206">
        <f t="shared" si="123"/>
        <v>3.5110510593003849E-14</v>
      </c>
      <c r="BQ206">
        <f t="shared" si="124"/>
        <v>3.5575723658569869E-2</v>
      </c>
      <c r="BR206">
        <f t="shared" si="125"/>
        <v>-1.4488462570138199</v>
      </c>
      <c r="BS206">
        <f t="shared" si="126"/>
        <v>5.1244390105565261</v>
      </c>
      <c r="BT206">
        <f t="shared" si="127"/>
        <v>-6.0712504255201045</v>
      </c>
      <c r="BU206">
        <f t="shared" si="128"/>
        <v>-6.0821148408216983</v>
      </c>
      <c r="BW206">
        <f t="shared" si="129"/>
        <v>-13.857530808732221</v>
      </c>
      <c r="CB206">
        <f t="shared" si="130"/>
        <v>1.028657543211783E-11</v>
      </c>
    </row>
    <row r="207" spans="1:80" x14ac:dyDescent="0.25">
      <c r="A207">
        <v>1.3521000000000001</v>
      </c>
      <c r="B207">
        <v>39.545999999999999</v>
      </c>
      <c r="C207">
        <f t="shared" si="69"/>
        <v>2.3521000000000001</v>
      </c>
      <c r="D207">
        <f t="shared" si="70"/>
        <v>1.3521000000000001</v>
      </c>
      <c r="E207">
        <f t="shared" si="71"/>
        <v>135210</v>
      </c>
      <c r="F207">
        <f t="shared" si="72"/>
        <v>1009029850.7462686</v>
      </c>
      <c r="G207">
        <f t="shared" si="73"/>
        <v>2.9401250000000001</v>
      </c>
      <c r="H207">
        <f t="shared" si="74"/>
        <v>1.8955219464863178</v>
      </c>
      <c r="I207">
        <f t="shared" si="75"/>
        <v>6.5910000000000003E-4</v>
      </c>
      <c r="J207">
        <f t="shared" si="76"/>
        <v>1.2873046875E-11</v>
      </c>
      <c r="K207" s="1">
        <f t="shared" si="131"/>
        <v>0.15003165526585638</v>
      </c>
      <c r="L207">
        <f t="shared" si="77"/>
        <v>1.5003165526585637E-7</v>
      </c>
      <c r="M207">
        <f t="shared" si="78"/>
        <v>0.84996834473414362</v>
      </c>
      <c r="N207">
        <f t="shared" si="79"/>
        <v>8.4996834473414363E-7</v>
      </c>
      <c r="O207">
        <f t="shared" si="80"/>
        <v>428.821716013073</v>
      </c>
      <c r="P207">
        <f t="shared" si="81"/>
        <v>7.2897631726605891E-4</v>
      </c>
      <c r="Q207">
        <f t="shared" si="82"/>
        <v>1.0669410031455935E-14</v>
      </c>
      <c r="R207">
        <f t="shared" si="83"/>
        <v>4.8583212753286595E-18</v>
      </c>
      <c r="S207">
        <f t="shared" si="84"/>
        <v>1.9502927823446265E-12</v>
      </c>
      <c r="T207">
        <f t="shared" si="85"/>
        <v>1.0542123147808791E-15</v>
      </c>
      <c r="U207">
        <f t="shared" si="86"/>
        <v>8.719610197392412E-13</v>
      </c>
      <c r="V207">
        <f t="shared" si="87"/>
        <v>1.2090131220500429E-3</v>
      </c>
      <c r="W207">
        <f t="shared" si="88"/>
        <v>2.2366742757925797</v>
      </c>
      <c r="X207">
        <f t="shared" si="89"/>
        <v>5.6718661667401005</v>
      </c>
      <c r="Y207">
        <f t="shared" si="90"/>
        <v>3.8571487803186347E-5</v>
      </c>
      <c r="Z207">
        <f t="shared" si="91"/>
        <v>0.67671346115913467</v>
      </c>
      <c r="AA207">
        <f t="shared" si="92"/>
        <v>1.609130859375E-11</v>
      </c>
      <c r="AC207">
        <f t="shared" si="93"/>
        <v>0.89190023980195066</v>
      </c>
      <c r="AD207">
        <f t="shared" si="94"/>
        <v>5.7428200805980021</v>
      </c>
      <c r="AE207">
        <f t="shared" si="95"/>
        <v>2.7021700363424346</v>
      </c>
      <c r="AF207">
        <f t="shared" si="96"/>
        <v>3.3556620193145212E-4</v>
      </c>
      <c r="AG207">
        <f t="shared" si="97"/>
        <v>0.57518502044074282</v>
      </c>
      <c r="AH207">
        <f t="shared" si="98"/>
        <v>7.1356031445193833E-5</v>
      </c>
      <c r="AI207">
        <f t="shared" si="99"/>
        <v>23.64368513165644</v>
      </c>
      <c r="AJ207">
        <f t="shared" si="100"/>
        <v>414814.17781033216</v>
      </c>
      <c r="AK207">
        <f t="shared" si="101"/>
        <v>39673.997721804626</v>
      </c>
      <c r="AL207">
        <f t="shared" si="102"/>
        <v>11579.412976866814</v>
      </c>
      <c r="AM207">
        <f t="shared" si="103"/>
        <v>0.54024441960375069</v>
      </c>
      <c r="AN207">
        <f t="shared" si="104"/>
        <v>484.41565230715423</v>
      </c>
      <c r="AO207">
        <f t="shared" si="105"/>
        <v>0.10116126296748823</v>
      </c>
      <c r="AP207">
        <f t="shared" si="106"/>
        <v>1.3465158407112465</v>
      </c>
      <c r="AQ207">
        <f t="shared" si="107"/>
        <v>4.6135038540793811</v>
      </c>
      <c r="AR207">
        <f t="shared" si="108"/>
        <v>53421.666396751833</v>
      </c>
      <c r="AS207">
        <f t="shared" si="108"/>
        <v>53421.666396751847</v>
      </c>
      <c r="AU207">
        <f t="shared" si="109"/>
        <v>1.0090298507462685</v>
      </c>
      <c r="AV207">
        <f t="shared" si="110"/>
        <v>0.398669152214566</v>
      </c>
      <c r="AW207">
        <f t="shared" si="111"/>
        <v>3.9040144258322604E-3</v>
      </c>
      <c r="AX207">
        <f t="shared" si="111"/>
        <v>-0.39938736740078501</v>
      </c>
      <c r="AY207">
        <f t="shared" si="112"/>
        <v>0.39510144513535872</v>
      </c>
      <c r="BA207">
        <f t="shared" si="113"/>
        <v>199.33457610728297</v>
      </c>
      <c r="BF207">
        <f t="shared" si="114"/>
        <v>5.1310088127906397</v>
      </c>
      <c r="BG207">
        <f t="shared" si="115"/>
        <v>2.9291716608486238E-14</v>
      </c>
      <c r="BH207">
        <f t="shared" si="116"/>
        <v>0.17114822993091758</v>
      </c>
      <c r="BI207" s="4">
        <f t="shared" si="117"/>
        <v>1.1407474617782667</v>
      </c>
      <c r="BJ207" s="1">
        <f t="shared" si="132"/>
        <v>0.15003165526585638</v>
      </c>
      <c r="BK207">
        <f t="shared" si="118"/>
        <v>-0.8238170992318905</v>
      </c>
      <c r="BL207">
        <f t="shared" si="119"/>
        <v>-0.76662758811366061</v>
      </c>
      <c r="BM207">
        <f t="shared" si="120"/>
        <v>0.82885177006908239</v>
      </c>
      <c r="BN207">
        <f t="shared" si="121"/>
        <v>8.2885177006908239E-7</v>
      </c>
      <c r="BO207">
        <f t="shared" si="122"/>
        <v>0.41109314413941311</v>
      </c>
      <c r="BP207">
        <f t="shared" si="123"/>
        <v>3.5302380013105516E-14</v>
      </c>
      <c r="BQ207">
        <f t="shared" si="124"/>
        <v>3.5770135341931346E-2</v>
      </c>
      <c r="BR207">
        <f t="shared" si="125"/>
        <v>-1.4464794166264636</v>
      </c>
      <c r="BS207">
        <f t="shared" si="126"/>
        <v>5.1310088127906397</v>
      </c>
      <c r="BT207">
        <f t="shared" si="127"/>
        <v>-6.0705972483601585</v>
      </c>
      <c r="BU207">
        <f t="shared" si="128"/>
        <v>-6.0815231307248592</v>
      </c>
      <c r="BW207">
        <f t="shared" si="129"/>
        <v>-14.074746177826666</v>
      </c>
      <c r="CB207">
        <f t="shared" si="130"/>
        <v>1.0500439034562552E-11</v>
      </c>
    </row>
    <row r="208" spans="1:80" x14ac:dyDescent="0.25">
      <c r="A208">
        <v>1.3720000000000001</v>
      </c>
      <c r="B208">
        <v>40.555</v>
      </c>
      <c r="C208">
        <f t="shared" si="69"/>
        <v>2.3719999999999999</v>
      </c>
      <c r="D208">
        <f t="shared" si="70"/>
        <v>1.3719999999999999</v>
      </c>
      <c r="E208">
        <f t="shared" si="71"/>
        <v>137200</v>
      </c>
      <c r="F208">
        <f t="shared" si="72"/>
        <v>1023880597.0149254</v>
      </c>
      <c r="G208">
        <f t="shared" si="73"/>
        <v>2.9649999999999999</v>
      </c>
      <c r="H208">
        <f t="shared" si="74"/>
        <v>1.906774858611576</v>
      </c>
      <c r="I208">
        <f t="shared" si="75"/>
        <v>6.7591666666666668E-4</v>
      </c>
      <c r="J208">
        <f t="shared" si="76"/>
        <v>1.3201497395833333E-11</v>
      </c>
      <c r="K208" s="1">
        <f t="shared" si="131"/>
        <v>0.14811698323247469</v>
      </c>
      <c r="L208">
        <f t="shared" si="77"/>
        <v>1.4811698323247467E-7</v>
      </c>
      <c r="M208">
        <f t="shared" si="78"/>
        <v>0.85188301676752531</v>
      </c>
      <c r="N208">
        <f t="shared" si="79"/>
        <v>8.5188301676752531E-7</v>
      </c>
      <c r="O208">
        <f t="shared" si="80"/>
        <v>436.11324589740474</v>
      </c>
      <c r="P208">
        <f t="shared" si="81"/>
        <v>7.4304151364758958E-4</v>
      </c>
      <c r="Q208">
        <f t="shared" si="82"/>
        <v>1.0406400788623283E-14</v>
      </c>
      <c r="R208">
        <f t="shared" si="83"/>
        <v>4.8147510232843975E-18</v>
      </c>
      <c r="S208">
        <f t="shared" si="84"/>
        <v>1.9490975345317404E-12</v>
      </c>
      <c r="T208">
        <f t="shared" si="85"/>
        <v>1.0535662348820219E-15</v>
      </c>
      <c r="U208">
        <f t="shared" si="86"/>
        <v>8.617241802684172E-13</v>
      </c>
      <c r="V208">
        <f t="shared" si="87"/>
        <v>1.2226258227474227E-3</v>
      </c>
      <c r="W208">
        <f t="shared" si="88"/>
        <v>2.2618577720827315</v>
      </c>
      <c r="X208">
        <f t="shared" si="89"/>
        <v>5.7904644721022107</v>
      </c>
      <c r="Y208">
        <f t="shared" si="90"/>
        <v>3.8507994218600062E-5</v>
      </c>
      <c r="Z208">
        <f t="shared" si="91"/>
        <v>0.69241975617344287</v>
      </c>
      <c r="AA208">
        <f t="shared" si="92"/>
        <v>1.6501871744791668E-11</v>
      </c>
      <c r="AC208">
        <f t="shared" si="93"/>
        <v>0.89436340687445914</v>
      </c>
      <c r="AD208">
        <f t="shared" si="94"/>
        <v>5.8731259312820523</v>
      </c>
      <c r="AE208">
        <f t="shared" si="95"/>
        <v>2.7547609478808224</v>
      </c>
      <c r="AF208">
        <f t="shared" si="96"/>
        <v>3.3536054831238133E-4</v>
      </c>
      <c r="AG208">
        <f t="shared" si="97"/>
        <v>0.58986063075846673</v>
      </c>
      <c r="AH208">
        <f t="shared" si="98"/>
        <v>7.131230050320752E-5</v>
      </c>
      <c r="AI208">
        <f t="shared" si="99"/>
        <v>23.107370720358521</v>
      </c>
      <c r="AJ208">
        <f t="shared" si="100"/>
        <v>415498.14070221578</v>
      </c>
      <c r="AK208">
        <f t="shared" si="101"/>
        <v>40537.26242180702</v>
      </c>
      <c r="AL208">
        <f t="shared" si="102"/>
        <v>11584.293533798558</v>
      </c>
      <c r="AM208">
        <f t="shared" si="103"/>
        <v>0.53457367548771395</v>
      </c>
      <c r="AN208">
        <f t="shared" si="104"/>
        <v>484.41712709164983</v>
      </c>
      <c r="AO208">
        <f t="shared" si="105"/>
        <v>0.10116095744910075</v>
      </c>
      <c r="AP208">
        <f t="shared" si="106"/>
        <v>1.3398469993638655</v>
      </c>
      <c r="AQ208">
        <f t="shared" si="107"/>
        <v>4.6885663989622639</v>
      </c>
      <c r="AR208">
        <f t="shared" si="108"/>
        <v>54313.729418283721</v>
      </c>
      <c r="AS208">
        <f t="shared" si="108"/>
        <v>54313.729418283743</v>
      </c>
      <c r="AU208">
        <f t="shared" si="109"/>
        <v>1.0238805970149252</v>
      </c>
      <c r="AV208">
        <f t="shared" si="110"/>
        <v>0.40532633894241593</v>
      </c>
      <c r="AW208">
        <f t="shared" si="111"/>
        <v>1.024931300592517E-2</v>
      </c>
      <c r="AX208">
        <f t="shared" si="111"/>
        <v>-0.39219517398916787</v>
      </c>
      <c r="AY208">
        <f t="shared" si="112"/>
        <v>0.39587266339856958</v>
      </c>
      <c r="BA208">
        <f t="shared" si="113"/>
        <v>202.66316947120791</v>
      </c>
      <c r="BF208">
        <f t="shared" si="114"/>
        <v>5.1373541113707333</v>
      </c>
      <c r="BG208">
        <f t="shared" si="115"/>
        <v>2.8792964976620699E-14</v>
      </c>
      <c r="BH208">
        <f t="shared" si="116"/>
        <v>0.16968489908244838</v>
      </c>
      <c r="BI208" s="4">
        <f t="shared" si="117"/>
        <v>1.1456140638249572</v>
      </c>
      <c r="BJ208" s="1">
        <f t="shared" si="132"/>
        <v>0.14811698323247469</v>
      </c>
      <c r="BK208">
        <f t="shared" si="118"/>
        <v>-0.82939514201033271</v>
      </c>
      <c r="BL208">
        <f t="shared" si="119"/>
        <v>-0.77035680551365904</v>
      </c>
      <c r="BM208">
        <f t="shared" si="120"/>
        <v>0.83031510091755156</v>
      </c>
      <c r="BN208">
        <f t="shared" si="121"/>
        <v>8.3031510091755156E-7</v>
      </c>
      <c r="BO208">
        <f t="shared" si="122"/>
        <v>0.41254598849683283</v>
      </c>
      <c r="BP208">
        <f t="shared" si="123"/>
        <v>3.5552345230619931E-14</v>
      </c>
      <c r="BQ208">
        <f t="shared" si="124"/>
        <v>3.6023412590036052E-2</v>
      </c>
      <c r="BR208">
        <f t="shared" si="125"/>
        <v>-1.4434151477402684</v>
      </c>
      <c r="BS208">
        <f t="shared" si="126"/>
        <v>5.1373541113707333</v>
      </c>
      <c r="BT208">
        <f t="shared" si="127"/>
        <v>-6.0696200398114</v>
      </c>
      <c r="BU208">
        <f t="shared" si="128"/>
        <v>-6.0807570635033095</v>
      </c>
      <c r="BW208">
        <f t="shared" si="129"/>
        <v>-14.561406382495729</v>
      </c>
      <c r="CB208">
        <f t="shared" si="130"/>
        <v>1.0730427515769093E-11</v>
      </c>
    </row>
    <row r="209" spans="1:80" x14ac:dyDescent="0.25">
      <c r="A209">
        <v>1.3912</v>
      </c>
      <c r="B209">
        <v>41.481999999999999</v>
      </c>
      <c r="C209">
        <f t="shared" si="69"/>
        <v>2.3912</v>
      </c>
      <c r="D209">
        <f t="shared" si="70"/>
        <v>1.3912</v>
      </c>
      <c r="E209">
        <f t="shared" si="71"/>
        <v>139120</v>
      </c>
      <c r="F209">
        <f t="shared" si="72"/>
        <v>1038208955.2238805</v>
      </c>
      <c r="G209">
        <f t="shared" si="73"/>
        <v>2.9889999999999999</v>
      </c>
      <c r="H209">
        <f t="shared" si="74"/>
        <v>1.9176319396570514</v>
      </c>
      <c r="I209">
        <f t="shared" si="75"/>
        <v>6.9136666666666665E-4</v>
      </c>
      <c r="J209">
        <f t="shared" si="76"/>
        <v>1.3503255208333333E-11</v>
      </c>
      <c r="K209" s="1">
        <f t="shared" si="131"/>
        <v>0.14718923385875504</v>
      </c>
      <c r="L209">
        <f t="shared" si="77"/>
        <v>1.4718923385875504E-7</v>
      </c>
      <c r="M209">
        <f t="shared" si="78"/>
        <v>0.85281076614124496</v>
      </c>
      <c r="N209">
        <f t="shared" si="79"/>
        <v>8.5281076614124496E-7</v>
      </c>
      <c r="O209">
        <f t="shared" si="80"/>
        <v>442.69788725958955</v>
      </c>
      <c r="P209">
        <f t="shared" si="81"/>
        <v>7.5508164165535093E-4</v>
      </c>
      <c r="Q209">
        <f t="shared" si="82"/>
        <v>1.0280066991160733E-14</v>
      </c>
      <c r="R209">
        <f t="shared" si="83"/>
        <v>4.825991943831715E-18</v>
      </c>
      <c r="S209">
        <f t="shared" si="84"/>
        <v>1.9615639230018643E-12</v>
      </c>
      <c r="T209">
        <f t="shared" si="85"/>
        <v>1.060304823244251E-15</v>
      </c>
      <c r="U209">
        <f t="shared" si="86"/>
        <v>8.5675566167027282E-13</v>
      </c>
      <c r="V209">
        <f t="shared" si="87"/>
        <v>1.237581343993867E-3</v>
      </c>
      <c r="W209">
        <f t="shared" si="88"/>
        <v>2.2895254863886536</v>
      </c>
      <c r="X209">
        <f t="shared" si="89"/>
        <v>5.9099424843384902</v>
      </c>
      <c r="Y209">
        <f t="shared" si="90"/>
        <v>3.8734885315130978E-5</v>
      </c>
      <c r="Z209">
        <f t="shared" si="91"/>
        <v>0.70747649886572161</v>
      </c>
      <c r="AA209">
        <f t="shared" si="92"/>
        <v>1.6879069010416666E-11</v>
      </c>
      <c r="AC209">
        <f t="shared" si="93"/>
        <v>0.89588651666141506</v>
      </c>
      <c r="AD209">
        <f t="shared" si="94"/>
        <v>5.9971597246670303</v>
      </c>
      <c r="AE209">
        <f t="shared" si="95"/>
        <v>2.8017756820190121</v>
      </c>
      <c r="AF209">
        <f t="shared" si="96"/>
        <v>3.3750550760700188E-4</v>
      </c>
      <c r="AG209">
        <f t="shared" si="97"/>
        <v>0.60334357502460145</v>
      </c>
      <c r="AH209">
        <f t="shared" si="98"/>
        <v>7.176841253712109E-5</v>
      </c>
      <c r="AI209">
        <f t="shared" si="99"/>
        <v>22.61559221493912</v>
      </c>
      <c r="AJ209">
        <f t="shared" si="100"/>
        <v>413064.34419078898</v>
      </c>
      <c r="AK209">
        <f t="shared" si="101"/>
        <v>41274.001385385738</v>
      </c>
      <c r="AL209">
        <f t="shared" si="102"/>
        <v>11664.227015800738</v>
      </c>
      <c r="AM209">
        <f t="shared" si="103"/>
        <v>0.53160578037641482</v>
      </c>
      <c r="AN209">
        <f t="shared" si="104"/>
        <v>484.41855001207136</v>
      </c>
      <c r="AO209">
        <f t="shared" si="105"/>
        <v>0.1011606627058475</v>
      </c>
      <c r="AP209">
        <f t="shared" si="106"/>
        <v>1.3363822987707543</v>
      </c>
      <c r="AQ209">
        <f t="shared" si="107"/>
        <v>4.7288041270244898</v>
      </c>
      <c r="AR209">
        <f t="shared" si="108"/>
        <v>55157.844850869093</v>
      </c>
      <c r="AS209">
        <f t="shared" si="108"/>
        <v>55157.844850869078</v>
      </c>
      <c r="AU209">
        <f t="shared" si="109"/>
        <v>1.0382089552238805</v>
      </c>
      <c r="AV209">
        <f t="shared" si="110"/>
        <v>0.41162570784230651</v>
      </c>
      <c r="AW209">
        <f t="shared" si="111"/>
        <v>1.6284770629848358E-2</v>
      </c>
      <c r="AX209">
        <f t="shared" si="111"/>
        <v>-0.38549750945527184</v>
      </c>
      <c r="AY209">
        <f t="shared" si="112"/>
        <v>0.39647674562154311</v>
      </c>
      <c r="BA209">
        <f t="shared" si="113"/>
        <v>205.81285392115331</v>
      </c>
      <c r="BF209">
        <f t="shared" si="114"/>
        <v>5.1433895689946558</v>
      </c>
      <c r="BG209">
        <f t="shared" si="115"/>
        <v>2.8533668915604355E-14</v>
      </c>
      <c r="BH209">
        <f t="shared" si="116"/>
        <v>0.16891911944952931</v>
      </c>
      <c r="BI209" s="4">
        <f t="shared" si="117"/>
        <v>1.1476323031318079</v>
      </c>
      <c r="BJ209" s="1">
        <f t="shared" si="132"/>
        <v>0.14718923385875504</v>
      </c>
      <c r="BK209">
        <f t="shared" si="118"/>
        <v>-0.83212395526163685</v>
      </c>
      <c r="BL209">
        <f t="shared" si="119"/>
        <v>-0.7723211911543475</v>
      </c>
      <c r="BM209">
        <f t="shared" si="120"/>
        <v>0.83108088055047069</v>
      </c>
      <c r="BN209">
        <f t="shared" si="121"/>
        <v>8.3108088055047069E-7</v>
      </c>
      <c r="BO209">
        <f t="shared" si="122"/>
        <v>0.41330730187695708</v>
      </c>
      <c r="BP209">
        <f t="shared" si="123"/>
        <v>3.5683683074860393E-14</v>
      </c>
      <c r="BQ209">
        <f t="shared" si="124"/>
        <v>3.6156490656224644E-2</v>
      </c>
      <c r="BR209">
        <f t="shared" si="125"/>
        <v>-1.4418137287110067</v>
      </c>
      <c r="BS209">
        <f t="shared" si="126"/>
        <v>5.1433895689946558</v>
      </c>
      <c r="BT209">
        <f t="shared" si="127"/>
        <v>-6.0691473256179016</v>
      </c>
      <c r="BU209">
        <f t="shared" si="128"/>
        <v>-6.0803567087459944</v>
      </c>
      <c r="BW209">
        <f t="shared" si="129"/>
        <v>-14.763230313180776</v>
      </c>
      <c r="CB209">
        <f t="shared" si="130"/>
        <v>1.0920786125309891E-11</v>
      </c>
    </row>
    <row r="210" spans="1:80" x14ac:dyDescent="0.25">
      <c r="A210">
        <v>1.411</v>
      </c>
      <c r="B210">
        <v>42.517000000000003</v>
      </c>
      <c r="C210">
        <f t="shared" si="69"/>
        <v>2.411</v>
      </c>
      <c r="D210">
        <f t="shared" si="70"/>
        <v>1.411</v>
      </c>
      <c r="E210">
        <f t="shared" si="71"/>
        <v>141100</v>
      </c>
      <c r="F210">
        <f t="shared" si="72"/>
        <v>1052985074.6268656</v>
      </c>
      <c r="G210">
        <f t="shared" si="73"/>
        <v>3.0137499999999999</v>
      </c>
      <c r="H210">
        <f t="shared" si="74"/>
        <v>1.9288283044851975</v>
      </c>
      <c r="I210">
        <f t="shared" si="75"/>
        <v>7.0861666666666677E-4</v>
      </c>
      <c r="J210">
        <f t="shared" si="76"/>
        <v>1.3840169270833335E-11</v>
      </c>
      <c r="K210" s="1">
        <f t="shared" si="131"/>
        <v>0.14590936786697617</v>
      </c>
      <c r="L210">
        <f t="shared" si="77"/>
        <v>1.4590936786697617E-7</v>
      </c>
      <c r="M210">
        <f t="shared" si="78"/>
        <v>0.85409063213302383</v>
      </c>
      <c r="N210">
        <f t="shared" si="79"/>
        <v>8.5409063213302378E-7</v>
      </c>
      <c r="O210">
        <f t="shared" si="80"/>
        <v>449.67234400734947</v>
      </c>
      <c r="P210">
        <f t="shared" si="81"/>
        <v>7.6812848574482487E-4</v>
      </c>
      <c r="Q210">
        <f t="shared" si="82"/>
        <v>1.0106972641328262E-14</v>
      </c>
      <c r="R210">
        <f t="shared" si="83"/>
        <v>4.8165711646236011E-18</v>
      </c>
      <c r="S210">
        <f t="shared" si="84"/>
        <v>1.9686347968885422E-12</v>
      </c>
      <c r="T210">
        <f t="shared" si="85"/>
        <v>1.0641269172370497E-15</v>
      </c>
      <c r="U210">
        <f t="shared" si="86"/>
        <v>8.4989252249114744E-13</v>
      </c>
      <c r="V210">
        <f t="shared" si="87"/>
        <v>1.2520723374738643E-3</v>
      </c>
      <c r="W210">
        <f t="shared" si="88"/>
        <v>2.3163338243266489</v>
      </c>
      <c r="X210">
        <f t="shared" si="89"/>
        <v>6.0392584016645889</v>
      </c>
      <c r="Y210">
        <f t="shared" si="90"/>
        <v>3.8847678629470899E-5</v>
      </c>
      <c r="Z210">
        <f t="shared" si="91"/>
        <v>0.72404183406687028</v>
      </c>
      <c r="AA210">
        <f t="shared" si="92"/>
        <v>1.7300211588541668E-11</v>
      </c>
      <c r="AC210">
        <f t="shared" si="93"/>
        <v>0.89783328189397527</v>
      </c>
      <c r="AD210">
        <f t="shared" si="94"/>
        <v>6.133464299839237</v>
      </c>
      <c r="AE210">
        <f t="shared" si="95"/>
        <v>2.8550122210975966</v>
      </c>
      <c r="AF210">
        <f t="shared" si="96"/>
        <v>3.3872211791083335E-4</v>
      </c>
      <c r="AG210">
        <f t="shared" si="97"/>
        <v>0.61839734774892696</v>
      </c>
      <c r="AH210">
        <f t="shared" si="98"/>
        <v>7.2027117027016285E-5</v>
      </c>
      <c r="AI210">
        <f t="shared" si="99"/>
        <v>22.098170640402927</v>
      </c>
      <c r="AJ210">
        <f t="shared" si="100"/>
        <v>411865.02165568183</v>
      </c>
      <c r="AK210">
        <f t="shared" si="101"/>
        <v>42121.368097490857</v>
      </c>
      <c r="AL210">
        <f t="shared" si="102"/>
        <v>11714.359541795788</v>
      </c>
      <c r="AM210">
        <f t="shared" si="103"/>
        <v>0.52736103791255895</v>
      </c>
      <c r="AN210">
        <f t="shared" si="104"/>
        <v>484.42001741188903</v>
      </c>
      <c r="AO210">
        <f t="shared" si="105"/>
        <v>0.10116035873868495</v>
      </c>
      <c r="AP210">
        <f t="shared" si="106"/>
        <v>1.3314576960882512</v>
      </c>
      <c r="AQ210">
        <f t="shared" si="107"/>
        <v>4.7875276085791842</v>
      </c>
      <c r="AR210">
        <f t="shared" si="108"/>
        <v>56082.819723170338</v>
      </c>
      <c r="AS210">
        <f t="shared" si="108"/>
        <v>56082.819723170338</v>
      </c>
      <c r="AU210">
        <f t="shared" si="109"/>
        <v>1.0529850746268656</v>
      </c>
      <c r="AV210">
        <f t="shared" si="110"/>
        <v>0.41852850539679354</v>
      </c>
      <c r="AW210">
        <f t="shared" si="111"/>
        <v>2.2422215389540187E-2</v>
      </c>
      <c r="AX210">
        <f t="shared" si="111"/>
        <v>-0.37827495746776069</v>
      </c>
      <c r="AY210">
        <f t="shared" si="112"/>
        <v>0.3974686018651335</v>
      </c>
      <c r="BA210">
        <f t="shared" si="113"/>
        <v>209.26425269839677</v>
      </c>
      <c r="BF210">
        <f t="shared" si="114"/>
        <v>5.1495270137543478</v>
      </c>
      <c r="BG210">
        <f t="shared" si="115"/>
        <v>2.8164221913921051E-14</v>
      </c>
      <c r="BH210">
        <f t="shared" si="116"/>
        <v>0.16782199472632023</v>
      </c>
      <c r="BI210" s="4">
        <f t="shared" si="117"/>
        <v>1.1501797121026631</v>
      </c>
      <c r="BJ210" s="1">
        <f t="shared" si="132"/>
        <v>0.14590936786697617</v>
      </c>
      <c r="BK210">
        <f t="shared" si="118"/>
        <v>-0.83591682406042545</v>
      </c>
      <c r="BL210">
        <f t="shared" si="119"/>
        <v>-0.775151121205231</v>
      </c>
      <c r="BM210">
        <f t="shared" si="120"/>
        <v>0.8321780052736798</v>
      </c>
      <c r="BN210">
        <f t="shared" si="121"/>
        <v>8.3217800527367973E-7</v>
      </c>
      <c r="BO210">
        <f t="shared" si="122"/>
        <v>0.41439925086360918</v>
      </c>
      <c r="BP210">
        <f t="shared" si="123"/>
        <v>3.5872483192480891E-14</v>
      </c>
      <c r="BQ210">
        <f t="shared" si="124"/>
        <v>3.6347792368951963E-2</v>
      </c>
      <c r="BR210">
        <f t="shared" si="125"/>
        <v>-1.4395219614513666</v>
      </c>
      <c r="BS210">
        <f t="shared" si="126"/>
        <v>5.1495270137543478</v>
      </c>
      <c r="BT210">
        <f t="shared" si="127"/>
        <v>-6.0684960415513034</v>
      </c>
      <c r="BU210">
        <f t="shared" si="128"/>
        <v>-6.0797837669310848</v>
      </c>
      <c r="BW210">
        <f t="shared" si="129"/>
        <v>-15.017971210266321</v>
      </c>
      <c r="CB210">
        <f t="shared" si="130"/>
        <v>1.113481777114702E-11</v>
      </c>
    </row>
    <row r="211" spans="1:80" x14ac:dyDescent="0.25">
      <c r="A211">
        <v>1.4323999999999999</v>
      </c>
      <c r="B211">
        <v>43.421999999999997</v>
      </c>
      <c r="C211">
        <f t="shared" si="69"/>
        <v>2.4323999999999999</v>
      </c>
      <c r="D211">
        <f t="shared" si="70"/>
        <v>1.4323999999999999</v>
      </c>
      <c r="E211">
        <f t="shared" si="71"/>
        <v>143240</v>
      </c>
      <c r="F211">
        <f t="shared" si="72"/>
        <v>1068955223.880597</v>
      </c>
      <c r="G211">
        <f t="shared" si="73"/>
        <v>3.0404999999999998</v>
      </c>
      <c r="H211">
        <f t="shared" si="74"/>
        <v>1.9409294260671337</v>
      </c>
      <c r="I211">
        <f t="shared" si="75"/>
        <v>7.2369999999999997E-4</v>
      </c>
      <c r="J211">
        <f t="shared" si="76"/>
        <v>1.4134765624999999E-11</v>
      </c>
      <c r="K211" s="1">
        <f t="shared" si="131"/>
        <v>0.14498917475857864</v>
      </c>
      <c r="L211">
        <f t="shared" si="77"/>
        <v>1.4498917475857864E-7</v>
      </c>
      <c r="M211">
        <f t="shared" si="78"/>
        <v>0.85501082524142136</v>
      </c>
      <c r="N211">
        <f t="shared" si="79"/>
        <v>8.5501082524142128E-7</v>
      </c>
      <c r="O211">
        <f t="shared" si="80"/>
        <v>456.98414405813872</v>
      </c>
      <c r="P211">
        <f t="shared" si="81"/>
        <v>7.814594071762172E-4</v>
      </c>
      <c r="Q211">
        <f t="shared" si="82"/>
        <v>9.983374383110725E-15</v>
      </c>
      <c r="R211">
        <f t="shared" si="83"/>
        <v>4.8329349508339519E-18</v>
      </c>
      <c r="S211">
        <f t="shared" si="84"/>
        <v>1.9831876771407842E-12</v>
      </c>
      <c r="T211">
        <f t="shared" si="85"/>
        <v>1.0719933389950185E-15</v>
      </c>
      <c r="U211">
        <f t="shared" si="86"/>
        <v>8.4495172909800718E-13</v>
      </c>
      <c r="V211">
        <f t="shared" si="87"/>
        <v>1.26870364551994E-3</v>
      </c>
      <c r="W211">
        <f t="shared" si="88"/>
        <v>2.3471017442118889</v>
      </c>
      <c r="X211">
        <f t="shared" si="89"/>
        <v>6.1545387762903436</v>
      </c>
      <c r="Y211">
        <f t="shared" si="90"/>
        <v>3.9115441950310611E-5</v>
      </c>
      <c r="Z211">
        <f t="shared" si="91"/>
        <v>0.73865767519600423</v>
      </c>
      <c r="AA211">
        <f t="shared" si="92"/>
        <v>1.7668457031249998E-11</v>
      </c>
      <c r="AC211">
        <f t="shared" si="93"/>
        <v>0.89908286524771075</v>
      </c>
      <c r="AD211">
        <f t="shared" si="94"/>
        <v>6.2553127904521624</v>
      </c>
      <c r="AE211">
        <f t="shared" si="95"/>
        <v>2.8976038340849271</v>
      </c>
      <c r="AF211">
        <f t="shared" si="96"/>
        <v>3.4122607772528614E-4</v>
      </c>
      <c r="AG211">
        <f t="shared" si="97"/>
        <v>0.63156030844024513</v>
      </c>
      <c r="AH211">
        <f t="shared" si="98"/>
        <v>7.2559568251928674E-5</v>
      </c>
      <c r="AI211">
        <f t="shared" si="99"/>
        <v>21.660913488449665</v>
      </c>
      <c r="AJ211">
        <f t="shared" si="100"/>
        <v>409045.61478111963</v>
      </c>
      <c r="AK211">
        <f t="shared" si="101"/>
        <v>42795.801009149909</v>
      </c>
      <c r="AL211">
        <f t="shared" si="102"/>
        <v>11806.813307444687</v>
      </c>
      <c r="AM211">
        <f t="shared" si="103"/>
        <v>0.52524964592357148</v>
      </c>
      <c r="AN211">
        <f t="shared" si="104"/>
        <v>484.42160340446486</v>
      </c>
      <c r="AO211">
        <f t="shared" si="105"/>
        <v>0.10116003022222166</v>
      </c>
      <c r="AP211">
        <f t="shared" si="106"/>
        <v>1.329021460598677</v>
      </c>
      <c r="AQ211">
        <f t="shared" si="107"/>
        <v>4.817264107056535</v>
      </c>
      <c r="AR211">
        <f t="shared" si="108"/>
        <v>56876.537964670744</v>
      </c>
      <c r="AS211">
        <f t="shared" si="108"/>
        <v>56876.537964670744</v>
      </c>
      <c r="AU211">
        <f t="shared" si="109"/>
        <v>1.068955223880597</v>
      </c>
      <c r="AV211">
        <f t="shared" si="110"/>
        <v>0.42445177585575178</v>
      </c>
      <c r="AW211">
        <f t="shared" si="111"/>
        <v>2.8959513975057707E-2</v>
      </c>
      <c r="AX211">
        <f t="shared" si="111"/>
        <v>-0.37217164504180605</v>
      </c>
      <c r="AY211">
        <f t="shared" si="112"/>
        <v>0.39707161382763712</v>
      </c>
      <c r="BA211">
        <f t="shared" si="113"/>
        <v>212.2258879278759</v>
      </c>
      <c r="BF211">
        <f t="shared" si="114"/>
        <v>5.1560643123398657</v>
      </c>
      <c r="BG211">
        <f t="shared" si="115"/>
        <v>2.7976482088922897E-14</v>
      </c>
      <c r="BH211">
        <f t="shared" si="116"/>
        <v>0.16726171734417564</v>
      </c>
      <c r="BI211" s="4">
        <f t="shared" si="117"/>
        <v>1.1536152103954174</v>
      </c>
      <c r="BJ211" s="1">
        <f t="shared" si="132"/>
        <v>0.14498917475857864</v>
      </c>
      <c r="BK211">
        <f t="shared" si="118"/>
        <v>-0.83866442202790092</v>
      </c>
      <c r="BL211">
        <f t="shared" si="119"/>
        <v>-0.7766034484500085</v>
      </c>
      <c r="BM211">
        <f t="shared" si="120"/>
        <v>0.83273828265582439</v>
      </c>
      <c r="BN211">
        <f t="shared" si="121"/>
        <v>8.327382826558243E-7</v>
      </c>
      <c r="BO211">
        <f t="shared" si="122"/>
        <v>0.41495744078199287</v>
      </c>
      <c r="BP211">
        <f t="shared" si="123"/>
        <v>3.5969187731476896E-14</v>
      </c>
      <c r="BQ211">
        <f t="shared" si="124"/>
        <v>3.6445778239785093E-2</v>
      </c>
      <c r="BR211">
        <f t="shared" si="125"/>
        <v>-1.4383527716904165</v>
      </c>
      <c r="BS211">
        <f t="shared" si="126"/>
        <v>5.1560643123398657</v>
      </c>
      <c r="BT211">
        <f t="shared" si="127"/>
        <v>-6.0680283866603038</v>
      </c>
      <c r="BU211">
        <f t="shared" si="128"/>
        <v>-6.0794914694908471</v>
      </c>
      <c r="BW211">
        <f t="shared" si="129"/>
        <v>-15.361521039541737</v>
      </c>
      <c r="CB211">
        <f t="shared" si="130"/>
        <v>1.133416686720807E-11</v>
      </c>
    </row>
    <row r="212" spans="1:80" x14ac:dyDescent="0.25">
      <c r="A212">
        <v>1.4521999999999999</v>
      </c>
      <c r="B212">
        <v>44.427</v>
      </c>
      <c r="C212">
        <f>A212+1</f>
        <v>2.4521999999999999</v>
      </c>
      <c r="D212">
        <f>C212-1</f>
        <v>1.4521999999999999</v>
      </c>
      <c r="E212">
        <f>D212*100000</f>
        <v>145220</v>
      </c>
      <c r="F212">
        <f>E212/(0.000134)</f>
        <v>1083731343.283582</v>
      </c>
      <c r="G212">
        <f>1.25*C212/1</f>
        <v>3.0652499999999998</v>
      </c>
      <c r="H212">
        <f t="shared" si="74"/>
        <v>1.9521257908952798</v>
      </c>
      <c r="I212">
        <f t="shared" si="75"/>
        <v>7.4045000000000003E-4</v>
      </c>
      <c r="J212">
        <f>I212/51200000</f>
        <v>1.44619140625E-11</v>
      </c>
      <c r="K212" s="1">
        <f t="shared" si="131"/>
        <v>0.14382162114557673</v>
      </c>
      <c r="L212">
        <f t="shared" si="77"/>
        <v>1.4382162114557672E-7</v>
      </c>
      <c r="M212">
        <f t="shared" si="78"/>
        <v>0.85617837885442327</v>
      </c>
      <c r="N212">
        <f t="shared" si="79"/>
        <v>8.5617837885442328E-7</v>
      </c>
      <c r="O212">
        <f t="shared" si="80"/>
        <v>463.93367230313186</v>
      </c>
      <c r="P212">
        <f t="shared" si="81"/>
        <v>7.9442660391738917E-4</v>
      </c>
      <c r="Q212">
        <f t="shared" si="82"/>
        <v>9.8275792057602509E-15</v>
      </c>
      <c r="R212">
        <f t="shared" si="83"/>
        <v>4.8272155911684732E-18</v>
      </c>
      <c r="S212">
        <f t="shared" si="84"/>
        <v>1.9908086124339109E-12</v>
      </c>
      <c r="T212">
        <f t="shared" si="85"/>
        <v>1.0761127634777897E-15</v>
      </c>
      <c r="U212">
        <f t="shared" si="86"/>
        <v>8.3867512499461265E-13</v>
      </c>
      <c r="V212">
        <f t="shared" si="87"/>
        <v>1.2831103861399278E-3</v>
      </c>
      <c r="W212">
        <f t="shared" si="88"/>
        <v>2.3737542143588666</v>
      </c>
      <c r="X212">
        <f t="shared" si="89"/>
        <v>6.2798228260141036</v>
      </c>
      <c r="Y212">
        <f t="shared" si="90"/>
        <v>3.92410550931307E-5</v>
      </c>
      <c r="Z212">
        <f t="shared" si="91"/>
        <v>0.75472326314847815</v>
      </c>
      <c r="AA212">
        <f t="shared" si="92"/>
        <v>1.8077392578125E-11</v>
      </c>
      <c r="AC212">
        <f t="shared" si="93"/>
        <v>0.90079785459942041</v>
      </c>
      <c r="AD212">
        <f t="shared" si="94"/>
        <v>6.3879068368802194</v>
      </c>
      <c r="AE212">
        <f t="shared" si="95"/>
        <v>2.9476649511421531</v>
      </c>
      <c r="AF212">
        <f t="shared" si="96"/>
        <v>3.425373312635394E-4</v>
      </c>
      <c r="AG212">
        <f t="shared" si="97"/>
        <v>0.64617773992618432</v>
      </c>
      <c r="AH212">
        <f t="shared" si="98"/>
        <v>7.2838398027304363E-5</v>
      </c>
      <c r="AI212">
        <f t="shared" si="99"/>
        <v>21.199823539628046</v>
      </c>
      <c r="AJ212">
        <f t="shared" si="100"/>
        <v>407736.23344293976</v>
      </c>
      <c r="AK212">
        <f t="shared" si="101"/>
        <v>43594.621606235261</v>
      </c>
      <c r="AL212">
        <f t="shared" si="102"/>
        <v>11859.64400979807</v>
      </c>
      <c r="AM212">
        <f t="shared" si="103"/>
        <v>0.52157812683156635</v>
      </c>
      <c r="AN212">
        <f t="shared" si="104"/>
        <v>484.42307083203076</v>
      </c>
      <c r="AO212">
        <f t="shared" si="105"/>
        <v>0.10115972625440732</v>
      </c>
      <c r="AP212">
        <f t="shared" si="106"/>
        <v>1.3248064429196933</v>
      </c>
      <c r="AQ212">
        <f t="shared" si="107"/>
        <v>4.8698287682894712</v>
      </c>
      <c r="AR212">
        <f t="shared" si="108"/>
        <v>57754.435580586542</v>
      </c>
      <c r="AS212">
        <f t="shared" si="108"/>
        <v>57754.435580586542</v>
      </c>
      <c r="AU212">
        <f t="shared" si="109"/>
        <v>1.083731343283582</v>
      </c>
      <c r="AV212">
        <f t="shared" si="110"/>
        <v>0.43100325060139205</v>
      </c>
      <c r="AW212">
        <f t="shared" si="111"/>
        <v>3.4921634056369347E-2</v>
      </c>
      <c r="AX212">
        <f t="shared" si="111"/>
        <v>-0.36551945440325012</v>
      </c>
      <c r="AY212">
        <f t="shared" si="112"/>
        <v>0.3977030407697737</v>
      </c>
      <c r="BA212">
        <f t="shared" si="113"/>
        <v>215.50162530069605</v>
      </c>
      <c r="BF212">
        <f t="shared" si="114"/>
        <v>5.1620264324211771</v>
      </c>
      <c r="BG212">
        <f t="shared" si="115"/>
        <v>2.7657097971624138E-14</v>
      </c>
      <c r="BH212">
        <f t="shared" si="116"/>
        <v>0.16630423317409615</v>
      </c>
      <c r="BI212" s="4">
        <f t="shared" si="117"/>
        <v>1.1563228939393086</v>
      </c>
      <c r="BJ212" s="1">
        <f t="shared" si="132"/>
        <v>0.14382162114557673</v>
      </c>
      <c r="BK212">
        <f t="shared" si="118"/>
        <v>-0.84217582022315385</v>
      </c>
      <c r="BL212">
        <f t="shared" si="119"/>
        <v>-0.77909669593530673</v>
      </c>
      <c r="BM212">
        <f t="shared" si="120"/>
        <v>0.83369576682590385</v>
      </c>
      <c r="BN212">
        <f t="shared" si="121"/>
        <v>8.3369576682590376E-7</v>
      </c>
      <c r="BO212">
        <f t="shared" si="122"/>
        <v>0.41591222719204912</v>
      </c>
      <c r="BP212">
        <f t="shared" si="123"/>
        <v>3.613490304816095E-14</v>
      </c>
      <c r="BQ212">
        <f t="shared" si="124"/>
        <v>3.6613689278752408E-2</v>
      </c>
      <c r="BR212">
        <f t="shared" si="125"/>
        <v>-1.4363565084121233</v>
      </c>
      <c r="BS212">
        <f t="shared" si="126"/>
        <v>5.1620264324211771</v>
      </c>
      <c r="BT212">
        <f t="shared" si="127"/>
        <v>-6.0674357436388009</v>
      </c>
      <c r="BU212">
        <f t="shared" si="128"/>
        <v>-6.0789924036712737</v>
      </c>
      <c r="BW212">
        <f t="shared" si="129"/>
        <v>-15.632289393930865</v>
      </c>
      <c r="CB212">
        <f t="shared" si="130"/>
        <v>1.1543778516248423E-11</v>
      </c>
    </row>
    <row r="213" spans="1:80" x14ac:dyDescent="0.25">
      <c r="A213">
        <v>1.4786999999999999</v>
      </c>
      <c r="B213">
        <v>45.040999999999997</v>
      </c>
      <c r="C213">
        <f t="shared" ref="C213:C214" si="133">A213+1</f>
        <v>2.4786999999999999</v>
      </c>
      <c r="D213">
        <f t="shared" si="70"/>
        <v>1.4786999999999999</v>
      </c>
      <c r="E213">
        <f t="shared" si="71"/>
        <v>147870</v>
      </c>
      <c r="F213">
        <f t="shared" si="72"/>
        <v>1103507462.6865671</v>
      </c>
      <c r="G213">
        <f t="shared" ref="G213:G214" si="134">1.25*C213/1</f>
        <v>3.0983749999999999</v>
      </c>
      <c r="H213">
        <f t="shared" si="74"/>
        <v>1.96711082462992</v>
      </c>
      <c r="I213">
        <f t="shared" si="75"/>
        <v>7.506833333333333E-4</v>
      </c>
      <c r="J213">
        <f t="shared" si="76"/>
        <v>1.4661783854166665E-11</v>
      </c>
      <c r="K213" s="1">
        <f t="shared" si="131"/>
        <v>0.14409044462467613</v>
      </c>
      <c r="L213">
        <f t="shared" si="77"/>
        <v>1.4409044462467612E-7</v>
      </c>
      <c r="M213">
        <f t="shared" si="78"/>
        <v>0.85590955537532387</v>
      </c>
      <c r="N213">
        <f t="shared" si="79"/>
        <v>8.5590955537532387E-7</v>
      </c>
      <c r="O213">
        <f t="shared" si="80"/>
        <v>472.2512908707057</v>
      </c>
      <c r="P213">
        <f t="shared" si="81"/>
        <v>8.0841542563741566E-4</v>
      </c>
      <c r="Q213">
        <f t="shared" si="82"/>
        <v>9.8633483044602589E-15</v>
      </c>
      <c r="R213">
        <f t="shared" si="83"/>
        <v>4.9322650372439126E-18</v>
      </c>
      <c r="S213">
        <f t="shared" si="84"/>
        <v>2.03178824475459E-12</v>
      </c>
      <c r="T213">
        <f t="shared" si="85"/>
        <v>1.0982639160835621E-15</v>
      </c>
      <c r="U213">
        <f t="shared" si="86"/>
        <v>8.401210412384392E-13</v>
      </c>
      <c r="V213">
        <f t="shared" si="87"/>
        <v>1.3072686698390381E-3</v>
      </c>
      <c r="W213">
        <f t="shared" si="88"/>
        <v>2.4184470392022206</v>
      </c>
      <c r="X213">
        <f t="shared" si="89"/>
        <v>6.3706125139588847</v>
      </c>
      <c r="Y213">
        <f t="shared" si="90"/>
        <v>4.0054610250560859E-5</v>
      </c>
      <c r="Z213">
        <f t="shared" si="91"/>
        <v>0.76539417803074439</v>
      </c>
      <c r="AA213">
        <f t="shared" si="92"/>
        <v>1.8327229817708331E-11</v>
      </c>
      <c r="AC213">
        <f t="shared" si="93"/>
        <v>0.90020205107530626</v>
      </c>
      <c r="AD213">
        <f t="shared" si="94"/>
        <v>6.4804767222763111</v>
      </c>
      <c r="AE213">
        <f t="shared" si="95"/>
        <v>2.9656379113446421</v>
      </c>
      <c r="AF213">
        <f t="shared" si="96"/>
        <v>3.4958826212832319E-4</v>
      </c>
      <c r="AG213">
        <f t="shared" si="97"/>
        <v>0.65510819060515579</v>
      </c>
      <c r="AH213">
        <f t="shared" si="98"/>
        <v>7.4337733900850333E-5</v>
      </c>
      <c r="AI213">
        <f t="shared" si="99"/>
        <v>20.904261437114446</v>
      </c>
      <c r="AJ213">
        <f t="shared" si="100"/>
        <v>399454.64204775187</v>
      </c>
      <c r="AK213">
        <f t="shared" si="101"/>
        <v>43846.662169531053</v>
      </c>
      <c r="AL213">
        <f t="shared" si="102"/>
        <v>12102.014909592483</v>
      </c>
      <c r="AM213">
        <f t="shared" si="103"/>
        <v>0.52536431788650828</v>
      </c>
      <c r="AN213">
        <f t="shared" si="104"/>
        <v>484.42503483423695</v>
      </c>
      <c r="AO213">
        <f t="shared" si="105"/>
        <v>0.10115931949262716</v>
      </c>
      <c r="AP213">
        <f t="shared" si="106"/>
        <v>1.3291531633914635</v>
      </c>
      <c r="AQ213">
        <f t="shared" si="107"/>
        <v>4.8156385661527388</v>
      </c>
      <c r="AR213">
        <f t="shared" si="108"/>
        <v>58278.929726789007</v>
      </c>
      <c r="AS213">
        <f t="shared" si="108"/>
        <v>58278.929726789007</v>
      </c>
      <c r="AU213">
        <f t="shared" si="109"/>
        <v>1.1035074626865671</v>
      </c>
      <c r="AV213">
        <f t="shared" si="110"/>
        <v>0.43491738602081342</v>
      </c>
      <c r="AW213">
        <f t="shared" si="111"/>
        <v>4.2775274509578937E-2</v>
      </c>
      <c r="AX213">
        <f t="shared" si="111"/>
        <v>-0.36159323086770817</v>
      </c>
      <c r="AY213">
        <f t="shared" si="112"/>
        <v>0.39412274110224521</v>
      </c>
      <c r="BA213">
        <f t="shared" si="113"/>
        <v>217.45869301040673</v>
      </c>
      <c r="BF213">
        <f t="shared" si="114"/>
        <v>5.1698800728743866</v>
      </c>
      <c r="BG213">
        <f t="shared" si="115"/>
        <v>2.7972373404919351E-14</v>
      </c>
      <c r="BH213">
        <f t="shared" si="116"/>
        <v>0.16724943469237602</v>
      </c>
      <c r="BI213" s="4">
        <f t="shared" si="117"/>
        <v>1.1607253702910276</v>
      </c>
      <c r="BJ213" s="1">
        <f t="shared" si="132"/>
        <v>0.14409044462467613</v>
      </c>
      <c r="BK213">
        <f t="shared" si="118"/>
        <v>-0.84136481852238421</v>
      </c>
      <c r="BL213">
        <f t="shared" si="119"/>
        <v>-0.77663534148478253</v>
      </c>
      <c r="BM213">
        <f t="shared" si="120"/>
        <v>0.83275056530762392</v>
      </c>
      <c r="BN213">
        <f t="shared" si="121"/>
        <v>8.3275056530762386E-7</v>
      </c>
      <c r="BO213">
        <f t="shared" si="122"/>
        <v>0.41496968187970845</v>
      </c>
      <c r="BP213">
        <f t="shared" si="123"/>
        <v>3.5971309919406936E-14</v>
      </c>
      <c r="BQ213">
        <f t="shared" si="124"/>
        <v>3.6447928546632681E-2</v>
      </c>
      <c r="BR213">
        <f t="shared" si="125"/>
        <v>-1.4383271490011682</v>
      </c>
      <c r="BS213">
        <f t="shared" si="126"/>
        <v>5.1698800728743866</v>
      </c>
      <c r="BT213">
        <f t="shared" si="127"/>
        <v>-6.0675721251320693</v>
      </c>
      <c r="BU213">
        <f t="shared" si="128"/>
        <v>-6.0794850638185345</v>
      </c>
      <c r="BW213">
        <f t="shared" si="129"/>
        <v>-16.072537029102769</v>
      </c>
      <c r="CB213">
        <f t="shared" si="130"/>
        <v>1.1701215707475869E-11</v>
      </c>
    </row>
    <row r="214" spans="1:80" x14ac:dyDescent="0.25">
      <c r="A214">
        <v>1.4955000000000001</v>
      </c>
      <c r="B214">
        <v>46.177</v>
      </c>
      <c r="C214">
        <f t="shared" si="133"/>
        <v>2.4954999999999998</v>
      </c>
      <c r="D214">
        <f t="shared" si="70"/>
        <v>1.4954999999999998</v>
      </c>
      <c r="E214">
        <f t="shared" si="71"/>
        <v>149549.99999999997</v>
      </c>
      <c r="F214">
        <f t="shared" si="72"/>
        <v>1116044776.1194026</v>
      </c>
      <c r="G214">
        <f t="shared" si="134"/>
        <v>3.1193749999999998</v>
      </c>
      <c r="H214">
        <f t="shared" si="74"/>
        <v>1.9766107705447107</v>
      </c>
      <c r="I214">
        <f t="shared" si="75"/>
        <v>7.6961666666666663E-4</v>
      </c>
      <c r="J214">
        <f t="shared" si="76"/>
        <v>1.5031575520833332E-11</v>
      </c>
      <c r="K214" s="1">
        <f t="shared" si="131"/>
        <v>0.14257739099295308</v>
      </c>
      <c r="L214">
        <f t="shared" si="77"/>
        <v>1.4257739099295307E-7</v>
      </c>
      <c r="M214">
        <f t="shared" si="78"/>
        <v>0.85742260900704692</v>
      </c>
      <c r="N214">
        <f t="shared" si="79"/>
        <v>8.5742260900704689E-7</v>
      </c>
      <c r="O214">
        <f t="shared" si="80"/>
        <v>478.46101185449186</v>
      </c>
      <c r="P214">
        <f t="shared" si="81"/>
        <v>8.204932425329134E-4</v>
      </c>
      <c r="Q214">
        <f t="shared" si="82"/>
        <v>9.6628199931621697E-15</v>
      </c>
      <c r="R214">
        <f t="shared" si="83"/>
        <v>4.8920566013705499E-18</v>
      </c>
      <c r="S214">
        <f t="shared" si="84"/>
        <v>2.0283171274438732E-12</v>
      </c>
      <c r="T214">
        <f t="shared" si="85"/>
        <v>1.0963876364561476E-15</v>
      </c>
      <c r="U214">
        <f t="shared" si="86"/>
        <v>8.3197689125696597E-13</v>
      </c>
      <c r="V214">
        <f t="shared" si="87"/>
        <v>1.317810203597969E-3</v>
      </c>
      <c r="W214">
        <f t="shared" si="88"/>
        <v>2.4379488766562427</v>
      </c>
      <c r="X214">
        <f t="shared" si="89"/>
        <v>6.50825811201197</v>
      </c>
      <c r="Y214">
        <f t="shared" si="90"/>
        <v>3.9953608069867565E-5</v>
      </c>
      <c r="Z214">
        <f t="shared" si="91"/>
        <v>0.78331381955258006</v>
      </c>
      <c r="AA214">
        <f t="shared" si="92"/>
        <v>1.8789469401041664E-11</v>
      </c>
      <c r="AC214">
        <f t="shared" si="93"/>
        <v>0.9025680696327405</v>
      </c>
      <c r="AD214">
        <f t="shared" si="94"/>
        <v>6.6265072604806825</v>
      </c>
      <c r="AE214">
        <f t="shared" si="95"/>
        <v>3.0258227647171991</v>
      </c>
      <c r="AF214">
        <f t="shared" si="96"/>
        <v>3.489910237736721E-4</v>
      </c>
      <c r="AG214">
        <f t="shared" si="97"/>
        <v>0.67163097883204814</v>
      </c>
      <c r="AH214">
        <f t="shared" si="98"/>
        <v>7.4210734940378543E-5</v>
      </c>
      <c r="AI214">
        <f t="shared" si="99"/>
        <v>20.426040752273487</v>
      </c>
      <c r="AJ214">
        <f t="shared" si="100"/>
        <v>400464.45797887701</v>
      </c>
      <c r="AK214">
        <f t="shared" si="101"/>
        <v>44815.5732019856</v>
      </c>
      <c r="AL214">
        <f t="shared" si="102"/>
        <v>12091.18923048288</v>
      </c>
      <c r="AM214">
        <f t="shared" si="103"/>
        <v>0.51942163059543123</v>
      </c>
      <c r="AN214">
        <f t="shared" si="104"/>
        <v>484.42627994989493</v>
      </c>
      <c r="AO214">
        <f t="shared" si="105"/>
        <v>0.10115906155775101</v>
      </c>
      <c r="AP214">
        <f t="shared" si="106"/>
        <v>1.3223430350342473</v>
      </c>
      <c r="AQ214">
        <f t="shared" si="107"/>
        <v>4.9012185613065968</v>
      </c>
      <c r="AR214">
        <f t="shared" si="108"/>
        <v>59261.561084713117</v>
      </c>
      <c r="AS214">
        <f t="shared" si="108"/>
        <v>59261.561084713117</v>
      </c>
      <c r="AU214">
        <f t="shared" si="109"/>
        <v>1.1160447761194026</v>
      </c>
      <c r="AV214">
        <f t="shared" si="110"/>
        <v>0.44225045585606798</v>
      </c>
      <c r="AW214">
        <f t="shared" si="111"/>
        <v>4.7681619002529166E-2</v>
      </c>
      <c r="AX214">
        <f t="shared" si="111"/>
        <v>-0.35433171076267606</v>
      </c>
      <c r="AY214">
        <f t="shared" si="112"/>
        <v>0.39626587151262543</v>
      </c>
      <c r="BA214">
        <f t="shared" si="113"/>
        <v>221.12522792803404</v>
      </c>
      <c r="BF214">
        <f t="shared" si="114"/>
        <v>5.1747864173673372</v>
      </c>
      <c r="BG214">
        <f t="shared" si="115"/>
        <v>2.7461560449530396E-14</v>
      </c>
      <c r="BH214">
        <f t="shared" si="116"/>
        <v>0.16571529938279805</v>
      </c>
      <c r="BI214" s="4">
        <f t="shared" si="117"/>
        <v>1.1622831518286694</v>
      </c>
      <c r="BJ214" s="1">
        <f t="shared" si="132"/>
        <v>0.14257739099295308</v>
      </c>
      <c r="BK214">
        <f t="shared" si="118"/>
        <v>-0.84594933665438476</v>
      </c>
      <c r="BL214">
        <f t="shared" si="119"/>
        <v>-0.78063739423124812</v>
      </c>
      <c r="BM214">
        <f t="shared" si="120"/>
        <v>0.83428470061720195</v>
      </c>
      <c r="BN214">
        <f t="shared" si="121"/>
        <v>8.3428470061720187E-7</v>
      </c>
      <c r="BO214">
        <f t="shared" si="122"/>
        <v>0.416500046611745</v>
      </c>
      <c r="BP214">
        <f t="shared" si="123"/>
        <v>3.6237115998072037E-14</v>
      </c>
      <c r="BQ214">
        <f t="shared" si="124"/>
        <v>3.6717256546757011E-2</v>
      </c>
      <c r="BR214">
        <f t="shared" si="125"/>
        <v>-1.4351297760305963</v>
      </c>
      <c r="BS214">
        <f t="shared" si="126"/>
        <v>5.1747864173673372</v>
      </c>
      <c r="BT214">
        <f t="shared" si="127"/>
        <v>-6.0668050689504796</v>
      </c>
      <c r="BU214">
        <f t="shared" si="128"/>
        <v>-6.0786857205758915</v>
      </c>
      <c r="BW214">
        <f t="shared" si="129"/>
        <v>-16.228315182866947</v>
      </c>
      <c r="CB214">
        <f t="shared" si="130"/>
        <v>1.1921604306555697E-11</v>
      </c>
    </row>
    <row r="215" spans="1:80" x14ac:dyDescent="0.25">
      <c r="BH215" s="1" t="s">
        <v>115</v>
      </c>
      <c r="BI215" s="4">
        <f>AVERAGE(BI201:BI214)</f>
        <v>1.1423625242628204</v>
      </c>
      <c r="BV215" s="1" t="s">
        <v>115</v>
      </c>
      <c r="BW215">
        <f>AVERAGE(BW201:BW214)</f>
        <v>-14.236252426282064</v>
      </c>
    </row>
    <row r="216" spans="1:80" x14ac:dyDescent="0.25">
      <c r="A216" s="1" t="s">
        <v>116</v>
      </c>
      <c r="BH216" s="1" t="s">
        <v>117</v>
      </c>
      <c r="BI216" s="4">
        <f>_xlfn.VAR.S(BI201:BI214)</f>
        <v>1.8839608292494812E-4</v>
      </c>
      <c r="BV216" s="1" t="s">
        <v>117</v>
      </c>
      <c r="BW216">
        <f>_xlfn.VAR.S(BW201:BW214)</f>
        <v>1.8839608292494794</v>
      </c>
    </row>
    <row r="217" spans="1:80" x14ac:dyDescent="0.25">
      <c r="A217" t="s">
        <v>28</v>
      </c>
      <c r="B217" t="s">
        <v>29</v>
      </c>
      <c r="C217" t="s">
        <v>51</v>
      </c>
      <c r="D217" t="s">
        <v>52</v>
      </c>
      <c r="E217" t="s">
        <v>53</v>
      </c>
      <c r="F217" s="3" t="s">
        <v>54</v>
      </c>
      <c r="G217" t="s">
        <v>55</v>
      </c>
      <c r="H217" t="s">
        <v>56</v>
      </c>
      <c r="I217" t="s">
        <v>57</v>
      </c>
      <c r="J217" t="s">
        <v>58</v>
      </c>
      <c r="BH217" s="1" t="s">
        <v>118</v>
      </c>
      <c r="BI217">
        <f>BI216^0.5</f>
        <v>1.3725745259363811E-2</v>
      </c>
      <c r="BV217" s="1" t="s">
        <v>118</v>
      </c>
      <c r="BW217">
        <f>BW216^0.5</f>
        <v>1.3725745259363804</v>
      </c>
    </row>
    <row r="218" spans="1:80" x14ac:dyDescent="0.25">
      <c r="A218">
        <v>1.2342</v>
      </c>
      <c r="B218">
        <v>67.415000000000006</v>
      </c>
      <c r="C218">
        <f t="shared" ref="C218:C231" si="135">A218+1</f>
        <v>2.2342</v>
      </c>
      <c r="D218">
        <f t="shared" ref="D218:D231" si="136">C218-1</f>
        <v>1.2342</v>
      </c>
      <c r="E218">
        <f t="shared" ref="E218:E231" si="137">D218*100000</f>
        <v>123420</v>
      </c>
      <c r="F218">
        <f t="shared" ref="F218:F231" si="138">E218/(0.000134)</f>
        <v>921044776.119403</v>
      </c>
      <c r="G218">
        <f t="shared" ref="G218:G231" si="139">1.25*C218/1</f>
        <v>2.7927499999999998</v>
      </c>
      <c r="H218">
        <f t="shared" ref="H218:H231" si="140">(((((C218+1)*100000)/2)*28.02)/(8.314*298))/1000</f>
        <v>1.8288526831914471</v>
      </c>
      <c r="I218">
        <f t="shared" ref="I218:I231" si="141">B218/60000</f>
        <v>1.1235833333333334E-3</v>
      </c>
      <c r="J218">
        <f t="shared" ref="J218:J231" si="142">I218/51200000</f>
        <v>2.1944986979166668E-11</v>
      </c>
      <c r="BH218" s="1" t="s">
        <v>119</v>
      </c>
      <c r="BI218">
        <f>BI217*100</f>
        <v>1.3725745259363811</v>
      </c>
    </row>
    <row r="219" spans="1:80" x14ac:dyDescent="0.25">
      <c r="A219">
        <v>1.2555000000000001</v>
      </c>
      <c r="B219">
        <v>68.488</v>
      </c>
      <c r="C219">
        <f t="shared" si="135"/>
        <v>2.2555000000000001</v>
      </c>
      <c r="D219">
        <f t="shared" si="136"/>
        <v>1.2555000000000001</v>
      </c>
      <c r="E219">
        <f t="shared" si="137"/>
        <v>125550</v>
      </c>
      <c r="F219">
        <f t="shared" si="138"/>
        <v>936940298.50746262</v>
      </c>
      <c r="G219">
        <f t="shared" si="139"/>
        <v>2.819375</v>
      </c>
      <c r="H219">
        <f t="shared" si="140"/>
        <v>1.840897257476271</v>
      </c>
      <c r="I219">
        <f t="shared" si="141"/>
        <v>1.1414666666666666E-3</v>
      </c>
      <c r="J219">
        <f t="shared" si="142"/>
        <v>2.2294270833333331E-11</v>
      </c>
    </row>
    <row r="220" spans="1:80" x14ac:dyDescent="0.25">
      <c r="A220">
        <v>1.2722</v>
      </c>
      <c r="B220">
        <v>69.978999999999999</v>
      </c>
      <c r="C220">
        <f t="shared" si="135"/>
        <v>2.2721999999999998</v>
      </c>
      <c r="D220">
        <f t="shared" si="136"/>
        <v>1.2721999999999998</v>
      </c>
      <c r="E220">
        <f t="shared" si="137"/>
        <v>127219.99999999997</v>
      </c>
      <c r="F220">
        <f t="shared" si="138"/>
        <v>949402985.07462656</v>
      </c>
      <c r="G220">
        <f t="shared" si="139"/>
        <v>2.8402499999999997</v>
      </c>
      <c r="H220">
        <f t="shared" si="140"/>
        <v>1.8503406560939499</v>
      </c>
      <c r="I220">
        <f t="shared" si="141"/>
        <v>1.1663166666666667E-3</v>
      </c>
      <c r="J220">
        <f t="shared" si="142"/>
        <v>2.2779622395833333E-11</v>
      </c>
    </row>
    <row r="221" spans="1:80" x14ac:dyDescent="0.25">
      <c r="A221">
        <v>1.292</v>
      </c>
      <c r="B221">
        <v>71.337000000000003</v>
      </c>
      <c r="C221">
        <f t="shared" si="135"/>
        <v>2.2919999999999998</v>
      </c>
      <c r="D221">
        <f t="shared" si="136"/>
        <v>1.2919999999999998</v>
      </c>
      <c r="E221">
        <f t="shared" si="137"/>
        <v>129199.99999999999</v>
      </c>
      <c r="F221">
        <f t="shared" si="138"/>
        <v>964179104.47761178</v>
      </c>
      <c r="G221">
        <f t="shared" si="139"/>
        <v>2.8649999999999998</v>
      </c>
      <c r="H221">
        <f t="shared" si="140"/>
        <v>1.8615370209220963</v>
      </c>
      <c r="I221">
        <f t="shared" si="141"/>
        <v>1.18895E-3</v>
      </c>
      <c r="J221">
        <f t="shared" si="142"/>
        <v>2.3221679687500001E-11</v>
      </c>
    </row>
    <row r="222" spans="1:80" x14ac:dyDescent="0.25">
      <c r="A222">
        <v>1.3113999999999999</v>
      </c>
      <c r="B222">
        <v>72.914000000000001</v>
      </c>
      <c r="C222">
        <f t="shared" si="135"/>
        <v>2.3113999999999999</v>
      </c>
      <c r="D222">
        <f t="shared" si="136"/>
        <v>1.3113999999999999</v>
      </c>
      <c r="E222">
        <f t="shared" si="137"/>
        <v>131140</v>
      </c>
      <c r="F222">
        <f t="shared" si="138"/>
        <v>978656716.41791046</v>
      </c>
      <c r="G222">
        <f t="shared" si="139"/>
        <v>2.8892499999999997</v>
      </c>
      <c r="H222">
        <f t="shared" si="140"/>
        <v>1.8725071965617952</v>
      </c>
      <c r="I222">
        <f t="shared" si="141"/>
        <v>1.2152333333333334E-3</v>
      </c>
      <c r="J222">
        <f t="shared" si="142"/>
        <v>2.3735026041666669E-11</v>
      </c>
    </row>
    <row r="223" spans="1:80" x14ac:dyDescent="0.25">
      <c r="A223">
        <v>1.3324</v>
      </c>
      <c r="B223">
        <v>74.209999999999994</v>
      </c>
      <c r="C223">
        <f t="shared" si="135"/>
        <v>2.3323999999999998</v>
      </c>
      <c r="D223">
        <f t="shared" si="136"/>
        <v>1.3323999999999998</v>
      </c>
      <c r="E223">
        <f t="shared" si="137"/>
        <v>133239.99999999997</v>
      </c>
      <c r="F223">
        <f t="shared" si="138"/>
        <v>994328358.20895493</v>
      </c>
      <c r="G223">
        <f t="shared" si="139"/>
        <v>2.9154999999999998</v>
      </c>
      <c r="H223">
        <f t="shared" si="140"/>
        <v>1.8843821289552836</v>
      </c>
      <c r="I223">
        <f t="shared" si="141"/>
        <v>1.2368333333333333E-3</v>
      </c>
      <c r="J223">
        <f t="shared" si="142"/>
        <v>2.4156901041666666E-11</v>
      </c>
    </row>
    <row r="224" spans="1:80" x14ac:dyDescent="0.25">
      <c r="A224">
        <v>1.3512999999999999</v>
      </c>
      <c r="B224">
        <v>75.769000000000005</v>
      </c>
      <c r="C224">
        <f t="shared" si="135"/>
        <v>2.3513000000000002</v>
      </c>
      <c r="D224">
        <f t="shared" si="136"/>
        <v>1.3513000000000002</v>
      </c>
      <c r="E224">
        <f t="shared" si="137"/>
        <v>135130.00000000003</v>
      </c>
      <c r="F224">
        <f t="shared" si="138"/>
        <v>1008432835.8208957</v>
      </c>
      <c r="G224">
        <f t="shared" si="139"/>
        <v>2.9391250000000002</v>
      </c>
      <c r="H224">
        <f t="shared" si="140"/>
        <v>1.895069568109423</v>
      </c>
      <c r="I224">
        <f t="shared" si="141"/>
        <v>1.2628166666666667E-3</v>
      </c>
      <c r="J224">
        <f t="shared" si="142"/>
        <v>2.4664388020833334E-11</v>
      </c>
    </row>
    <row r="225" spans="1:77" x14ac:dyDescent="0.25">
      <c r="A225">
        <v>1.3752</v>
      </c>
      <c r="B225">
        <v>77.006</v>
      </c>
      <c r="C225">
        <f t="shared" si="135"/>
        <v>2.3752</v>
      </c>
      <c r="D225">
        <f t="shared" si="136"/>
        <v>1.3752</v>
      </c>
      <c r="E225">
        <f t="shared" si="137"/>
        <v>137520</v>
      </c>
      <c r="F225">
        <f t="shared" si="138"/>
        <v>1026268656.7164179</v>
      </c>
      <c r="G225">
        <f t="shared" si="139"/>
        <v>2.9689999999999999</v>
      </c>
      <c r="H225">
        <f t="shared" si="140"/>
        <v>1.9085843721191553</v>
      </c>
      <c r="I225">
        <f t="shared" si="141"/>
        <v>1.2834333333333334E-3</v>
      </c>
      <c r="J225">
        <f t="shared" si="142"/>
        <v>2.5067057291666667E-11</v>
      </c>
    </row>
    <row r="226" spans="1:77" x14ac:dyDescent="0.25">
      <c r="A226">
        <v>1.3912</v>
      </c>
      <c r="B226">
        <v>78.424000000000007</v>
      </c>
      <c r="C226">
        <f t="shared" si="135"/>
        <v>2.3912</v>
      </c>
      <c r="D226">
        <f t="shared" si="136"/>
        <v>1.3912</v>
      </c>
      <c r="E226">
        <f t="shared" si="137"/>
        <v>139120</v>
      </c>
      <c r="F226">
        <f t="shared" si="138"/>
        <v>1038208955.2238805</v>
      </c>
      <c r="G226">
        <f t="shared" si="139"/>
        <v>2.9889999999999999</v>
      </c>
      <c r="H226">
        <f t="shared" si="140"/>
        <v>1.9176319396570514</v>
      </c>
      <c r="I226">
        <f t="shared" si="141"/>
        <v>1.3070666666666667E-3</v>
      </c>
      <c r="J226">
        <f t="shared" si="142"/>
        <v>2.5528645833333335E-11</v>
      </c>
    </row>
    <row r="227" spans="1:77" x14ac:dyDescent="0.25">
      <c r="A227">
        <v>1.4136</v>
      </c>
      <c r="B227">
        <v>79.900000000000006</v>
      </c>
      <c r="C227">
        <f t="shared" si="135"/>
        <v>2.4135999999999997</v>
      </c>
      <c r="D227">
        <f t="shared" si="136"/>
        <v>1.4135999999999997</v>
      </c>
      <c r="E227">
        <f t="shared" si="137"/>
        <v>141359.99999999997</v>
      </c>
      <c r="F227">
        <f t="shared" si="138"/>
        <v>1054925373.1343281</v>
      </c>
      <c r="G227">
        <f t="shared" si="139"/>
        <v>3.0169999999999995</v>
      </c>
      <c r="H227">
        <f t="shared" si="140"/>
        <v>1.9302985342101056</v>
      </c>
      <c r="I227">
        <f t="shared" si="141"/>
        <v>1.3316666666666668E-3</v>
      </c>
      <c r="J227">
        <f t="shared" si="142"/>
        <v>2.6009114583333334E-11</v>
      </c>
    </row>
    <row r="228" spans="1:77" x14ac:dyDescent="0.25">
      <c r="A228">
        <v>1.4311</v>
      </c>
      <c r="B228">
        <v>81.25</v>
      </c>
      <c r="C228">
        <f t="shared" si="135"/>
        <v>2.4310999999999998</v>
      </c>
      <c r="D228">
        <f t="shared" si="136"/>
        <v>1.4310999999999998</v>
      </c>
      <c r="E228">
        <f t="shared" si="137"/>
        <v>143109.99999999997</v>
      </c>
      <c r="F228">
        <f t="shared" si="138"/>
        <v>1067985074.6268654</v>
      </c>
      <c r="G228">
        <f t="shared" si="139"/>
        <v>3.038875</v>
      </c>
      <c r="H228">
        <f t="shared" si="140"/>
        <v>1.9401943112046793</v>
      </c>
      <c r="I228">
        <f t="shared" si="141"/>
        <v>1.3541666666666667E-3</v>
      </c>
      <c r="J228">
        <f t="shared" si="142"/>
        <v>2.6448567708333334E-11</v>
      </c>
    </row>
    <row r="229" spans="1:77" x14ac:dyDescent="0.25">
      <c r="A229">
        <v>1.4521999999999999</v>
      </c>
      <c r="B229">
        <v>82.677999999999997</v>
      </c>
      <c r="C229">
        <f t="shared" si="135"/>
        <v>2.4521999999999999</v>
      </c>
      <c r="D229">
        <f t="shared" si="136"/>
        <v>1.4521999999999999</v>
      </c>
      <c r="E229">
        <f t="shared" si="137"/>
        <v>145220</v>
      </c>
      <c r="F229">
        <f t="shared" si="138"/>
        <v>1083731343.283582</v>
      </c>
      <c r="G229">
        <f t="shared" si="139"/>
        <v>3.0652499999999998</v>
      </c>
      <c r="H229">
        <f t="shared" si="140"/>
        <v>1.9521257908952798</v>
      </c>
      <c r="I229">
        <f t="shared" si="141"/>
        <v>1.3779666666666665E-3</v>
      </c>
      <c r="J229">
        <f t="shared" si="142"/>
        <v>2.6913411458333331E-11</v>
      </c>
    </row>
    <row r="230" spans="1:77" x14ac:dyDescent="0.25">
      <c r="A230">
        <v>1.4738</v>
      </c>
      <c r="B230">
        <v>83.926000000000002</v>
      </c>
      <c r="C230">
        <f t="shared" si="135"/>
        <v>2.4737999999999998</v>
      </c>
      <c r="D230">
        <f t="shared" si="136"/>
        <v>1.4737999999999998</v>
      </c>
      <c r="E230">
        <f t="shared" si="137"/>
        <v>147379.99999999997</v>
      </c>
      <c r="F230">
        <f t="shared" si="138"/>
        <v>1099850746.2686565</v>
      </c>
      <c r="G230">
        <f t="shared" si="139"/>
        <v>3.0922499999999999</v>
      </c>
      <c r="H230">
        <f t="shared" si="140"/>
        <v>1.9643400070714392</v>
      </c>
      <c r="I230">
        <f t="shared" si="141"/>
        <v>1.3987666666666666E-3</v>
      </c>
      <c r="J230">
        <f t="shared" si="142"/>
        <v>2.7319661458333333E-11</v>
      </c>
    </row>
    <row r="231" spans="1:77" x14ac:dyDescent="0.25">
      <c r="A231">
        <v>1.4912000000000001</v>
      </c>
      <c r="B231">
        <v>85.436999999999998</v>
      </c>
      <c r="C231">
        <f t="shared" si="135"/>
        <v>2.4912000000000001</v>
      </c>
      <c r="D231">
        <f t="shared" si="136"/>
        <v>1.4912000000000001</v>
      </c>
      <c r="E231">
        <f t="shared" si="137"/>
        <v>149120</v>
      </c>
      <c r="F231">
        <f t="shared" si="138"/>
        <v>1112835820.8955224</v>
      </c>
      <c r="G231">
        <f t="shared" si="139"/>
        <v>3.1139999999999999</v>
      </c>
      <c r="H231">
        <f t="shared" si="140"/>
        <v>1.9741792367689011</v>
      </c>
      <c r="I231">
        <f t="shared" si="141"/>
        <v>1.42395E-3</v>
      </c>
      <c r="J231">
        <f t="shared" si="142"/>
        <v>2.78115234375E-11</v>
      </c>
    </row>
    <row r="233" spans="1:77" x14ac:dyDescent="0.25">
      <c r="A233" s="6" t="s">
        <v>120</v>
      </c>
    </row>
    <row r="234" spans="1:77" x14ac:dyDescent="0.25">
      <c r="A234" s="1" t="s">
        <v>46</v>
      </c>
      <c r="K234" s="7" t="s">
        <v>47</v>
      </c>
      <c r="L234" s="7"/>
      <c r="M234" s="7"/>
      <c r="X234" t="s">
        <v>48</v>
      </c>
      <c r="AC234" t="s">
        <v>49</v>
      </c>
      <c r="BC234" s="3"/>
    </row>
    <row r="235" spans="1:77" x14ac:dyDescent="0.25">
      <c r="A235" t="s">
        <v>42</v>
      </c>
      <c r="B235" t="s">
        <v>43</v>
      </c>
      <c r="C235" t="s">
        <v>51</v>
      </c>
      <c r="D235" t="s">
        <v>52</v>
      </c>
      <c r="E235" t="s">
        <v>53</v>
      </c>
      <c r="F235" s="3" t="s">
        <v>54</v>
      </c>
      <c r="G235" t="s">
        <v>55</v>
      </c>
      <c r="H235" t="s">
        <v>56</v>
      </c>
      <c r="I235" t="s">
        <v>57</v>
      </c>
      <c r="J235" t="s">
        <v>58</v>
      </c>
      <c r="K235" s="1" t="s">
        <v>59</v>
      </c>
      <c r="L235" t="s">
        <v>60</v>
      </c>
      <c r="M235" t="s">
        <v>61</v>
      </c>
      <c r="N235" t="s">
        <v>62</v>
      </c>
      <c r="O235" t="s">
        <v>63</v>
      </c>
      <c r="P235" s="9" t="s">
        <v>64</v>
      </c>
      <c r="Q235" s="9" t="s">
        <v>65</v>
      </c>
      <c r="R235" s="9" t="s">
        <v>66</v>
      </c>
      <c r="S235" s="9" t="s">
        <v>67</v>
      </c>
      <c r="T235" s="9" t="s">
        <v>68</v>
      </c>
      <c r="U235" s="3" t="s">
        <v>69</v>
      </c>
      <c r="V235" s="9" t="s">
        <v>70</v>
      </c>
      <c r="W235" s="9" t="s">
        <v>71</v>
      </c>
      <c r="X235" s="10" t="s">
        <v>72</v>
      </c>
      <c r="Y235" s="10" t="s">
        <v>73</v>
      </c>
      <c r="Z235" s="10" t="s">
        <v>74</v>
      </c>
      <c r="AA235" s="10" t="s">
        <v>75</v>
      </c>
      <c r="AB235" s="11"/>
      <c r="AC235" s="11" t="s">
        <v>76</v>
      </c>
      <c r="AD235" s="11" t="s">
        <v>77</v>
      </c>
      <c r="AE235" s="12" t="s">
        <v>78</v>
      </c>
      <c r="AF235" s="12" t="s">
        <v>79</v>
      </c>
      <c r="AG235" s="12" t="s">
        <v>80</v>
      </c>
      <c r="AH235" s="12" t="s">
        <v>81</v>
      </c>
      <c r="AI235" s="11" t="s">
        <v>82</v>
      </c>
      <c r="AJ235" s="11" t="s">
        <v>83</v>
      </c>
      <c r="AK235" s="11" t="s">
        <v>84</v>
      </c>
      <c r="AL235" s="11" t="s">
        <v>85</v>
      </c>
      <c r="AM235" s="11" t="s">
        <v>86</v>
      </c>
      <c r="AN235" s="11" t="s">
        <v>121</v>
      </c>
      <c r="AO235" s="11" t="s">
        <v>122</v>
      </c>
      <c r="AP235" s="11" t="s">
        <v>123</v>
      </c>
      <c r="AQ235" s="11" t="s">
        <v>124</v>
      </c>
      <c r="AR235" s="11" t="s">
        <v>89</v>
      </c>
      <c r="AS235" s="11" t="s">
        <v>90</v>
      </c>
      <c r="AT235" s="11" t="s">
        <v>91</v>
      </c>
      <c r="AU235" s="11" t="s">
        <v>92</v>
      </c>
      <c r="AW235" s="3" t="s">
        <v>93</v>
      </c>
      <c r="AX235" s="3" t="s">
        <v>94</v>
      </c>
      <c r="AY235" s="3" t="s">
        <v>95</v>
      </c>
      <c r="AZ235" s="3" t="s">
        <v>96</v>
      </c>
      <c r="BA235" s="3" t="s">
        <v>97</v>
      </c>
      <c r="BB235" s="3"/>
      <c r="BC235" s="3" t="s">
        <v>98</v>
      </c>
      <c r="BJ235" s="3" t="s">
        <v>100</v>
      </c>
      <c r="BK235" s="3" t="s">
        <v>101</v>
      </c>
      <c r="BL235" s="3" t="s">
        <v>102</v>
      </c>
      <c r="BM235" s="1" t="s">
        <v>103</v>
      </c>
      <c r="BN235" s="3" t="s">
        <v>104</v>
      </c>
      <c r="BO235" s="3" t="s">
        <v>105</v>
      </c>
      <c r="BP235" s="3" t="s">
        <v>106</v>
      </c>
      <c r="BQ235" s="3" t="s">
        <v>107</v>
      </c>
      <c r="BR235" s="3" t="s">
        <v>108</v>
      </c>
      <c r="BS235" s="3" t="s">
        <v>109</v>
      </c>
      <c r="BT235" s="3" t="s">
        <v>110</v>
      </c>
      <c r="BU235" s="3" t="s">
        <v>37</v>
      </c>
      <c r="BV235" s="3" t="s">
        <v>99</v>
      </c>
      <c r="BW235" s="3" t="s">
        <v>112</v>
      </c>
      <c r="BY235" t="s">
        <v>113</v>
      </c>
    </row>
    <row r="236" spans="1:77" x14ac:dyDescent="0.25">
      <c r="A236" s="1">
        <v>1.2330000000000001</v>
      </c>
      <c r="B236" s="1">
        <v>33.200000000000003</v>
      </c>
      <c r="C236">
        <f t="shared" ref="C236:C246" si="143">A236+1</f>
        <v>2.2330000000000001</v>
      </c>
      <c r="D236">
        <f t="shared" ref="D236:D249" si="144">C236-1</f>
        <v>1.2330000000000001</v>
      </c>
      <c r="E236">
        <f t="shared" ref="E236:E249" si="145">D236*100000</f>
        <v>123300.00000000001</v>
      </c>
      <c r="F236">
        <f t="shared" ref="F236:F249" si="146">E236/(0.000134)</f>
        <v>920149253.73134339</v>
      </c>
      <c r="G236">
        <f t="shared" ref="G236:G246" si="147">1.25*C236/1</f>
        <v>2.7912500000000002</v>
      </c>
      <c r="H236">
        <f t="shared" ref="H236:H249" si="148">(((((C236+1)*100000)/2)*28.02)/(8.314*298))/1000</f>
        <v>1.8281741156261049</v>
      </c>
      <c r="I236">
        <f t="shared" ref="I236:I249" si="149">B236/60000</f>
        <v>5.5333333333333341E-4</v>
      </c>
      <c r="J236">
        <f t="shared" ref="J236:J249" si="150">I236/51200000</f>
        <v>1.0807291666666668E-11</v>
      </c>
      <c r="K236" s="1">
        <f>1-(((J236/J253)^0.25)*1)</f>
        <v>0.16228674703594959</v>
      </c>
      <c r="L236">
        <f t="shared" ref="L236:L249" si="151">K236*10^-6</f>
        <v>1.6228674703594957E-7</v>
      </c>
      <c r="M236">
        <f t="shared" ref="M236:M249" si="152">1-K236</f>
        <v>0.83771325296405041</v>
      </c>
      <c r="N236">
        <f t="shared" ref="N236:N249" si="153">M236*10^-6</f>
        <v>8.3771325296405038E-7</v>
      </c>
      <c r="O236">
        <f t="shared" ref="O236:O249" si="154">F236*(N236/2)</f>
        <v>385.41061227786355</v>
      </c>
      <c r="P236">
        <f t="shared" ref="P236:P249" si="155">(((O236*N236)+(0.5*(N236^2)*(18130+F236))))</f>
        <v>6.4573351696238577E-4</v>
      </c>
      <c r="Q236">
        <f t="shared" ref="Q236:Q249" si="156">(((0.25*(((1*10^-6)^2)-(N236^2)))-(0.5*(N236^2)*(LN(1/M236)))))</f>
        <v>1.2425191138359505E-14</v>
      </c>
      <c r="R236">
        <f t="shared" ref="R236:R249" si="157">(0.0625*(18130+F236)*((((1*10^-6)^2)-(N236^2))^2))</f>
        <v>5.1152687670800098E-18</v>
      </c>
      <c r="S236">
        <f t="shared" ref="S236:S249" si="158">((2*PI()*1850)/(0.0174))*((P236*Q236)-R236)</f>
        <v>1.9427223205339486E-12</v>
      </c>
      <c r="T236">
        <f t="shared" ref="T236:T249" si="159">S236/1850</f>
        <v>1.0501201732615939E-15</v>
      </c>
      <c r="U236">
        <f t="shared" ref="U236:U249" si="160">(PI()*((0.000001)^2))-(PI()*(N236^2))</f>
        <v>9.3693761567992429E-13</v>
      </c>
      <c r="V236">
        <f t="shared" ref="V236:V249" si="161">T236/U236</f>
        <v>1.1208005268307372E-3</v>
      </c>
      <c r="W236">
        <f t="shared" ref="W236:W249" si="162">(T236*1850)/U236</f>
        <v>2.0734809746368636</v>
      </c>
      <c r="X236">
        <f t="shared" ref="X236:X249" si="163">(J236)/(PI()*(N236^2))</f>
        <v>4.9020329624504706</v>
      </c>
      <c r="Y236">
        <f t="shared" ref="Y236:Y249" si="164">(2*1850*V236*L236)/(0.0174)</f>
        <v>3.8677986484453663E-5</v>
      </c>
      <c r="Z236">
        <f t="shared" ref="Z236:Z249" si="165">(1.25*X236*2*N236)/(0.00001781)</f>
        <v>0.57643149622562939</v>
      </c>
      <c r="AA236">
        <f t="shared" ref="AA236:AA249" si="166">J236*1.25</f>
        <v>1.3509114583333335E-11</v>
      </c>
      <c r="AC236">
        <f t="shared" ref="AC236:AC249" si="167">AA236/(AA236+S236)</f>
        <v>0.87427240316989607</v>
      </c>
      <c r="AD236">
        <f t="shared" ref="AD236:AD249" si="168">(AA236+S236)/(PI()*(0.000001)^2)</f>
        <v>4.9184724462004912</v>
      </c>
      <c r="AE236">
        <f t="shared" ref="AE236:AE249" si="169">(AD236*AC236)/H236</f>
        <v>2.3521199040672047</v>
      </c>
      <c r="AF236">
        <f t="shared" ref="AF236:AF249" si="170">(AD236*(1-AC236))/1850</f>
        <v>3.342636328302002E-4</v>
      </c>
      <c r="AG236">
        <f t="shared" ref="AG236:AG249" si="171">(AD236*AC236*0.000002)/(0.00001781)</f>
        <v>0.48288430381410674</v>
      </c>
      <c r="AH236">
        <f t="shared" ref="AH236:AH249" si="172">(AD236*(1-AC236)*0.000002)/(0.0174)</f>
        <v>7.1079048360444869E-5</v>
      </c>
      <c r="AI236">
        <f t="shared" ref="AI236:AI249" si="173">2*((((8/Z236)^12)+((AP236+AQ236)^-1.5))^(1/12))</f>
        <v>27.756984316029119</v>
      </c>
      <c r="AJ236">
        <f t="shared" ref="AJ236:AJ249" si="174">2*((((8/Y236)^12)+((AN236+AO236)^-1.5))^(1/12))</f>
        <v>413671.99935371726</v>
      </c>
      <c r="AK236">
        <f t="shared" ref="AK236:AK249" si="175">((((0.000134)/(0.000002))*4*AI236*((AD236*AC236)^2))/(2*1.25))*(2/(1+C236))</f>
        <v>34036.538156852461</v>
      </c>
      <c r="AL236">
        <f t="shared" ref="AL236:AL249" si="176">((0.000134/0.000002)*4*AJ236*((AD236*(1-AC236))^2))/(2*1850)</f>
        <v>11458.055190853298</v>
      </c>
      <c r="AM236">
        <f t="shared" ref="AM236:AM249" si="177">(AL236/AK236)^0.5</f>
        <v>0.58020673270809497</v>
      </c>
      <c r="AN236">
        <f t="shared" ref="AN236:AN249" si="178">(2.457*(LN((((7/Y236)^0.9)+(0.27*0.000046875))^-1)))^16</f>
        <v>6.9576010016423949E+22</v>
      </c>
      <c r="AO236">
        <f t="shared" ref="AO236:AO249" si="179">(37530/Y236)^16</f>
        <v>6.1749765646305484E+143</v>
      </c>
      <c r="AP236">
        <f t="shared" ref="AP236:AP249" si="180">(2.457*(LN((((7/Z236)^0.9)+(0.27*0.000046875))^-1)))^16</f>
        <v>745644319188.64026</v>
      </c>
      <c r="AQ236">
        <f t="shared" ref="AQ236:AQ249" si="181">(37530/Z236)^16</f>
        <v>1.0425425478109946E+77</v>
      </c>
      <c r="AR236">
        <f t="shared" ref="AR236:AR249" si="182">(1+((AM236^2)^0.5))^2</f>
        <v>2.4970533180959928</v>
      </c>
      <c r="AS236">
        <f t="shared" ref="AS236:AS249" si="183">(1+((1/(AM236^2))^0.5))^2</f>
        <v>7.4175808307255933</v>
      </c>
      <c r="AT236">
        <f t="shared" ref="AT236:AU249" si="184">AK236*AR236</f>
        <v>84991.0505410693</v>
      </c>
      <c r="AU236">
        <f t="shared" si="184"/>
        <v>84991.0505410693</v>
      </c>
      <c r="AW236">
        <f t="shared" ref="AW236:AW249" si="185">(E236*10^-6)/0.134</f>
        <v>0.92014925373134326</v>
      </c>
      <c r="AX236">
        <f t="shared" ref="AX236:AX249" si="186">(AU236*10^-6)/0.134</f>
        <v>0.63426157120200966</v>
      </c>
      <c r="AY236">
        <f t="shared" ref="AY236:AZ249" si="187">LOG(AW236)</f>
        <v>-3.6141721769075992E-2</v>
      </c>
      <c r="AZ236">
        <f t="shared" si="187"/>
        <v>-0.19773160094763226</v>
      </c>
      <c r="BA236">
        <f t="shared" ref="BA236:BA249" si="188">AX236/AW236</f>
        <v>0.68930292409626359</v>
      </c>
      <c r="BC236">
        <f t="shared" ref="BC236:BC249" si="189">(AK236/0.000134)*(AR236)*(0.000002/4)</f>
        <v>317.1307856010049</v>
      </c>
      <c r="BJ236">
        <f t="shared" ref="BJ236:BJ249" si="190">((AD236*(1-AC236))*0.000002*0.0174)/(2*1850*BC236)</f>
        <v>1.8340027128627821E-14</v>
      </c>
      <c r="BK236">
        <f t="shared" ref="BK236:BK249" si="191">(BJ236^0.5)*10^6</f>
        <v>0.13542535629869254</v>
      </c>
      <c r="BL236" s="4">
        <f t="shared" ref="BL236:BL249" si="192">BK236/BM236</f>
        <v>0.83448192025620715</v>
      </c>
      <c r="BM236" s="1">
        <f>1-(((J236/J253)^0.25)*1)</f>
        <v>0.16228674703594959</v>
      </c>
      <c r="BN236">
        <f t="shared" ref="BN236:BN249" si="193">LOG(BM236)</f>
        <v>-0.78971694489444277</v>
      </c>
      <c r="BO236">
        <f t="shared" ref="BO236:BO249" si="194">LOG(BK236)</f>
        <v>-0.86830001312785565</v>
      </c>
      <c r="BP236">
        <f t="shared" ref="BP236:BP249" si="195">1-BK236</f>
        <v>0.86457464370130743</v>
      </c>
      <c r="BQ236">
        <f t="shared" ref="BQ236:BQ249" si="196">BP236*10^-6</f>
        <v>8.6457464370130736E-7</v>
      </c>
      <c r="BR236">
        <f t="shared" ref="BR236:BR249" si="197">(51200000*PI()*(BQ236^2))/((PI()*((0.0185)^2))/4)</f>
        <v>0.44729236410810364</v>
      </c>
      <c r="BS236">
        <f t="shared" ref="BS236:BS249" si="198">(BR236*(BQ236^2))/8</f>
        <v>4.1793282830278167E-14</v>
      </c>
      <c r="BT236">
        <f t="shared" ref="BT236:BT249" si="199">BS236/(0.0000000000009869233)</f>
        <v>4.2347042399625341E-2</v>
      </c>
      <c r="BU236">
        <f t="shared" ref="BU236:BU249" si="200">LOG(BT236)</f>
        <v>-1.3731769162512502</v>
      </c>
      <c r="BV236">
        <f t="shared" ref="BV236:BV249" si="201">LOG(E236)</f>
        <v>5.0909630765957319</v>
      </c>
      <c r="BW236">
        <f t="shared" ref="BW236:BW249" si="202">LOG(BQ236)</f>
        <v>-6.063197505631055</v>
      </c>
      <c r="BY236">
        <f t="shared" ref="BY236:BY249" si="203">((BM236-BK236)/BM236)*100</f>
        <v>16.551807974379287</v>
      </c>
    </row>
    <row r="237" spans="1:77" x14ac:dyDescent="0.25">
      <c r="A237">
        <v>1.2522</v>
      </c>
      <c r="B237">
        <v>34.661999999999999</v>
      </c>
      <c r="C237">
        <f t="shared" si="143"/>
        <v>2.2522000000000002</v>
      </c>
      <c r="D237">
        <f t="shared" si="144"/>
        <v>1.2522000000000002</v>
      </c>
      <c r="E237">
        <f t="shared" si="145"/>
        <v>125220.00000000001</v>
      </c>
      <c r="F237">
        <f t="shared" si="146"/>
        <v>934477611.94029856</v>
      </c>
      <c r="G237">
        <f t="shared" si="147"/>
        <v>2.8152500000000003</v>
      </c>
      <c r="H237">
        <f t="shared" si="148"/>
        <v>1.8390311966715802</v>
      </c>
      <c r="I237">
        <f t="shared" si="149"/>
        <v>5.777E-4</v>
      </c>
      <c r="J237">
        <f t="shared" si="150"/>
        <v>1.1283203125E-11</v>
      </c>
      <c r="K237" s="1">
        <f t="shared" ref="K237:K249" si="204">1-(((J237/J254)^0.25)*1)</f>
        <v>0.15654914371009165</v>
      </c>
      <c r="L237">
        <f t="shared" si="151"/>
        <v>1.5654914371009165E-7</v>
      </c>
      <c r="M237">
        <f t="shared" si="152"/>
        <v>0.84345085628990835</v>
      </c>
      <c r="N237">
        <f t="shared" si="153"/>
        <v>8.4345085628990834E-7</v>
      </c>
      <c r="O237">
        <f t="shared" si="154"/>
        <v>394.09297098739677</v>
      </c>
      <c r="P237">
        <f t="shared" si="155"/>
        <v>6.6480255660003791E-4</v>
      </c>
      <c r="Q237">
        <f t="shared" si="156"/>
        <v>1.1587647703943543E-14</v>
      </c>
      <c r="R237">
        <f t="shared" si="157"/>
        <v>4.8643169608582632E-18</v>
      </c>
      <c r="S237">
        <f t="shared" si="158"/>
        <v>1.896685861015488E-12</v>
      </c>
      <c r="T237">
        <f t="shared" si="159"/>
        <v>1.0252356005489124E-15</v>
      </c>
      <c r="U237">
        <f t="shared" si="160"/>
        <v>9.0663427543431525E-13</v>
      </c>
      <c r="V237">
        <f t="shared" si="161"/>
        <v>1.1308149584988746E-3</v>
      </c>
      <c r="W237">
        <f t="shared" si="162"/>
        <v>2.092007673222918</v>
      </c>
      <c r="X237">
        <f t="shared" si="163"/>
        <v>5.0485070484006433</v>
      </c>
      <c r="Y237">
        <f t="shared" si="164"/>
        <v>3.7643909181378057E-5</v>
      </c>
      <c r="Z237">
        <f t="shared" si="165"/>
        <v>0.59772144763604163</v>
      </c>
      <c r="AA237">
        <f t="shared" si="166"/>
        <v>1.410400390625E-11</v>
      </c>
      <c r="AC237">
        <f t="shared" si="167"/>
        <v>0.88146224390302452</v>
      </c>
      <c r="AD237">
        <f t="shared" si="168"/>
        <v>5.0931777386804216</v>
      </c>
      <c r="AE237">
        <f t="shared" si="169"/>
        <v>2.4412005007090238</v>
      </c>
      <c r="AF237">
        <f t="shared" si="170"/>
        <v>3.2634262732229456E-4</v>
      </c>
      <c r="AG237">
        <f t="shared" si="171"/>
        <v>0.50414866683146287</v>
      </c>
      <c r="AH237">
        <f t="shared" si="172"/>
        <v>6.9394696614510901E-5</v>
      </c>
      <c r="AI237">
        <f t="shared" si="173"/>
        <v>26.768321704498302</v>
      </c>
      <c r="AJ237">
        <f t="shared" si="174"/>
        <v>425035.55948208901</v>
      </c>
      <c r="AK237">
        <f t="shared" si="175"/>
        <v>35567.535393114609</v>
      </c>
      <c r="AL237">
        <f t="shared" si="176"/>
        <v>11221.460981787213</v>
      </c>
      <c r="AM237">
        <f t="shared" si="177"/>
        <v>0.56169145327880476</v>
      </c>
      <c r="AN237">
        <f t="shared" si="178"/>
        <v>7.2110204931145946E+22</v>
      </c>
      <c r="AO237">
        <f t="shared" si="179"/>
        <v>9.5266795911598887E+143</v>
      </c>
      <c r="AP237">
        <f t="shared" si="180"/>
        <v>590004778503.86377</v>
      </c>
      <c r="AQ237">
        <f t="shared" si="181"/>
        <v>5.8354667234842998E+76</v>
      </c>
      <c r="AR237">
        <f t="shared" si="182"/>
        <v>2.4388801952440655</v>
      </c>
      <c r="AS237">
        <f t="shared" si="183"/>
        <v>7.7302730727041142</v>
      </c>
      <c r="AT237">
        <f t="shared" si="184"/>
        <v>86744.957663909576</v>
      </c>
      <c r="AU237">
        <f t="shared" si="184"/>
        <v>86744.957663909561</v>
      </c>
      <c r="AW237">
        <f t="shared" si="185"/>
        <v>0.93447761194029844</v>
      </c>
      <c r="AX237">
        <f t="shared" si="186"/>
        <v>0.64735043032768325</v>
      </c>
      <c r="AY237">
        <f t="shared" si="187"/>
        <v>-2.943109891571E-2</v>
      </c>
      <c r="AZ237">
        <f t="shared" si="187"/>
        <v>-0.18886055896397264</v>
      </c>
      <c r="BA237">
        <f t="shared" si="188"/>
        <v>0.69274043814014985</v>
      </c>
      <c r="BC237">
        <f t="shared" si="189"/>
        <v>323.67521516384164</v>
      </c>
      <c r="BJ237">
        <f t="shared" si="190"/>
        <v>1.7543393653213715E-14</v>
      </c>
      <c r="BK237">
        <f t="shared" si="191"/>
        <v>0.13245147659884249</v>
      </c>
      <c r="BL237" s="4">
        <f t="shared" si="192"/>
        <v>0.84606963321450757</v>
      </c>
      <c r="BM237" s="1">
        <f t="shared" ref="BM237:BM249" si="205">1-(((J237/J254)^0.25)*1)</f>
        <v>0.15654914371009165</v>
      </c>
      <c r="BN237">
        <f t="shared" si="193"/>
        <v>-0.80534930353731926</v>
      </c>
      <c r="BO237">
        <f t="shared" si="194"/>
        <v>-0.87794319572722801</v>
      </c>
      <c r="BP237">
        <f t="shared" si="195"/>
        <v>0.86754852340115751</v>
      </c>
      <c r="BQ237">
        <f t="shared" si="196"/>
        <v>8.6754852340115745E-7</v>
      </c>
      <c r="BR237">
        <f t="shared" si="197"/>
        <v>0.45037476173934921</v>
      </c>
      <c r="BS237">
        <f t="shared" si="198"/>
        <v>4.237128238069469E-14</v>
      </c>
      <c r="BT237">
        <f t="shared" si="199"/>
        <v>4.2932700424333566E-2</v>
      </c>
      <c r="BU237">
        <f t="shared" si="200"/>
        <v>-1.3672117939686683</v>
      </c>
      <c r="BV237">
        <f t="shared" si="201"/>
        <v>5.0976736994490981</v>
      </c>
      <c r="BW237">
        <f t="shared" si="202"/>
        <v>-6.0617062250604103</v>
      </c>
      <c r="BY237">
        <f t="shared" si="203"/>
        <v>15.393036678549239</v>
      </c>
    </row>
    <row r="238" spans="1:77" x14ac:dyDescent="0.25">
      <c r="A238">
        <v>1.2733000000000001</v>
      </c>
      <c r="B238">
        <v>35.588999999999999</v>
      </c>
      <c r="C238">
        <f t="shared" si="143"/>
        <v>2.2732999999999999</v>
      </c>
      <c r="D238">
        <f t="shared" si="144"/>
        <v>1.2732999999999999</v>
      </c>
      <c r="E238">
        <f t="shared" si="145"/>
        <v>127329.99999999999</v>
      </c>
      <c r="F238">
        <f t="shared" si="146"/>
        <v>950223880.59701478</v>
      </c>
      <c r="G238">
        <f t="shared" si="147"/>
        <v>2.8416249999999996</v>
      </c>
      <c r="H238">
        <f t="shared" si="148"/>
        <v>1.8509626763621803</v>
      </c>
      <c r="I238">
        <f t="shared" si="149"/>
        <v>5.9314999999999997E-4</v>
      </c>
      <c r="J238">
        <f t="shared" si="150"/>
        <v>1.15849609375E-11</v>
      </c>
      <c r="K238" s="1">
        <f t="shared" si="204"/>
        <v>0.15552457981892842</v>
      </c>
      <c r="L238">
        <f t="shared" si="151"/>
        <v>1.5552457981892841E-7</v>
      </c>
      <c r="M238">
        <f t="shared" si="152"/>
        <v>0.84447542018107158</v>
      </c>
      <c r="N238">
        <f t="shared" si="153"/>
        <v>8.4447542018107151E-7</v>
      </c>
      <c r="O238">
        <f t="shared" si="154"/>
        <v>401.22035541662621</v>
      </c>
      <c r="P238">
        <f t="shared" si="155"/>
        <v>6.7764792105394391E-4</v>
      </c>
      <c r="Q238">
        <f t="shared" si="156"/>
        <v>1.1440955453979806E-14</v>
      </c>
      <c r="R238">
        <f t="shared" si="157"/>
        <v>4.8871769271693246E-18</v>
      </c>
      <c r="S238">
        <f t="shared" si="158"/>
        <v>1.914443624212985E-12</v>
      </c>
      <c r="T238">
        <f t="shared" si="159"/>
        <v>1.0348343914664783E-15</v>
      </c>
      <c r="U238">
        <f t="shared" si="160"/>
        <v>9.0120124181242145E-13</v>
      </c>
      <c r="V238">
        <f t="shared" si="161"/>
        <v>1.1482833616444036E-3</v>
      </c>
      <c r="W238">
        <f t="shared" si="162"/>
        <v>2.1243242190421467</v>
      </c>
      <c r="X238">
        <f t="shared" si="163"/>
        <v>5.1709540023228771</v>
      </c>
      <c r="Y238">
        <f t="shared" si="164"/>
        <v>3.7975245007552083E-5</v>
      </c>
      <c r="Z238">
        <f t="shared" si="165"/>
        <v>0.61296231805847901</v>
      </c>
      <c r="AA238">
        <f t="shared" si="166"/>
        <v>1.4481201171875E-11</v>
      </c>
      <c r="AC238">
        <f t="shared" si="167"/>
        <v>0.88323462431500266</v>
      </c>
      <c r="AD238">
        <f t="shared" si="168"/>
        <v>5.2188958289526264</v>
      </c>
      <c r="AE238">
        <f t="shared" si="169"/>
        <v>2.4903308725184465</v>
      </c>
      <c r="AF238">
        <f t="shared" si="170"/>
        <v>3.2939801736676705E-4</v>
      </c>
      <c r="AG238">
        <f t="shared" si="171"/>
        <v>0.5176316110975977</v>
      </c>
      <c r="AH238">
        <f t="shared" si="172"/>
        <v>7.0044405991783793E-5</v>
      </c>
      <c r="AI238">
        <f t="shared" si="173"/>
        <v>26.10274649619414</v>
      </c>
      <c r="AJ238">
        <f t="shared" si="174"/>
        <v>421327.10392831214</v>
      </c>
      <c r="AK238">
        <f t="shared" si="175"/>
        <v>36327.424120625496</v>
      </c>
      <c r="AL238">
        <f t="shared" si="176"/>
        <v>11332.817278357112</v>
      </c>
      <c r="AM238">
        <f t="shared" si="177"/>
        <v>0.55853660532932725</v>
      </c>
      <c r="AN238">
        <f t="shared" si="178"/>
        <v>7.1281389260101831E+22</v>
      </c>
      <c r="AO238">
        <f t="shared" si="179"/>
        <v>8.280330631828357E+143</v>
      </c>
      <c r="AP238">
        <f t="shared" si="180"/>
        <v>500476214918.93414</v>
      </c>
      <c r="AQ238">
        <f t="shared" si="181"/>
        <v>3.9004669127483393E+76</v>
      </c>
      <c r="AR238">
        <f t="shared" si="182"/>
        <v>2.4290363501514634</v>
      </c>
      <c r="AS238">
        <f t="shared" si="183"/>
        <v>7.7862928104281917</v>
      </c>
      <c r="AT238">
        <f t="shared" si="184"/>
        <v>88240.633696368386</v>
      </c>
      <c r="AU238">
        <f t="shared" si="184"/>
        <v>88240.633696368372</v>
      </c>
      <c r="AW238">
        <f t="shared" si="185"/>
        <v>0.95022388059701468</v>
      </c>
      <c r="AX238">
        <f t="shared" si="186"/>
        <v>0.65851219176394293</v>
      </c>
      <c r="AY238">
        <f t="shared" si="187"/>
        <v>-2.2174059287067342E-2</v>
      </c>
      <c r="AZ238">
        <f t="shared" si="187"/>
        <v>-0.18143618005407228</v>
      </c>
      <c r="BA238">
        <f t="shared" si="188"/>
        <v>0.69300741142204014</v>
      </c>
      <c r="BC238">
        <f t="shared" si="189"/>
        <v>329.25609588197159</v>
      </c>
      <c r="BJ238">
        <f t="shared" si="190"/>
        <v>1.7407500039836236E-14</v>
      </c>
      <c r="BK238">
        <f t="shared" si="191"/>
        <v>0.13193748534755478</v>
      </c>
      <c r="BL238" s="4">
        <f t="shared" si="192"/>
        <v>0.84833847807957286</v>
      </c>
      <c r="BM238" s="1">
        <f t="shared" si="205"/>
        <v>0.15552457981892842</v>
      </c>
      <c r="BN238">
        <f t="shared" si="193"/>
        <v>-0.80820096331798719</v>
      </c>
      <c r="BO238">
        <f t="shared" si="194"/>
        <v>-0.87963179757926002</v>
      </c>
      <c r="BP238">
        <f t="shared" si="195"/>
        <v>0.86806251465244522</v>
      </c>
      <c r="BQ238">
        <f t="shared" si="196"/>
        <v>8.680625146524452E-7</v>
      </c>
      <c r="BR238">
        <f t="shared" si="197"/>
        <v>0.45090858147494528</v>
      </c>
      <c r="BS238">
        <f t="shared" si="198"/>
        <v>4.2471785487757281E-14</v>
      </c>
      <c r="BT238">
        <f t="shared" si="199"/>
        <v>4.3034535194130363E-2</v>
      </c>
      <c r="BU238">
        <f t="shared" si="200"/>
        <v>-1.3661828833853069</v>
      </c>
      <c r="BV238">
        <f t="shared" si="201"/>
        <v>5.1049307390777408</v>
      </c>
      <c r="BW238">
        <f t="shared" si="202"/>
        <v>-6.06144899741457</v>
      </c>
      <c r="BY238">
        <f t="shared" si="203"/>
        <v>15.166152192042718</v>
      </c>
    </row>
    <row r="239" spans="1:77" x14ac:dyDescent="0.25">
      <c r="A239">
        <v>1.2932999999999999</v>
      </c>
      <c r="B239">
        <v>36.122</v>
      </c>
      <c r="C239">
        <f t="shared" si="143"/>
        <v>2.2932999999999999</v>
      </c>
      <c r="D239">
        <f t="shared" si="144"/>
        <v>1.2932999999999999</v>
      </c>
      <c r="E239">
        <f t="shared" si="145"/>
        <v>129329.99999999999</v>
      </c>
      <c r="F239">
        <f t="shared" si="146"/>
        <v>965149253.73134315</v>
      </c>
      <c r="G239">
        <f t="shared" si="147"/>
        <v>2.866625</v>
      </c>
      <c r="H239">
        <f t="shared" si="148"/>
        <v>1.8622721357845502</v>
      </c>
      <c r="I239">
        <f t="shared" si="149"/>
        <v>6.0203333333333335E-4</v>
      </c>
      <c r="J239">
        <f t="shared" si="150"/>
        <v>1.1758463541666667E-11</v>
      </c>
      <c r="K239" s="1">
        <f t="shared" si="204"/>
        <v>0.15644338257309609</v>
      </c>
      <c r="L239">
        <f t="shared" si="151"/>
        <v>1.5644338257309609E-7</v>
      </c>
      <c r="M239">
        <f t="shared" si="152"/>
        <v>0.84355661742690391</v>
      </c>
      <c r="N239">
        <f t="shared" si="153"/>
        <v>8.4355661742690389E-7</v>
      </c>
      <c r="O239">
        <f t="shared" si="154"/>
        <v>407.07901989485623</v>
      </c>
      <c r="P239">
        <f t="shared" si="155"/>
        <v>6.8679485263903458E-4</v>
      </c>
      <c r="Q239">
        <f t="shared" si="156"/>
        <v>1.1572464984226265E-14</v>
      </c>
      <c r="R239">
        <f t="shared" si="157"/>
        <v>5.0177614335632939E-18</v>
      </c>
      <c r="S239">
        <f t="shared" si="158"/>
        <v>1.9574555006847095E-12</v>
      </c>
      <c r="T239">
        <f t="shared" si="159"/>
        <v>1.0580840544241673E-15</v>
      </c>
      <c r="U239">
        <f t="shared" si="160"/>
        <v>9.060737530117183E-13</v>
      </c>
      <c r="V239">
        <f t="shared" si="161"/>
        <v>1.1677681324585097E-3</v>
      </c>
      <c r="W239">
        <f t="shared" si="162"/>
        <v>2.160371045048243</v>
      </c>
      <c r="X239">
        <f t="shared" si="163"/>
        <v>5.2598363353698723</v>
      </c>
      <c r="Y239">
        <f t="shared" si="164"/>
        <v>3.8847787804634675E-5</v>
      </c>
      <c r="Z239">
        <f t="shared" si="165"/>
        <v>0.62282000944465621</v>
      </c>
      <c r="AA239">
        <f t="shared" si="166"/>
        <v>1.4698079427083336E-11</v>
      </c>
      <c r="AC239">
        <f t="shared" si="167"/>
        <v>0.88247417395035166</v>
      </c>
      <c r="AD239">
        <f t="shared" si="168"/>
        <v>5.3016214271879969</v>
      </c>
      <c r="AE239">
        <f t="shared" si="169"/>
        <v>2.5122772873279366</v>
      </c>
      <c r="AF239">
        <f t="shared" si="170"/>
        <v>3.3679861493664048E-4</v>
      </c>
      <c r="AG239">
        <f t="shared" si="171"/>
        <v>0.52538394043292669</v>
      </c>
      <c r="AH239">
        <f t="shared" si="172"/>
        <v>7.1618096279630445E-5</v>
      </c>
      <c r="AI239">
        <f t="shared" si="173"/>
        <v>25.689604953871925</v>
      </c>
      <c r="AJ239">
        <f t="shared" si="174"/>
        <v>411863.86417841556</v>
      </c>
      <c r="AK239">
        <f t="shared" si="175"/>
        <v>36607.691864856009</v>
      </c>
      <c r="AL239">
        <f t="shared" si="176"/>
        <v>11581.659970952029</v>
      </c>
      <c r="AM239">
        <f t="shared" si="177"/>
        <v>0.56246982864836115</v>
      </c>
      <c r="AN239">
        <f t="shared" si="178"/>
        <v>6.9174292394754571E+22</v>
      </c>
      <c r="AO239">
        <f t="shared" si="179"/>
        <v>5.7570015314954951E+143</v>
      </c>
      <c r="AP239">
        <f t="shared" si="180"/>
        <v>450518498998.09595</v>
      </c>
      <c r="AQ239">
        <f t="shared" si="181"/>
        <v>3.0217332418164648E+76</v>
      </c>
      <c r="AR239">
        <f t="shared" si="182"/>
        <v>2.441311965436439</v>
      </c>
      <c r="AS239">
        <f t="shared" si="183"/>
        <v>7.7165791778410124</v>
      </c>
      <c r="AT239">
        <f t="shared" si="184"/>
        <v>89370.796176683158</v>
      </c>
      <c r="AU239">
        <f t="shared" si="184"/>
        <v>89370.796176683172</v>
      </c>
      <c r="AW239">
        <f t="shared" si="185"/>
        <v>0.96514925373134297</v>
      </c>
      <c r="AX239">
        <f t="shared" si="186"/>
        <v>0.66694624012450121</v>
      </c>
      <c r="AY239">
        <f t="shared" si="187"/>
        <v>-1.5405520791257237E-2</v>
      </c>
      <c r="AZ239">
        <f t="shared" si="187"/>
        <v>-0.17590917141812987</v>
      </c>
      <c r="BA239">
        <f t="shared" si="188"/>
        <v>0.69102912067334099</v>
      </c>
      <c r="BC239">
        <f t="shared" si="189"/>
        <v>333.47312006225053</v>
      </c>
      <c r="BJ239">
        <f t="shared" si="190"/>
        <v>1.7573518065874643E-14</v>
      </c>
      <c r="BK239">
        <f t="shared" si="191"/>
        <v>0.13256514649739062</v>
      </c>
      <c r="BL239" s="4">
        <f t="shared" si="192"/>
        <v>0.84736819363677029</v>
      </c>
      <c r="BM239" s="1">
        <f t="shared" si="205"/>
        <v>0.15644338257309609</v>
      </c>
      <c r="BN239">
        <f t="shared" si="193"/>
        <v>-0.80564280243002806</v>
      </c>
      <c r="BO239">
        <f t="shared" si="194"/>
        <v>-0.87757064390652728</v>
      </c>
      <c r="BP239">
        <f t="shared" si="195"/>
        <v>0.8674348535026094</v>
      </c>
      <c r="BQ239">
        <f t="shared" si="196"/>
        <v>8.674348535026094E-7</v>
      </c>
      <c r="BR239">
        <f t="shared" si="197"/>
        <v>0.45025674943625987</v>
      </c>
      <c r="BS239">
        <f t="shared" si="198"/>
        <v>4.2349080081980822E-14</v>
      </c>
      <c r="BT239">
        <f t="shared" si="199"/>
        <v>4.2910203945920433E-2</v>
      </c>
      <c r="BU239">
        <f t="shared" si="200"/>
        <v>-1.3674394213242993</v>
      </c>
      <c r="BV239">
        <f t="shared" si="201"/>
        <v>5.1116992775735506</v>
      </c>
      <c r="BW239">
        <f t="shared" si="202"/>
        <v>-6.0617631318993173</v>
      </c>
      <c r="BY239">
        <f t="shared" si="203"/>
        <v>15.263180636322971</v>
      </c>
    </row>
    <row r="240" spans="1:77" x14ac:dyDescent="0.25">
      <c r="A240">
        <v>1.3118000000000001</v>
      </c>
      <c r="B240">
        <v>37.381</v>
      </c>
      <c r="C240">
        <f t="shared" si="143"/>
        <v>2.3117999999999999</v>
      </c>
      <c r="D240">
        <f t="shared" si="144"/>
        <v>1.3117999999999999</v>
      </c>
      <c r="E240">
        <f t="shared" si="145"/>
        <v>131180</v>
      </c>
      <c r="F240">
        <f t="shared" si="146"/>
        <v>978955223.880597</v>
      </c>
      <c r="G240">
        <f t="shared" si="147"/>
        <v>2.8897499999999998</v>
      </c>
      <c r="H240">
        <f t="shared" si="148"/>
        <v>1.8727333857502424</v>
      </c>
      <c r="I240">
        <f t="shared" si="149"/>
        <v>6.2301666666666664E-4</v>
      </c>
      <c r="J240">
        <f t="shared" si="150"/>
        <v>1.2168294270833333E-11</v>
      </c>
      <c r="K240" s="1">
        <f t="shared" si="204"/>
        <v>0.15382537456480705</v>
      </c>
      <c r="L240">
        <f t="shared" si="151"/>
        <v>1.5382537456480704E-7</v>
      </c>
      <c r="M240">
        <f t="shared" si="152"/>
        <v>0.84617462543519295</v>
      </c>
      <c r="N240">
        <f t="shared" si="153"/>
        <v>8.4617462543519294E-7</v>
      </c>
      <c r="O240">
        <f t="shared" si="154"/>
        <v>414.18353494249482</v>
      </c>
      <c r="P240">
        <f t="shared" si="155"/>
        <v>7.0094968572699718E-4</v>
      </c>
      <c r="Q240">
        <f t="shared" si="156"/>
        <v>1.119959477835501E-14</v>
      </c>
      <c r="R240">
        <f t="shared" si="157"/>
        <v>4.9346051327581935E-18</v>
      </c>
      <c r="S240">
        <f t="shared" si="158"/>
        <v>1.9478352980693362E-12</v>
      </c>
      <c r="T240">
        <f t="shared" si="159"/>
        <v>1.0528839449023439E-15</v>
      </c>
      <c r="U240">
        <f t="shared" si="160"/>
        <v>8.9217619557577054E-13</v>
      </c>
      <c r="V240">
        <f t="shared" si="161"/>
        <v>1.1801300574073934E-3</v>
      </c>
      <c r="W240">
        <f t="shared" si="162"/>
        <v>2.1832406062036775</v>
      </c>
      <c r="X240">
        <f t="shared" si="163"/>
        <v>5.4095337604031517</v>
      </c>
      <c r="Y240">
        <f t="shared" si="164"/>
        <v>3.860204643843416E-5</v>
      </c>
      <c r="Z240">
        <f t="shared" si="165"/>
        <v>0.64253371750255017</v>
      </c>
      <c r="AA240">
        <f t="shared" si="166"/>
        <v>1.5210367838541667E-11</v>
      </c>
      <c r="AC240">
        <f t="shared" si="167"/>
        <v>0.88647789733219917</v>
      </c>
      <c r="AD240">
        <f t="shared" si="168"/>
        <v>5.4616256875330089</v>
      </c>
      <c r="AE240">
        <f t="shared" si="169"/>
        <v>2.5853175322979429</v>
      </c>
      <c r="AF240">
        <f t="shared" si="170"/>
        <v>3.3514336866660569E-4</v>
      </c>
      <c r="AG240">
        <f t="shared" si="171"/>
        <v>0.54369572773720243</v>
      </c>
      <c r="AH240">
        <f t="shared" si="172"/>
        <v>7.1266118624508103E-5</v>
      </c>
      <c r="AI240">
        <f t="shared" si="173"/>
        <v>24.901416943829862</v>
      </c>
      <c r="AJ240">
        <f t="shared" si="174"/>
        <v>414485.79741797328</v>
      </c>
      <c r="AK240">
        <f t="shared" si="175"/>
        <v>37788.915446304112</v>
      </c>
      <c r="AL240">
        <f t="shared" si="176"/>
        <v>11541.106318010461</v>
      </c>
      <c r="AM240">
        <f t="shared" si="177"/>
        <v>0.5526389707597974</v>
      </c>
      <c r="AN240">
        <f t="shared" si="178"/>
        <v>6.9756950604536368E+22</v>
      </c>
      <c r="AO240">
        <f t="shared" si="179"/>
        <v>6.3722347845769048E+143</v>
      </c>
      <c r="AP240">
        <f t="shared" si="180"/>
        <v>366127843809.86444</v>
      </c>
      <c r="AQ240">
        <f t="shared" si="181"/>
        <v>1.8353642557480846E+76</v>
      </c>
      <c r="AR240">
        <f t="shared" si="182"/>
        <v>2.4106877735220431</v>
      </c>
      <c r="AS240">
        <f t="shared" si="183"/>
        <v>7.8932880376382881</v>
      </c>
      <c r="AT240">
        <f t="shared" si="184"/>
        <v>91097.276441063601</v>
      </c>
      <c r="AU240">
        <f t="shared" si="184"/>
        <v>91097.276441063645</v>
      </c>
      <c r="AW240">
        <f t="shared" si="185"/>
        <v>0.97895522388059686</v>
      </c>
      <c r="AX240">
        <f t="shared" si="186"/>
        <v>0.67983042120196735</v>
      </c>
      <c r="AY240">
        <f t="shared" si="187"/>
        <v>-9.2371717987914104E-3</v>
      </c>
      <c r="AZ240">
        <f t="shared" si="187"/>
        <v>-0.16759940541265095</v>
      </c>
      <c r="BA240">
        <f t="shared" si="188"/>
        <v>0.69444485776081444</v>
      </c>
      <c r="BC240">
        <f t="shared" si="189"/>
        <v>339.91521060098353</v>
      </c>
      <c r="BJ240">
        <f t="shared" si="190"/>
        <v>1.7155733056160167E-14</v>
      </c>
      <c r="BK240">
        <f t="shared" si="191"/>
        <v>0.13097989561822138</v>
      </c>
      <c r="BL240" s="4">
        <f t="shared" si="192"/>
        <v>0.85148432752906567</v>
      </c>
      <c r="BM240" s="1">
        <f t="shared" si="205"/>
        <v>0.15382537456480705</v>
      </c>
      <c r="BN240">
        <f t="shared" si="193"/>
        <v>-0.81297201873152625</v>
      </c>
      <c r="BO240">
        <f t="shared" si="194"/>
        <v>-0.8827953600092826</v>
      </c>
      <c r="BP240">
        <f t="shared" si="195"/>
        <v>0.86902010438177868</v>
      </c>
      <c r="BQ240">
        <f t="shared" si="196"/>
        <v>8.6902010438177865E-7</v>
      </c>
      <c r="BR240">
        <f t="shared" si="197"/>
        <v>0.45190395583543647</v>
      </c>
      <c r="BS240">
        <f t="shared" si="198"/>
        <v>4.2659504192399804E-14</v>
      </c>
      <c r="BT240">
        <f t="shared" si="199"/>
        <v>4.3224741165194702E-2</v>
      </c>
      <c r="BU240">
        <f t="shared" si="200"/>
        <v>-1.3642675986524024</v>
      </c>
      <c r="BV240">
        <f t="shared" si="201"/>
        <v>5.1178676265660163</v>
      </c>
      <c r="BW240">
        <f t="shared" si="202"/>
        <v>-6.0609701762313435</v>
      </c>
      <c r="BY240">
        <f t="shared" si="203"/>
        <v>14.851567247093431</v>
      </c>
    </row>
    <row r="241" spans="1:77" x14ac:dyDescent="0.25">
      <c r="A241">
        <v>1.3318000000000001</v>
      </c>
      <c r="B241">
        <v>38.5</v>
      </c>
      <c r="C241">
        <f t="shared" si="143"/>
        <v>2.3318000000000003</v>
      </c>
      <c r="D241">
        <f t="shared" si="144"/>
        <v>1.3318000000000003</v>
      </c>
      <c r="E241">
        <f t="shared" si="145"/>
        <v>133180.00000000003</v>
      </c>
      <c r="F241">
        <f t="shared" si="146"/>
        <v>993880597.0149256</v>
      </c>
      <c r="G241">
        <f t="shared" si="147"/>
        <v>2.9147500000000006</v>
      </c>
      <c r="H241">
        <f t="shared" si="148"/>
        <v>1.8840428451726128</v>
      </c>
      <c r="I241">
        <f t="shared" si="149"/>
        <v>6.4166666666666669E-4</v>
      </c>
      <c r="J241">
        <f t="shared" si="150"/>
        <v>1.2532552083333334E-11</v>
      </c>
      <c r="K241" s="1">
        <f t="shared" si="204"/>
        <v>0.15130904341518736</v>
      </c>
      <c r="L241">
        <f t="shared" si="151"/>
        <v>1.5130904341518735E-7</v>
      </c>
      <c r="M241">
        <f t="shared" si="152"/>
        <v>0.84869095658481264</v>
      </c>
      <c r="N241">
        <f t="shared" si="153"/>
        <v>8.4869095658481255E-7</v>
      </c>
      <c r="O241">
        <f t="shared" si="154"/>
        <v>421.7487373058409</v>
      </c>
      <c r="P241">
        <f t="shared" si="155"/>
        <v>7.1587520791008199E-4</v>
      </c>
      <c r="Q241">
        <f t="shared" si="156"/>
        <v>1.0846586514795564E-14</v>
      </c>
      <c r="R241">
        <f t="shared" si="157"/>
        <v>4.8604956242308857E-18</v>
      </c>
      <c r="S241">
        <f t="shared" si="158"/>
        <v>1.9401925516412086E-12</v>
      </c>
      <c r="T241">
        <f t="shared" si="159"/>
        <v>1.0487527306168695E-15</v>
      </c>
      <c r="U241">
        <f t="shared" si="160"/>
        <v>8.7877779595461461E-13</v>
      </c>
      <c r="V241">
        <f t="shared" si="161"/>
        <v>1.1934219724766845E-3</v>
      </c>
      <c r="W241">
        <f t="shared" si="162"/>
        <v>2.2078306490818664</v>
      </c>
      <c r="X241">
        <f t="shared" si="163"/>
        <v>5.5384787849726456</v>
      </c>
      <c r="Y241">
        <f t="shared" si="164"/>
        <v>3.8398246383368894E-5</v>
      </c>
      <c r="Z241">
        <f t="shared" si="165"/>
        <v>0.65980584756360539</v>
      </c>
      <c r="AA241">
        <f t="shared" si="166"/>
        <v>1.5665690104166666E-11</v>
      </c>
      <c r="AC241">
        <f t="shared" si="167"/>
        <v>0.88979862074673244</v>
      </c>
      <c r="AD241">
        <f t="shared" si="168"/>
        <v>5.6041265043353796</v>
      </c>
      <c r="AE241">
        <f t="shared" si="169"/>
        <v>2.646725389937175</v>
      </c>
      <c r="AF241">
        <f t="shared" si="170"/>
        <v>3.3382836231759557E-4</v>
      </c>
      <c r="AG241">
        <f t="shared" si="171"/>
        <v>0.5599712559290092</v>
      </c>
      <c r="AH241">
        <f t="shared" si="172"/>
        <v>7.0986490837649633E-5</v>
      </c>
      <c r="AI241">
        <f t="shared" si="173"/>
        <v>24.249557743511197</v>
      </c>
      <c r="AJ241">
        <f t="shared" si="174"/>
        <v>416685.69549389451</v>
      </c>
      <c r="AK241">
        <f t="shared" si="175"/>
        <v>38801.543024202299</v>
      </c>
      <c r="AL241">
        <f t="shared" si="176"/>
        <v>11511.491106157779</v>
      </c>
      <c r="AM241">
        <f t="shared" si="177"/>
        <v>0.54467982952745608</v>
      </c>
      <c r="AN241">
        <f t="shared" si="178"/>
        <v>7.0246502148649035E+22</v>
      </c>
      <c r="AO241">
        <f t="shared" si="179"/>
        <v>6.935452082140522E+143</v>
      </c>
      <c r="AP241">
        <f t="shared" si="180"/>
        <v>306211532440.8255</v>
      </c>
      <c r="AQ241">
        <f t="shared" si="181"/>
        <v>1.2006003556475625E+76</v>
      </c>
      <c r="AR241">
        <f t="shared" si="182"/>
        <v>2.3860357757489705</v>
      </c>
      <c r="AS241">
        <f t="shared" si="183"/>
        <v>8.0425610336861855</v>
      </c>
      <c r="AT241">
        <f t="shared" si="184"/>
        <v>92581.869810009593</v>
      </c>
      <c r="AU241">
        <f t="shared" si="184"/>
        <v>92581.869810009637</v>
      </c>
      <c r="AW241">
        <f t="shared" si="185"/>
        <v>0.99388059701492548</v>
      </c>
      <c r="AX241">
        <f t="shared" si="186"/>
        <v>0.6909094761941017</v>
      </c>
      <c r="AY241">
        <f t="shared" si="187"/>
        <v>-2.6657878082818041E-3</v>
      </c>
      <c r="AZ241">
        <f t="shared" si="187"/>
        <v>-0.16057885069346231</v>
      </c>
      <c r="BA241">
        <f t="shared" si="188"/>
        <v>0.69516346155586139</v>
      </c>
      <c r="BC241">
        <f t="shared" si="189"/>
        <v>345.45473809705067</v>
      </c>
      <c r="BJ241">
        <f t="shared" si="190"/>
        <v>1.6814398135984789E-14</v>
      </c>
      <c r="BK241">
        <f t="shared" si="191"/>
        <v>0.1296703440883257</v>
      </c>
      <c r="BL241" s="4">
        <f t="shared" si="192"/>
        <v>0.85699004607751217</v>
      </c>
      <c r="BM241" s="1">
        <f t="shared" si="205"/>
        <v>0.15130904341518736</v>
      </c>
      <c r="BN241">
        <f t="shared" si="193"/>
        <v>-0.82013511435657649</v>
      </c>
      <c r="BO241">
        <f t="shared" si="194"/>
        <v>-0.88715933672592795</v>
      </c>
      <c r="BP241">
        <f t="shared" si="195"/>
        <v>0.87032965591167433</v>
      </c>
      <c r="BQ241">
        <f t="shared" si="196"/>
        <v>8.7032965591167432E-7</v>
      </c>
      <c r="BR241">
        <f t="shared" si="197"/>
        <v>0.45326695631752079</v>
      </c>
      <c r="BS241">
        <f t="shared" si="198"/>
        <v>4.2917225375475952E-14</v>
      </c>
      <c r="BT241">
        <f t="shared" si="199"/>
        <v>4.3485877145139795E-2</v>
      </c>
      <c r="BU241">
        <f t="shared" si="200"/>
        <v>-1.3616517654317477</v>
      </c>
      <c r="BV241">
        <f t="shared" si="201"/>
        <v>5.1244390105565261</v>
      </c>
      <c r="BW241">
        <f t="shared" si="202"/>
        <v>-6.0603162179261796</v>
      </c>
      <c r="BY241">
        <f t="shared" si="203"/>
        <v>14.300995392248787</v>
      </c>
    </row>
    <row r="242" spans="1:77" x14ac:dyDescent="0.25">
      <c r="A242">
        <v>1.3521000000000001</v>
      </c>
      <c r="B242">
        <v>39.545999999999999</v>
      </c>
      <c r="C242">
        <f t="shared" si="143"/>
        <v>2.3521000000000001</v>
      </c>
      <c r="D242">
        <f t="shared" si="144"/>
        <v>1.3521000000000001</v>
      </c>
      <c r="E242">
        <f t="shared" si="145"/>
        <v>135210</v>
      </c>
      <c r="F242">
        <f t="shared" si="146"/>
        <v>1009029850.7462686</v>
      </c>
      <c r="G242">
        <f t="shared" si="147"/>
        <v>2.9401250000000001</v>
      </c>
      <c r="H242">
        <f t="shared" si="148"/>
        <v>1.8955219464863178</v>
      </c>
      <c r="I242">
        <f t="shared" si="149"/>
        <v>6.5910000000000003E-4</v>
      </c>
      <c r="J242">
        <f t="shared" si="150"/>
        <v>1.2873046875E-11</v>
      </c>
      <c r="K242" s="1">
        <f t="shared" si="204"/>
        <v>0.15003165526585638</v>
      </c>
      <c r="L242">
        <f t="shared" si="151"/>
        <v>1.5003165526585637E-7</v>
      </c>
      <c r="M242">
        <f t="shared" si="152"/>
        <v>0.84996834473414362</v>
      </c>
      <c r="N242">
        <f t="shared" si="153"/>
        <v>8.4996834473414363E-7</v>
      </c>
      <c r="O242">
        <f t="shared" si="154"/>
        <v>428.821716013073</v>
      </c>
      <c r="P242">
        <f t="shared" si="155"/>
        <v>7.2897631726605891E-4</v>
      </c>
      <c r="Q242">
        <f t="shared" si="156"/>
        <v>1.0669410031455935E-14</v>
      </c>
      <c r="R242">
        <f t="shared" si="157"/>
        <v>4.8583212753286595E-18</v>
      </c>
      <c r="S242">
        <f t="shared" si="158"/>
        <v>1.9502927823446265E-12</v>
      </c>
      <c r="T242">
        <f t="shared" si="159"/>
        <v>1.0542123147808791E-15</v>
      </c>
      <c r="U242">
        <f t="shared" si="160"/>
        <v>8.719610197392412E-13</v>
      </c>
      <c r="V242">
        <f t="shared" si="161"/>
        <v>1.2090131220500429E-3</v>
      </c>
      <c r="W242">
        <f t="shared" si="162"/>
        <v>2.2366742757925797</v>
      </c>
      <c r="X242">
        <f t="shared" si="163"/>
        <v>5.6718661667401005</v>
      </c>
      <c r="Y242">
        <f t="shared" si="164"/>
        <v>3.8571487803186347E-5</v>
      </c>
      <c r="Z242">
        <f t="shared" si="165"/>
        <v>0.67671346115913467</v>
      </c>
      <c r="AA242">
        <f t="shared" si="166"/>
        <v>1.609130859375E-11</v>
      </c>
      <c r="AC242">
        <f t="shared" si="167"/>
        <v>0.89190023980195066</v>
      </c>
      <c r="AD242">
        <f t="shared" si="168"/>
        <v>5.7428200805980021</v>
      </c>
      <c r="AE242">
        <f t="shared" si="169"/>
        <v>2.7021700363424346</v>
      </c>
      <c r="AF242">
        <f t="shared" si="170"/>
        <v>3.3556620193145212E-4</v>
      </c>
      <c r="AG242">
        <f t="shared" si="171"/>
        <v>0.57518502044074282</v>
      </c>
      <c r="AH242">
        <f t="shared" si="172"/>
        <v>7.1356031445193833E-5</v>
      </c>
      <c r="AI242">
        <f t="shared" si="173"/>
        <v>23.643685131656436</v>
      </c>
      <c r="AJ242">
        <f t="shared" si="174"/>
        <v>414814.17781033198</v>
      </c>
      <c r="AK242">
        <f t="shared" si="175"/>
        <v>39673.997721804619</v>
      </c>
      <c r="AL242">
        <f t="shared" si="176"/>
        <v>11579.41297686681</v>
      </c>
      <c r="AM242">
        <f t="shared" si="177"/>
        <v>0.54024441960375069</v>
      </c>
      <c r="AN242">
        <f t="shared" si="178"/>
        <v>6.9829987037707384E+22</v>
      </c>
      <c r="AO242">
        <f t="shared" si="179"/>
        <v>6.4534919639200369E+143</v>
      </c>
      <c r="AP242">
        <f t="shared" si="180"/>
        <v>257735919203.3566</v>
      </c>
      <c r="AQ242">
        <f t="shared" si="181"/>
        <v>8.0090311350460757E+75</v>
      </c>
      <c r="AR242">
        <f t="shared" si="182"/>
        <v>2.3723528721204952</v>
      </c>
      <c r="AS242">
        <f t="shared" si="183"/>
        <v>8.1282809959242517</v>
      </c>
      <c r="AT242">
        <f t="shared" si="184"/>
        <v>94120.722443825172</v>
      </c>
      <c r="AU242">
        <f t="shared" si="184"/>
        <v>94120.722443825158</v>
      </c>
      <c r="AW242">
        <f t="shared" si="185"/>
        <v>1.0090298507462685</v>
      </c>
      <c r="AX242">
        <f t="shared" si="186"/>
        <v>0.70239345107332196</v>
      </c>
      <c r="AY242">
        <f t="shared" si="187"/>
        <v>3.9040144258322604E-3</v>
      </c>
      <c r="AZ242">
        <f t="shared" si="187"/>
        <v>-0.15341954632743465</v>
      </c>
      <c r="BA242">
        <f t="shared" si="188"/>
        <v>0.69610770241716702</v>
      </c>
      <c r="BC242">
        <f t="shared" si="189"/>
        <v>351.19672553666106</v>
      </c>
      <c r="BJ242">
        <f t="shared" si="190"/>
        <v>1.6625587566868568E-14</v>
      </c>
      <c r="BK242">
        <f t="shared" si="191"/>
        <v>0.12894024804873214</v>
      </c>
      <c r="BL242" s="4">
        <f t="shared" si="192"/>
        <v>0.8594202858073503</v>
      </c>
      <c r="BM242" s="1">
        <f t="shared" si="205"/>
        <v>0.15003165526585638</v>
      </c>
      <c r="BN242">
        <f t="shared" si="193"/>
        <v>-0.8238170992318905</v>
      </c>
      <c r="BO242">
        <f t="shared" si="194"/>
        <v>-0.88961149865033584</v>
      </c>
      <c r="BP242">
        <f t="shared" si="195"/>
        <v>0.87105975195126784</v>
      </c>
      <c r="BQ242">
        <f t="shared" si="196"/>
        <v>8.7105975195126778E-7</v>
      </c>
      <c r="BR242">
        <f t="shared" si="197"/>
        <v>0.45402774209768876</v>
      </c>
      <c r="BS242">
        <f t="shared" si="198"/>
        <v>4.3061415088444736E-14</v>
      </c>
      <c r="BT242">
        <f t="shared" si="199"/>
        <v>4.363197736687819E-2</v>
      </c>
      <c r="BU242">
        <f t="shared" si="200"/>
        <v>-1.3601951046830298</v>
      </c>
      <c r="BV242">
        <f t="shared" si="201"/>
        <v>5.1310088127906397</v>
      </c>
      <c r="BW242">
        <f t="shared" si="202"/>
        <v>-6.0599520527390007</v>
      </c>
      <c r="BY242">
        <f t="shared" si="203"/>
        <v>14.057971419264973</v>
      </c>
    </row>
    <row r="243" spans="1:77" x14ac:dyDescent="0.25">
      <c r="A243">
        <v>1.3720000000000001</v>
      </c>
      <c r="B243">
        <v>40.555</v>
      </c>
      <c r="C243">
        <f t="shared" si="143"/>
        <v>2.3719999999999999</v>
      </c>
      <c r="D243">
        <f t="shared" si="144"/>
        <v>1.3719999999999999</v>
      </c>
      <c r="E243">
        <f t="shared" si="145"/>
        <v>137200</v>
      </c>
      <c r="F243">
        <f t="shared" si="146"/>
        <v>1023880597.0149254</v>
      </c>
      <c r="G243">
        <f t="shared" si="147"/>
        <v>2.9649999999999999</v>
      </c>
      <c r="H243">
        <f t="shared" si="148"/>
        <v>1.906774858611576</v>
      </c>
      <c r="I243">
        <f t="shared" si="149"/>
        <v>6.7591666666666668E-4</v>
      </c>
      <c r="J243">
        <f t="shared" si="150"/>
        <v>1.3201497395833333E-11</v>
      </c>
      <c r="K243" s="1">
        <f t="shared" si="204"/>
        <v>0.14811698323247469</v>
      </c>
      <c r="L243">
        <f t="shared" si="151"/>
        <v>1.4811698323247467E-7</v>
      </c>
      <c r="M243">
        <f t="shared" si="152"/>
        <v>0.85188301676752531</v>
      </c>
      <c r="N243">
        <f t="shared" si="153"/>
        <v>8.5188301676752531E-7</v>
      </c>
      <c r="O243">
        <f t="shared" si="154"/>
        <v>436.11324589740474</v>
      </c>
      <c r="P243">
        <f t="shared" si="155"/>
        <v>7.4304151364758958E-4</v>
      </c>
      <c r="Q243">
        <f t="shared" si="156"/>
        <v>1.0406400788623283E-14</v>
      </c>
      <c r="R243">
        <f t="shared" si="157"/>
        <v>4.8147510232843975E-18</v>
      </c>
      <c r="S243">
        <f t="shared" si="158"/>
        <v>1.9490975345317404E-12</v>
      </c>
      <c r="T243">
        <f t="shared" si="159"/>
        <v>1.0535662348820219E-15</v>
      </c>
      <c r="U243">
        <f t="shared" si="160"/>
        <v>8.617241802684172E-13</v>
      </c>
      <c r="V243">
        <f t="shared" si="161"/>
        <v>1.2226258227474227E-3</v>
      </c>
      <c r="W243">
        <f t="shared" si="162"/>
        <v>2.2618577720827315</v>
      </c>
      <c r="X243">
        <f t="shared" si="163"/>
        <v>5.7904644721022107</v>
      </c>
      <c r="Y243">
        <f t="shared" si="164"/>
        <v>3.8507994218600062E-5</v>
      </c>
      <c r="Z243">
        <f t="shared" si="165"/>
        <v>0.69241975617344287</v>
      </c>
      <c r="AA243">
        <f t="shared" si="166"/>
        <v>1.6501871744791668E-11</v>
      </c>
      <c r="AC243">
        <f t="shared" si="167"/>
        <v>0.89436340687445914</v>
      </c>
      <c r="AD243">
        <f t="shared" si="168"/>
        <v>5.8731259312820523</v>
      </c>
      <c r="AE243">
        <f t="shared" si="169"/>
        <v>2.7547609478808224</v>
      </c>
      <c r="AF243">
        <f t="shared" si="170"/>
        <v>3.3536054831238133E-4</v>
      </c>
      <c r="AG243">
        <f t="shared" si="171"/>
        <v>0.58986063075846673</v>
      </c>
      <c r="AH243">
        <f t="shared" si="172"/>
        <v>7.131230050320752E-5</v>
      </c>
      <c r="AI243">
        <f t="shared" si="173"/>
        <v>23.107370720358514</v>
      </c>
      <c r="AJ243">
        <f t="shared" si="174"/>
        <v>415498.1407022159</v>
      </c>
      <c r="AK243">
        <f t="shared" si="175"/>
        <v>40537.262421807005</v>
      </c>
      <c r="AL243">
        <f t="shared" si="176"/>
        <v>11584.29353379856</v>
      </c>
      <c r="AM243">
        <f t="shared" si="177"/>
        <v>0.53457367548771417</v>
      </c>
      <c r="AN243">
        <f t="shared" si="178"/>
        <v>6.9982154345315738E+22</v>
      </c>
      <c r="AO243">
        <f t="shared" si="179"/>
        <v>6.6258662288802157E+143</v>
      </c>
      <c r="AP243">
        <f t="shared" si="180"/>
        <v>220089387792.20105</v>
      </c>
      <c r="AQ243">
        <f t="shared" si="181"/>
        <v>5.5481196616854517E+75</v>
      </c>
      <c r="AR243">
        <f t="shared" si="182"/>
        <v>2.3549163654998724</v>
      </c>
      <c r="AS243">
        <f t="shared" si="183"/>
        <v>8.2406287799212716</v>
      </c>
      <c r="AT243">
        <f t="shared" si="184"/>
        <v>95461.862689676302</v>
      </c>
      <c r="AU243">
        <f t="shared" si="184"/>
        <v>95461.862689676302</v>
      </c>
      <c r="AW243">
        <f t="shared" si="185"/>
        <v>1.0238805970149252</v>
      </c>
      <c r="AX243">
        <f t="shared" si="186"/>
        <v>0.71240196037071857</v>
      </c>
      <c r="AY243">
        <f t="shared" si="187"/>
        <v>1.024931300592517E-2</v>
      </c>
      <c r="AZ243">
        <f t="shared" si="187"/>
        <v>-0.14727489412595557</v>
      </c>
      <c r="BA243">
        <f t="shared" si="188"/>
        <v>0.69578617120755326</v>
      </c>
      <c r="BC243">
        <f t="shared" si="189"/>
        <v>356.20098018535936</v>
      </c>
      <c r="BJ243">
        <f t="shared" si="190"/>
        <v>1.6381969352242888E-14</v>
      </c>
      <c r="BK243">
        <f t="shared" si="191"/>
        <v>0.12799206753640199</v>
      </c>
      <c r="BL243" s="4">
        <f t="shared" si="192"/>
        <v>0.86412823663518756</v>
      </c>
      <c r="BM243" s="1">
        <f t="shared" si="205"/>
        <v>0.14811698323247469</v>
      </c>
      <c r="BN243">
        <f t="shared" si="193"/>
        <v>-0.82939514201033271</v>
      </c>
      <c r="BO243">
        <f t="shared" si="194"/>
        <v>-0.89281694544526535</v>
      </c>
      <c r="BP243">
        <f t="shared" si="195"/>
        <v>0.87200793246359798</v>
      </c>
      <c r="BQ243">
        <f t="shared" si="196"/>
        <v>8.7200793246359791E-7</v>
      </c>
      <c r="BR243">
        <f t="shared" si="197"/>
        <v>0.45501673180549029</v>
      </c>
      <c r="BS243">
        <f t="shared" si="198"/>
        <v>4.3249217178225382E-14</v>
      </c>
      <c r="BT243">
        <f t="shared" si="199"/>
        <v>4.3822267827930882E-2</v>
      </c>
      <c r="BU243">
        <f t="shared" si="200"/>
        <v>-1.3583051512008921</v>
      </c>
      <c r="BV243">
        <f t="shared" si="201"/>
        <v>5.1373541113707333</v>
      </c>
      <c r="BW243">
        <f t="shared" si="202"/>
        <v>-6.0594795643684662</v>
      </c>
      <c r="BY243">
        <f t="shared" si="203"/>
        <v>13.587176336481244</v>
      </c>
    </row>
    <row r="244" spans="1:77" x14ac:dyDescent="0.25">
      <c r="A244">
        <v>1.3912</v>
      </c>
      <c r="B244">
        <v>41.481999999999999</v>
      </c>
      <c r="C244">
        <f t="shared" si="143"/>
        <v>2.3912</v>
      </c>
      <c r="D244">
        <f t="shared" si="144"/>
        <v>1.3912</v>
      </c>
      <c r="E244">
        <f t="shared" si="145"/>
        <v>139120</v>
      </c>
      <c r="F244">
        <f t="shared" si="146"/>
        <v>1038208955.2238805</v>
      </c>
      <c r="G244">
        <f t="shared" si="147"/>
        <v>2.9889999999999999</v>
      </c>
      <c r="H244">
        <f t="shared" si="148"/>
        <v>1.9176319396570514</v>
      </c>
      <c r="I244">
        <f t="shared" si="149"/>
        <v>6.9136666666666665E-4</v>
      </c>
      <c r="J244">
        <f t="shared" si="150"/>
        <v>1.3503255208333333E-11</v>
      </c>
      <c r="K244" s="1">
        <f t="shared" si="204"/>
        <v>0.14718923385875504</v>
      </c>
      <c r="L244">
        <f t="shared" si="151"/>
        <v>1.4718923385875504E-7</v>
      </c>
      <c r="M244">
        <f t="shared" si="152"/>
        <v>0.85281076614124496</v>
      </c>
      <c r="N244">
        <f t="shared" si="153"/>
        <v>8.5281076614124496E-7</v>
      </c>
      <c r="O244">
        <f t="shared" si="154"/>
        <v>442.69788725958955</v>
      </c>
      <c r="P244">
        <f t="shared" si="155"/>
        <v>7.5508164165535093E-4</v>
      </c>
      <c r="Q244">
        <f t="shared" si="156"/>
        <v>1.0280066991160733E-14</v>
      </c>
      <c r="R244">
        <f t="shared" si="157"/>
        <v>4.825991943831715E-18</v>
      </c>
      <c r="S244">
        <f t="shared" si="158"/>
        <v>1.9615639230018643E-12</v>
      </c>
      <c r="T244">
        <f t="shared" si="159"/>
        <v>1.060304823244251E-15</v>
      </c>
      <c r="U244">
        <f t="shared" si="160"/>
        <v>8.5675566167027282E-13</v>
      </c>
      <c r="V244">
        <f t="shared" si="161"/>
        <v>1.237581343993867E-3</v>
      </c>
      <c r="W244">
        <f t="shared" si="162"/>
        <v>2.2895254863886536</v>
      </c>
      <c r="X244">
        <f t="shared" si="163"/>
        <v>5.9099424843384902</v>
      </c>
      <c r="Y244">
        <f t="shared" si="164"/>
        <v>3.8734885315130978E-5</v>
      </c>
      <c r="Z244">
        <f t="shared" si="165"/>
        <v>0.70747649886572161</v>
      </c>
      <c r="AA244">
        <f t="shared" si="166"/>
        <v>1.6879069010416666E-11</v>
      </c>
      <c r="AC244">
        <f t="shared" si="167"/>
        <v>0.89588651666141506</v>
      </c>
      <c r="AD244">
        <f t="shared" si="168"/>
        <v>5.9971597246670303</v>
      </c>
      <c r="AE244">
        <f t="shared" si="169"/>
        <v>2.8017756820190121</v>
      </c>
      <c r="AF244">
        <f t="shared" si="170"/>
        <v>3.3750550760700188E-4</v>
      </c>
      <c r="AG244">
        <f t="shared" si="171"/>
        <v>0.60334357502460145</v>
      </c>
      <c r="AH244">
        <f t="shared" si="172"/>
        <v>7.176841253712109E-5</v>
      </c>
      <c r="AI244">
        <f t="shared" si="173"/>
        <v>22.615592214939113</v>
      </c>
      <c r="AJ244">
        <f t="shared" si="174"/>
        <v>413064.34419078875</v>
      </c>
      <c r="AK244">
        <f t="shared" si="175"/>
        <v>41274.001385385724</v>
      </c>
      <c r="AL244">
        <f t="shared" si="176"/>
        <v>11664.227015800732</v>
      </c>
      <c r="AM244">
        <f t="shared" si="177"/>
        <v>0.5316057803764147</v>
      </c>
      <c r="AN244">
        <f t="shared" si="178"/>
        <v>6.9440958888283688E+22</v>
      </c>
      <c r="AO244">
        <f t="shared" si="179"/>
        <v>6.0314348248066111E+143</v>
      </c>
      <c r="AP244">
        <f t="shared" si="180"/>
        <v>189532502679.11572</v>
      </c>
      <c r="AQ244">
        <f t="shared" si="181"/>
        <v>3.9324638928916414E+75</v>
      </c>
      <c r="AR244">
        <f t="shared" si="182"/>
        <v>2.3458162664824465</v>
      </c>
      <c r="AS244">
        <f t="shared" si="183"/>
        <v>8.3006978260539483</v>
      </c>
      <c r="AT244">
        <f t="shared" si="184"/>
        <v>96821.223832656862</v>
      </c>
      <c r="AU244">
        <f t="shared" si="184"/>
        <v>96821.223832656877</v>
      </c>
      <c r="AW244">
        <f t="shared" si="185"/>
        <v>1.0382089552238805</v>
      </c>
      <c r="AX244">
        <f t="shared" si="186"/>
        <v>0.72254644651236466</v>
      </c>
      <c r="AY244">
        <f t="shared" si="187"/>
        <v>1.6284770629848358E-2</v>
      </c>
      <c r="AZ244">
        <f t="shared" si="187"/>
        <v>-0.14113423048742596</v>
      </c>
      <c r="BA244">
        <f t="shared" si="188"/>
        <v>0.69595474290293902</v>
      </c>
      <c r="BC244">
        <f t="shared" si="189"/>
        <v>361.27322325618229</v>
      </c>
      <c r="BJ244">
        <f t="shared" si="190"/>
        <v>1.6255275659324243E-14</v>
      </c>
      <c r="BK244">
        <f t="shared" si="191"/>
        <v>0.12749617899891841</v>
      </c>
      <c r="BL244" s="4">
        <f t="shared" si="192"/>
        <v>0.86620587427790829</v>
      </c>
      <c r="BM244" s="1">
        <f t="shared" si="205"/>
        <v>0.14718923385875504</v>
      </c>
      <c r="BN244">
        <f t="shared" si="193"/>
        <v>-0.83212395526163685</v>
      </c>
      <c r="BO244">
        <f t="shared" si="194"/>
        <v>-0.8945028306382703</v>
      </c>
      <c r="BP244">
        <f t="shared" si="195"/>
        <v>0.87250382100108159</v>
      </c>
      <c r="BQ244">
        <f t="shared" si="196"/>
        <v>8.7250382100108156E-7</v>
      </c>
      <c r="BR244">
        <f t="shared" si="197"/>
        <v>0.45553439163498211</v>
      </c>
      <c r="BS244">
        <f t="shared" si="198"/>
        <v>4.3347680008899639E-14</v>
      </c>
      <c r="BT244">
        <f t="shared" si="199"/>
        <v>4.3922035287746915E-2</v>
      </c>
      <c r="BU244">
        <f t="shared" si="200"/>
        <v>-1.3573175434724098</v>
      </c>
      <c r="BV244">
        <f t="shared" si="201"/>
        <v>5.1433895689946558</v>
      </c>
      <c r="BW244">
        <f t="shared" si="202"/>
        <v>-6.0592326624363455</v>
      </c>
      <c r="BY244">
        <f t="shared" si="203"/>
        <v>13.379412572209173</v>
      </c>
    </row>
    <row r="245" spans="1:77" x14ac:dyDescent="0.25">
      <c r="A245">
        <v>1.411</v>
      </c>
      <c r="B245">
        <v>42.517000000000003</v>
      </c>
      <c r="C245">
        <f t="shared" si="143"/>
        <v>2.411</v>
      </c>
      <c r="D245">
        <f t="shared" si="144"/>
        <v>1.411</v>
      </c>
      <c r="E245">
        <f t="shared" si="145"/>
        <v>141100</v>
      </c>
      <c r="F245">
        <f t="shared" si="146"/>
        <v>1052985074.6268656</v>
      </c>
      <c r="G245">
        <f t="shared" si="147"/>
        <v>3.0137499999999999</v>
      </c>
      <c r="H245">
        <f t="shared" si="148"/>
        <v>1.9288283044851975</v>
      </c>
      <c r="I245">
        <f t="shared" si="149"/>
        <v>7.0861666666666677E-4</v>
      </c>
      <c r="J245">
        <f t="shared" si="150"/>
        <v>1.3840169270833335E-11</v>
      </c>
      <c r="K245" s="1">
        <f t="shared" si="204"/>
        <v>0.14590936786697617</v>
      </c>
      <c r="L245">
        <f t="shared" si="151"/>
        <v>1.4590936786697617E-7</v>
      </c>
      <c r="M245">
        <f t="shared" si="152"/>
        <v>0.85409063213302383</v>
      </c>
      <c r="N245">
        <f t="shared" si="153"/>
        <v>8.5409063213302378E-7</v>
      </c>
      <c r="O245">
        <f t="shared" si="154"/>
        <v>449.67234400734947</v>
      </c>
      <c r="P245">
        <f t="shared" si="155"/>
        <v>7.6812848574482487E-4</v>
      </c>
      <c r="Q245">
        <f t="shared" si="156"/>
        <v>1.0106972641328262E-14</v>
      </c>
      <c r="R245">
        <f t="shared" si="157"/>
        <v>4.8165711646236011E-18</v>
      </c>
      <c r="S245">
        <f t="shared" si="158"/>
        <v>1.9686347968885422E-12</v>
      </c>
      <c r="T245">
        <f t="shared" si="159"/>
        <v>1.0641269172370497E-15</v>
      </c>
      <c r="U245">
        <f t="shared" si="160"/>
        <v>8.4989252249114744E-13</v>
      </c>
      <c r="V245">
        <f t="shared" si="161"/>
        <v>1.2520723374738643E-3</v>
      </c>
      <c r="W245">
        <f t="shared" si="162"/>
        <v>2.3163338243266489</v>
      </c>
      <c r="X245">
        <f t="shared" si="163"/>
        <v>6.0392584016645889</v>
      </c>
      <c r="Y245">
        <f t="shared" si="164"/>
        <v>3.8847678629470899E-5</v>
      </c>
      <c r="Z245">
        <f t="shared" si="165"/>
        <v>0.72404183406687028</v>
      </c>
      <c r="AA245">
        <f t="shared" si="166"/>
        <v>1.7300211588541668E-11</v>
      </c>
      <c r="AC245">
        <f t="shared" si="167"/>
        <v>0.89783328189397527</v>
      </c>
      <c r="AD245">
        <f t="shared" si="168"/>
        <v>6.133464299839237</v>
      </c>
      <c r="AE245">
        <f t="shared" si="169"/>
        <v>2.8550122210975966</v>
      </c>
      <c r="AF245">
        <f t="shared" si="170"/>
        <v>3.3872211791083335E-4</v>
      </c>
      <c r="AG245">
        <f t="shared" si="171"/>
        <v>0.61839734774892696</v>
      </c>
      <c r="AH245">
        <f t="shared" si="172"/>
        <v>7.2027117027016285E-5</v>
      </c>
      <c r="AI245">
        <f t="shared" si="173"/>
        <v>22.09817064040292</v>
      </c>
      <c r="AJ245">
        <f t="shared" si="174"/>
        <v>411865.02165568148</v>
      </c>
      <c r="AK245">
        <f t="shared" si="175"/>
        <v>42121.368097490842</v>
      </c>
      <c r="AL245">
        <f t="shared" si="176"/>
        <v>11714.359541795779</v>
      </c>
      <c r="AM245">
        <f t="shared" si="177"/>
        <v>0.52736103791255884</v>
      </c>
      <c r="AN245">
        <f t="shared" si="178"/>
        <v>6.9174549419391581E+22</v>
      </c>
      <c r="AO245">
        <f t="shared" si="179"/>
        <v>5.7572604030080693E+143</v>
      </c>
      <c r="AP245">
        <f t="shared" si="180"/>
        <v>161122965294.63843</v>
      </c>
      <c r="AQ245">
        <f t="shared" si="181"/>
        <v>2.7154291358936645E+75</v>
      </c>
      <c r="AR245">
        <f t="shared" si="182"/>
        <v>2.3328317401333289</v>
      </c>
      <c r="AS245">
        <f t="shared" si="183"/>
        <v>8.3881721476172757</v>
      </c>
      <c r="AT245">
        <f t="shared" si="184"/>
        <v>98262.064435666049</v>
      </c>
      <c r="AU245">
        <f t="shared" si="184"/>
        <v>98262.06443566602</v>
      </c>
      <c r="AW245">
        <f t="shared" si="185"/>
        <v>1.0529850746268656</v>
      </c>
      <c r="AX245">
        <f t="shared" si="186"/>
        <v>0.73329898832586571</v>
      </c>
      <c r="AY245">
        <f t="shared" si="187"/>
        <v>2.2422215389540187E-2</v>
      </c>
      <c r="AZ245">
        <f t="shared" si="187"/>
        <v>-0.13471891416543824</v>
      </c>
      <c r="BA245">
        <f t="shared" si="188"/>
        <v>0.69640017317977332</v>
      </c>
      <c r="BC245">
        <f t="shared" si="189"/>
        <v>366.64949416293297</v>
      </c>
      <c r="BJ245">
        <f t="shared" si="190"/>
        <v>1.6074656982969701E-14</v>
      </c>
      <c r="BK245">
        <f t="shared" si="191"/>
        <v>0.1267858705967258</v>
      </c>
      <c r="BL245" s="4">
        <f t="shared" si="192"/>
        <v>0.86893578150729134</v>
      </c>
      <c r="BM245" s="1">
        <f t="shared" si="205"/>
        <v>0.14590936786697617</v>
      </c>
      <c r="BN245">
        <f t="shared" si="193"/>
        <v>-0.83591682406042545</v>
      </c>
      <c r="BO245">
        <f t="shared" si="194"/>
        <v>-0.89692914285639225</v>
      </c>
      <c r="BP245">
        <f t="shared" si="195"/>
        <v>0.87321412940327425</v>
      </c>
      <c r="BQ245">
        <f t="shared" si="196"/>
        <v>8.7321412940327426E-7</v>
      </c>
      <c r="BR245">
        <f t="shared" si="197"/>
        <v>0.45627639781941071</v>
      </c>
      <c r="BS245">
        <f t="shared" si="198"/>
        <v>4.3489010467904851E-14</v>
      </c>
      <c r="BT245">
        <f t="shared" si="199"/>
        <v>4.4065238370504425E-2</v>
      </c>
      <c r="BU245">
        <f t="shared" si="200"/>
        <v>-1.355903876223475</v>
      </c>
      <c r="BV245">
        <f t="shared" si="201"/>
        <v>5.1495270137543478</v>
      </c>
      <c r="BW245">
        <f t="shared" si="202"/>
        <v>-6.0588792456241114</v>
      </c>
      <c r="BY245">
        <f t="shared" si="203"/>
        <v>13.106421849270863</v>
      </c>
    </row>
    <row r="246" spans="1:77" x14ac:dyDescent="0.25">
      <c r="A246">
        <v>1.4323999999999999</v>
      </c>
      <c r="B246">
        <v>43.421999999999997</v>
      </c>
      <c r="C246">
        <f t="shared" si="143"/>
        <v>2.4323999999999999</v>
      </c>
      <c r="D246">
        <f t="shared" si="144"/>
        <v>1.4323999999999999</v>
      </c>
      <c r="E246">
        <f t="shared" si="145"/>
        <v>143240</v>
      </c>
      <c r="F246">
        <f t="shared" si="146"/>
        <v>1068955223.880597</v>
      </c>
      <c r="G246">
        <f t="shared" si="147"/>
        <v>3.0404999999999998</v>
      </c>
      <c r="H246">
        <f t="shared" si="148"/>
        <v>1.9409294260671337</v>
      </c>
      <c r="I246">
        <f t="shared" si="149"/>
        <v>7.2369999999999997E-4</v>
      </c>
      <c r="J246">
        <f t="shared" si="150"/>
        <v>1.4134765624999999E-11</v>
      </c>
      <c r="K246" s="1">
        <f t="shared" si="204"/>
        <v>0.14498917475857864</v>
      </c>
      <c r="L246">
        <f t="shared" si="151"/>
        <v>1.4498917475857864E-7</v>
      </c>
      <c r="M246">
        <f t="shared" si="152"/>
        <v>0.85501082524142136</v>
      </c>
      <c r="N246">
        <f t="shared" si="153"/>
        <v>8.5501082524142128E-7</v>
      </c>
      <c r="O246">
        <f t="shared" si="154"/>
        <v>456.98414405813872</v>
      </c>
      <c r="P246">
        <f t="shared" si="155"/>
        <v>7.814594071762172E-4</v>
      </c>
      <c r="Q246">
        <f t="shared" si="156"/>
        <v>9.983374383110725E-15</v>
      </c>
      <c r="R246">
        <f t="shared" si="157"/>
        <v>4.8329349508339519E-18</v>
      </c>
      <c r="S246">
        <f t="shared" si="158"/>
        <v>1.9831876771407842E-12</v>
      </c>
      <c r="T246">
        <f t="shared" si="159"/>
        <v>1.0719933389950185E-15</v>
      </c>
      <c r="U246">
        <f t="shared" si="160"/>
        <v>8.4495172909800718E-13</v>
      </c>
      <c r="V246">
        <f t="shared" si="161"/>
        <v>1.26870364551994E-3</v>
      </c>
      <c r="W246">
        <f t="shared" si="162"/>
        <v>2.3471017442118889</v>
      </c>
      <c r="X246">
        <f t="shared" si="163"/>
        <v>6.1545387762903436</v>
      </c>
      <c r="Y246">
        <f t="shared" si="164"/>
        <v>3.9115441950310611E-5</v>
      </c>
      <c r="Z246">
        <f t="shared" si="165"/>
        <v>0.73865767519600423</v>
      </c>
      <c r="AA246">
        <f t="shared" si="166"/>
        <v>1.7668457031249998E-11</v>
      </c>
      <c r="AC246">
        <f t="shared" si="167"/>
        <v>0.89908286524771075</v>
      </c>
      <c r="AD246">
        <f t="shared" si="168"/>
        <v>6.2553127904521624</v>
      </c>
      <c r="AE246">
        <f t="shared" si="169"/>
        <v>2.8976038340849271</v>
      </c>
      <c r="AF246">
        <f t="shared" si="170"/>
        <v>3.4122607772528614E-4</v>
      </c>
      <c r="AG246">
        <f t="shared" si="171"/>
        <v>0.63156030844024513</v>
      </c>
      <c r="AH246">
        <f t="shared" si="172"/>
        <v>7.2559568251928674E-5</v>
      </c>
      <c r="AI246">
        <f t="shared" si="173"/>
        <v>21.660913488449662</v>
      </c>
      <c r="AJ246">
        <f t="shared" si="174"/>
        <v>409045.61478111934</v>
      </c>
      <c r="AK246">
        <f t="shared" si="175"/>
        <v>42795.801009149902</v>
      </c>
      <c r="AL246">
        <f t="shared" si="176"/>
        <v>11806.813307444676</v>
      </c>
      <c r="AM246">
        <f t="shared" si="177"/>
        <v>0.52524964592357126</v>
      </c>
      <c r="AN246">
        <f t="shared" si="178"/>
        <v>6.8548997908107717E+22</v>
      </c>
      <c r="AO246">
        <f t="shared" si="179"/>
        <v>5.1580454671207506E+143</v>
      </c>
      <c r="AP246">
        <f t="shared" si="180"/>
        <v>139854683952.41852</v>
      </c>
      <c r="AQ246">
        <f t="shared" si="181"/>
        <v>1.9722664788694133E+75</v>
      </c>
      <c r="AR246">
        <f t="shared" si="182"/>
        <v>2.3263864823899794</v>
      </c>
      <c r="AS246">
        <f t="shared" si="183"/>
        <v>8.4323830976442586</v>
      </c>
      <c r="AT246">
        <f t="shared" si="184"/>
        <v>99559.572970737776</v>
      </c>
      <c r="AU246">
        <f t="shared" si="184"/>
        <v>99559.57297073779</v>
      </c>
      <c r="AW246">
        <f t="shared" si="185"/>
        <v>1.068955223880597</v>
      </c>
      <c r="AX246">
        <f t="shared" si="186"/>
        <v>0.74298188784132668</v>
      </c>
      <c r="AY246">
        <f t="shared" si="187"/>
        <v>2.8959513975057707E-2</v>
      </c>
      <c r="AZ246">
        <f t="shared" si="187"/>
        <v>-0.12902177319291577</v>
      </c>
      <c r="BA246">
        <f t="shared" si="188"/>
        <v>0.69505426536398895</v>
      </c>
      <c r="BC246">
        <f t="shared" si="189"/>
        <v>371.49094392066326</v>
      </c>
      <c r="BJ246">
        <f t="shared" si="190"/>
        <v>1.5982445466256033E-14</v>
      </c>
      <c r="BK246">
        <f t="shared" si="191"/>
        <v>0.12642169697585945</v>
      </c>
      <c r="BL246" s="4">
        <f t="shared" si="192"/>
        <v>0.87193886844562096</v>
      </c>
      <c r="BM246" s="1">
        <f t="shared" si="205"/>
        <v>0.14498917475857864</v>
      </c>
      <c r="BN246">
        <f t="shared" si="193"/>
        <v>-0.83866442202790092</v>
      </c>
      <c r="BO246">
        <f t="shared" si="194"/>
        <v>-0.89817838437445363</v>
      </c>
      <c r="BP246">
        <f t="shared" si="195"/>
        <v>0.87357830302414052</v>
      </c>
      <c r="BQ246">
        <f t="shared" si="196"/>
        <v>8.7357830302414049E-7</v>
      </c>
      <c r="BR246">
        <f t="shared" si="197"/>
        <v>0.45665705697641251</v>
      </c>
      <c r="BS246">
        <f t="shared" si="198"/>
        <v>4.356160416604992E-14</v>
      </c>
      <c r="BT246">
        <f t="shared" si="199"/>
        <v>4.413879393266925E-2</v>
      </c>
      <c r="BU246">
        <f t="shared" si="200"/>
        <v>-1.3551795378608746</v>
      </c>
      <c r="BV246">
        <f t="shared" si="201"/>
        <v>5.1560643123398657</v>
      </c>
      <c r="BW246">
        <f t="shared" si="202"/>
        <v>-6.0586981610334618</v>
      </c>
      <c r="BY246">
        <f t="shared" si="203"/>
        <v>12.806113155437904</v>
      </c>
    </row>
    <row r="247" spans="1:77" x14ac:dyDescent="0.25">
      <c r="A247">
        <v>1.4521999999999999</v>
      </c>
      <c r="B247">
        <v>44.427</v>
      </c>
      <c r="C247">
        <f>A247+1</f>
        <v>2.4521999999999999</v>
      </c>
      <c r="D247">
        <f>C247-1</f>
        <v>1.4521999999999999</v>
      </c>
      <c r="E247">
        <f>D247*100000</f>
        <v>145220</v>
      </c>
      <c r="F247">
        <f>E247/(0.000134)</f>
        <v>1083731343.283582</v>
      </c>
      <c r="G247">
        <f>1.25*C247/1</f>
        <v>3.0652499999999998</v>
      </c>
      <c r="H247">
        <f t="shared" si="148"/>
        <v>1.9521257908952798</v>
      </c>
      <c r="I247">
        <f t="shared" si="149"/>
        <v>7.4045000000000003E-4</v>
      </c>
      <c r="J247">
        <f>I247/51200000</f>
        <v>1.44619140625E-11</v>
      </c>
      <c r="K247" s="1">
        <f t="shared" si="204"/>
        <v>0.14382162114557673</v>
      </c>
      <c r="L247">
        <f t="shared" si="151"/>
        <v>1.4382162114557672E-7</v>
      </c>
      <c r="M247">
        <f t="shared" si="152"/>
        <v>0.85617837885442327</v>
      </c>
      <c r="N247">
        <f t="shared" si="153"/>
        <v>8.5617837885442328E-7</v>
      </c>
      <c r="O247">
        <f t="shared" si="154"/>
        <v>463.93367230313186</v>
      </c>
      <c r="P247">
        <f t="shared" si="155"/>
        <v>7.9442660391738917E-4</v>
      </c>
      <c r="Q247">
        <f t="shared" si="156"/>
        <v>9.8275792057602509E-15</v>
      </c>
      <c r="R247">
        <f t="shared" si="157"/>
        <v>4.8272155911684732E-18</v>
      </c>
      <c r="S247">
        <f t="shared" si="158"/>
        <v>1.9908086124339109E-12</v>
      </c>
      <c r="T247">
        <f t="shared" si="159"/>
        <v>1.0761127634777897E-15</v>
      </c>
      <c r="U247">
        <f t="shared" si="160"/>
        <v>8.3867512499461265E-13</v>
      </c>
      <c r="V247">
        <f t="shared" si="161"/>
        <v>1.2831103861399278E-3</v>
      </c>
      <c r="W247">
        <f t="shared" si="162"/>
        <v>2.3737542143588666</v>
      </c>
      <c r="X247">
        <f t="shared" si="163"/>
        <v>6.2798228260141036</v>
      </c>
      <c r="Y247">
        <f t="shared" si="164"/>
        <v>3.92410550931307E-5</v>
      </c>
      <c r="Z247">
        <f t="shared" si="165"/>
        <v>0.75472326314847815</v>
      </c>
      <c r="AA247">
        <f t="shared" si="166"/>
        <v>1.8077392578125E-11</v>
      </c>
      <c r="AC247">
        <f t="shared" si="167"/>
        <v>0.90079785459942041</v>
      </c>
      <c r="AD247">
        <f t="shared" si="168"/>
        <v>6.3879068368802194</v>
      </c>
      <c r="AE247">
        <f t="shared" si="169"/>
        <v>2.9476649511421531</v>
      </c>
      <c r="AF247">
        <f t="shared" si="170"/>
        <v>3.425373312635394E-4</v>
      </c>
      <c r="AG247">
        <f t="shared" si="171"/>
        <v>0.64617773992618432</v>
      </c>
      <c r="AH247">
        <f t="shared" si="172"/>
        <v>7.2838398027304363E-5</v>
      </c>
      <c r="AI247">
        <f t="shared" si="173"/>
        <v>21.199823539628046</v>
      </c>
      <c r="AJ247">
        <f t="shared" si="174"/>
        <v>407736.23344293953</v>
      </c>
      <c r="AK247">
        <f t="shared" si="175"/>
        <v>43594.621606235261</v>
      </c>
      <c r="AL247">
        <f t="shared" si="176"/>
        <v>11859.644009798063</v>
      </c>
      <c r="AM247">
        <f t="shared" si="177"/>
        <v>0.52157812683156612</v>
      </c>
      <c r="AN247">
        <f t="shared" si="178"/>
        <v>6.8258832328695669E+22</v>
      </c>
      <c r="AO247">
        <f t="shared" si="179"/>
        <v>4.9001143555307689E+143</v>
      </c>
      <c r="AP247">
        <f t="shared" si="180"/>
        <v>119914749245.60088</v>
      </c>
      <c r="AQ247">
        <f t="shared" si="181"/>
        <v>1.3978264190446123E+75</v>
      </c>
      <c r="AR247">
        <f t="shared" si="182"/>
        <v>2.3151999960522573</v>
      </c>
      <c r="AS247">
        <f t="shared" si="183"/>
        <v>8.5103960698373555</v>
      </c>
      <c r="AT247">
        <f t="shared" si="184"/>
        <v>100930.26777065553</v>
      </c>
      <c r="AU247">
        <f t="shared" si="184"/>
        <v>100930.26777065557</v>
      </c>
      <c r="AW247">
        <f t="shared" si="185"/>
        <v>1.083731343283582</v>
      </c>
      <c r="AX247">
        <f t="shared" si="186"/>
        <v>0.75321095351235501</v>
      </c>
      <c r="AY247">
        <f t="shared" si="187"/>
        <v>3.4921634056369347E-2</v>
      </c>
      <c r="AZ247">
        <f t="shared" si="187"/>
        <v>-0.12308337291535215</v>
      </c>
      <c r="BA247">
        <f t="shared" si="188"/>
        <v>0.6950163047146094</v>
      </c>
      <c r="BC247">
        <f t="shared" si="189"/>
        <v>376.60547675617727</v>
      </c>
      <c r="BJ247">
        <f t="shared" si="190"/>
        <v>1.5825976869275107E-14</v>
      </c>
      <c r="BK247">
        <f t="shared" si="191"/>
        <v>0.12580133890096362</v>
      </c>
      <c r="BL247" s="4">
        <f t="shared" si="192"/>
        <v>0.87470394158349174</v>
      </c>
      <c r="BM247" s="1">
        <f t="shared" si="205"/>
        <v>0.14382162114557673</v>
      </c>
      <c r="BN247">
        <f t="shared" si="193"/>
        <v>-0.84217582022315385</v>
      </c>
      <c r="BO247">
        <f t="shared" si="194"/>
        <v>-0.90031473667925566</v>
      </c>
      <c r="BP247">
        <f t="shared" si="195"/>
        <v>0.87419866109903643</v>
      </c>
      <c r="BQ247">
        <f t="shared" si="196"/>
        <v>8.7419866109903641E-7</v>
      </c>
      <c r="BR247">
        <f t="shared" si="197"/>
        <v>0.45730586310881777</v>
      </c>
      <c r="BS247">
        <f t="shared" si="198"/>
        <v>4.3685474423482712E-14</v>
      </c>
      <c r="BT247">
        <f t="shared" si="199"/>
        <v>4.4264305466780153E-2</v>
      </c>
      <c r="BU247">
        <f t="shared" si="200"/>
        <v>-1.353946345729037</v>
      </c>
      <c r="BV247">
        <f t="shared" si="201"/>
        <v>5.1620264324211771</v>
      </c>
      <c r="BW247">
        <f t="shared" si="202"/>
        <v>-6.0583898630005022</v>
      </c>
      <c r="BY247">
        <f t="shared" si="203"/>
        <v>12.529605841650829</v>
      </c>
    </row>
    <row r="248" spans="1:77" x14ac:dyDescent="0.25">
      <c r="A248">
        <v>1.4786999999999999</v>
      </c>
      <c r="B248">
        <v>45.040999999999997</v>
      </c>
      <c r="C248">
        <f t="shared" ref="C248:C249" si="206">A248+1</f>
        <v>2.4786999999999999</v>
      </c>
      <c r="D248">
        <f t="shared" si="144"/>
        <v>1.4786999999999999</v>
      </c>
      <c r="E248">
        <f t="shared" si="145"/>
        <v>147870</v>
      </c>
      <c r="F248">
        <f t="shared" si="146"/>
        <v>1103507462.6865671</v>
      </c>
      <c r="G248">
        <f t="shared" ref="G248:G249" si="207">1.25*C248/1</f>
        <v>3.0983749999999999</v>
      </c>
      <c r="H248">
        <f t="shared" si="148"/>
        <v>1.96711082462992</v>
      </c>
      <c r="I248">
        <f t="shared" si="149"/>
        <v>7.506833333333333E-4</v>
      </c>
      <c r="J248">
        <f t="shared" si="150"/>
        <v>1.4661783854166665E-11</v>
      </c>
      <c r="K248" s="1">
        <f t="shared" si="204"/>
        <v>0.14409044462467613</v>
      </c>
      <c r="L248">
        <f t="shared" si="151"/>
        <v>1.4409044462467612E-7</v>
      </c>
      <c r="M248">
        <f t="shared" si="152"/>
        <v>0.85590955537532387</v>
      </c>
      <c r="N248">
        <f t="shared" si="153"/>
        <v>8.5590955537532387E-7</v>
      </c>
      <c r="O248">
        <f t="shared" si="154"/>
        <v>472.2512908707057</v>
      </c>
      <c r="P248">
        <f t="shared" si="155"/>
        <v>8.0841542563741566E-4</v>
      </c>
      <c r="Q248">
        <f t="shared" si="156"/>
        <v>9.8633483044602589E-15</v>
      </c>
      <c r="R248">
        <f t="shared" si="157"/>
        <v>4.9322650372439126E-18</v>
      </c>
      <c r="S248">
        <f t="shared" si="158"/>
        <v>2.03178824475459E-12</v>
      </c>
      <c r="T248">
        <f t="shared" si="159"/>
        <v>1.0982639160835621E-15</v>
      </c>
      <c r="U248">
        <f t="shared" si="160"/>
        <v>8.401210412384392E-13</v>
      </c>
      <c r="V248">
        <f t="shared" si="161"/>
        <v>1.3072686698390381E-3</v>
      </c>
      <c r="W248">
        <f t="shared" si="162"/>
        <v>2.4184470392022206</v>
      </c>
      <c r="X248">
        <f t="shared" si="163"/>
        <v>6.3706125139588847</v>
      </c>
      <c r="Y248">
        <f t="shared" si="164"/>
        <v>4.0054610250560859E-5</v>
      </c>
      <c r="Z248">
        <f t="shared" si="165"/>
        <v>0.76539417803074439</v>
      </c>
      <c r="AA248">
        <f t="shared" si="166"/>
        <v>1.8327229817708331E-11</v>
      </c>
      <c r="AC248">
        <f t="shared" si="167"/>
        <v>0.90020205107530626</v>
      </c>
      <c r="AD248">
        <f t="shared" si="168"/>
        <v>6.4804767222763111</v>
      </c>
      <c r="AE248">
        <f t="shared" si="169"/>
        <v>2.9656379113446421</v>
      </c>
      <c r="AF248">
        <f t="shared" si="170"/>
        <v>3.4958826212832319E-4</v>
      </c>
      <c r="AG248">
        <f t="shared" si="171"/>
        <v>0.65510819060515579</v>
      </c>
      <c r="AH248">
        <f t="shared" si="172"/>
        <v>7.4337733900850333E-5</v>
      </c>
      <c r="AI248">
        <f t="shared" si="173"/>
        <v>20.904261437114442</v>
      </c>
      <c r="AJ248">
        <f t="shared" si="174"/>
        <v>399454.64204775199</v>
      </c>
      <c r="AK248">
        <f t="shared" si="175"/>
        <v>43846.662169531046</v>
      </c>
      <c r="AL248">
        <f t="shared" si="176"/>
        <v>12102.014909592486</v>
      </c>
      <c r="AM248">
        <f t="shared" si="177"/>
        <v>0.52536431788650839</v>
      </c>
      <c r="AN248">
        <f t="shared" si="178"/>
        <v>6.6428814488235925E+22</v>
      </c>
      <c r="AO248">
        <f t="shared" si="179"/>
        <v>3.5287173046994609E+143</v>
      </c>
      <c r="AP248">
        <f t="shared" si="180"/>
        <v>108375981385.89674</v>
      </c>
      <c r="AQ248">
        <f t="shared" si="181"/>
        <v>1.1165921223819681E+75</v>
      </c>
      <c r="AR248">
        <f t="shared" si="182"/>
        <v>2.3267363022813732</v>
      </c>
      <c r="AS248">
        <f t="shared" si="183"/>
        <v>8.4299698327797365</v>
      </c>
      <c r="AT248">
        <f t="shared" si="184"/>
        <v>102019.62060371524</v>
      </c>
      <c r="AU248">
        <f t="shared" si="184"/>
        <v>102019.62060371524</v>
      </c>
      <c r="AW248">
        <f t="shared" si="185"/>
        <v>1.1035074626865671</v>
      </c>
      <c r="AX248">
        <f t="shared" si="186"/>
        <v>0.76134045226653158</v>
      </c>
      <c r="AY248">
        <f t="shared" si="187"/>
        <v>4.2775274509578937E-2</v>
      </c>
      <c r="AZ248">
        <f t="shared" si="187"/>
        <v>-0.11842109424530417</v>
      </c>
      <c r="BA248">
        <f t="shared" si="188"/>
        <v>0.68992777847917253</v>
      </c>
      <c r="BC248">
        <f t="shared" si="189"/>
        <v>380.67022613326577</v>
      </c>
      <c r="BJ248">
        <f t="shared" si="190"/>
        <v>1.597927902799346E-14</v>
      </c>
      <c r="BK248">
        <f t="shared" si="191"/>
        <v>0.12640917303737675</v>
      </c>
      <c r="BL248" s="4">
        <f t="shared" si="192"/>
        <v>0.87729046410152189</v>
      </c>
      <c r="BM248" s="1">
        <f t="shared" si="205"/>
        <v>0.14409044462467613</v>
      </c>
      <c r="BN248">
        <f t="shared" si="193"/>
        <v>-0.84136481852238421</v>
      </c>
      <c r="BO248">
        <f t="shared" si="194"/>
        <v>-0.89822140979598453</v>
      </c>
      <c r="BP248">
        <f t="shared" si="195"/>
        <v>0.87359082696262325</v>
      </c>
      <c r="BQ248">
        <f t="shared" si="196"/>
        <v>8.7359082696262325E-7</v>
      </c>
      <c r="BR248">
        <f t="shared" si="197"/>
        <v>0.45667015067589062</v>
      </c>
      <c r="BS248">
        <f t="shared" si="198"/>
        <v>4.3564102280213673E-14</v>
      </c>
      <c r="BT248">
        <f t="shared" si="199"/>
        <v>4.4141325146760307E-2</v>
      </c>
      <c r="BU248">
        <f t="shared" si="200"/>
        <v>-1.3551546332204183</v>
      </c>
      <c r="BV248">
        <f t="shared" si="201"/>
        <v>5.1698800728743866</v>
      </c>
      <c r="BW248">
        <f t="shared" si="202"/>
        <v>-6.0586919348733472</v>
      </c>
      <c r="BY248">
        <f t="shared" si="203"/>
        <v>12.270953589847815</v>
      </c>
    </row>
    <row r="249" spans="1:77" x14ac:dyDescent="0.25">
      <c r="A249">
        <v>1.4955000000000001</v>
      </c>
      <c r="B249">
        <v>46.177</v>
      </c>
      <c r="C249">
        <f t="shared" si="206"/>
        <v>2.4954999999999998</v>
      </c>
      <c r="D249">
        <f t="shared" si="144"/>
        <v>1.4954999999999998</v>
      </c>
      <c r="E249">
        <f t="shared" si="145"/>
        <v>149549.99999999997</v>
      </c>
      <c r="F249">
        <f t="shared" si="146"/>
        <v>1116044776.1194026</v>
      </c>
      <c r="G249">
        <f t="shared" si="207"/>
        <v>3.1193749999999998</v>
      </c>
      <c r="H249">
        <f t="shared" si="148"/>
        <v>1.9766107705447107</v>
      </c>
      <c r="I249">
        <f t="shared" si="149"/>
        <v>7.6961666666666663E-4</v>
      </c>
      <c r="J249">
        <f t="shared" si="150"/>
        <v>1.5031575520833332E-11</v>
      </c>
      <c r="K249" s="1">
        <f t="shared" si="204"/>
        <v>0.14257739099295308</v>
      </c>
      <c r="L249">
        <f t="shared" si="151"/>
        <v>1.4257739099295307E-7</v>
      </c>
      <c r="M249">
        <f t="shared" si="152"/>
        <v>0.85742260900704692</v>
      </c>
      <c r="N249">
        <f t="shared" si="153"/>
        <v>8.5742260900704689E-7</v>
      </c>
      <c r="O249">
        <f t="shared" si="154"/>
        <v>478.46101185449186</v>
      </c>
      <c r="P249">
        <f t="shared" si="155"/>
        <v>8.204932425329134E-4</v>
      </c>
      <c r="Q249">
        <f t="shared" si="156"/>
        <v>9.6628199931621697E-15</v>
      </c>
      <c r="R249">
        <f t="shared" si="157"/>
        <v>4.8920566013705499E-18</v>
      </c>
      <c r="S249">
        <f t="shared" si="158"/>
        <v>2.0283171274438732E-12</v>
      </c>
      <c r="T249">
        <f t="shared" si="159"/>
        <v>1.0963876364561476E-15</v>
      </c>
      <c r="U249">
        <f t="shared" si="160"/>
        <v>8.3197689125696597E-13</v>
      </c>
      <c r="V249">
        <f t="shared" si="161"/>
        <v>1.317810203597969E-3</v>
      </c>
      <c r="W249">
        <f t="shared" si="162"/>
        <v>2.4379488766562427</v>
      </c>
      <c r="X249">
        <f t="shared" si="163"/>
        <v>6.50825811201197</v>
      </c>
      <c r="Y249">
        <f t="shared" si="164"/>
        <v>3.9953608069867565E-5</v>
      </c>
      <c r="Z249">
        <f t="shared" si="165"/>
        <v>0.78331381955258006</v>
      </c>
      <c r="AA249">
        <f t="shared" si="166"/>
        <v>1.8789469401041664E-11</v>
      </c>
      <c r="AC249">
        <f t="shared" si="167"/>
        <v>0.9025680696327405</v>
      </c>
      <c r="AD249">
        <f t="shared" si="168"/>
        <v>6.6265072604806825</v>
      </c>
      <c r="AE249">
        <f t="shared" si="169"/>
        <v>3.0258227647171991</v>
      </c>
      <c r="AF249">
        <f t="shared" si="170"/>
        <v>3.489910237736721E-4</v>
      </c>
      <c r="AG249">
        <f t="shared" si="171"/>
        <v>0.67163097883204814</v>
      </c>
      <c r="AH249">
        <f t="shared" si="172"/>
        <v>7.4210734940378543E-5</v>
      </c>
      <c r="AI249">
        <f t="shared" si="173"/>
        <v>20.426040752273483</v>
      </c>
      <c r="AJ249">
        <f t="shared" si="174"/>
        <v>400464.45797887654</v>
      </c>
      <c r="AK249">
        <f t="shared" si="175"/>
        <v>44815.573201985593</v>
      </c>
      <c r="AL249">
        <f t="shared" si="176"/>
        <v>12091.189230482869</v>
      </c>
      <c r="AM249">
        <f t="shared" si="177"/>
        <v>0.51942163059543112</v>
      </c>
      <c r="AN249">
        <f t="shared" si="178"/>
        <v>6.665147061604033E+22</v>
      </c>
      <c r="AO249">
        <f t="shared" si="179"/>
        <v>3.6741844106442312E+143</v>
      </c>
      <c r="AP249">
        <f t="shared" si="180"/>
        <v>91599602286.01268</v>
      </c>
      <c r="AQ249">
        <f t="shared" si="181"/>
        <v>7.7105332222949695E+74</v>
      </c>
      <c r="AR249">
        <f t="shared" si="182"/>
        <v>2.3086420915212789</v>
      </c>
      <c r="AS249">
        <f t="shared" si="183"/>
        <v>8.5569017800927369</v>
      </c>
      <c r="AT249">
        <f t="shared" si="184"/>
        <v>103463.118649757</v>
      </c>
      <c r="AU249">
        <f t="shared" si="184"/>
        <v>103463.11864975699</v>
      </c>
      <c r="AW249">
        <f t="shared" si="185"/>
        <v>1.1160447761194026</v>
      </c>
      <c r="AX249">
        <f t="shared" si="186"/>
        <v>0.77211282574445506</v>
      </c>
      <c r="AY249">
        <f t="shared" si="187"/>
        <v>4.7681619002529166E-2</v>
      </c>
      <c r="AZ249">
        <f t="shared" si="187"/>
        <v>-0.11231923331970184</v>
      </c>
      <c r="BA249">
        <f t="shared" si="188"/>
        <v>0.69182961317122715</v>
      </c>
      <c r="BC249">
        <f t="shared" si="189"/>
        <v>386.05641287222761</v>
      </c>
      <c r="BJ249">
        <f t="shared" si="190"/>
        <v>1.5729420911527971E-14</v>
      </c>
      <c r="BK249">
        <f t="shared" si="191"/>
        <v>0.12541698812971061</v>
      </c>
      <c r="BL249" s="4">
        <f t="shared" si="192"/>
        <v>0.87964148632730543</v>
      </c>
      <c r="BM249" s="1">
        <f t="shared" si="205"/>
        <v>0.14257739099295308</v>
      </c>
      <c r="BN249">
        <f t="shared" si="193"/>
        <v>-0.84594933665438476</v>
      </c>
      <c r="BO249">
        <f t="shared" si="194"/>
        <v>-0.9016436329527352</v>
      </c>
      <c r="BP249">
        <f t="shared" si="195"/>
        <v>0.87458301187028942</v>
      </c>
      <c r="BQ249">
        <f t="shared" si="196"/>
        <v>8.7458301187028935E-7</v>
      </c>
      <c r="BR249">
        <f t="shared" si="197"/>
        <v>0.45770807031337163</v>
      </c>
      <c r="BS249">
        <f t="shared" si="198"/>
        <v>4.3762352245400511E-14</v>
      </c>
      <c r="BT249">
        <f t="shared" si="199"/>
        <v>4.4342201917211305E-2</v>
      </c>
      <c r="BU249">
        <f t="shared" si="200"/>
        <v>-1.353182744763459</v>
      </c>
      <c r="BV249">
        <f t="shared" si="201"/>
        <v>5.1747864173673372</v>
      </c>
      <c r="BW249">
        <f t="shared" si="202"/>
        <v>-6.058198962759108</v>
      </c>
      <c r="BY249">
        <f t="shared" si="203"/>
        <v>12.03585136726946</v>
      </c>
    </row>
    <row r="250" spans="1:77" x14ac:dyDescent="0.25">
      <c r="BK250" s="1" t="s">
        <v>115</v>
      </c>
      <c r="BL250" s="4">
        <f>AVERAGE(BL236:BL249)</f>
        <v>0.86049982410566528</v>
      </c>
      <c r="BX250" s="1" t="s">
        <v>115</v>
      </c>
      <c r="BY250">
        <f>AVERAGE(BY236:BY249)</f>
        <v>13.950017589433477</v>
      </c>
    </row>
    <row r="251" spans="1:77" x14ac:dyDescent="0.25">
      <c r="A251" s="1" t="s">
        <v>116</v>
      </c>
      <c r="BK251" s="1" t="s">
        <v>117</v>
      </c>
      <c r="BL251" s="4">
        <f>_xlfn.VAR.S(BL236:BL249)</f>
        <v>1.8446847578675155E-4</v>
      </c>
      <c r="BX251" s="1" t="s">
        <v>117</v>
      </c>
      <c r="BY251">
        <f>_xlfn.VAR.S(BY236:BY249)</f>
        <v>1.844684757867513</v>
      </c>
    </row>
    <row r="252" spans="1:77" x14ac:dyDescent="0.25">
      <c r="A252" t="s">
        <v>28</v>
      </c>
      <c r="B252" t="s">
        <v>29</v>
      </c>
      <c r="C252" t="s">
        <v>51</v>
      </c>
      <c r="D252" t="s">
        <v>52</v>
      </c>
      <c r="E252" t="s">
        <v>53</v>
      </c>
      <c r="F252" s="3" t="s">
        <v>54</v>
      </c>
      <c r="G252" t="s">
        <v>55</v>
      </c>
      <c r="H252" t="s">
        <v>56</v>
      </c>
      <c r="I252" t="s">
        <v>57</v>
      </c>
      <c r="J252" t="s">
        <v>58</v>
      </c>
      <c r="BK252" s="1" t="s">
        <v>118</v>
      </c>
      <c r="BL252">
        <f>BL251^0.5</f>
        <v>1.3581917235307817E-2</v>
      </c>
      <c r="BX252" s="1" t="s">
        <v>118</v>
      </c>
      <c r="BY252">
        <f>BY251^0.5</f>
        <v>1.3581917235307808</v>
      </c>
    </row>
    <row r="253" spans="1:77" x14ac:dyDescent="0.25">
      <c r="A253">
        <v>1.2342</v>
      </c>
      <c r="B253">
        <v>67.415000000000006</v>
      </c>
      <c r="C253">
        <f t="shared" ref="C253:C266" si="208">A253+1</f>
        <v>2.2342</v>
      </c>
      <c r="D253">
        <f t="shared" ref="D253:D266" si="209">C253-1</f>
        <v>1.2342</v>
      </c>
      <c r="E253">
        <f t="shared" ref="E253:E266" si="210">D253*100000</f>
        <v>123420</v>
      </c>
      <c r="F253">
        <f t="shared" ref="F253:F266" si="211">E253/(0.000134)</f>
        <v>921044776.119403</v>
      </c>
      <c r="G253">
        <f t="shared" ref="G253:G266" si="212">1.25*C253/1</f>
        <v>2.7927499999999998</v>
      </c>
      <c r="H253">
        <f t="shared" ref="H253:H266" si="213">(((((C253+1)*100000)/2)*28.02)/(8.314*298))/1000</f>
        <v>1.8288526831914471</v>
      </c>
      <c r="I253">
        <f t="shared" ref="I253:I266" si="214">B253/60000</f>
        <v>1.1235833333333334E-3</v>
      </c>
      <c r="J253">
        <f t="shared" ref="J253:J266" si="215">I253/51200000</f>
        <v>2.1944986979166668E-11</v>
      </c>
      <c r="BK253" s="1" t="s">
        <v>119</v>
      </c>
      <c r="BL253">
        <f>BL252*100</f>
        <v>1.3581917235307817</v>
      </c>
    </row>
    <row r="254" spans="1:77" x14ac:dyDescent="0.25">
      <c r="A254">
        <v>1.2555000000000001</v>
      </c>
      <c r="B254">
        <v>68.488</v>
      </c>
      <c r="C254">
        <f t="shared" si="208"/>
        <v>2.2555000000000001</v>
      </c>
      <c r="D254">
        <f t="shared" si="209"/>
        <v>1.2555000000000001</v>
      </c>
      <c r="E254">
        <f t="shared" si="210"/>
        <v>125550</v>
      </c>
      <c r="F254">
        <f t="shared" si="211"/>
        <v>936940298.50746262</v>
      </c>
      <c r="G254">
        <f t="shared" si="212"/>
        <v>2.819375</v>
      </c>
      <c r="H254">
        <f t="shared" si="213"/>
        <v>1.840897257476271</v>
      </c>
      <c r="I254">
        <f t="shared" si="214"/>
        <v>1.1414666666666666E-3</v>
      </c>
      <c r="J254">
        <f t="shared" si="215"/>
        <v>2.2294270833333331E-11</v>
      </c>
    </row>
    <row r="255" spans="1:77" x14ac:dyDescent="0.25">
      <c r="A255">
        <v>1.2722</v>
      </c>
      <c r="B255">
        <v>69.978999999999999</v>
      </c>
      <c r="C255">
        <f t="shared" si="208"/>
        <v>2.2721999999999998</v>
      </c>
      <c r="D255">
        <f t="shared" si="209"/>
        <v>1.2721999999999998</v>
      </c>
      <c r="E255">
        <f t="shared" si="210"/>
        <v>127219.99999999997</v>
      </c>
      <c r="F255">
        <f t="shared" si="211"/>
        <v>949402985.07462656</v>
      </c>
      <c r="G255">
        <f t="shared" si="212"/>
        <v>2.8402499999999997</v>
      </c>
      <c r="H255">
        <f t="shared" si="213"/>
        <v>1.8503406560939499</v>
      </c>
      <c r="I255">
        <f t="shared" si="214"/>
        <v>1.1663166666666667E-3</v>
      </c>
      <c r="J255">
        <f t="shared" si="215"/>
        <v>2.2779622395833333E-11</v>
      </c>
    </row>
    <row r="256" spans="1:77" x14ac:dyDescent="0.25">
      <c r="A256">
        <v>1.292</v>
      </c>
      <c r="B256">
        <v>71.337000000000003</v>
      </c>
      <c r="C256">
        <f t="shared" si="208"/>
        <v>2.2919999999999998</v>
      </c>
      <c r="D256">
        <f t="shared" si="209"/>
        <v>1.2919999999999998</v>
      </c>
      <c r="E256">
        <f t="shared" si="210"/>
        <v>129199.99999999999</v>
      </c>
      <c r="F256">
        <f t="shared" si="211"/>
        <v>964179104.47761178</v>
      </c>
      <c r="G256">
        <f t="shared" si="212"/>
        <v>2.8649999999999998</v>
      </c>
      <c r="H256">
        <f t="shared" si="213"/>
        <v>1.8615370209220963</v>
      </c>
      <c r="I256">
        <f t="shared" si="214"/>
        <v>1.18895E-3</v>
      </c>
      <c r="J256">
        <f t="shared" si="215"/>
        <v>2.3221679687500001E-11</v>
      </c>
    </row>
    <row r="257" spans="1:79" x14ac:dyDescent="0.25">
      <c r="A257">
        <v>1.3113999999999999</v>
      </c>
      <c r="B257">
        <v>72.914000000000001</v>
      </c>
      <c r="C257">
        <f t="shared" si="208"/>
        <v>2.3113999999999999</v>
      </c>
      <c r="D257">
        <f t="shared" si="209"/>
        <v>1.3113999999999999</v>
      </c>
      <c r="E257">
        <f t="shared" si="210"/>
        <v>131140</v>
      </c>
      <c r="F257">
        <f t="shared" si="211"/>
        <v>978656716.41791046</v>
      </c>
      <c r="G257">
        <f t="shared" si="212"/>
        <v>2.8892499999999997</v>
      </c>
      <c r="H257">
        <f t="shared" si="213"/>
        <v>1.8725071965617952</v>
      </c>
      <c r="I257">
        <f t="shared" si="214"/>
        <v>1.2152333333333334E-3</v>
      </c>
      <c r="J257">
        <f t="shared" si="215"/>
        <v>2.3735026041666669E-11</v>
      </c>
    </row>
    <row r="258" spans="1:79" x14ac:dyDescent="0.25">
      <c r="A258">
        <v>1.3324</v>
      </c>
      <c r="B258">
        <v>74.209999999999994</v>
      </c>
      <c r="C258">
        <f t="shared" si="208"/>
        <v>2.3323999999999998</v>
      </c>
      <c r="D258">
        <f t="shared" si="209"/>
        <v>1.3323999999999998</v>
      </c>
      <c r="E258">
        <f t="shared" si="210"/>
        <v>133239.99999999997</v>
      </c>
      <c r="F258">
        <f t="shared" si="211"/>
        <v>994328358.20895493</v>
      </c>
      <c r="G258">
        <f t="shared" si="212"/>
        <v>2.9154999999999998</v>
      </c>
      <c r="H258">
        <f t="shared" si="213"/>
        <v>1.8843821289552836</v>
      </c>
      <c r="I258">
        <f t="shared" si="214"/>
        <v>1.2368333333333333E-3</v>
      </c>
      <c r="J258">
        <f t="shared" si="215"/>
        <v>2.4156901041666666E-11</v>
      </c>
    </row>
    <row r="259" spans="1:79" x14ac:dyDescent="0.25">
      <c r="A259">
        <v>1.3512999999999999</v>
      </c>
      <c r="B259">
        <v>75.769000000000005</v>
      </c>
      <c r="C259">
        <f t="shared" si="208"/>
        <v>2.3513000000000002</v>
      </c>
      <c r="D259">
        <f t="shared" si="209"/>
        <v>1.3513000000000002</v>
      </c>
      <c r="E259">
        <f t="shared" si="210"/>
        <v>135130.00000000003</v>
      </c>
      <c r="F259">
        <f t="shared" si="211"/>
        <v>1008432835.8208957</v>
      </c>
      <c r="G259">
        <f t="shared" si="212"/>
        <v>2.9391250000000002</v>
      </c>
      <c r="H259">
        <f t="shared" si="213"/>
        <v>1.895069568109423</v>
      </c>
      <c r="I259">
        <f t="shared" si="214"/>
        <v>1.2628166666666667E-3</v>
      </c>
      <c r="J259">
        <f t="shared" si="215"/>
        <v>2.4664388020833334E-11</v>
      </c>
    </row>
    <row r="260" spans="1:79" x14ac:dyDescent="0.25">
      <c r="A260">
        <v>1.3752</v>
      </c>
      <c r="B260">
        <v>77.006</v>
      </c>
      <c r="C260">
        <f t="shared" si="208"/>
        <v>2.3752</v>
      </c>
      <c r="D260">
        <f t="shared" si="209"/>
        <v>1.3752</v>
      </c>
      <c r="E260">
        <f t="shared" si="210"/>
        <v>137520</v>
      </c>
      <c r="F260">
        <f t="shared" si="211"/>
        <v>1026268656.7164179</v>
      </c>
      <c r="G260">
        <f t="shared" si="212"/>
        <v>2.9689999999999999</v>
      </c>
      <c r="H260">
        <f t="shared" si="213"/>
        <v>1.9085843721191553</v>
      </c>
      <c r="I260">
        <f t="shared" si="214"/>
        <v>1.2834333333333334E-3</v>
      </c>
      <c r="J260">
        <f t="shared" si="215"/>
        <v>2.5067057291666667E-11</v>
      </c>
    </row>
    <row r="261" spans="1:79" x14ac:dyDescent="0.25">
      <c r="A261">
        <v>1.3912</v>
      </c>
      <c r="B261">
        <v>78.424000000000007</v>
      </c>
      <c r="C261">
        <f t="shared" si="208"/>
        <v>2.3912</v>
      </c>
      <c r="D261">
        <f t="shared" si="209"/>
        <v>1.3912</v>
      </c>
      <c r="E261">
        <f t="shared" si="210"/>
        <v>139120</v>
      </c>
      <c r="F261">
        <f t="shared" si="211"/>
        <v>1038208955.2238805</v>
      </c>
      <c r="G261">
        <f t="shared" si="212"/>
        <v>2.9889999999999999</v>
      </c>
      <c r="H261">
        <f t="shared" si="213"/>
        <v>1.9176319396570514</v>
      </c>
      <c r="I261">
        <f t="shared" si="214"/>
        <v>1.3070666666666667E-3</v>
      </c>
      <c r="J261">
        <f t="shared" si="215"/>
        <v>2.5528645833333335E-11</v>
      </c>
    </row>
    <row r="262" spans="1:79" x14ac:dyDescent="0.25">
      <c r="A262">
        <v>1.4136</v>
      </c>
      <c r="B262">
        <v>79.900000000000006</v>
      </c>
      <c r="C262">
        <f t="shared" si="208"/>
        <v>2.4135999999999997</v>
      </c>
      <c r="D262">
        <f t="shared" si="209"/>
        <v>1.4135999999999997</v>
      </c>
      <c r="E262">
        <f t="shared" si="210"/>
        <v>141359.99999999997</v>
      </c>
      <c r="F262">
        <f t="shared" si="211"/>
        <v>1054925373.1343281</v>
      </c>
      <c r="G262">
        <f t="shared" si="212"/>
        <v>3.0169999999999995</v>
      </c>
      <c r="H262">
        <f t="shared" si="213"/>
        <v>1.9302985342101056</v>
      </c>
      <c r="I262">
        <f t="shared" si="214"/>
        <v>1.3316666666666668E-3</v>
      </c>
      <c r="J262">
        <f t="shared" si="215"/>
        <v>2.6009114583333334E-11</v>
      </c>
    </row>
    <row r="263" spans="1:79" x14ac:dyDescent="0.25">
      <c r="A263">
        <v>1.4311</v>
      </c>
      <c r="B263">
        <v>81.25</v>
      </c>
      <c r="C263">
        <f t="shared" si="208"/>
        <v>2.4310999999999998</v>
      </c>
      <c r="D263">
        <f t="shared" si="209"/>
        <v>1.4310999999999998</v>
      </c>
      <c r="E263">
        <f t="shared" si="210"/>
        <v>143109.99999999997</v>
      </c>
      <c r="F263">
        <f t="shared" si="211"/>
        <v>1067985074.6268654</v>
      </c>
      <c r="G263">
        <f t="shared" si="212"/>
        <v>3.038875</v>
      </c>
      <c r="H263">
        <f t="shared" si="213"/>
        <v>1.9401943112046793</v>
      </c>
      <c r="I263">
        <f t="shared" si="214"/>
        <v>1.3541666666666667E-3</v>
      </c>
      <c r="J263">
        <f t="shared" si="215"/>
        <v>2.6448567708333334E-11</v>
      </c>
    </row>
    <row r="264" spans="1:79" x14ac:dyDescent="0.25">
      <c r="A264">
        <v>1.4521999999999999</v>
      </c>
      <c r="B264">
        <v>82.677999999999997</v>
      </c>
      <c r="C264">
        <f t="shared" si="208"/>
        <v>2.4521999999999999</v>
      </c>
      <c r="D264">
        <f t="shared" si="209"/>
        <v>1.4521999999999999</v>
      </c>
      <c r="E264">
        <f t="shared" si="210"/>
        <v>145220</v>
      </c>
      <c r="F264">
        <f t="shared" si="211"/>
        <v>1083731343.283582</v>
      </c>
      <c r="G264">
        <f t="shared" si="212"/>
        <v>3.0652499999999998</v>
      </c>
      <c r="H264">
        <f t="shared" si="213"/>
        <v>1.9521257908952798</v>
      </c>
      <c r="I264">
        <f t="shared" si="214"/>
        <v>1.3779666666666665E-3</v>
      </c>
      <c r="J264">
        <f t="shared" si="215"/>
        <v>2.6913411458333331E-11</v>
      </c>
    </row>
    <row r="265" spans="1:79" x14ac:dyDescent="0.25">
      <c r="A265">
        <v>1.4738</v>
      </c>
      <c r="B265">
        <v>83.926000000000002</v>
      </c>
      <c r="C265">
        <f t="shared" si="208"/>
        <v>2.4737999999999998</v>
      </c>
      <c r="D265">
        <f t="shared" si="209"/>
        <v>1.4737999999999998</v>
      </c>
      <c r="E265">
        <f t="shared" si="210"/>
        <v>147379.99999999997</v>
      </c>
      <c r="F265">
        <f t="shared" si="211"/>
        <v>1099850746.2686565</v>
      </c>
      <c r="G265">
        <f t="shared" si="212"/>
        <v>3.0922499999999999</v>
      </c>
      <c r="H265">
        <f t="shared" si="213"/>
        <v>1.9643400070714392</v>
      </c>
      <c r="I265">
        <f t="shared" si="214"/>
        <v>1.3987666666666666E-3</v>
      </c>
      <c r="J265">
        <f t="shared" si="215"/>
        <v>2.7319661458333333E-11</v>
      </c>
    </row>
    <row r="266" spans="1:79" x14ac:dyDescent="0.25">
      <c r="A266">
        <v>1.4912000000000001</v>
      </c>
      <c r="B266">
        <v>85.436999999999998</v>
      </c>
      <c r="C266">
        <f t="shared" si="208"/>
        <v>2.4912000000000001</v>
      </c>
      <c r="D266">
        <f t="shared" si="209"/>
        <v>1.4912000000000001</v>
      </c>
      <c r="E266">
        <f t="shared" si="210"/>
        <v>149120</v>
      </c>
      <c r="F266">
        <f t="shared" si="211"/>
        <v>1112835820.8955224</v>
      </c>
      <c r="G266">
        <f t="shared" si="212"/>
        <v>3.1139999999999999</v>
      </c>
      <c r="H266">
        <f t="shared" si="213"/>
        <v>1.9741792367689011</v>
      </c>
      <c r="I266">
        <f t="shared" si="214"/>
        <v>1.42395E-3</v>
      </c>
      <c r="J266">
        <f t="shared" si="215"/>
        <v>2.78115234375E-11</v>
      </c>
    </row>
    <row r="268" spans="1:79" x14ac:dyDescent="0.25">
      <c r="A268" s="6" t="s">
        <v>125</v>
      </c>
    </row>
    <row r="269" spans="1:79" x14ac:dyDescent="0.25">
      <c r="A269" s="1" t="s">
        <v>46</v>
      </c>
      <c r="K269" s="7" t="s">
        <v>47</v>
      </c>
      <c r="L269" s="7"/>
      <c r="M269" s="7"/>
      <c r="X269" t="s">
        <v>48</v>
      </c>
      <c r="BM269" s="4"/>
      <c r="BN269" s="8" t="s">
        <v>50</v>
      </c>
      <c r="BS269" s="8" t="s">
        <v>126</v>
      </c>
      <c r="BV269" s="4"/>
      <c r="BW269" s="4"/>
      <c r="BX269" s="4"/>
      <c r="BY269" s="4"/>
      <c r="BZ269" s="4"/>
      <c r="CA269" s="4"/>
    </row>
    <row r="270" spans="1:79" x14ac:dyDescent="0.25">
      <c r="A270" t="s">
        <v>42</v>
      </c>
      <c r="B270" t="s">
        <v>43</v>
      </c>
      <c r="C270" t="s">
        <v>51</v>
      </c>
      <c r="D270" t="s">
        <v>52</v>
      </c>
      <c r="E270" t="s">
        <v>53</v>
      </c>
      <c r="F270" s="3" t="s">
        <v>54</v>
      </c>
      <c r="G270" t="s">
        <v>55</v>
      </c>
      <c r="H270" t="s">
        <v>56</v>
      </c>
      <c r="I270" t="s">
        <v>57</v>
      </c>
      <c r="J270" t="s">
        <v>58</v>
      </c>
      <c r="K270" s="1" t="s">
        <v>59</v>
      </c>
      <c r="L270" t="s">
        <v>60</v>
      </c>
      <c r="M270" t="s">
        <v>61</v>
      </c>
      <c r="N270" t="s">
        <v>62</v>
      </c>
      <c r="O270" t="s">
        <v>63</v>
      </c>
      <c r="P270" s="9" t="s">
        <v>64</v>
      </c>
      <c r="Q270" s="9" t="s">
        <v>65</v>
      </c>
      <c r="R270" s="9" t="s">
        <v>66</v>
      </c>
      <c r="S270" s="9" t="s">
        <v>67</v>
      </c>
      <c r="T270" s="9" t="s">
        <v>68</v>
      </c>
      <c r="U270" s="3" t="s">
        <v>69</v>
      </c>
      <c r="V270" s="9" t="s">
        <v>70</v>
      </c>
      <c r="W270" s="9" t="s">
        <v>71</v>
      </c>
      <c r="X270" s="10" t="s">
        <v>72</v>
      </c>
      <c r="Y270" s="10" t="s">
        <v>73</v>
      </c>
      <c r="Z270" s="10" t="s">
        <v>74</v>
      </c>
      <c r="AA270" s="10" t="s">
        <v>75</v>
      </c>
      <c r="AB270" s="11"/>
      <c r="AC270" s="12" t="s">
        <v>76</v>
      </c>
      <c r="AD270" s="12" t="s">
        <v>77</v>
      </c>
      <c r="AE270" s="11" t="s">
        <v>127</v>
      </c>
      <c r="AF270" s="11" t="s">
        <v>82</v>
      </c>
      <c r="AG270" s="11" t="s">
        <v>84</v>
      </c>
      <c r="AI270" s="13" t="s">
        <v>128</v>
      </c>
      <c r="AJ270" s="13" t="s">
        <v>129</v>
      </c>
      <c r="AK270" s="11" t="s">
        <v>130</v>
      </c>
      <c r="AL270" s="11" t="s">
        <v>131</v>
      </c>
      <c r="AM270" s="14" t="s">
        <v>132</v>
      </c>
      <c r="AN270" s="14" t="s">
        <v>133</v>
      </c>
      <c r="AO270" s="11" t="s">
        <v>134</v>
      </c>
      <c r="AP270" s="11" t="s">
        <v>135</v>
      </c>
      <c r="AQ270" s="3" t="s">
        <v>98</v>
      </c>
      <c r="AV270" s="3" t="s">
        <v>100</v>
      </c>
      <c r="AW270" s="3" t="s">
        <v>101</v>
      </c>
      <c r="AX270" s="3" t="s">
        <v>102</v>
      </c>
      <c r="AY270" s="1" t="s">
        <v>103</v>
      </c>
      <c r="AZ270" s="3" t="s">
        <v>136</v>
      </c>
      <c r="BA270" s="3" t="s">
        <v>104</v>
      </c>
      <c r="BB270" s="3" t="s">
        <v>105</v>
      </c>
      <c r="BC270" s="3" t="s">
        <v>106</v>
      </c>
      <c r="BD270" s="3" t="s">
        <v>107</v>
      </c>
      <c r="BE270" s="3" t="s">
        <v>108</v>
      </c>
      <c r="BF270" s="3" t="s">
        <v>109</v>
      </c>
      <c r="BG270" s="3" t="s">
        <v>110</v>
      </c>
      <c r="BH270" s="3" t="s">
        <v>37</v>
      </c>
      <c r="BI270" s="3" t="s">
        <v>99</v>
      </c>
      <c r="BJ270" s="3" t="s">
        <v>112</v>
      </c>
      <c r="BL270" t="s">
        <v>113</v>
      </c>
      <c r="BM270" s="4"/>
      <c r="BN270" t="s">
        <v>114</v>
      </c>
      <c r="BO270" t="s">
        <v>137</v>
      </c>
      <c r="BP270" t="s">
        <v>138</v>
      </c>
      <c r="BQ270" t="s">
        <v>139</v>
      </c>
      <c r="BR270" t="s">
        <v>140</v>
      </c>
      <c r="BS270" t="s">
        <v>141</v>
      </c>
      <c r="BT270" t="s">
        <v>142</v>
      </c>
      <c r="BU270" t="s">
        <v>139</v>
      </c>
      <c r="BV270" s="4"/>
      <c r="BW270" t="s">
        <v>143</v>
      </c>
      <c r="BX270" s="4"/>
      <c r="BY270" s="4"/>
      <c r="BZ270" s="4"/>
      <c r="CA270" t="s">
        <v>144</v>
      </c>
    </row>
    <row r="271" spans="1:79" x14ac:dyDescent="0.25">
      <c r="A271" s="1">
        <v>1.2330000000000001</v>
      </c>
      <c r="B271" s="1">
        <v>33.200000000000003</v>
      </c>
      <c r="C271">
        <f t="shared" ref="C271:C281" si="216">A271+1</f>
        <v>2.2330000000000001</v>
      </c>
      <c r="D271">
        <f t="shared" ref="D271:D284" si="217">C271-1</f>
        <v>1.2330000000000001</v>
      </c>
      <c r="E271">
        <f t="shared" ref="E271:E284" si="218">D271*100000</f>
        <v>123300.00000000001</v>
      </c>
      <c r="F271">
        <f t="shared" ref="F271:F284" si="219">E271/(0.000134)</f>
        <v>920149253.73134339</v>
      </c>
      <c r="G271">
        <f t="shared" ref="G271:G281" si="220">1.25*C271/1</f>
        <v>2.7912500000000002</v>
      </c>
      <c r="H271">
        <f t="shared" ref="H271:H284" si="221">(((((C271+1)*100000)/2)*28.02)/(8.314*298))/1000</f>
        <v>1.8281741156261049</v>
      </c>
      <c r="I271">
        <f t="shared" ref="I271:I284" si="222">B271/60000</f>
        <v>5.5333333333333341E-4</v>
      </c>
      <c r="J271">
        <f t="shared" ref="J271:J284" si="223">I271/51200000</f>
        <v>1.0807291666666668E-11</v>
      </c>
      <c r="K271" s="1">
        <f>1-(((J271/J288)^0.25)*1)</f>
        <v>0.16228674703594959</v>
      </c>
      <c r="L271">
        <f t="shared" ref="L271:L284" si="224">K271*10^-6</f>
        <v>1.6228674703594957E-7</v>
      </c>
      <c r="M271">
        <f t="shared" ref="M271:M281" si="225">1-K271</f>
        <v>0.83771325296405041</v>
      </c>
      <c r="N271">
        <f t="shared" ref="N271:N284" si="226">M271*10^-6</f>
        <v>8.3771325296405038E-7</v>
      </c>
      <c r="O271">
        <f t="shared" ref="O271:O281" si="227">F271*(N271/2)</f>
        <v>385.41061227786355</v>
      </c>
      <c r="P271">
        <f t="shared" ref="P271:P284" si="228">(((O271*N271)+(0.5*(N271^2)*(18130+F271))))</f>
        <v>6.4573351696238577E-4</v>
      </c>
      <c r="Q271">
        <f t="shared" ref="Q271:Q284" si="229">(((0.25*(((1*10^-6)^2)-(N271^2)))-(0.5*(N271^2)*(LN(1/M271)))))</f>
        <v>1.2425191138359505E-14</v>
      </c>
      <c r="R271">
        <f t="shared" ref="R271:R284" si="230">(0.0625*(18130+F271)*((((1*10^-6)^2)-(N271^2))^2))</f>
        <v>5.1152687670800098E-18</v>
      </c>
      <c r="S271">
        <f t="shared" ref="S271:S284" si="231">((2*PI()*1850)/(0.0174))*((P271*Q271)-R271)</f>
        <v>1.9427223205339486E-12</v>
      </c>
      <c r="T271">
        <f t="shared" ref="T271:T284" si="232">S271/1850</f>
        <v>1.0501201732615939E-15</v>
      </c>
      <c r="U271">
        <f t="shared" ref="U271:U284" si="233">(PI()*((0.000001)^2))-(PI()*(N271^2))</f>
        <v>9.3693761567992429E-13</v>
      </c>
      <c r="V271">
        <f t="shared" ref="V271:V284" si="234">T271/U271</f>
        <v>1.1208005268307372E-3</v>
      </c>
      <c r="W271">
        <f t="shared" ref="W271:W284" si="235">(T271*1850)/U271</f>
        <v>2.0734809746368636</v>
      </c>
      <c r="X271">
        <f t="shared" ref="X271:X284" si="236">(J271)/(PI()*(N271^2))</f>
        <v>4.9020329624504706</v>
      </c>
      <c r="Y271">
        <f t="shared" ref="Y271:Y284" si="237">(2*1850*V271*L271)/(0.0174)</f>
        <v>3.8677986484453663E-5</v>
      </c>
      <c r="Z271">
        <f t="shared" ref="Z271:Z284" si="238">(1.25*X271*2*N271)/(0.00001781)</f>
        <v>0.57643149622562939</v>
      </c>
      <c r="AA271">
        <f t="shared" ref="AA271:AA284" si="239">J271*1.25</f>
        <v>1.3509114583333335E-11</v>
      </c>
      <c r="AC271">
        <f t="shared" ref="AC271:AC284" si="240">AA271/(AA271+S271)</f>
        <v>0.87427240316989607</v>
      </c>
      <c r="AD271">
        <f t="shared" ref="AD271:AD284" si="241">(AA271+S271)/(PI()*(0.000001)^2)</f>
        <v>4.9184724462004912</v>
      </c>
      <c r="AE271">
        <f t="shared" ref="AE271:AE284" si="242">J271+T271</f>
        <v>1.080834178683993E-11</v>
      </c>
      <c r="AF271">
        <f t="shared" ref="AF271:AF284" si="243">16/Z271</f>
        <v>27.756984316029129</v>
      </c>
      <c r="AG271">
        <f t="shared" ref="AG271:AG284" si="244">((((0.000134)/(0.000002))*4*AF271*((AD271*AC271)^2))/(2*1.25))*(2/(1+C271))</f>
        <v>34036.538156852475</v>
      </c>
      <c r="AI271" s="15">
        <f t="shared" ref="AI271:AI284" si="245">J271/AE271</f>
        <v>0.99990284169450117</v>
      </c>
      <c r="AJ271" s="15">
        <f t="shared" ref="AJ271:AJ284" si="246">T271/AE271</f>
        <v>9.7158305498832768E-5</v>
      </c>
      <c r="AK271">
        <f>1/M183</f>
        <v>2.0285979845487931</v>
      </c>
      <c r="AL271">
        <f t="shared" ref="AL271:AL284" si="247">1/AJ271</f>
        <v>10292.480862709301</v>
      </c>
      <c r="AM271">
        <f t="shared" ref="AM271:AM284" si="248">AL271^0.5</f>
        <v>101.45186475718079</v>
      </c>
      <c r="AN271">
        <f t="shared" ref="AN271:AN284" si="249">AK271^0.5</f>
        <v>1.4242885889273962</v>
      </c>
      <c r="AO271">
        <f t="shared" ref="AO271:AO284" si="250">((0.0174*V271)/(0.00001781*X271))^0.5</f>
        <v>0.47262720224408278</v>
      </c>
      <c r="AP271">
        <f t="shared" ref="AP271:AP284" si="251">16/Z271</f>
        <v>27.756984316029129</v>
      </c>
      <c r="AQ271">
        <f t="shared" ref="AQ271:AQ284" si="252">(AG271/0.000134)*(AN271^2)*(0.000002/4)</f>
        <v>257.63601755973514</v>
      </c>
      <c r="AV271">
        <f t="shared" ref="AV271:AV284" si="253">((AD271*(1-AC271))*0.000002*0.0174)/(2*1850*AQ271)</f>
        <v>2.2575210043746892E-14</v>
      </c>
      <c r="AW271">
        <f t="shared" ref="AW271:AW284" si="254">(AV271^0.5)*10^6</f>
        <v>0.15025049099336379</v>
      </c>
      <c r="AX271" s="4">
        <f t="shared" ref="AX271:AX284" si="255">AW271/K271</f>
        <v>0.92583340129481106</v>
      </c>
      <c r="AY271" s="1">
        <f>1-(((J271/J288)^0.25)*1)</f>
        <v>0.16228674703594959</v>
      </c>
      <c r="AZ271">
        <f t="shared" ref="AZ271:AZ284" si="256">LOG(AC271)</f>
        <v>-5.8353230110050641E-2</v>
      </c>
      <c r="BA271">
        <f t="shared" ref="BA271:BA284" si="257">LOG(AY271)</f>
        <v>-0.78971694489444277</v>
      </c>
      <c r="BB271">
        <f t="shared" ref="BB271:BB284" si="258">LOG(AW271)</f>
        <v>-0.82318410012149479</v>
      </c>
      <c r="BC271">
        <f t="shared" ref="BC271:BC284" si="259">1-AW271</f>
        <v>0.84974950900663626</v>
      </c>
      <c r="BD271">
        <f t="shared" ref="BD271:BD284" si="260">BC271*10^-6</f>
        <v>8.497495090066362E-7</v>
      </c>
      <c r="BE271">
        <f t="shared" ref="BE271:BE284" si="261">(51200000*PI()*(BD271^2))/((PI()*((0.0185)^2))/4)</f>
        <v>0.43208415458313382</v>
      </c>
      <c r="BF271">
        <f t="shared" ref="BF271:BF284" si="262">(BE271*(BD271^2))/8</f>
        <v>3.8999604047035768E-14</v>
      </c>
      <c r="BG271">
        <f t="shared" ref="BG271:BG284" si="263">BF271/(0.0000000000009869233)</f>
        <v>3.951634746797017E-2</v>
      </c>
      <c r="BH271">
        <f t="shared" ref="BH271:BH284" si="264">LOG(BG271)</f>
        <v>-1.40322320446431</v>
      </c>
      <c r="BI271">
        <f t="shared" ref="BI271:BI284" si="265">LOG(E271)</f>
        <v>5.0909630765957319</v>
      </c>
      <c r="BJ271">
        <f t="shared" ref="BJ271:BJ284" si="266">LOG(BD271)</f>
        <v>-6.0707090776843202</v>
      </c>
      <c r="BL271">
        <f t="shared" ref="BL271:BL284" si="267">((K271-AW271)/K271)*100</f>
        <v>7.4166598705188989</v>
      </c>
      <c r="BM271" s="4"/>
      <c r="BN271">
        <f t="shared" ref="BN271:BN284" si="268">(((BD271^4)*PI())/(8*0.00001781*0.000134))*E271</f>
        <v>1.057835003778414E-11</v>
      </c>
      <c r="BO271">
        <f t="shared" ref="BO271:BO284" si="269">BN271*60000</f>
        <v>6.3470100226704839E-7</v>
      </c>
      <c r="BP271">
        <f t="shared" ref="BP271:BP284" si="270">BO271*51200000</f>
        <v>32.496691316072877</v>
      </c>
      <c r="BQ271">
        <f t="shared" ref="BQ271:BQ284" si="271">LOG(BP271)</f>
        <v>1.5118391450920636</v>
      </c>
      <c r="BR271">
        <f t="shared" ref="BR271:BR284" si="272">LOG(B271)</f>
        <v>1.5211380837040362</v>
      </c>
      <c r="BS271">
        <f t="shared" ref="BS271:BS284" si="273">((BF271*0.0002688)/(0.00001781*0.000134))*E271</f>
        <v>5.4160644150739903E-4</v>
      </c>
      <c r="BT271">
        <f t="shared" ref="BT271:BT284" si="274">BS271*60000</f>
        <v>32.496386490443939</v>
      </c>
      <c r="BU271">
        <f t="shared" ref="BU271:BU284" si="275">LOG(BT271)</f>
        <v>1.5118350713016522</v>
      </c>
      <c r="BV271" s="4"/>
      <c r="BW271" s="4">
        <f t="shared" ref="BW271:BW284" si="276">((B271-BP271)/(B271))*100</f>
        <v>2.1183996503829103</v>
      </c>
      <c r="BX271" s="4"/>
      <c r="BY271" s="4"/>
      <c r="BZ271" s="4"/>
      <c r="CA271" s="4">
        <f t="shared" ref="CA271:CA284" si="277">BP271/B271</f>
        <v>0.97881600349617093</v>
      </c>
    </row>
    <row r="272" spans="1:79" x14ac:dyDescent="0.25">
      <c r="A272">
        <v>1.2522</v>
      </c>
      <c r="B272">
        <v>34.661999999999999</v>
      </c>
      <c r="C272">
        <f t="shared" si="216"/>
        <v>2.2522000000000002</v>
      </c>
      <c r="D272">
        <f t="shared" si="217"/>
        <v>1.2522000000000002</v>
      </c>
      <c r="E272">
        <f t="shared" si="218"/>
        <v>125220.00000000001</v>
      </c>
      <c r="F272">
        <f t="shared" si="219"/>
        <v>934477611.94029856</v>
      </c>
      <c r="G272">
        <f t="shared" si="220"/>
        <v>2.8152500000000003</v>
      </c>
      <c r="H272">
        <f t="shared" si="221"/>
        <v>1.8390311966715802</v>
      </c>
      <c r="I272">
        <f t="shared" si="222"/>
        <v>5.777E-4</v>
      </c>
      <c r="J272">
        <f t="shared" si="223"/>
        <v>1.1283203125E-11</v>
      </c>
      <c r="K272" s="1">
        <f t="shared" ref="K272:K284" si="278">1-(((J272/J289)^0.25)*1)</f>
        <v>0.15654914371009165</v>
      </c>
      <c r="L272">
        <f t="shared" si="224"/>
        <v>1.5654914371009165E-7</v>
      </c>
      <c r="M272">
        <f t="shared" si="225"/>
        <v>0.84345085628990835</v>
      </c>
      <c r="N272">
        <f t="shared" si="226"/>
        <v>8.4345085628990834E-7</v>
      </c>
      <c r="O272">
        <f t="shared" si="227"/>
        <v>394.09297098739677</v>
      </c>
      <c r="P272">
        <f t="shared" si="228"/>
        <v>6.6480255660003791E-4</v>
      </c>
      <c r="Q272">
        <f t="shared" si="229"/>
        <v>1.1587647703943543E-14</v>
      </c>
      <c r="R272">
        <f t="shared" si="230"/>
        <v>4.8643169608582632E-18</v>
      </c>
      <c r="S272">
        <f t="shared" si="231"/>
        <v>1.896685861015488E-12</v>
      </c>
      <c r="T272">
        <f t="shared" si="232"/>
        <v>1.0252356005489124E-15</v>
      </c>
      <c r="U272">
        <f t="shared" si="233"/>
        <v>9.0663427543431525E-13</v>
      </c>
      <c r="V272">
        <f t="shared" si="234"/>
        <v>1.1308149584988746E-3</v>
      </c>
      <c r="W272">
        <f t="shared" si="235"/>
        <v>2.092007673222918</v>
      </c>
      <c r="X272">
        <f t="shared" si="236"/>
        <v>5.0485070484006433</v>
      </c>
      <c r="Y272">
        <f t="shared" si="237"/>
        <v>3.7643909181378057E-5</v>
      </c>
      <c r="Z272">
        <f t="shared" si="238"/>
        <v>0.59772144763604163</v>
      </c>
      <c r="AA272">
        <f t="shared" si="239"/>
        <v>1.410400390625E-11</v>
      </c>
      <c r="AC272">
        <f t="shared" si="240"/>
        <v>0.88146224390302452</v>
      </c>
      <c r="AD272">
        <f t="shared" si="241"/>
        <v>5.0931777386804216</v>
      </c>
      <c r="AE272">
        <f t="shared" si="242"/>
        <v>1.1284228360600549E-11</v>
      </c>
      <c r="AF272">
        <f t="shared" si="243"/>
        <v>26.768321704498305</v>
      </c>
      <c r="AG272">
        <f t="shared" si="244"/>
        <v>35567.535393114616</v>
      </c>
      <c r="AI272" s="15">
        <f t="shared" si="245"/>
        <v>0.99990914437675438</v>
      </c>
      <c r="AJ272" s="15">
        <f t="shared" si="246"/>
        <v>9.0855623245677489E-5</v>
      </c>
      <c r="AK272">
        <f t="shared" ref="AK272:AK284" si="279">1/M184</f>
        <v>1.970687893124847</v>
      </c>
      <c r="AL272">
        <f t="shared" si="247"/>
        <v>11006.473394563121</v>
      </c>
      <c r="AM272">
        <f t="shared" si="248"/>
        <v>104.91174097575124</v>
      </c>
      <c r="AN272">
        <f t="shared" si="249"/>
        <v>1.4038119151527555</v>
      </c>
      <c r="AO272">
        <f t="shared" si="250"/>
        <v>0.4677964840233777</v>
      </c>
      <c r="AP272">
        <f t="shared" si="251"/>
        <v>26.768321704498305</v>
      </c>
      <c r="AQ272">
        <f t="shared" si="252"/>
        <v>261.53922159515105</v>
      </c>
      <c r="AV272">
        <f t="shared" si="253"/>
        <v>2.1711319934253415E-14</v>
      </c>
      <c r="AW272">
        <f t="shared" si="254"/>
        <v>0.14734761597750204</v>
      </c>
      <c r="AX272" s="4">
        <f t="shared" si="255"/>
        <v>0.94122275271189204</v>
      </c>
      <c r="AY272" s="1">
        <f t="shared" ref="AY272:AY284" si="280">1-(((J272/J289)^0.25)*1)</f>
        <v>0.15654914371009165</v>
      </c>
      <c r="AZ272">
        <f t="shared" si="256"/>
        <v>-5.4796285311052378E-2</v>
      </c>
      <c r="BA272">
        <f t="shared" si="257"/>
        <v>-0.80534930353731926</v>
      </c>
      <c r="BB272">
        <f t="shared" si="258"/>
        <v>-0.83165688645940017</v>
      </c>
      <c r="BC272">
        <f t="shared" si="259"/>
        <v>0.85265238402249799</v>
      </c>
      <c r="BD272">
        <f t="shared" si="260"/>
        <v>8.526523840224979E-7</v>
      </c>
      <c r="BE272">
        <f t="shared" si="261"/>
        <v>0.43504132890620961</v>
      </c>
      <c r="BF272">
        <f t="shared" si="262"/>
        <v>3.9535255631335799E-14</v>
      </c>
      <c r="BG272">
        <f t="shared" si="263"/>
        <v>4.0059096417457966E-2</v>
      </c>
      <c r="BH272">
        <f t="shared" si="264"/>
        <v>-1.3972988509819755</v>
      </c>
      <c r="BI272">
        <f t="shared" si="265"/>
        <v>5.0976736994490981</v>
      </c>
      <c r="BJ272">
        <f t="shared" si="266"/>
        <v>-6.0692279893137364</v>
      </c>
      <c r="BL272">
        <f t="shared" si="267"/>
        <v>5.8777247288108008</v>
      </c>
      <c r="BM272" s="4"/>
      <c r="BN272">
        <f t="shared" si="268"/>
        <v>1.0890627656969626E-11</v>
      </c>
      <c r="BO272">
        <f t="shared" si="269"/>
        <v>6.5343765941817761E-7</v>
      </c>
      <c r="BP272">
        <f t="shared" si="270"/>
        <v>33.456008162210694</v>
      </c>
      <c r="BQ272">
        <f t="shared" si="271"/>
        <v>1.5244741214277642</v>
      </c>
      <c r="BR272">
        <f t="shared" si="272"/>
        <v>1.5398536179250564</v>
      </c>
      <c r="BS272">
        <f t="shared" si="273"/>
        <v>5.5759490563321687E-4</v>
      </c>
      <c r="BT272">
        <f t="shared" si="274"/>
        <v>33.455694337993009</v>
      </c>
      <c r="BU272">
        <f t="shared" si="275"/>
        <v>1.5244700476373527</v>
      </c>
      <c r="BV272" s="4"/>
      <c r="BW272" s="4">
        <f t="shared" si="276"/>
        <v>3.4792909751004144</v>
      </c>
      <c r="BX272" s="4"/>
      <c r="BY272" s="4"/>
      <c r="BZ272" s="4"/>
      <c r="CA272" s="4">
        <f t="shared" si="277"/>
        <v>0.96520709024899587</v>
      </c>
    </row>
    <row r="273" spans="1:79" x14ac:dyDescent="0.25">
      <c r="A273">
        <v>1.2733000000000001</v>
      </c>
      <c r="B273">
        <v>35.588999999999999</v>
      </c>
      <c r="C273">
        <f t="shared" si="216"/>
        <v>2.2732999999999999</v>
      </c>
      <c r="D273">
        <f t="shared" si="217"/>
        <v>1.2732999999999999</v>
      </c>
      <c r="E273">
        <f t="shared" si="218"/>
        <v>127329.99999999999</v>
      </c>
      <c r="F273">
        <f t="shared" si="219"/>
        <v>950223880.59701478</v>
      </c>
      <c r="G273">
        <f t="shared" si="220"/>
        <v>2.8416249999999996</v>
      </c>
      <c r="H273">
        <f t="shared" si="221"/>
        <v>1.8509626763621803</v>
      </c>
      <c r="I273">
        <f t="shared" si="222"/>
        <v>5.9314999999999997E-4</v>
      </c>
      <c r="J273">
        <f t="shared" si="223"/>
        <v>1.15849609375E-11</v>
      </c>
      <c r="K273" s="1">
        <f t="shared" si="278"/>
        <v>0.15552457981892842</v>
      </c>
      <c r="L273">
        <f t="shared" si="224"/>
        <v>1.5552457981892841E-7</v>
      </c>
      <c r="M273">
        <f t="shared" si="225"/>
        <v>0.84447542018107158</v>
      </c>
      <c r="N273">
        <f t="shared" si="226"/>
        <v>8.4447542018107151E-7</v>
      </c>
      <c r="O273">
        <f t="shared" si="227"/>
        <v>401.22035541662621</v>
      </c>
      <c r="P273">
        <f t="shared" si="228"/>
        <v>6.7764792105394391E-4</v>
      </c>
      <c r="Q273">
        <f t="shared" si="229"/>
        <v>1.1440955453979806E-14</v>
      </c>
      <c r="R273">
        <f t="shared" si="230"/>
        <v>4.8871769271693246E-18</v>
      </c>
      <c r="S273">
        <f t="shared" si="231"/>
        <v>1.914443624212985E-12</v>
      </c>
      <c r="T273">
        <f t="shared" si="232"/>
        <v>1.0348343914664783E-15</v>
      </c>
      <c r="U273">
        <f t="shared" si="233"/>
        <v>9.0120124181242145E-13</v>
      </c>
      <c r="V273">
        <f t="shared" si="234"/>
        <v>1.1482833616444036E-3</v>
      </c>
      <c r="W273">
        <f t="shared" si="235"/>
        <v>2.1243242190421467</v>
      </c>
      <c r="X273">
        <f t="shared" si="236"/>
        <v>5.1709540023228771</v>
      </c>
      <c r="Y273">
        <f t="shared" si="237"/>
        <v>3.7975245007552083E-5</v>
      </c>
      <c r="Z273">
        <f t="shared" si="238"/>
        <v>0.61296231805847901</v>
      </c>
      <c r="AA273">
        <f t="shared" si="239"/>
        <v>1.4481201171875E-11</v>
      </c>
      <c r="AC273">
        <f t="shared" si="240"/>
        <v>0.88323462431500266</v>
      </c>
      <c r="AD273">
        <f t="shared" si="241"/>
        <v>5.2188958289526264</v>
      </c>
      <c r="AE273">
        <f t="shared" si="242"/>
        <v>1.1585995771891467E-11</v>
      </c>
      <c r="AF273">
        <f t="shared" si="243"/>
        <v>26.10274649619414</v>
      </c>
      <c r="AG273">
        <f t="shared" si="244"/>
        <v>36327.424120625496</v>
      </c>
      <c r="AI273" s="15">
        <f t="shared" si="245"/>
        <v>0.99991068230889768</v>
      </c>
      <c r="AJ273" s="15">
        <f t="shared" si="246"/>
        <v>8.9317691102310564E-5</v>
      </c>
      <c r="AK273">
        <f t="shared" si="279"/>
        <v>1.9680099726643461</v>
      </c>
      <c r="AL273">
        <f t="shared" si="247"/>
        <v>11195.990264174337</v>
      </c>
      <c r="AM273">
        <f t="shared" si="248"/>
        <v>105.81110652561165</v>
      </c>
      <c r="AN273">
        <f t="shared" si="249"/>
        <v>1.4028577877548194</v>
      </c>
      <c r="AO273">
        <f t="shared" si="250"/>
        <v>0.46578110102915882</v>
      </c>
      <c r="AP273">
        <f t="shared" si="251"/>
        <v>26.10274649619414</v>
      </c>
      <c r="AQ273">
        <f t="shared" si="252"/>
        <v>266.7639289201428</v>
      </c>
      <c r="AV273">
        <f t="shared" si="253"/>
        <v>2.1485384194868068E-14</v>
      </c>
      <c r="AW273">
        <f t="shared" si="254"/>
        <v>0.14657893503115674</v>
      </c>
      <c r="AX273" s="4">
        <f t="shared" si="255"/>
        <v>0.94248082973002223</v>
      </c>
      <c r="AY273" s="1">
        <f t="shared" si="280"/>
        <v>0.15552457981892842</v>
      </c>
      <c r="AZ273">
        <f t="shared" si="256"/>
        <v>-5.3923914191189221E-2</v>
      </c>
      <c r="BA273">
        <f t="shared" si="257"/>
        <v>-0.80820096331798719</v>
      </c>
      <c r="BB273">
        <f t="shared" si="258"/>
        <v>-0.83392843799680294</v>
      </c>
      <c r="BC273">
        <f t="shared" si="259"/>
        <v>0.85342106496884329</v>
      </c>
      <c r="BD273">
        <f t="shared" si="260"/>
        <v>8.534210649688433E-7</v>
      </c>
      <c r="BE273">
        <f t="shared" si="261"/>
        <v>0.43582607712007942</v>
      </c>
      <c r="BF273">
        <f t="shared" si="262"/>
        <v>3.9678015417876313E-14</v>
      </c>
      <c r="BG273">
        <f t="shared" si="263"/>
        <v>4.0203747766291778E-2</v>
      </c>
      <c r="BH273">
        <f t="shared" si="264"/>
        <v>-1.3957334603893075</v>
      </c>
      <c r="BI273">
        <f t="shared" si="265"/>
        <v>5.1049307390777408</v>
      </c>
      <c r="BJ273">
        <f t="shared" si="266"/>
        <v>-6.0688366416655697</v>
      </c>
      <c r="BL273">
        <f t="shared" si="267"/>
        <v>5.7519170269977717</v>
      </c>
      <c r="BM273" s="4"/>
      <c r="BN273">
        <f t="shared" si="268"/>
        <v>1.1114126620558098E-11</v>
      </c>
      <c r="BO273">
        <f t="shared" si="269"/>
        <v>6.6684759723348589E-7</v>
      </c>
      <c r="BP273">
        <f t="shared" si="270"/>
        <v>34.142596978354476</v>
      </c>
      <c r="BQ273">
        <f t="shared" si="271"/>
        <v>1.5332965516490749</v>
      </c>
      <c r="BR273">
        <f t="shared" si="272"/>
        <v>1.5513157851214807</v>
      </c>
      <c r="BS273">
        <f t="shared" si="273"/>
        <v>5.6903794522988156E-4</v>
      </c>
      <c r="BT273">
        <f t="shared" si="274"/>
        <v>34.142276713792896</v>
      </c>
      <c r="BU273">
        <f t="shared" si="275"/>
        <v>1.5332924778586634</v>
      </c>
      <c r="BV273" s="4"/>
      <c r="BW273" s="4">
        <f t="shared" si="276"/>
        <v>4.0641856237756695</v>
      </c>
      <c r="BX273" s="4"/>
      <c r="BY273" s="4"/>
      <c r="BZ273" s="4"/>
      <c r="CA273" s="4">
        <f t="shared" si="277"/>
        <v>0.95935814376224327</v>
      </c>
    </row>
    <row r="274" spans="1:79" x14ac:dyDescent="0.25">
      <c r="A274">
        <v>1.2932999999999999</v>
      </c>
      <c r="B274">
        <v>36.122</v>
      </c>
      <c r="C274">
        <f t="shared" si="216"/>
        <v>2.2932999999999999</v>
      </c>
      <c r="D274">
        <f t="shared" si="217"/>
        <v>1.2932999999999999</v>
      </c>
      <c r="E274">
        <f t="shared" si="218"/>
        <v>129329.99999999999</v>
      </c>
      <c r="F274">
        <f t="shared" si="219"/>
        <v>965149253.73134315</v>
      </c>
      <c r="G274">
        <f t="shared" si="220"/>
        <v>2.866625</v>
      </c>
      <c r="H274">
        <f t="shared" si="221"/>
        <v>1.8622721357845502</v>
      </c>
      <c r="I274">
        <f t="shared" si="222"/>
        <v>6.0203333333333335E-4</v>
      </c>
      <c r="J274">
        <f t="shared" si="223"/>
        <v>1.1758463541666667E-11</v>
      </c>
      <c r="K274" s="1">
        <f t="shared" si="278"/>
        <v>0.15644338257309609</v>
      </c>
      <c r="L274">
        <f t="shared" si="224"/>
        <v>1.5644338257309609E-7</v>
      </c>
      <c r="M274">
        <f t="shared" si="225"/>
        <v>0.84355661742690391</v>
      </c>
      <c r="N274">
        <f t="shared" si="226"/>
        <v>8.4355661742690389E-7</v>
      </c>
      <c r="O274">
        <f t="shared" si="227"/>
        <v>407.07901989485623</v>
      </c>
      <c r="P274">
        <f t="shared" si="228"/>
        <v>6.8679485263903458E-4</v>
      </c>
      <c r="Q274">
        <f t="shared" si="229"/>
        <v>1.1572464984226265E-14</v>
      </c>
      <c r="R274">
        <f t="shared" si="230"/>
        <v>5.0177614335632939E-18</v>
      </c>
      <c r="S274">
        <f t="shared" si="231"/>
        <v>1.9574555006847095E-12</v>
      </c>
      <c r="T274">
        <f t="shared" si="232"/>
        <v>1.0580840544241673E-15</v>
      </c>
      <c r="U274">
        <f t="shared" si="233"/>
        <v>9.060737530117183E-13</v>
      </c>
      <c r="V274">
        <f t="shared" si="234"/>
        <v>1.1677681324585097E-3</v>
      </c>
      <c r="W274">
        <f t="shared" si="235"/>
        <v>2.160371045048243</v>
      </c>
      <c r="X274">
        <f t="shared" si="236"/>
        <v>5.2598363353698723</v>
      </c>
      <c r="Y274">
        <f t="shared" si="237"/>
        <v>3.8847787804634675E-5</v>
      </c>
      <c r="Z274">
        <f t="shared" si="238"/>
        <v>0.62282000944465621</v>
      </c>
      <c r="AA274">
        <f t="shared" si="239"/>
        <v>1.4698079427083336E-11</v>
      </c>
      <c r="AC274">
        <f t="shared" si="240"/>
        <v>0.88247417395035166</v>
      </c>
      <c r="AD274">
        <f t="shared" si="241"/>
        <v>5.3016214271879969</v>
      </c>
      <c r="AE274">
        <f t="shared" si="242"/>
        <v>1.1759521625721092E-11</v>
      </c>
      <c r="AF274">
        <f t="shared" si="243"/>
        <v>25.689604953871925</v>
      </c>
      <c r="AG274">
        <f t="shared" si="244"/>
        <v>36607.691864856009</v>
      </c>
      <c r="AI274" s="15">
        <f t="shared" si="245"/>
        <v>0.99991002320603661</v>
      </c>
      <c r="AJ274" s="15">
        <f t="shared" si="246"/>
        <v>8.9976793963273633E-5</v>
      </c>
      <c r="AK274">
        <f t="shared" si="279"/>
        <v>1.9768777674317666</v>
      </c>
      <c r="AL274">
        <f t="shared" si="247"/>
        <v>11113.976792818112</v>
      </c>
      <c r="AM274">
        <f t="shared" si="248"/>
        <v>105.42284758446867</v>
      </c>
      <c r="AN274">
        <f t="shared" si="249"/>
        <v>1.4060148532045338</v>
      </c>
      <c r="AO274">
        <f t="shared" si="250"/>
        <v>0.46573069146976465</v>
      </c>
      <c r="AP274">
        <f t="shared" si="251"/>
        <v>25.689604953871925</v>
      </c>
      <c r="AQ274">
        <f t="shared" si="252"/>
        <v>270.03332897248725</v>
      </c>
      <c r="AV274">
        <f t="shared" si="253"/>
        <v>2.1702120705606042E-14</v>
      </c>
      <c r="AW274">
        <f t="shared" si="254"/>
        <v>0.14731639659456119</v>
      </c>
      <c r="AX274" s="4">
        <f t="shared" si="255"/>
        <v>0.94165949477428079</v>
      </c>
      <c r="AY274" s="1">
        <f t="shared" si="280"/>
        <v>0.15644338257309609</v>
      </c>
      <c r="AZ274">
        <f t="shared" si="256"/>
        <v>-5.4297995600165419E-2</v>
      </c>
      <c r="BA274">
        <f t="shared" si="257"/>
        <v>-0.80564280243002806</v>
      </c>
      <c r="BB274">
        <f t="shared" si="258"/>
        <v>-0.83174891266695783</v>
      </c>
      <c r="BC274">
        <f t="shared" si="259"/>
        <v>0.85268360340543881</v>
      </c>
      <c r="BD274">
        <f t="shared" si="260"/>
        <v>8.5268360340543881E-7</v>
      </c>
      <c r="BE274">
        <f t="shared" si="261"/>
        <v>0.4350731870719528</v>
      </c>
      <c r="BF274">
        <f t="shared" si="262"/>
        <v>3.9541046193107251E-14</v>
      </c>
      <c r="BG274">
        <f t="shared" si="263"/>
        <v>4.0064963703975019E-2</v>
      </c>
      <c r="BH274">
        <f t="shared" si="264"/>
        <v>-1.3972352463628686</v>
      </c>
      <c r="BI274">
        <f t="shared" si="265"/>
        <v>5.1116992775735506</v>
      </c>
      <c r="BJ274">
        <f t="shared" si="266"/>
        <v>-6.0692120881589604</v>
      </c>
      <c r="BL274">
        <f t="shared" si="267"/>
        <v>5.8340505225719177</v>
      </c>
      <c r="BM274" s="4"/>
      <c r="BN274">
        <f t="shared" si="268"/>
        <v>1.1249729833106922E-11</v>
      </c>
      <c r="BO274">
        <f t="shared" si="269"/>
        <v>6.7498378998641535E-7</v>
      </c>
      <c r="BP274">
        <f t="shared" si="270"/>
        <v>34.559170047304463</v>
      </c>
      <c r="BQ274">
        <f t="shared" si="271"/>
        <v>1.5385633041713238</v>
      </c>
      <c r="BR274">
        <f t="shared" si="272"/>
        <v>1.5577717882892361</v>
      </c>
      <c r="BS274">
        <f t="shared" si="273"/>
        <v>5.7598076458670116E-4</v>
      </c>
      <c r="BT274">
        <f t="shared" si="274"/>
        <v>34.558845875202067</v>
      </c>
      <c r="BU274">
        <f t="shared" si="275"/>
        <v>1.5385592303809124</v>
      </c>
      <c r="BV274" s="4"/>
      <c r="BW274" s="4">
        <f t="shared" si="276"/>
        <v>4.3265321762237345</v>
      </c>
      <c r="BX274" s="4"/>
      <c r="BY274" s="4"/>
      <c r="BZ274" s="4"/>
      <c r="CA274" s="4">
        <f t="shared" si="277"/>
        <v>0.9567346782377627</v>
      </c>
    </row>
    <row r="275" spans="1:79" x14ac:dyDescent="0.25">
      <c r="A275">
        <v>1.3118000000000001</v>
      </c>
      <c r="B275">
        <v>37.381</v>
      </c>
      <c r="C275">
        <f t="shared" si="216"/>
        <v>2.3117999999999999</v>
      </c>
      <c r="D275">
        <f t="shared" si="217"/>
        <v>1.3117999999999999</v>
      </c>
      <c r="E275">
        <f t="shared" si="218"/>
        <v>131180</v>
      </c>
      <c r="F275">
        <f t="shared" si="219"/>
        <v>978955223.880597</v>
      </c>
      <c r="G275">
        <f t="shared" si="220"/>
        <v>2.8897499999999998</v>
      </c>
      <c r="H275">
        <f t="shared" si="221"/>
        <v>1.8727333857502424</v>
      </c>
      <c r="I275">
        <f t="shared" si="222"/>
        <v>6.2301666666666664E-4</v>
      </c>
      <c r="J275">
        <f t="shared" si="223"/>
        <v>1.2168294270833333E-11</v>
      </c>
      <c r="K275" s="1">
        <f t="shared" si="278"/>
        <v>0.15382537456480705</v>
      </c>
      <c r="L275">
        <f t="shared" si="224"/>
        <v>1.5382537456480704E-7</v>
      </c>
      <c r="M275">
        <f t="shared" si="225"/>
        <v>0.84617462543519295</v>
      </c>
      <c r="N275">
        <f t="shared" si="226"/>
        <v>8.4617462543519294E-7</v>
      </c>
      <c r="O275">
        <f t="shared" si="227"/>
        <v>414.18353494249482</v>
      </c>
      <c r="P275">
        <f t="shared" si="228"/>
        <v>7.0094968572699718E-4</v>
      </c>
      <c r="Q275">
        <f t="shared" si="229"/>
        <v>1.119959477835501E-14</v>
      </c>
      <c r="R275">
        <f t="shared" si="230"/>
        <v>4.9346051327581935E-18</v>
      </c>
      <c r="S275">
        <f t="shared" si="231"/>
        <v>1.9478352980693362E-12</v>
      </c>
      <c r="T275">
        <f t="shared" si="232"/>
        <v>1.0528839449023439E-15</v>
      </c>
      <c r="U275">
        <f t="shared" si="233"/>
        <v>8.9217619557577054E-13</v>
      </c>
      <c r="V275">
        <f t="shared" si="234"/>
        <v>1.1801300574073934E-3</v>
      </c>
      <c r="W275">
        <f t="shared" si="235"/>
        <v>2.1832406062036775</v>
      </c>
      <c r="X275">
        <f t="shared" si="236"/>
        <v>5.4095337604031517</v>
      </c>
      <c r="Y275">
        <f t="shared" si="237"/>
        <v>3.860204643843416E-5</v>
      </c>
      <c r="Z275">
        <f t="shared" si="238"/>
        <v>0.64253371750255017</v>
      </c>
      <c r="AA275">
        <f t="shared" si="239"/>
        <v>1.5210367838541667E-11</v>
      </c>
      <c r="AC275">
        <f t="shared" si="240"/>
        <v>0.88647789733219917</v>
      </c>
      <c r="AD275">
        <f t="shared" si="241"/>
        <v>5.4616256875330089</v>
      </c>
      <c r="AE275">
        <f t="shared" si="242"/>
        <v>1.2169347154778236E-11</v>
      </c>
      <c r="AF275">
        <f t="shared" si="243"/>
        <v>24.901416943829872</v>
      </c>
      <c r="AG275">
        <f t="shared" si="244"/>
        <v>37788.915446304127</v>
      </c>
      <c r="AI275" s="15">
        <f t="shared" si="245"/>
        <v>0.99991348065500052</v>
      </c>
      <c r="AJ275" s="15">
        <f t="shared" si="246"/>
        <v>8.6519344999450858E-5</v>
      </c>
      <c r="AK275">
        <f t="shared" si="279"/>
        <v>1.9511580762634178</v>
      </c>
      <c r="AL275">
        <f t="shared" si="247"/>
        <v>11558.108767540334</v>
      </c>
      <c r="AM275">
        <f t="shared" si="248"/>
        <v>107.50864508280408</v>
      </c>
      <c r="AN275">
        <f t="shared" si="249"/>
        <v>1.3968386006491293</v>
      </c>
      <c r="AO275">
        <f t="shared" si="250"/>
        <v>0.46166577783207036</v>
      </c>
      <c r="AP275">
        <f t="shared" si="251"/>
        <v>24.901416943829872</v>
      </c>
      <c r="AQ275">
        <f t="shared" si="252"/>
        <v>275.11995360556608</v>
      </c>
      <c r="AV275">
        <f t="shared" si="253"/>
        <v>2.1196189292614645E-14</v>
      </c>
      <c r="AW275">
        <f t="shared" si="254"/>
        <v>0.14558911117461582</v>
      </c>
      <c r="AX275" s="4">
        <f t="shared" si="255"/>
        <v>0.94645705616844589</v>
      </c>
      <c r="AY275" s="1">
        <f t="shared" si="280"/>
        <v>0.15382537456480705</v>
      </c>
      <c r="AZ275">
        <f t="shared" si="256"/>
        <v>-5.233208824843015E-2</v>
      </c>
      <c r="BA275">
        <f t="shared" si="257"/>
        <v>-0.81297201873152625</v>
      </c>
      <c r="BB275">
        <f t="shared" si="258"/>
        <v>-0.8368711053362865</v>
      </c>
      <c r="BC275">
        <f t="shared" si="259"/>
        <v>0.85441088882538418</v>
      </c>
      <c r="BD275">
        <f t="shared" si="260"/>
        <v>8.5441088882538419E-7</v>
      </c>
      <c r="BE275">
        <f t="shared" si="261"/>
        <v>0.43683763222791772</v>
      </c>
      <c r="BF275">
        <f t="shared" si="262"/>
        <v>3.9862415020423218E-14</v>
      </c>
      <c r="BG275">
        <f t="shared" si="263"/>
        <v>4.0390590657271151E-2</v>
      </c>
      <c r="BH275">
        <f t="shared" si="264"/>
        <v>-1.393719795819417</v>
      </c>
      <c r="BI275">
        <f t="shared" si="265"/>
        <v>5.1178676265660163</v>
      </c>
      <c r="BJ275">
        <f t="shared" si="266"/>
        <v>-6.0683332255230971</v>
      </c>
      <c r="BL275">
        <f t="shared" si="267"/>
        <v>5.35429438315541</v>
      </c>
      <c r="BM275" s="4"/>
      <c r="BN275">
        <f t="shared" si="268"/>
        <v>1.1503391281984225E-11</v>
      </c>
      <c r="BO275">
        <f t="shared" si="269"/>
        <v>6.9020347691905349E-7</v>
      </c>
      <c r="BP275">
        <f t="shared" si="270"/>
        <v>35.338418018255538</v>
      </c>
      <c r="BQ275">
        <f t="shared" si="271"/>
        <v>1.5482471037072414</v>
      </c>
      <c r="BR275">
        <f t="shared" si="272"/>
        <v>1.5726509152523591</v>
      </c>
      <c r="BS275">
        <f t="shared" si="273"/>
        <v>5.8896810894412265E-4</v>
      </c>
      <c r="BT275">
        <f t="shared" si="274"/>
        <v>35.33808653664736</v>
      </c>
      <c r="BU275">
        <f t="shared" si="275"/>
        <v>1.5482430299168299</v>
      </c>
      <c r="BV275" s="4"/>
      <c r="BW275" s="4">
        <f t="shared" si="276"/>
        <v>5.4642250922780606</v>
      </c>
      <c r="BX275" s="4"/>
      <c r="BY275" s="4"/>
      <c r="BZ275" s="4"/>
      <c r="CA275" s="4">
        <f t="shared" si="277"/>
        <v>0.94535774907721937</v>
      </c>
    </row>
    <row r="276" spans="1:79" x14ac:dyDescent="0.25">
      <c r="A276">
        <v>1.3318000000000001</v>
      </c>
      <c r="B276">
        <v>38.5</v>
      </c>
      <c r="C276">
        <f t="shared" si="216"/>
        <v>2.3318000000000003</v>
      </c>
      <c r="D276">
        <f t="shared" si="217"/>
        <v>1.3318000000000003</v>
      </c>
      <c r="E276">
        <f t="shared" si="218"/>
        <v>133180.00000000003</v>
      </c>
      <c r="F276">
        <f t="shared" si="219"/>
        <v>993880597.0149256</v>
      </c>
      <c r="G276">
        <f t="shared" si="220"/>
        <v>2.9147500000000006</v>
      </c>
      <c r="H276">
        <f t="shared" si="221"/>
        <v>1.8840428451726128</v>
      </c>
      <c r="I276">
        <f t="shared" si="222"/>
        <v>6.4166666666666669E-4</v>
      </c>
      <c r="J276">
        <f t="shared" si="223"/>
        <v>1.2532552083333334E-11</v>
      </c>
      <c r="K276" s="1">
        <f t="shared" si="278"/>
        <v>0.15130904341518736</v>
      </c>
      <c r="L276">
        <f t="shared" si="224"/>
        <v>1.5130904341518735E-7</v>
      </c>
      <c r="M276">
        <f t="shared" si="225"/>
        <v>0.84869095658481264</v>
      </c>
      <c r="N276">
        <f t="shared" si="226"/>
        <v>8.4869095658481255E-7</v>
      </c>
      <c r="O276">
        <f t="shared" si="227"/>
        <v>421.7487373058409</v>
      </c>
      <c r="P276">
        <f t="shared" si="228"/>
        <v>7.1587520791008199E-4</v>
      </c>
      <c r="Q276">
        <f t="shared" si="229"/>
        <v>1.0846586514795564E-14</v>
      </c>
      <c r="R276">
        <f t="shared" si="230"/>
        <v>4.8604956242308857E-18</v>
      </c>
      <c r="S276">
        <f t="shared" si="231"/>
        <v>1.9401925516412086E-12</v>
      </c>
      <c r="T276">
        <f t="shared" si="232"/>
        <v>1.0487527306168695E-15</v>
      </c>
      <c r="U276">
        <f t="shared" si="233"/>
        <v>8.7877779595461461E-13</v>
      </c>
      <c r="V276">
        <f t="shared" si="234"/>
        <v>1.1934219724766845E-3</v>
      </c>
      <c r="W276">
        <f t="shared" si="235"/>
        <v>2.2078306490818664</v>
      </c>
      <c r="X276">
        <f t="shared" si="236"/>
        <v>5.5384787849726456</v>
      </c>
      <c r="Y276">
        <f t="shared" si="237"/>
        <v>3.8398246383368894E-5</v>
      </c>
      <c r="Z276">
        <f t="shared" si="238"/>
        <v>0.65980584756360539</v>
      </c>
      <c r="AA276">
        <f t="shared" si="239"/>
        <v>1.5665690104166666E-11</v>
      </c>
      <c r="AC276">
        <f t="shared" si="240"/>
        <v>0.88979862074673244</v>
      </c>
      <c r="AD276">
        <f t="shared" si="241"/>
        <v>5.6041265043353796</v>
      </c>
      <c r="AE276">
        <f t="shared" si="242"/>
        <v>1.2533600836063951E-11</v>
      </c>
      <c r="AF276">
        <f t="shared" si="243"/>
        <v>24.249557743511204</v>
      </c>
      <c r="AG276">
        <f t="shared" si="244"/>
        <v>38801.543024202299</v>
      </c>
      <c r="AI276" s="15">
        <f t="shared" si="245"/>
        <v>0.99991632470633673</v>
      </c>
      <c r="AJ276" s="15">
        <f t="shared" si="246"/>
        <v>8.3675293663350745E-5</v>
      </c>
      <c r="AK276">
        <f t="shared" si="279"/>
        <v>1.9266644703240325</v>
      </c>
      <c r="AL276">
        <f t="shared" si="247"/>
        <v>11950.958953586485</v>
      </c>
      <c r="AM276">
        <f t="shared" si="248"/>
        <v>109.32044160899866</v>
      </c>
      <c r="AN276">
        <f t="shared" si="249"/>
        <v>1.3880433964123862</v>
      </c>
      <c r="AO276">
        <f t="shared" si="250"/>
        <v>0.45882220839991161</v>
      </c>
      <c r="AP276">
        <f t="shared" si="251"/>
        <v>24.249557743511204</v>
      </c>
      <c r="AQ276">
        <f t="shared" si="252"/>
        <v>278.94609827790998</v>
      </c>
      <c r="AV276">
        <f t="shared" si="253"/>
        <v>2.0823426246812475E-14</v>
      </c>
      <c r="AW276">
        <f t="shared" si="254"/>
        <v>0.14430324406198383</v>
      </c>
      <c r="AX276" s="4">
        <f t="shared" si="255"/>
        <v>0.9536987400417315</v>
      </c>
      <c r="AY276" s="1">
        <f t="shared" si="280"/>
        <v>0.15130904341518736</v>
      </c>
      <c r="AZ276">
        <f t="shared" si="256"/>
        <v>-5.0708271775822732E-2</v>
      </c>
      <c r="BA276">
        <f t="shared" si="257"/>
        <v>-0.82013511435657649</v>
      </c>
      <c r="BB276">
        <f t="shared" si="258"/>
        <v>-0.84072390548043507</v>
      </c>
      <c r="BC276">
        <f t="shared" si="259"/>
        <v>0.8556967559380162</v>
      </c>
      <c r="BD276">
        <f t="shared" si="260"/>
        <v>8.5569675593801614E-7</v>
      </c>
      <c r="BE276">
        <f t="shared" si="261"/>
        <v>0.43815348116160291</v>
      </c>
      <c r="BF276">
        <f t="shared" si="262"/>
        <v>4.01029250505018E-14</v>
      </c>
      <c r="BG276">
        <f t="shared" si="263"/>
        <v>4.0634287437029605E-2</v>
      </c>
      <c r="BH276">
        <f t="shared" si="264"/>
        <v>-1.3911073516335426</v>
      </c>
      <c r="BI276">
        <f t="shared" si="265"/>
        <v>5.1244390105565261</v>
      </c>
      <c r="BJ276">
        <f t="shared" si="266"/>
        <v>-6.0676801144766284</v>
      </c>
      <c r="BL276">
        <f t="shared" si="267"/>
        <v>4.6301259958268535</v>
      </c>
      <c r="BM276" s="4"/>
      <c r="BN276">
        <f t="shared" si="268"/>
        <v>1.1749238521833228E-11</v>
      </c>
      <c r="BO276">
        <f t="shared" si="269"/>
        <v>7.0495431130999372E-7</v>
      </c>
      <c r="BP276">
        <f t="shared" si="270"/>
        <v>36.09366073907168</v>
      </c>
      <c r="BQ276">
        <f t="shared" si="271"/>
        <v>1.5574309318836255</v>
      </c>
      <c r="BR276">
        <f t="shared" si="272"/>
        <v>1.5854607295085006</v>
      </c>
      <c r="BS276">
        <f t="shared" si="273"/>
        <v>6.0155536955219812E-4</v>
      </c>
      <c r="BT276">
        <f t="shared" si="274"/>
        <v>36.093322173131888</v>
      </c>
      <c r="BU276">
        <f t="shared" si="275"/>
        <v>1.5574268580932138</v>
      </c>
      <c r="BV276" s="4"/>
      <c r="BW276" s="4">
        <f t="shared" si="276"/>
        <v>6.2502318465670639</v>
      </c>
      <c r="BX276" s="4"/>
      <c r="BY276" s="4"/>
      <c r="BZ276" s="4"/>
      <c r="CA276" s="4">
        <f t="shared" si="277"/>
        <v>0.93749768153432933</v>
      </c>
    </row>
    <row r="277" spans="1:79" x14ac:dyDescent="0.25">
      <c r="A277">
        <v>1.3521000000000001</v>
      </c>
      <c r="B277">
        <v>39.545999999999999</v>
      </c>
      <c r="C277">
        <f t="shared" si="216"/>
        <v>2.3521000000000001</v>
      </c>
      <c r="D277">
        <f t="shared" si="217"/>
        <v>1.3521000000000001</v>
      </c>
      <c r="E277">
        <f t="shared" si="218"/>
        <v>135210</v>
      </c>
      <c r="F277">
        <f t="shared" si="219"/>
        <v>1009029850.7462686</v>
      </c>
      <c r="G277">
        <f t="shared" si="220"/>
        <v>2.9401250000000001</v>
      </c>
      <c r="H277">
        <f t="shared" si="221"/>
        <v>1.8955219464863178</v>
      </c>
      <c r="I277">
        <f t="shared" si="222"/>
        <v>6.5910000000000003E-4</v>
      </c>
      <c r="J277">
        <f t="shared" si="223"/>
        <v>1.2873046875E-11</v>
      </c>
      <c r="K277" s="1">
        <f t="shared" si="278"/>
        <v>0.15003165526585638</v>
      </c>
      <c r="L277">
        <f t="shared" si="224"/>
        <v>1.5003165526585637E-7</v>
      </c>
      <c r="M277">
        <f t="shared" si="225"/>
        <v>0.84996834473414362</v>
      </c>
      <c r="N277">
        <f t="shared" si="226"/>
        <v>8.4996834473414363E-7</v>
      </c>
      <c r="O277">
        <f t="shared" si="227"/>
        <v>428.821716013073</v>
      </c>
      <c r="P277">
        <f t="shared" si="228"/>
        <v>7.2897631726605891E-4</v>
      </c>
      <c r="Q277">
        <f t="shared" si="229"/>
        <v>1.0669410031455935E-14</v>
      </c>
      <c r="R277">
        <f t="shared" si="230"/>
        <v>4.8583212753286595E-18</v>
      </c>
      <c r="S277">
        <f t="shared" si="231"/>
        <v>1.9502927823446265E-12</v>
      </c>
      <c r="T277">
        <f t="shared" si="232"/>
        <v>1.0542123147808791E-15</v>
      </c>
      <c r="U277">
        <f t="shared" si="233"/>
        <v>8.719610197392412E-13</v>
      </c>
      <c r="V277">
        <f t="shared" si="234"/>
        <v>1.2090131220500429E-3</v>
      </c>
      <c r="W277">
        <f t="shared" si="235"/>
        <v>2.2366742757925797</v>
      </c>
      <c r="X277">
        <f t="shared" si="236"/>
        <v>5.6718661667401005</v>
      </c>
      <c r="Y277">
        <f t="shared" si="237"/>
        <v>3.8571487803186347E-5</v>
      </c>
      <c r="Z277">
        <f t="shared" si="238"/>
        <v>0.67671346115913467</v>
      </c>
      <c r="AA277">
        <f t="shared" si="239"/>
        <v>1.609130859375E-11</v>
      </c>
      <c r="AC277">
        <f t="shared" si="240"/>
        <v>0.89190023980195066</v>
      </c>
      <c r="AD277">
        <f t="shared" si="241"/>
        <v>5.7428200805980021</v>
      </c>
      <c r="AE277">
        <f t="shared" si="242"/>
        <v>1.287410108731478E-11</v>
      </c>
      <c r="AF277">
        <f t="shared" si="243"/>
        <v>23.64368513165644</v>
      </c>
      <c r="AG277">
        <f t="shared" si="244"/>
        <v>39673.997721804626</v>
      </c>
      <c r="AI277" s="15">
        <f t="shared" si="245"/>
        <v>0.99991811371468731</v>
      </c>
      <c r="AJ277" s="15">
        <f t="shared" si="246"/>
        <v>8.1886285312737257E-5</v>
      </c>
      <c r="AK277">
        <f t="shared" si="279"/>
        <v>1.917105572056951</v>
      </c>
      <c r="AL277">
        <f t="shared" si="247"/>
        <v>12212.057198355436</v>
      </c>
      <c r="AM277">
        <f t="shared" si="248"/>
        <v>110.50817706557029</v>
      </c>
      <c r="AN277">
        <f t="shared" si="249"/>
        <v>1.3845958154121913</v>
      </c>
      <c r="AO277">
        <f t="shared" si="250"/>
        <v>0.45634698368381615</v>
      </c>
      <c r="AP277">
        <f t="shared" si="251"/>
        <v>23.64368513165644</v>
      </c>
      <c r="AQ277">
        <f t="shared" si="252"/>
        <v>283.80314215763593</v>
      </c>
      <c r="AV277">
        <f t="shared" si="253"/>
        <v>2.0573598548687413E-14</v>
      </c>
      <c r="AW277">
        <f t="shared" si="254"/>
        <v>0.14343499764244225</v>
      </c>
      <c r="AX277" s="4">
        <f t="shared" si="255"/>
        <v>0.95603156139466139</v>
      </c>
      <c r="AY277" s="1">
        <f t="shared" si="280"/>
        <v>0.15003165526585638</v>
      </c>
      <c r="AZ277">
        <f t="shared" si="256"/>
        <v>-4.9683719308217467E-2</v>
      </c>
      <c r="BA277">
        <f t="shared" si="257"/>
        <v>-0.8238170992318905</v>
      </c>
      <c r="BB277">
        <f t="shared" si="258"/>
        <v>-0.84334486938959063</v>
      </c>
      <c r="BC277">
        <f t="shared" si="259"/>
        <v>0.85656500235755773</v>
      </c>
      <c r="BD277">
        <f t="shared" si="260"/>
        <v>8.5656500235755768E-7</v>
      </c>
      <c r="BE277">
        <f t="shared" si="261"/>
        <v>0.4390430911568351</v>
      </c>
      <c r="BF277">
        <f t="shared" si="262"/>
        <v>4.0265937246231018E-14</v>
      </c>
      <c r="BG277">
        <f t="shared" si="263"/>
        <v>4.07994595387818E-2</v>
      </c>
      <c r="BH277">
        <f t="shared" si="264"/>
        <v>-1.38934558987285</v>
      </c>
      <c r="BI277">
        <f t="shared" si="265"/>
        <v>5.1310088127906397</v>
      </c>
      <c r="BJ277">
        <f t="shared" si="266"/>
        <v>-6.0672396740364549</v>
      </c>
      <c r="BL277">
        <f t="shared" si="267"/>
        <v>4.3968438605338598</v>
      </c>
      <c r="BM277" s="4"/>
      <c r="BN277">
        <f t="shared" si="268"/>
        <v>1.1976813434862127E-11</v>
      </c>
      <c r="BO277">
        <f t="shared" si="269"/>
        <v>7.1860880609172759E-7</v>
      </c>
      <c r="BP277">
        <f t="shared" si="270"/>
        <v>36.792770871896451</v>
      </c>
      <c r="BQ277">
        <f t="shared" si="271"/>
        <v>1.565762495878432</v>
      </c>
      <c r="BR277">
        <f t="shared" si="272"/>
        <v>1.5971025620238164</v>
      </c>
      <c r="BS277">
        <f t="shared" si="273"/>
        <v>6.1320709580267086E-4</v>
      </c>
      <c r="BT277">
        <f t="shared" si="274"/>
        <v>36.792425748160255</v>
      </c>
      <c r="BU277">
        <f t="shared" si="275"/>
        <v>1.5657584220880207</v>
      </c>
      <c r="BV277" s="4"/>
      <c r="BW277" s="4">
        <f t="shared" si="276"/>
        <v>6.9620925709390296</v>
      </c>
      <c r="BX277" s="4"/>
      <c r="BY277" s="4"/>
      <c r="BZ277" s="4"/>
      <c r="CA277" s="4">
        <f t="shared" si="277"/>
        <v>0.93037907429060973</v>
      </c>
    </row>
    <row r="278" spans="1:79" x14ac:dyDescent="0.25">
      <c r="A278">
        <v>1.3720000000000001</v>
      </c>
      <c r="B278">
        <v>40.555</v>
      </c>
      <c r="C278">
        <f t="shared" si="216"/>
        <v>2.3719999999999999</v>
      </c>
      <c r="D278">
        <f t="shared" si="217"/>
        <v>1.3719999999999999</v>
      </c>
      <c r="E278">
        <f t="shared" si="218"/>
        <v>137200</v>
      </c>
      <c r="F278">
        <f t="shared" si="219"/>
        <v>1023880597.0149254</v>
      </c>
      <c r="G278">
        <f t="shared" si="220"/>
        <v>2.9649999999999999</v>
      </c>
      <c r="H278">
        <f t="shared" si="221"/>
        <v>1.906774858611576</v>
      </c>
      <c r="I278">
        <f t="shared" si="222"/>
        <v>6.7591666666666668E-4</v>
      </c>
      <c r="J278">
        <f t="shared" si="223"/>
        <v>1.3201497395833333E-11</v>
      </c>
      <c r="K278" s="1">
        <f t="shared" si="278"/>
        <v>0.14811698323247469</v>
      </c>
      <c r="L278">
        <f t="shared" si="224"/>
        <v>1.4811698323247467E-7</v>
      </c>
      <c r="M278">
        <f t="shared" si="225"/>
        <v>0.85188301676752531</v>
      </c>
      <c r="N278">
        <f t="shared" si="226"/>
        <v>8.5188301676752531E-7</v>
      </c>
      <c r="O278">
        <f t="shared" si="227"/>
        <v>436.11324589740474</v>
      </c>
      <c r="P278">
        <f t="shared" si="228"/>
        <v>7.4304151364758958E-4</v>
      </c>
      <c r="Q278">
        <f t="shared" si="229"/>
        <v>1.0406400788623283E-14</v>
      </c>
      <c r="R278">
        <f t="shared" si="230"/>
        <v>4.8147510232843975E-18</v>
      </c>
      <c r="S278">
        <f t="shared" si="231"/>
        <v>1.9490975345317404E-12</v>
      </c>
      <c r="T278">
        <f t="shared" si="232"/>
        <v>1.0535662348820219E-15</v>
      </c>
      <c r="U278">
        <f t="shared" si="233"/>
        <v>8.617241802684172E-13</v>
      </c>
      <c r="V278">
        <f t="shared" si="234"/>
        <v>1.2226258227474227E-3</v>
      </c>
      <c r="W278">
        <f t="shared" si="235"/>
        <v>2.2618577720827315</v>
      </c>
      <c r="X278">
        <f t="shared" si="236"/>
        <v>5.7904644721022107</v>
      </c>
      <c r="Y278">
        <f t="shared" si="237"/>
        <v>3.8507994218600062E-5</v>
      </c>
      <c r="Z278">
        <f t="shared" si="238"/>
        <v>0.69241975617344287</v>
      </c>
      <c r="AA278">
        <f t="shared" si="239"/>
        <v>1.6501871744791668E-11</v>
      </c>
      <c r="AC278">
        <f t="shared" si="240"/>
        <v>0.89436340687445914</v>
      </c>
      <c r="AD278">
        <f t="shared" si="241"/>
        <v>5.8731259312820523</v>
      </c>
      <c r="AE278">
        <f t="shared" si="242"/>
        <v>1.3202550962068216E-11</v>
      </c>
      <c r="AF278">
        <f t="shared" si="243"/>
        <v>23.107370720358521</v>
      </c>
      <c r="AG278">
        <f t="shared" si="244"/>
        <v>40537.26242180702</v>
      </c>
      <c r="AI278" s="15">
        <f t="shared" si="245"/>
        <v>0.99992019979790958</v>
      </c>
      <c r="AJ278" s="15">
        <f t="shared" si="246"/>
        <v>7.9800202090413131E-5</v>
      </c>
      <c r="AK278">
        <f t="shared" si="279"/>
        <v>1.8943857009014469</v>
      </c>
      <c r="AL278">
        <f t="shared" si="247"/>
        <v>12531.296585778144</v>
      </c>
      <c r="AM278">
        <f t="shared" si="248"/>
        <v>111.94327396399547</v>
      </c>
      <c r="AN278">
        <f t="shared" si="249"/>
        <v>1.3763668482281339</v>
      </c>
      <c r="AO278">
        <f t="shared" si="250"/>
        <v>0.4541849569247261</v>
      </c>
      <c r="AP278">
        <f t="shared" si="251"/>
        <v>23.107370720358521</v>
      </c>
      <c r="AQ278">
        <f t="shared" si="252"/>
        <v>286.54182942373427</v>
      </c>
      <c r="AV278">
        <f t="shared" si="253"/>
        <v>2.0364473669937761E-14</v>
      </c>
      <c r="AW278">
        <f t="shared" si="254"/>
        <v>0.14270414734666179</v>
      </c>
      <c r="AX278" s="4">
        <f t="shared" si="255"/>
        <v>0.96345567018930389</v>
      </c>
      <c r="AY278" s="1">
        <f t="shared" si="280"/>
        <v>0.14811698323247469</v>
      </c>
      <c r="AZ278">
        <f t="shared" si="256"/>
        <v>-4.8485978372690246E-2</v>
      </c>
      <c r="BA278">
        <f t="shared" si="257"/>
        <v>-0.82939514201033271</v>
      </c>
      <c r="BB278">
        <f t="shared" si="258"/>
        <v>-0.84556340499610139</v>
      </c>
      <c r="BC278">
        <f t="shared" si="259"/>
        <v>0.85729585265333819</v>
      </c>
      <c r="BD278">
        <f t="shared" si="260"/>
        <v>8.5729585265333813E-7</v>
      </c>
      <c r="BE278">
        <f t="shared" si="261"/>
        <v>0.4397926236797971</v>
      </c>
      <c r="BF278">
        <f t="shared" si="262"/>
        <v>4.0403538280225454E-14</v>
      </c>
      <c r="BG278">
        <f t="shared" si="263"/>
        <v>4.0938883781774585E-2</v>
      </c>
      <c r="BH278">
        <f t="shared" si="264"/>
        <v>-1.3878640027586266</v>
      </c>
      <c r="BI278">
        <f t="shared" si="265"/>
        <v>5.1373541113707333</v>
      </c>
      <c r="BJ278">
        <f t="shared" si="266"/>
        <v>-6.0668692772578998</v>
      </c>
      <c r="BL278">
        <f t="shared" si="267"/>
        <v>3.6544329810696108</v>
      </c>
      <c r="BM278" s="4"/>
      <c r="BN278">
        <f t="shared" si="268"/>
        <v>1.2194617150689762E-11</v>
      </c>
      <c r="BO278">
        <f t="shared" si="269"/>
        <v>7.3167702904138573E-7</v>
      </c>
      <c r="BP278">
        <f t="shared" si="270"/>
        <v>37.461863886918948</v>
      </c>
      <c r="BQ278">
        <f t="shared" si="271"/>
        <v>1.5735893815727484</v>
      </c>
      <c r="BR278">
        <f t="shared" si="272"/>
        <v>1.6080444057369232</v>
      </c>
      <c r="BS278">
        <f t="shared" si="273"/>
        <v>6.2435854144921726E-4</v>
      </c>
      <c r="BT278">
        <f t="shared" si="274"/>
        <v>37.461512486953033</v>
      </c>
      <c r="BU278">
        <f t="shared" si="275"/>
        <v>1.5735853077823367</v>
      </c>
      <c r="BV278" s="4"/>
      <c r="BW278" s="4">
        <f t="shared" si="276"/>
        <v>7.6270154434251056</v>
      </c>
      <c r="BX278" s="4"/>
      <c r="BY278" s="4"/>
      <c r="BZ278" s="4"/>
      <c r="CA278" s="4">
        <f t="shared" si="277"/>
        <v>0.923729845565749</v>
      </c>
    </row>
    <row r="279" spans="1:79" x14ac:dyDescent="0.25">
      <c r="A279">
        <v>1.3912</v>
      </c>
      <c r="B279">
        <v>41.481999999999999</v>
      </c>
      <c r="C279">
        <f t="shared" si="216"/>
        <v>2.3912</v>
      </c>
      <c r="D279">
        <f t="shared" si="217"/>
        <v>1.3912</v>
      </c>
      <c r="E279">
        <f t="shared" si="218"/>
        <v>139120</v>
      </c>
      <c r="F279">
        <f t="shared" si="219"/>
        <v>1038208955.2238805</v>
      </c>
      <c r="G279">
        <f t="shared" si="220"/>
        <v>2.9889999999999999</v>
      </c>
      <c r="H279">
        <f t="shared" si="221"/>
        <v>1.9176319396570514</v>
      </c>
      <c r="I279">
        <f t="shared" si="222"/>
        <v>6.9136666666666665E-4</v>
      </c>
      <c r="J279">
        <f t="shared" si="223"/>
        <v>1.3503255208333333E-11</v>
      </c>
      <c r="K279" s="1">
        <f t="shared" si="278"/>
        <v>0.14718923385875504</v>
      </c>
      <c r="L279">
        <f t="shared" si="224"/>
        <v>1.4718923385875504E-7</v>
      </c>
      <c r="M279">
        <f t="shared" si="225"/>
        <v>0.85281076614124496</v>
      </c>
      <c r="N279">
        <f t="shared" si="226"/>
        <v>8.5281076614124496E-7</v>
      </c>
      <c r="O279">
        <f t="shared" si="227"/>
        <v>442.69788725958955</v>
      </c>
      <c r="P279">
        <f t="shared" si="228"/>
        <v>7.5508164165535093E-4</v>
      </c>
      <c r="Q279">
        <f t="shared" si="229"/>
        <v>1.0280066991160733E-14</v>
      </c>
      <c r="R279">
        <f t="shared" si="230"/>
        <v>4.825991943831715E-18</v>
      </c>
      <c r="S279">
        <f t="shared" si="231"/>
        <v>1.9615639230018643E-12</v>
      </c>
      <c r="T279">
        <f t="shared" si="232"/>
        <v>1.060304823244251E-15</v>
      </c>
      <c r="U279">
        <f t="shared" si="233"/>
        <v>8.5675566167027282E-13</v>
      </c>
      <c r="V279">
        <f t="shared" si="234"/>
        <v>1.237581343993867E-3</v>
      </c>
      <c r="W279">
        <f t="shared" si="235"/>
        <v>2.2895254863886536</v>
      </c>
      <c r="X279">
        <f t="shared" si="236"/>
        <v>5.9099424843384902</v>
      </c>
      <c r="Y279">
        <f t="shared" si="237"/>
        <v>3.8734885315130978E-5</v>
      </c>
      <c r="Z279">
        <f t="shared" si="238"/>
        <v>0.70747649886572161</v>
      </c>
      <c r="AA279">
        <f t="shared" si="239"/>
        <v>1.6879069010416666E-11</v>
      </c>
      <c r="AC279">
        <f t="shared" si="240"/>
        <v>0.89588651666141506</v>
      </c>
      <c r="AD279">
        <f t="shared" si="241"/>
        <v>5.9971597246670303</v>
      </c>
      <c r="AE279">
        <f t="shared" si="242"/>
        <v>1.3504315513156578E-11</v>
      </c>
      <c r="AF279">
        <f t="shared" si="243"/>
        <v>22.61559221493912</v>
      </c>
      <c r="AG279">
        <f t="shared" si="244"/>
        <v>41274.001385385738</v>
      </c>
      <c r="AI279" s="15">
        <f t="shared" si="245"/>
        <v>0.99992148400100611</v>
      </c>
      <c r="AJ279" s="15">
        <f t="shared" si="246"/>
        <v>7.8515998993895626E-5</v>
      </c>
      <c r="AK279">
        <f t="shared" si="279"/>
        <v>1.8905549394918277</v>
      </c>
      <c r="AL279">
        <f t="shared" si="247"/>
        <v>12736.257741275722</v>
      </c>
      <c r="AM279">
        <f t="shared" si="248"/>
        <v>112.855029756213</v>
      </c>
      <c r="AN279">
        <f t="shared" si="249"/>
        <v>1.3749745232155495</v>
      </c>
      <c r="AO279">
        <f t="shared" si="250"/>
        <v>0.45231179620297185</v>
      </c>
      <c r="AP279">
        <f t="shared" si="251"/>
        <v>22.61559221493912</v>
      </c>
      <c r="AQ279">
        <f t="shared" si="252"/>
        <v>291.15957907363259</v>
      </c>
      <c r="AV279">
        <f t="shared" si="253"/>
        <v>2.0169681008079376E-14</v>
      </c>
      <c r="AW279">
        <f t="shared" si="254"/>
        <v>0.14202000214082303</v>
      </c>
      <c r="AX279" s="4">
        <f t="shared" si="255"/>
        <v>0.96488036806487842</v>
      </c>
      <c r="AY279" s="1">
        <f t="shared" si="280"/>
        <v>0.14718923385875504</v>
      </c>
      <c r="AZ279">
        <f t="shared" si="256"/>
        <v>-4.7746999611445455E-2</v>
      </c>
      <c r="BA279">
        <f t="shared" si="257"/>
        <v>-0.83212395526163685</v>
      </c>
      <c r="BB279">
        <f t="shared" si="258"/>
        <v>-0.8476504851406772</v>
      </c>
      <c r="BC279">
        <f t="shared" si="259"/>
        <v>0.857979997859177</v>
      </c>
      <c r="BD279">
        <f t="shared" si="260"/>
        <v>8.5797999785917691E-7</v>
      </c>
      <c r="BE279">
        <f t="shared" si="261"/>
        <v>0.44049483650423232</v>
      </c>
      <c r="BF279">
        <f t="shared" si="262"/>
        <v>4.053266519944045E-14</v>
      </c>
      <c r="BG279">
        <f t="shared" si="263"/>
        <v>4.1069721628256672E-2</v>
      </c>
      <c r="BH279">
        <f t="shared" si="264"/>
        <v>-1.3864782407967435</v>
      </c>
      <c r="BI279">
        <f t="shared" si="265"/>
        <v>5.1433895689946558</v>
      </c>
      <c r="BJ279">
        <f t="shared" si="266"/>
        <v>-6.0665228367674287</v>
      </c>
      <c r="BL279">
        <f t="shared" si="267"/>
        <v>3.5119631935121602</v>
      </c>
      <c r="BM279" s="4"/>
      <c r="BN279">
        <f t="shared" si="268"/>
        <v>1.2404789236673044E-11</v>
      </c>
      <c r="BO279">
        <f t="shared" si="269"/>
        <v>7.4428735420038257E-7</v>
      </c>
      <c r="BP279">
        <f t="shared" si="270"/>
        <v>38.107512535059591</v>
      </c>
      <c r="BQ279">
        <f t="shared" si="271"/>
        <v>1.5810106011585545</v>
      </c>
      <c r="BR279">
        <f t="shared" si="272"/>
        <v>1.6178596871582891</v>
      </c>
      <c r="BS279">
        <f t="shared" si="273"/>
        <v>6.3511925131294936E-4</v>
      </c>
      <c r="BT279">
        <f t="shared" si="274"/>
        <v>38.107155078776962</v>
      </c>
      <c r="BU279">
        <f t="shared" si="275"/>
        <v>1.5810065273681431</v>
      </c>
      <c r="BV279" s="4"/>
      <c r="BW279" s="4">
        <f t="shared" si="276"/>
        <v>8.1348234534024595</v>
      </c>
      <c r="BX279" s="4"/>
      <c r="BY279" s="4"/>
      <c r="BZ279" s="4"/>
      <c r="CA279" s="4">
        <f t="shared" si="277"/>
        <v>0.91865176546597538</v>
      </c>
    </row>
    <row r="280" spans="1:79" x14ac:dyDescent="0.25">
      <c r="A280">
        <v>1.411</v>
      </c>
      <c r="B280">
        <v>42.517000000000003</v>
      </c>
      <c r="C280">
        <f t="shared" si="216"/>
        <v>2.411</v>
      </c>
      <c r="D280">
        <f t="shared" si="217"/>
        <v>1.411</v>
      </c>
      <c r="E280">
        <f t="shared" si="218"/>
        <v>141100</v>
      </c>
      <c r="F280">
        <f t="shared" si="219"/>
        <v>1052985074.6268656</v>
      </c>
      <c r="G280">
        <f t="shared" si="220"/>
        <v>3.0137499999999999</v>
      </c>
      <c r="H280">
        <f t="shared" si="221"/>
        <v>1.9288283044851975</v>
      </c>
      <c r="I280">
        <f t="shared" si="222"/>
        <v>7.0861666666666677E-4</v>
      </c>
      <c r="J280">
        <f t="shared" si="223"/>
        <v>1.3840169270833335E-11</v>
      </c>
      <c r="K280" s="1">
        <f t="shared" si="278"/>
        <v>0.14590936786697617</v>
      </c>
      <c r="L280">
        <f t="shared" si="224"/>
        <v>1.4590936786697617E-7</v>
      </c>
      <c r="M280">
        <f t="shared" si="225"/>
        <v>0.85409063213302383</v>
      </c>
      <c r="N280">
        <f t="shared" si="226"/>
        <v>8.5409063213302378E-7</v>
      </c>
      <c r="O280">
        <f t="shared" si="227"/>
        <v>449.67234400734947</v>
      </c>
      <c r="P280">
        <f t="shared" si="228"/>
        <v>7.6812848574482487E-4</v>
      </c>
      <c r="Q280">
        <f t="shared" si="229"/>
        <v>1.0106972641328262E-14</v>
      </c>
      <c r="R280">
        <f t="shared" si="230"/>
        <v>4.8165711646236011E-18</v>
      </c>
      <c r="S280">
        <f t="shared" si="231"/>
        <v>1.9686347968885422E-12</v>
      </c>
      <c r="T280">
        <f t="shared" si="232"/>
        <v>1.0641269172370497E-15</v>
      </c>
      <c r="U280">
        <f t="shared" si="233"/>
        <v>8.4989252249114744E-13</v>
      </c>
      <c r="V280">
        <f t="shared" si="234"/>
        <v>1.2520723374738643E-3</v>
      </c>
      <c r="W280">
        <f t="shared" si="235"/>
        <v>2.3163338243266489</v>
      </c>
      <c r="X280">
        <f t="shared" si="236"/>
        <v>6.0392584016645889</v>
      </c>
      <c r="Y280">
        <f t="shared" si="237"/>
        <v>3.8847678629470899E-5</v>
      </c>
      <c r="Z280">
        <f t="shared" si="238"/>
        <v>0.72404183406687028</v>
      </c>
      <c r="AA280">
        <f t="shared" si="239"/>
        <v>1.7300211588541668E-11</v>
      </c>
      <c r="AC280">
        <f t="shared" si="240"/>
        <v>0.89783328189397527</v>
      </c>
      <c r="AD280">
        <f t="shared" si="241"/>
        <v>6.133464299839237</v>
      </c>
      <c r="AE280">
        <f t="shared" si="242"/>
        <v>1.3841233397750573E-11</v>
      </c>
      <c r="AF280">
        <f t="shared" si="243"/>
        <v>22.098170640402927</v>
      </c>
      <c r="AG280">
        <f t="shared" si="244"/>
        <v>42121.368097490857</v>
      </c>
      <c r="AI280" s="15">
        <f t="shared" si="245"/>
        <v>0.99992311906846321</v>
      </c>
      <c r="AJ280" s="15">
        <f t="shared" si="246"/>
        <v>7.6880931536779648E-5</v>
      </c>
      <c r="AK280">
        <f t="shared" si="279"/>
        <v>1.8757918451182065</v>
      </c>
      <c r="AL280">
        <f t="shared" si="247"/>
        <v>13007.126474808678</v>
      </c>
      <c r="AM280">
        <f t="shared" si="248"/>
        <v>114.04878988752435</v>
      </c>
      <c r="AN280">
        <f t="shared" si="249"/>
        <v>1.3695955041975738</v>
      </c>
      <c r="AO280">
        <f t="shared" si="250"/>
        <v>0.45005497685903056</v>
      </c>
      <c r="AP280">
        <f t="shared" si="251"/>
        <v>22.098170640402927</v>
      </c>
      <c r="AQ280">
        <f t="shared" si="252"/>
        <v>294.81686112871466</v>
      </c>
      <c r="AV280">
        <f t="shared" si="253"/>
        <v>1.9991274681794159E-14</v>
      </c>
      <c r="AW280">
        <f t="shared" si="254"/>
        <v>0.14139050421366409</v>
      </c>
      <c r="AX280" s="4">
        <f t="shared" si="255"/>
        <v>0.96902965368589711</v>
      </c>
      <c r="AY280" s="1">
        <f t="shared" si="280"/>
        <v>0.14590936786697617</v>
      </c>
      <c r="AZ280">
        <f t="shared" si="256"/>
        <v>-4.6804299719622987E-2</v>
      </c>
      <c r="BA280">
        <f t="shared" si="257"/>
        <v>-0.83591682406042545</v>
      </c>
      <c r="BB280">
        <f t="shared" si="258"/>
        <v>-0.84957975677735664</v>
      </c>
      <c r="BC280">
        <f t="shared" si="259"/>
        <v>0.85860949578633594</v>
      </c>
      <c r="BD280">
        <f t="shared" si="260"/>
        <v>8.5860949578633589E-7</v>
      </c>
      <c r="BE280">
        <f t="shared" si="261"/>
        <v>0.44114145370026187</v>
      </c>
      <c r="BF280">
        <f t="shared" si="262"/>
        <v>4.0651751067281526E-14</v>
      </c>
      <c r="BG280">
        <f t="shared" si="263"/>
        <v>4.1190385379777254E-2</v>
      </c>
      <c r="BH280">
        <f t="shared" si="264"/>
        <v>-1.3852041447387089</v>
      </c>
      <c r="BI280">
        <f t="shared" si="265"/>
        <v>5.1495270137543478</v>
      </c>
      <c r="BJ280">
        <f t="shared" si="266"/>
        <v>-6.0662043127529204</v>
      </c>
      <c r="BL280">
        <f t="shared" si="267"/>
        <v>3.0970346314102852</v>
      </c>
      <c r="BM280" s="4"/>
      <c r="BN280">
        <f t="shared" si="268"/>
        <v>1.2618302384683801E-11</v>
      </c>
      <c r="BO280">
        <f t="shared" si="269"/>
        <v>7.5709814308102808E-7</v>
      </c>
      <c r="BP280">
        <f t="shared" si="270"/>
        <v>38.763424925748637</v>
      </c>
      <c r="BQ280">
        <f t="shared" si="271"/>
        <v>1.5884221419762812</v>
      </c>
      <c r="BR280">
        <f t="shared" si="272"/>
        <v>1.6285626131087765</v>
      </c>
      <c r="BS280">
        <f t="shared" si="273"/>
        <v>6.4605102194788776E-4</v>
      </c>
      <c r="BT280">
        <f t="shared" si="274"/>
        <v>38.763061316873262</v>
      </c>
      <c r="BU280">
        <f t="shared" si="275"/>
        <v>1.5884180681858695</v>
      </c>
      <c r="BV280" s="4"/>
      <c r="BW280" s="4">
        <f t="shared" si="276"/>
        <v>8.8284099871848092</v>
      </c>
      <c r="BX280" s="4"/>
      <c r="BY280" s="4"/>
      <c r="BZ280" s="4"/>
      <c r="CA280" s="4">
        <f t="shared" si="277"/>
        <v>0.91171590012815196</v>
      </c>
    </row>
    <row r="281" spans="1:79" x14ac:dyDescent="0.25">
      <c r="A281">
        <v>1.4323999999999999</v>
      </c>
      <c r="B281">
        <v>43.421999999999997</v>
      </c>
      <c r="C281">
        <f t="shared" si="216"/>
        <v>2.4323999999999999</v>
      </c>
      <c r="D281">
        <f t="shared" si="217"/>
        <v>1.4323999999999999</v>
      </c>
      <c r="E281">
        <f t="shared" si="218"/>
        <v>143240</v>
      </c>
      <c r="F281">
        <f t="shared" si="219"/>
        <v>1068955223.880597</v>
      </c>
      <c r="G281">
        <f t="shared" si="220"/>
        <v>3.0404999999999998</v>
      </c>
      <c r="H281">
        <f t="shared" si="221"/>
        <v>1.9409294260671337</v>
      </c>
      <c r="I281">
        <f t="shared" si="222"/>
        <v>7.2369999999999997E-4</v>
      </c>
      <c r="J281">
        <f t="shared" si="223"/>
        <v>1.4134765624999999E-11</v>
      </c>
      <c r="K281" s="1">
        <f t="shared" si="278"/>
        <v>0.14498917475857864</v>
      </c>
      <c r="L281">
        <f t="shared" si="224"/>
        <v>1.4498917475857864E-7</v>
      </c>
      <c r="M281">
        <f t="shared" si="225"/>
        <v>0.85501082524142136</v>
      </c>
      <c r="N281">
        <f t="shared" si="226"/>
        <v>8.5501082524142128E-7</v>
      </c>
      <c r="O281">
        <f t="shared" si="227"/>
        <v>456.98414405813872</v>
      </c>
      <c r="P281">
        <f t="shared" si="228"/>
        <v>7.814594071762172E-4</v>
      </c>
      <c r="Q281">
        <f t="shared" si="229"/>
        <v>9.983374383110725E-15</v>
      </c>
      <c r="R281">
        <f t="shared" si="230"/>
        <v>4.8329349508339519E-18</v>
      </c>
      <c r="S281">
        <f t="shared" si="231"/>
        <v>1.9831876771407842E-12</v>
      </c>
      <c r="T281">
        <f t="shared" si="232"/>
        <v>1.0719933389950185E-15</v>
      </c>
      <c r="U281">
        <f t="shared" si="233"/>
        <v>8.4495172909800718E-13</v>
      </c>
      <c r="V281">
        <f t="shared" si="234"/>
        <v>1.26870364551994E-3</v>
      </c>
      <c r="W281">
        <f t="shared" si="235"/>
        <v>2.3471017442118889</v>
      </c>
      <c r="X281">
        <f t="shared" si="236"/>
        <v>6.1545387762903436</v>
      </c>
      <c r="Y281">
        <f t="shared" si="237"/>
        <v>3.9115441950310611E-5</v>
      </c>
      <c r="Z281">
        <f t="shared" si="238"/>
        <v>0.73865767519600423</v>
      </c>
      <c r="AA281">
        <f t="shared" si="239"/>
        <v>1.7668457031249998E-11</v>
      </c>
      <c r="AC281">
        <f t="shared" si="240"/>
        <v>0.89908286524771075</v>
      </c>
      <c r="AD281">
        <f t="shared" si="241"/>
        <v>6.2553127904521624</v>
      </c>
      <c r="AE281">
        <f t="shared" si="242"/>
        <v>1.4135837618338995E-11</v>
      </c>
      <c r="AF281">
        <f t="shared" si="243"/>
        <v>21.660913488449665</v>
      </c>
      <c r="AG281">
        <f t="shared" si="244"/>
        <v>42795.801009149909</v>
      </c>
      <c r="AI281" s="15">
        <f t="shared" si="245"/>
        <v>0.99992416485192182</v>
      </c>
      <c r="AJ281" s="15">
        <f t="shared" si="246"/>
        <v>7.5835148078121537E-5</v>
      </c>
      <c r="AK281">
        <f t="shared" si="279"/>
        <v>1.8728710529651913</v>
      </c>
      <c r="AL281">
        <f t="shared" si="247"/>
        <v>13186.497624687836</v>
      </c>
      <c r="AM281">
        <f t="shared" si="248"/>
        <v>114.83247635006325</v>
      </c>
      <c r="AN281">
        <f t="shared" si="249"/>
        <v>1.3685287914271995</v>
      </c>
      <c r="AO281">
        <f t="shared" si="250"/>
        <v>0.44877122477080811</v>
      </c>
      <c r="AP281">
        <f t="shared" si="251"/>
        <v>21.660913488449665</v>
      </c>
      <c r="AQ281">
        <f t="shared" si="252"/>
        <v>299.07095857647528</v>
      </c>
      <c r="AV281">
        <f t="shared" si="253"/>
        <v>1.985259210951352E-14</v>
      </c>
      <c r="AW281">
        <f t="shared" si="254"/>
        <v>0.14089922678820319</v>
      </c>
      <c r="AX281" s="4">
        <f t="shared" si="255"/>
        <v>0.97179135630514746</v>
      </c>
      <c r="AY281" s="1">
        <f t="shared" si="280"/>
        <v>0.14498917475857864</v>
      </c>
      <c r="AZ281">
        <f t="shared" si="256"/>
        <v>-4.6200279055055402E-2</v>
      </c>
      <c r="BA281">
        <f t="shared" si="257"/>
        <v>-0.83866442202790092</v>
      </c>
      <c r="BB281">
        <f t="shared" si="258"/>
        <v>-0.85109139015918922</v>
      </c>
      <c r="BC281">
        <f t="shared" si="259"/>
        <v>0.85910077321179679</v>
      </c>
      <c r="BD281">
        <f t="shared" si="260"/>
        <v>8.5910077321179679E-7</v>
      </c>
      <c r="BE281">
        <f t="shared" si="261"/>
        <v>0.44164642095421575</v>
      </c>
      <c r="BF281">
        <f t="shared" si="262"/>
        <v>4.0744871094199211E-14</v>
      </c>
      <c r="BG281">
        <f t="shared" si="263"/>
        <v>4.1284739243869516E-2</v>
      </c>
      <c r="BH281">
        <f t="shared" si="264"/>
        <v>-1.3842104540814208</v>
      </c>
      <c r="BI281">
        <f t="shared" si="265"/>
        <v>5.1560643123398657</v>
      </c>
      <c r="BJ281">
        <f t="shared" si="266"/>
        <v>-6.0659558900885981</v>
      </c>
      <c r="BL281">
        <f t="shared" si="267"/>
        <v>2.8208643694852573</v>
      </c>
      <c r="BM281" s="4"/>
      <c r="BN281">
        <f t="shared" si="268"/>
        <v>1.2839021314912932E-11</v>
      </c>
      <c r="BO281">
        <f t="shared" si="269"/>
        <v>7.7034127889477594E-7</v>
      </c>
      <c r="BP281">
        <f t="shared" si="270"/>
        <v>39.441473479412529</v>
      </c>
      <c r="BQ281">
        <f t="shared" si="271"/>
        <v>1.5959531312190867</v>
      </c>
      <c r="BR281">
        <f t="shared" si="272"/>
        <v>1.6377098230096971</v>
      </c>
      <c r="BS281">
        <f t="shared" si="273"/>
        <v>6.5735172517171112E-4</v>
      </c>
      <c r="BT281">
        <f t="shared" si="274"/>
        <v>39.441103510302668</v>
      </c>
      <c r="BU281">
        <f t="shared" si="275"/>
        <v>1.595949057428675</v>
      </c>
      <c r="BV281" s="4"/>
      <c r="BW281" s="4">
        <f t="shared" si="276"/>
        <v>9.1670731900591118</v>
      </c>
      <c r="BX281" s="4"/>
      <c r="BY281" s="4"/>
      <c r="BZ281" s="4"/>
      <c r="CA281" s="4">
        <f t="shared" si="277"/>
        <v>0.90832926809940884</v>
      </c>
    </row>
    <row r="282" spans="1:79" x14ac:dyDescent="0.25">
      <c r="A282">
        <v>1.4521999999999999</v>
      </c>
      <c r="B282">
        <v>44.427</v>
      </c>
      <c r="C282">
        <f>A282+1</f>
        <v>2.4521999999999999</v>
      </c>
      <c r="D282">
        <f>C282-1</f>
        <v>1.4521999999999999</v>
      </c>
      <c r="E282">
        <f>D282*100000</f>
        <v>145220</v>
      </c>
      <c r="F282">
        <f>E282/(0.000134)</f>
        <v>1083731343.283582</v>
      </c>
      <c r="G282">
        <f>1.25*C282/1</f>
        <v>3.0652499999999998</v>
      </c>
      <c r="H282">
        <f t="shared" si="221"/>
        <v>1.9521257908952798</v>
      </c>
      <c r="I282">
        <f t="shared" si="222"/>
        <v>7.4045000000000003E-4</v>
      </c>
      <c r="J282">
        <f>I282/51200000</f>
        <v>1.44619140625E-11</v>
      </c>
      <c r="K282" s="1">
        <f t="shared" si="278"/>
        <v>0.14382162114557673</v>
      </c>
      <c r="L282">
        <f>K282*10^-6</f>
        <v>1.4382162114557672E-7</v>
      </c>
      <c r="M282">
        <f>1-K282</f>
        <v>0.85617837885442327</v>
      </c>
      <c r="N282">
        <f>M282*10^-6</f>
        <v>8.5617837885442328E-7</v>
      </c>
      <c r="O282">
        <f>F282*(N282/2)</f>
        <v>463.93367230313186</v>
      </c>
      <c r="P282">
        <f t="shared" si="228"/>
        <v>7.9442660391738917E-4</v>
      </c>
      <c r="Q282">
        <f t="shared" si="229"/>
        <v>9.8275792057602509E-15</v>
      </c>
      <c r="R282">
        <f t="shared" si="230"/>
        <v>4.8272155911684732E-18</v>
      </c>
      <c r="S282">
        <f t="shared" si="231"/>
        <v>1.9908086124339109E-12</v>
      </c>
      <c r="T282">
        <f t="shared" si="232"/>
        <v>1.0761127634777897E-15</v>
      </c>
      <c r="U282">
        <f t="shared" si="233"/>
        <v>8.3867512499461265E-13</v>
      </c>
      <c r="V282">
        <f t="shared" si="234"/>
        <v>1.2831103861399278E-3</v>
      </c>
      <c r="W282">
        <f t="shared" si="235"/>
        <v>2.3737542143588666</v>
      </c>
      <c r="X282">
        <f t="shared" si="236"/>
        <v>6.2798228260141036</v>
      </c>
      <c r="Y282">
        <f t="shared" si="237"/>
        <v>3.92410550931307E-5</v>
      </c>
      <c r="Z282">
        <f t="shared" si="238"/>
        <v>0.75472326314847815</v>
      </c>
      <c r="AA282">
        <f t="shared" si="239"/>
        <v>1.8077392578125E-11</v>
      </c>
      <c r="AC282">
        <f t="shared" si="240"/>
        <v>0.90079785459942041</v>
      </c>
      <c r="AD282">
        <f t="shared" si="241"/>
        <v>6.3879068368802194</v>
      </c>
      <c r="AE282">
        <f t="shared" si="242"/>
        <v>1.4462990175263479E-11</v>
      </c>
      <c r="AF282">
        <f t="shared" si="243"/>
        <v>21.199823539628046</v>
      </c>
      <c r="AG282">
        <f t="shared" si="244"/>
        <v>43594.621606235261</v>
      </c>
      <c r="AI282" s="15">
        <f t="shared" si="245"/>
        <v>0.99992559541627024</v>
      </c>
      <c r="AJ282" s="15">
        <f t="shared" si="246"/>
        <v>7.4404583729739392E-5</v>
      </c>
      <c r="AK282">
        <f t="shared" si="279"/>
        <v>1.8609854367839374</v>
      </c>
      <c r="AL282">
        <f t="shared" si="247"/>
        <v>13440.032184472819</v>
      </c>
      <c r="AM282">
        <f t="shared" si="248"/>
        <v>115.93115277815889</v>
      </c>
      <c r="AN282">
        <f t="shared" si="249"/>
        <v>1.3641794005129741</v>
      </c>
      <c r="AO282">
        <f t="shared" si="250"/>
        <v>0.44678746392468283</v>
      </c>
      <c r="AP282">
        <f t="shared" si="251"/>
        <v>21.199823539628046</v>
      </c>
      <c r="AQ282">
        <f t="shared" si="252"/>
        <v>302.71998481832162</v>
      </c>
      <c r="AV282">
        <f t="shared" si="253"/>
        <v>1.968865573101356E-14</v>
      </c>
      <c r="AW282">
        <f t="shared" si="254"/>
        <v>0.14031627037166275</v>
      </c>
      <c r="AX282" s="4">
        <f t="shared" si="255"/>
        <v>0.97562709454953334</v>
      </c>
      <c r="AY282" s="1">
        <f t="shared" si="280"/>
        <v>0.14382162114557673</v>
      </c>
      <c r="AZ282">
        <f t="shared" si="256"/>
        <v>-4.5372656836359902E-2</v>
      </c>
      <c r="BA282">
        <f t="shared" si="257"/>
        <v>-0.84217582022315385</v>
      </c>
      <c r="BB282">
        <f t="shared" si="258"/>
        <v>-0.85289196743964335</v>
      </c>
      <c r="BC282">
        <f t="shared" si="259"/>
        <v>0.85968372962833728</v>
      </c>
      <c r="BD282">
        <f t="shared" si="260"/>
        <v>8.5968372962833725E-7</v>
      </c>
      <c r="BE282">
        <f t="shared" si="261"/>
        <v>0.44224599663835945</v>
      </c>
      <c r="BF282">
        <f t="shared" si="262"/>
        <v>4.085557601805051E-14</v>
      </c>
      <c r="BG282">
        <f t="shared" si="263"/>
        <v>4.1396911004178853E-2</v>
      </c>
      <c r="BH282">
        <f t="shared" si="264"/>
        <v>-1.383032064287083</v>
      </c>
      <c r="BI282">
        <f t="shared" si="265"/>
        <v>5.1620264324211771</v>
      </c>
      <c r="BJ282">
        <f t="shared" si="266"/>
        <v>-6.065661292640014</v>
      </c>
      <c r="BL282">
        <f t="shared" si="267"/>
        <v>2.4372905450466664</v>
      </c>
      <c r="BM282" s="4"/>
      <c r="BN282">
        <f t="shared" si="268"/>
        <v>1.3051860692072034E-11</v>
      </c>
      <c r="BO282">
        <f t="shared" si="269"/>
        <v>7.8311164152432202E-7</v>
      </c>
      <c r="BP282">
        <f t="shared" si="270"/>
        <v>40.095316046045291</v>
      </c>
      <c r="BQ282">
        <f t="shared" si="271"/>
        <v>1.6030936410947361</v>
      </c>
      <c r="BR282">
        <f t="shared" si="272"/>
        <v>1.6476469878428448</v>
      </c>
      <c r="BS282">
        <f t="shared" si="273"/>
        <v>6.6824899906263457E-4</v>
      </c>
      <c r="BT282">
        <f t="shared" si="274"/>
        <v>40.094939943758071</v>
      </c>
      <c r="BU282">
        <f t="shared" si="275"/>
        <v>1.6030895673043246</v>
      </c>
      <c r="BV282" s="4"/>
      <c r="BW282" s="4">
        <f t="shared" si="276"/>
        <v>9.7501158168562121</v>
      </c>
      <c r="BX282" s="4"/>
      <c r="BY282" s="4"/>
      <c r="BZ282" s="4"/>
      <c r="CA282" s="4">
        <f t="shared" si="277"/>
        <v>0.90249884183143791</v>
      </c>
    </row>
    <row r="283" spans="1:79" x14ac:dyDescent="0.25">
      <c r="A283">
        <v>1.4786999999999999</v>
      </c>
      <c r="B283">
        <v>45.040999999999997</v>
      </c>
      <c r="C283">
        <f t="shared" ref="C283:C284" si="281">A283+1</f>
        <v>2.4786999999999999</v>
      </c>
      <c r="D283">
        <f t="shared" si="217"/>
        <v>1.4786999999999999</v>
      </c>
      <c r="E283">
        <f t="shared" si="218"/>
        <v>147870</v>
      </c>
      <c r="F283">
        <f t="shared" si="219"/>
        <v>1103507462.6865671</v>
      </c>
      <c r="G283">
        <f t="shared" ref="G283:G284" si="282">1.25*C283/1</f>
        <v>3.0983749999999999</v>
      </c>
      <c r="H283">
        <f t="shared" si="221"/>
        <v>1.96711082462992</v>
      </c>
      <c r="I283">
        <f t="shared" si="222"/>
        <v>7.506833333333333E-4</v>
      </c>
      <c r="J283">
        <f t="shared" si="223"/>
        <v>1.4661783854166665E-11</v>
      </c>
      <c r="K283" s="1">
        <f t="shared" si="278"/>
        <v>0.14409044462467613</v>
      </c>
      <c r="L283">
        <f t="shared" si="224"/>
        <v>1.4409044462467612E-7</v>
      </c>
      <c r="M283">
        <f t="shared" ref="M283:M284" si="283">1-K283</f>
        <v>0.85590955537532387</v>
      </c>
      <c r="N283">
        <f t="shared" si="226"/>
        <v>8.5590955537532387E-7</v>
      </c>
      <c r="O283">
        <f t="shared" ref="O283:O284" si="284">F283*(N283/2)</f>
        <v>472.2512908707057</v>
      </c>
      <c r="P283">
        <f t="shared" si="228"/>
        <v>8.0841542563741566E-4</v>
      </c>
      <c r="Q283">
        <f t="shared" si="229"/>
        <v>9.8633483044602589E-15</v>
      </c>
      <c r="R283">
        <f t="shared" si="230"/>
        <v>4.9322650372439126E-18</v>
      </c>
      <c r="S283">
        <f t="shared" si="231"/>
        <v>2.03178824475459E-12</v>
      </c>
      <c r="T283">
        <f t="shared" si="232"/>
        <v>1.0982639160835621E-15</v>
      </c>
      <c r="U283">
        <f t="shared" si="233"/>
        <v>8.401210412384392E-13</v>
      </c>
      <c r="V283">
        <f t="shared" si="234"/>
        <v>1.3072686698390381E-3</v>
      </c>
      <c r="W283">
        <f t="shared" si="235"/>
        <v>2.4184470392022206</v>
      </c>
      <c r="X283">
        <f t="shared" si="236"/>
        <v>6.3706125139588847</v>
      </c>
      <c r="Y283">
        <f t="shared" si="237"/>
        <v>4.0054610250560859E-5</v>
      </c>
      <c r="Z283">
        <f t="shared" si="238"/>
        <v>0.76539417803074439</v>
      </c>
      <c r="AA283">
        <f t="shared" si="239"/>
        <v>1.8327229817708331E-11</v>
      </c>
      <c r="AC283">
        <f t="shared" si="240"/>
        <v>0.90020205107530626</v>
      </c>
      <c r="AD283">
        <f t="shared" si="241"/>
        <v>6.4804767222763111</v>
      </c>
      <c r="AE283">
        <f t="shared" si="242"/>
        <v>1.466288211808275E-11</v>
      </c>
      <c r="AF283">
        <f t="shared" si="243"/>
        <v>20.904261437114446</v>
      </c>
      <c r="AG283">
        <f t="shared" si="244"/>
        <v>43846.662169531053</v>
      </c>
      <c r="AI283" s="15">
        <f t="shared" si="245"/>
        <v>0.99992509904210913</v>
      </c>
      <c r="AJ283" s="15">
        <f t="shared" si="246"/>
        <v>7.4900957890751017E-5</v>
      </c>
      <c r="AK283">
        <f t="shared" si="279"/>
        <v>1.8695195938379503</v>
      </c>
      <c r="AL283">
        <f t="shared" si="247"/>
        <v>13350.964101935509</v>
      </c>
      <c r="AM283">
        <f t="shared" si="248"/>
        <v>115.54637208469813</v>
      </c>
      <c r="AN283">
        <f t="shared" si="249"/>
        <v>1.3673037679454958</v>
      </c>
      <c r="AO283">
        <f t="shared" si="250"/>
        <v>0.44774886713866258</v>
      </c>
      <c r="AP283">
        <f t="shared" si="251"/>
        <v>20.904261437114446</v>
      </c>
      <c r="AQ283">
        <f t="shared" si="252"/>
        <v>305.86639571019219</v>
      </c>
      <c r="AV283">
        <f t="shared" si="253"/>
        <v>1.9887231308653786E-14</v>
      </c>
      <c r="AW283">
        <f t="shared" si="254"/>
        <v>0.14102209510801414</v>
      </c>
      <c r="AX283" s="4">
        <f t="shared" si="255"/>
        <v>0.97870539212607499</v>
      </c>
      <c r="AY283" s="1">
        <f t="shared" si="280"/>
        <v>0.14409044462467613</v>
      </c>
      <c r="AZ283">
        <f t="shared" si="256"/>
        <v>-4.5660001873353402E-2</v>
      </c>
      <c r="BA283">
        <f t="shared" si="257"/>
        <v>-0.84136481852238421</v>
      </c>
      <c r="BB283">
        <f t="shared" si="258"/>
        <v>-0.85071283747424697</v>
      </c>
      <c r="BC283">
        <f t="shared" si="259"/>
        <v>0.85897790489198589</v>
      </c>
      <c r="BD283">
        <f t="shared" si="260"/>
        <v>8.5897790489198589E-7</v>
      </c>
      <c r="BE283">
        <f t="shared" si="261"/>
        <v>0.44152010172613504</v>
      </c>
      <c r="BF283">
        <f t="shared" si="262"/>
        <v>4.0721566820142109E-14</v>
      </c>
      <c r="BG283">
        <f t="shared" si="263"/>
        <v>4.1261126188977509E-2</v>
      </c>
      <c r="BH283">
        <f t="shared" si="264"/>
        <v>-1.3844589224854147</v>
      </c>
      <c r="BI283">
        <f t="shared" si="265"/>
        <v>5.1698800728743866</v>
      </c>
      <c r="BJ283">
        <f t="shared" si="266"/>
        <v>-6.0660180071895962</v>
      </c>
      <c r="BL283">
        <f t="shared" si="267"/>
        <v>2.1294607873925044</v>
      </c>
      <c r="BM283" s="4"/>
      <c r="BN283">
        <f t="shared" si="268"/>
        <v>1.3246441076970686E-11</v>
      </c>
      <c r="BO283">
        <f t="shared" si="269"/>
        <v>7.9478646461824111E-7</v>
      </c>
      <c r="BP283">
        <f t="shared" si="270"/>
        <v>40.693066988453943</v>
      </c>
      <c r="BQ283">
        <f t="shared" si="271"/>
        <v>1.6095204233496139</v>
      </c>
      <c r="BR283">
        <f t="shared" si="272"/>
        <v>1.6536080241536975</v>
      </c>
      <c r="BS283">
        <f t="shared" si="273"/>
        <v>6.7821142131900493E-4</v>
      </c>
      <c r="BT283">
        <f t="shared" si="274"/>
        <v>40.692685279140292</v>
      </c>
      <c r="BU283">
        <f t="shared" si="275"/>
        <v>1.6095163495592024</v>
      </c>
      <c r="BV283" s="4"/>
      <c r="BW283" s="4">
        <f t="shared" si="276"/>
        <v>9.6532781500101112</v>
      </c>
      <c r="BX283" s="4"/>
      <c r="BY283" s="4"/>
      <c r="BZ283" s="4"/>
      <c r="CA283" s="4">
        <f t="shared" si="277"/>
        <v>0.90346721849989886</v>
      </c>
    </row>
    <row r="284" spans="1:79" x14ac:dyDescent="0.25">
      <c r="A284">
        <v>1.4955000000000001</v>
      </c>
      <c r="B284">
        <v>46.177</v>
      </c>
      <c r="C284">
        <f t="shared" si="281"/>
        <v>2.4954999999999998</v>
      </c>
      <c r="D284">
        <f t="shared" si="217"/>
        <v>1.4954999999999998</v>
      </c>
      <c r="E284">
        <f t="shared" si="218"/>
        <v>149549.99999999997</v>
      </c>
      <c r="F284">
        <f t="shared" si="219"/>
        <v>1116044776.1194026</v>
      </c>
      <c r="G284">
        <f t="shared" si="282"/>
        <v>3.1193749999999998</v>
      </c>
      <c r="H284">
        <f t="shared" si="221"/>
        <v>1.9766107705447107</v>
      </c>
      <c r="I284">
        <f t="shared" si="222"/>
        <v>7.6961666666666663E-4</v>
      </c>
      <c r="J284">
        <f t="shared" si="223"/>
        <v>1.5031575520833332E-11</v>
      </c>
      <c r="K284" s="1">
        <f t="shared" si="278"/>
        <v>0.14257739099295308</v>
      </c>
      <c r="L284">
        <f t="shared" si="224"/>
        <v>1.4257739099295307E-7</v>
      </c>
      <c r="M284">
        <f t="shared" si="283"/>
        <v>0.85742260900704692</v>
      </c>
      <c r="N284">
        <f t="shared" si="226"/>
        <v>8.5742260900704689E-7</v>
      </c>
      <c r="O284">
        <f t="shared" si="284"/>
        <v>478.46101185449186</v>
      </c>
      <c r="P284">
        <f t="shared" si="228"/>
        <v>8.204932425329134E-4</v>
      </c>
      <c r="Q284">
        <f t="shared" si="229"/>
        <v>9.6628199931621697E-15</v>
      </c>
      <c r="R284">
        <f t="shared" si="230"/>
        <v>4.8920566013705499E-18</v>
      </c>
      <c r="S284">
        <f t="shared" si="231"/>
        <v>2.0283171274438732E-12</v>
      </c>
      <c r="T284">
        <f t="shared" si="232"/>
        <v>1.0963876364561476E-15</v>
      </c>
      <c r="U284">
        <f t="shared" si="233"/>
        <v>8.3197689125696597E-13</v>
      </c>
      <c r="V284">
        <f t="shared" si="234"/>
        <v>1.317810203597969E-3</v>
      </c>
      <c r="W284">
        <f t="shared" si="235"/>
        <v>2.4379488766562427</v>
      </c>
      <c r="X284">
        <f t="shared" si="236"/>
        <v>6.50825811201197</v>
      </c>
      <c r="Y284">
        <f t="shared" si="237"/>
        <v>3.9953608069867565E-5</v>
      </c>
      <c r="Z284">
        <f t="shared" si="238"/>
        <v>0.78331381955258006</v>
      </c>
      <c r="AA284">
        <f t="shared" si="239"/>
        <v>1.8789469401041664E-11</v>
      </c>
      <c r="AC284">
        <f t="shared" si="240"/>
        <v>0.9025680696327405</v>
      </c>
      <c r="AD284">
        <f t="shared" si="241"/>
        <v>6.6265072604806825</v>
      </c>
      <c r="AE284">
        <f t="shared" si="242"/>
        <v>1.503267190846979E-11</v>
      </c>
      <c r="AF284">
        <f t="shared" si="243"/>
        <v>20.426040752273487</v>
      </c>
      <c r="AG284">
        <f t="shared" si="244"/>
        <v>44815.5732019856</v>
      </c>
      <c r="AI284" s="15">
        <f t="shared" si="245"/>
        <v>0.99992706634967266</v>
      </c>
      <c r="AJ284" s="15">
        <f t="shared" si="246"/>
        <v>7.2933650327219269E-5</v>
      </c>
      <c r="AK284">
        <f t="shared" si="279"/>
        <v>1.8555420391061967</v>
      </c>
      <c r="AL284">
        <f t="shared" si="247"/>
        <v>13711.092143523139</v>
      </c>
      <c r="AM284">
        <f t="shared" si="248"/>
        <v>117.09437280895756</v>
      </c>
      <c r="AN284">
        <f t="shared" si="249"/>
        <v>1.3621828214693492</v>
      </c>
      <c r="AO284">
        <f t="shared" si="250"/>
        <v>0.44477125663701489</v>
      </c>
      <c r="AP284">
        <f t="shared" si="251"/>
        <v>20.426040752273487</v>
      </c>
      <c r="AQ284">
        <f t="shared" si="252"/>
        <v>310.28798538404999</v>
      </c>
      <c r="AV284">
        <f t="shared" si="253"/>
        <v>1.957034786940236E-14</v>
      </c>
      <c r="AW284">
        <f t="shared" si="254"/>
        <v>0.13989405945000796</v>
      </c>
      <c r="AX284" s="4">
        <f t="shared" si="255"/>
        <v>0.98117982434481676</v>
      </c>
      <c r="AY284" s="1">
        <f t="shared" si="280"/>
        <v>0.14257739099295308</v>
      </c>
      <c r="AZ284">
        <f t="shared" si="256"/>
        <v>-4.4520034684246965E-2</v>
      </c>
      <c r="BA284">
        <f t="shared" si="257"/>
        <v>-0.84594933665438476</v>
      </c>
      <c r="BB284">
        <f t="shared" si="258"/>
        <v>-0.85420072727270779</v>
      </c>
      <c r="BC284">
        <f t="shared" si="259"/>
        <v>0.86010594054999201</v>
      </c>
      <c r="BD284">
        <f t="shared" si="260"/>
        <v>8.6010594054999192E-7</v>
      </c>
      <c r="BE284">
        <f t="shared" si="261"/>
        <v>0.44268049815319294</v>
      </c>
      <c r="BF284">
        <f t="shared" si="262"/>
        <v>4.0935895705630912E-14</v>
      </c>
      <c r="BG284">
        <f t="shared" si="263"/>
        <v>4.1478294924875023E-2</v>
      </c>
      <c r="BH284">
        <f t="shared" si="264"/>
        <v>-1.3821791047405185</v>
      </c>
      <c r="BI284">
        <f t="shared" si="265"/>
        <v>5.1747864173673372</v>
      </c>
      <c r="BJ284">
        <f t="shared" si="266"/>
        <v>-6.0654480527533723</v>
      </c>
      <c r="BL284">
        <f t="shared" si="267"/>
        <v>1.8820175655183231</v>
      </c>
      <c r="BM284" s="4"/>
      <c r="BN284">
        <f t="shared" si="268"/>
        <v>1.346745007419821E-11</v>
      </c>
      <c r="BO284">
        <f t="shared" si="269"/>
        <v>8.0804700445189258E-7</v>
      </c>
      <c r="BP284">
        <f t="shared" si="270"/>
        <v>41.372006627936898</v>
      </c>
      <c r="BQ284">
        <f t="shared" si="271"/>
        <v>1.6167065855874605</v>
      </c>
      <c r="BR284">
        <f t="shared" si="272"/>
        <v>1.6644257145108399</v>
      </c>
      <c r="BS284">
        <f t="shared" si="273"/>
        <v>6.8952697583383657E-4</v>
      </c>
      <c r="BT284">
        <f t="shared" si="274"/>
        <v>41.371618550030192</v>
      </c>
      <c r="BU284">
        <f t="shared" si="275"/>
        <v>1.6167025117970488</v>
      </c>
      <c r="BV284" s="4"/>
      <c r="BW284" s="4">
        <f t="shared" si="276"/>
        <v>10.405598830723308</v>
      </c>
      <c r="BX284" s="4"/>
      <c r="BY284" s="4"/>
      <c r="BZ284" s="4"/>
      <c r="CA284" s="4">
        <f t="shared" si="277"/>
        <v>0.89594401169276694</v>
      </c>
    </row>
    <row r="285" spans="1:79" x14ac:dyDescent="0.25">
      <c r="AW285" s="1" t="s">
        <v>115</v>
      </c>
      <c r="AX285" s="4">
        <f>AVERAGE(AX271:AX284)</f>
        <v>0.95800379967010696</v>
      </c>
      <c r="BK285" s="1" t="s">
        <v>115</v>
      </c>
      <c r="BL285">
        <f>AVERAGE(BL271:BL284)</f>
        <v>4.1996200329893076</v>
      </c>
    </row>
    <row r="286" spans="1:79" x14ac:dyDescent="0.25">
      <c r="A286" s="1" t="s">
        <v>116</v>
      </c>
      <c r="AW286" s="1" t="s">
        <v>117</v>
      </c>
      <c r="AX286" s="4">
        <f>_xlfn.VAR.S(AX271:AX284)</f>
        <v>2.8040987282851532E-4</v>
      </c>
      <c r="BK286" s="1" t="s">
        <v>117</v>
      </c>
      <c r="BL286">
        <f>_xlfn.VAR.S(BL271:BL284)</f>
        <v>2.8040987282851644</v>
      </c>
    </row>
    <row r="287" spans="1:79" x14ac:dyDescent="0.25">
      <c r="A287" t="s">
        <v>28</v>
      </c>
      <c r="B287" t="s">
        <v>29</v>
      </c>
      <c r="C287" t="s">
        <v>51</v>
      </c>
      <c r="D287" t="s">
        <v>52</v>
      </c>
      <c r="E287" t="s">
        <v>53</v>
      </c>
      <c r="F287" s="3" t="s">
        <v>54</v>
      </c>
      <c r="G287" t="s">
        <v>55</v>
      </c>
      <c r="H287" t="s">
        <v>56</v>
      </c>
      <c r="I287" t="s">
        <v>57</v>
      </c>
      <c r="J287" t="s">
        <v>58</v>
      </c>
      <c r="AW287" s="1" t="s">
        <v>118</v>
      </c>
      <c r="AX287">
        <f>AX286^0.5</f>
        <v>1.6745443345236199E-2</v>
      </c>
      <c r="BK287" s="1" t="s">
        <v>118</v>
      </c>
      <c r="BL287">
        <f>BL286^0.5</f>
        <v>1.6745443345236233</v>
      </c>
    </row>
    <row r="288" spans="1:79" x14ac:dyDescent="0.25">
      <c r="A288">
        <v>1.2342</v>
      </c>
      <c r="B288">
        <v>67.415000000000006</v>
      </c>
      <c r="C288">
        <f t="shared" ref="C288:C301" si="285">A288+1</f>
        <v>2.2342</v>
      </c>
      <c r="D288">
        <f t="shared" ref="D288:D301" si="286">C288-1</f>
        <v>1.2342</v>
      </c>
      <c r="E288">
        <f t="shared" ref="E288:E301" si="287">D288*100000</f>
        <v>123420</v>
      </c>
      <c r="F288">
        <f t="shared" ref="F288:F301" si="288">E288/(0.000134)</f>
        <v>921044776.119403</v>
      </c>
      <c r="G288">
        <f t="shared" ref="G288:G301" si="289">1.25*C288/1</f>
        <v>2.7927499999999998</v>
      </c>
      <c r="H288">
        <f t="shared" ref="H288:H301" si="290">(((((C288+1)*100000)/2)*28.02)/(8.314*298))/1000</f>
        <v>1.8288526831914471</v>
      </c>
      <c r="I288">
        <f t="shared" ref="I288:I301" si="291">B288/60000</f>
        <v>1.1235833333333334E-3</v>
      </c>
      <c r="J288">
        <f t="shared" ref="J288:J301" si="292">I288/51200000</f>
        <v>2.1944986979166668E-11</v>
      </c>
      <c r="AW288" s="1" t="s">
        <v>119</v>
      </c>
      <c r="AX288">
        <f>AX287*100</f>
        <v>1.6745443345236199</v>
      </c>
    </row>
    <row r="289" spans="1:42" x14ac:dyDescent="0.25">
      <c r="A289">
        <v>1.2555000000000001</v>
      </c>
      <c r="B289">
        <v>68.488</v>
      </c>
      <c r="C289">
        <f t="shared" si="285"/>
        <v>2.2555000000000001</v>
      </c>
      <c r="D289">
        <f t="shared" si="286"/>
        <v>1.2555000000000001</v>
      </c>
      <c r="E289">
        <f t="shared" si="287"/>
        <v>125550</v>
      </c>
      <c r="F289">
        <f t="shared" si="288"/>
        <v>936940298.50746262</v>
      </c>
      <c r="G289">
        <f t="shared" si="289"/>
        <v>2.819375</v>
      </c>
      <c r="H289">
        <f t="shared" si="290"/>
        <v>1.840897257476271</v>
      </c>
      <c r="I289">
        <f t="shared" si="291"/>
        <v>1.1414666666666666E-3</v>
      </c>
      <c r="J289">
        <f t="shared" si="292"/>
        <v>2.2294270833333331E-11</v>
      </c>
    </row>
    <row r="290" spans="1:42" x14ac:dyDescent="0.25">
      <c r="A290">
        <v>1.2722</v>
      </c>
      <c r="B290">
        <v>69.978999999999999</v>
      </c>
      <c r="C290">
        <f t="shared" si="285"/>
        <v>2.2721999999999998</v>
      </c>
      <c r="D290">
        <f t="shared" si="286"/>
        <v>1.2721999999999998</v>
      </c>
      <c r="E290">
        <f t="shared" si="287"/>
        <v>127219.99999999997</v>
      </c>
      <c r="F290">
        <f t="shared" si="288"/>
        <v>949402985.07462656</v>
      </c>
      <c r="G290">
        <f t="shared" si="289"/>
        <v>2.8402499999999997</v>
      </c>
      <c r="H290">
        <f t="shared" si="290"/>
        <v>1.8503406560939499</v>
      </c>
      <c r="I290">
        <f t="shared" si="291"/>
        <v>1.1663166666666667E-3</v>
      </c>
      <c r="J290">
        <f t="shared" si="292"/>
        <v>2.2779622395833333E-11</v>
      </c>
    </row>
    <row r="291" spans="1:42" x14ac:dyDescent="0.25">
      <c r="A291">
        <v>1.292</v>
      </c>
      <c r="B291">
        <v>71.337000000000003</v>
      </c>
      <c r="C291">
        <f t="shared" si="285"/>
        <v>2.2919999999999998</v>
      </c>
      <c r="D291">
        <f t="shared" si="286"/>
        <v>1.2919999999999998</v>
      </c>
      <c r="E291">
        <f t="shared" si="287"/>
        <v>129199.99999999999</v>
      </c>
      <c r="F291">
        <f t="shared" si="288"/>
        <v>964179104.47761178</v>
      </c>
      <c r="G291">
        <f t="shared" si="289"/>
        <v>2.8649999999999998</v>
      </c>
      <c r="H291">
        <f t="shared" si="290"/>
        <v>1.8615370209220963</v>
      </c>
      <c r="I291">
        <f t="shared" si="291"/>
        <v>1.18895E-3</v>
      </c>
      <c r="J291">
        <f t="shared" si="292"/>
        <v>2.3221679687500001E-11</v>
      </c>
    </row>
    <row r="292" spans="1:42" x14ac:dyDescent="0.25">
      <c r="A292">
        <v>1.3113999999999999</v>
      </c>
      <c r="B292">
        <v>72.914000000000001</v>
      </c>
      <c r="C292">
        <f t="shared" si="285"/>
        <v>2.3113999999999999</v>
      </c>
      <c r="D292">
        <f t="shared" si="286"/>
        <v>1.3113999999999999</v>
      </c>
      <c r="E292">
        <f t="shared" si="287"/>
        <v>131140</v>
      </c>
      <c r="F292">
        <f t="shared" si="288"/>
        <v>978656716.41791046</v>
      </c>
      <c r="G292">
        <f t="shared" si="289"/>
        <v>2.8892499999999997</v>
      </c>
      <c r="H292">
        <f t="shared" si="290"/>
        <v>1.8725071965617952</v>
      </c>
      <c r="I292">
        <f t="shared" si="291"/>
        <v>1.2152333333333334E-3</v>
      </c>
      <c r="J292">
        <f t="shared" si="292"/>
        <v>2.3735026041666669E-11</v>
      </c>
    </row>
    <row r="293" spans="1:42" x14ac:dyDescent="0.25">
      <c r="A293">
        <v>1.3324</v>
      </c>
      <c r="B293">
        <v>74.209999999999994</v>
      </c>
      <c r="C293">
        <f t="shared" si="285"/>
        <v>2.3323999999999998</v>
      </c>
      <c r="D293">
        <f t="shared" si="286"/>
        <v>1.3323999999999998</v>
      </c>
      <c r="E293">
        <f t="shared" si="287"/>
        <v>133239.99999999997</v>
      </c>
      <c r="F293">
        <f t="shared" si="288"/>
        <v>994328358.20895493</v>
      </c>
      <c r="G293">
        <f t="shared" si="289"/>
        <v>2.9154999999999998</v>
      </c>
      <c r="H293">
        <f t="shared" si="290"/>
        <v>1.8843821289552836</v>
      </c>
      <c r="I293">
        <f t="shared" si="291"/>
        <v>1.2368333333333333E-3</v>
      </c>
      <c r="J293">
        <f t="shared" si="292"/>
        <v>2.4156901041666666E-11</v>
      </c>
    </row>
    <row r="294" spans="1:42" x14ac:dyDescent="0.25">
      <c r="A294">
        <v>1.3512999999999999</v>
      </c>
      <c r="B294">
        <v>75.769000000000005</v>
      </c>
      <c r="C294">
        <f t="shared" si="285"/>
        <v>2.3513000000000002</v>
      </c>
      <c r="D294">
        <f t="shared" si="286"/>
        <v>1.3513000000000002</v>
      </c>
      <c r="E294">
        <f t="shared" si="287"/>
        <v>135130.00000000003</v>
      </c>
      <c r="F294">
        <f t="shared" si="288"/>
        <v>1008432835.8208957</v>
      </c>
      <c r="G294">
        <f t="shared" si="289"/>
        <v>2.9391250000000002</v>
      </c>
      <c r="H294">
        <f t="shared" si="290"/>
        <v>1.895069568109423</v>
      </c>
      <c r="I294">
        <f t="shared" si="291"/>
        <v>1.2628166666666667E-3</v>
      </c>
      <c r="J294">
        <f t="shared" si="292"/>
        <v>2.4664388020833334E-11</v>
      </c>
    </row>
    <row r="295" spans="1:42" x14ac:dyDescent="0.25">
      <c r="A295">
        <v>1.3752</v>
      </c>
      <c r="B295">
        <v>77.006</v>
      </c>
      <c r="C295">
        <f t="shared" si="285"/>
        <v>2.3752</v>
      </c>
      <c r="D295">
        <f t="shared" si="286"/>
        <v>1.3752</v>
      </c>
      <c r="E295">
        <f t="shared" si="287"/>
        <v>137520</v>
      </c>
      <c r="F295">
        <f t="shared" si="288"/>
        <v>1026268656.7164179</v>
      </c>
      <c r="G295">
        <f t="shared" si="289"/>
        <v>2.9689999999999999</v>
      </c>
      <c r="H295">
        <f t="shared" si="290"/>
        <v>1.9085843721191553</v>
      </c>
      <c r="I295">
        <f t="shared" si="291"/>
        <v>1.2834333333333334E-3</v>
      </c>
      <c r="J295">
        <f t="shared" si="292"/>
        <v>2.5067057291666667E-11</v>
      </c>
    </row>
    <row r="296" spans="1:42" x14ac:dyDescent="0.25">
      <c r="A296">
        <v>1.3912</v>
      </c>
      <c r="B296">
        <v>78.424000000000007</v>
      </c>
      <c r="C296">
        <f t="shared" si="285"/>
        <v>2.3912</v>
      </c>
      <c r="D296">
        <f t="shared" si="286"/>
        <v>1.3912</v>
      </c>
      <c r="E296">
        <f t="shared" si="287"/>
        <v>139120</v>
      </c>
      <c r="F296">
        <f t="shared" si="288"/>
        <v>1038208955.2238805</v>
      </c>
      <c r="G296">
        <f t="shared" si="289"/>
        <v>2.9889999999999999</v>
      </c>
      <c r="H296">
        <f t="shared" si="290"/>
        <v>1.9176319396570514</v>
      </c>
      <c r="I296">
        <f t="shared" si="291"/>
        <v>1.3070666666666667E-3</v>
      </c>
      <c r="J296">
        <f t="shared" si="292"/>
        <v>2.5528645833333335E-11</v>
      </c>
    </row>
    <row r="297" spans="1:42" x14ac:dyDescent="0.25">
      <c r="A297">
        <v>1.4136</v>
      </c>
      <c r="B297">
        <v>79.900000000000006</v>
      </c>
      <c r="C297">
        <f t="shared" si="285"/>
        <v>2.4135999999999997</v>
      </c>
      <c r="D297">
        <f t="shared" si="286"/>
        <v>1.4135999999999997</v>
      </c>
      <c r="E297">
        <f t="shared" si="287"/>
        <v>141359.99999999997</v>
      </c>
      <c r="F297">
        <f t="shared" si="288"/>
        <v>1054925373.1343281</v>
      </c>
      <c r="G297">
        <f t="shared" si="289"/>
        <v>3.0169999999999995</v>
      </c>
      <c r="H297">
        <f t="shared" si="290"/>
        <v>1.9302985342101056</v>
      </c>
      <c r="I297">
        <f t="shared" si="291"/>
        <v>1.3316666666666668E-3</v>
      </c>
      <c r="J297">
        <f t="shared" si="292"/>
        <v>2.6009114583333334E-11</v>
      </c>
    </row>
    <row r="298" spans="1:42" x14ac:dyDescent="0.25">
      <c r="A298">
        <v>1.4311</v>
      </c>
      <c r="B298">
        <v>81.25</v>
      </c>
      <c r="C298">
        <f t="shared" si="285"/>
        <v>2.4310999999999998</v>
      </c>
      <c r="D298">
        <f t="shared" si="286"/>
        <v>1.4310999999999998</v>
      </c>
      <c r="E298">
        <f t="shared" si="287"/>
        <v>143109.99999999997</v>
      </c>
      <c r="F298">
        <f t="shared" si="288"/>
        <v>1067985074.6268654</v>
      </c>
      <c r="G298">
        <f t="shared" si="289"/>
        <v>3.038875</v>
      </c>
      <c r="H298">
        <f t="shared" si="290"/>
        <v>1.9401943112046793</v>
      </c>
      <c r="I298">
        <f t="shared" si="291"/>
        <v>1.3541666666666667E-3</v>
      </c>
      <c r="J298">
        <f t="shared" si="292"/>
        <v>2.6448567708333334E-11</v>
      </c>
    </row>
    <row r="299" spans="1:42" x14ac:dyDescent="0.25">
      <c r="A299">
        <v>1.4521999999999999</v>
      </c>
      <c r="B299">
        <v>82.677999999999997</v>
      </c>
      <c r="C299">
        <f t="shared" si="285"/>
        <v>2.4521999999999999</v>
      </c>
      <c r="D299">
        <f t="shared" si="286"/>
        <v>1.4521999999999999</v>
      </c>
      <c r="E299">
        <f t="shared" si="287"/>
        <v>145220</v>
      </c>
      <c r="F299">
        <f t="shared" si="288"/>
        <v>1083731343.283582</v>
      </c>
      <c r="G299">
        <f t="shared" si="289"/>
        <v>3.0652499999999998</v>
      </c>
      <c r="H299">
        <f t="shared" si="290"/>
        <v>1.9521257908952798</v>
      </c>
      <c r="I299">
        <f t="shared" si="291"/>
        <v>1.3779666666666665E-3</v>
      </c>
      <c r="J299">
        <f t="shared" si="292"/>
        <v>2.6913411458333331E-11</v>
      </c>
    </row>
    <row r="300" spans="1:42" x14ac:dyDescent="0.25">
      <c r="A300">
        <v>1.4738</v>
      </c>
      <c r="B300">
        <v>83.926000000000002</v>
      </c>
      <c r="C300">
        <f t="shared" si="285"/>
        <v>2.4737999999999998</v>
      </c>
      <c r="D300">
        <f t="shared" si="286"/>
        <v>1.4737999999999998</v>
      </c>
      <c r="E300">
        <f t="shared" si="287"/>
        <v>147379.99999999997</v>
      </c>
      <c r="F300">
        <f t="shared" si="288"/>
        <v>1099850746.2686565</v>
      </c>
      <c r="G300">
        <f t="shared" si="289"/>
        <v>3.0922499999999999</v>
      </c>
      <c r="H300">
        <f t="shared" si="290"/>
        <v>1.9643400070714392</v>
      </c>
      <c r="I300">
        <f t="shared" si="291"/>
        <v>1.3987666666666666E-3</v>
      </c>
      <c r="J300">
        <f t="shared" si="292"/>
        <v>2.7319661458333333E-11</v>
      </c>
    </row>
    <row r="301" spans="1:42" x14ac:dyDescent="0.25">
      <c r="A301">
        <v>1.4912000000000001</v>
      </c>
      <c r="B301">
        <v>85.436999999999998</v>
      </c>
      <c r="C301">
        <f t="shared" si="285"/>
        <v>2.4912000000000001</v>
      </c>
      <c r="D301">
        <f t="shared" si="286"/>
        <v>1.4912000000000001</v>
      </c>
      <c r="E301">
        <f t="shared" si="287"/>
        <v>149120</v>
      </c>
      <c r="F301">
        <f t="shared" si="288"/>
        <v>1112835820.8955224</v>
      </c>
      <c r="G301">
        <f t="shared" si="289"/>
        <v>3.1139999999999999</v>
      </c>
      <c r="H301">
        <f t="shared" si="290"/>
        <v>1.9741792367689011</v>
      </c>
      <c r="I301">
        <f t="shared" si="291"/>
        <v>1.42395E-3</v>
      </c>
      <c r="J301">
        <f t="shared" si="292"/>
        <v>2.78115234375E-11</v>
      </c>
    </row>
    <row r="303" spans="1:42" x14ac:dyDescent="0.25">
      <c r="A303" s="6" t="s">
        <v>145</v>
      </c>
    </row>
    <row r="304" spans="1:42" x14ac:dyDescent="0.25">
      <c r="A304" s="1" t="s">
        <v>46</v>
      </c>
      <c r="K304" s="7" t="s">
        <v>47</v>
      </c>
      <c r="L304" s="7"/>
      <c r="M304" s="7"/>
      <c r="AK304" s="8" t="s">
        <v>50</v>
      </c>
      <c r="AP304" s="8" t="s">
        <v>126</v>
      </c>
    </row>
    <row r="305" spans="1:48" x14ac:dyDescent="0.25">
      <c r="A305" t="s">
        <v>42</v>
      </c>
      <c r="B305" t="s">
        <v>43</v>
      </c>
      <c r="C305" t="s">
        <v>51</v>
      </c>
      <c r="D305" t="s">
        <v>52</v>
      </c>
      <c r="E305" t="s">
        <v>53</v>
      </c>
      <c r="F305" s="3" t="s">
        <v>54</v>
      </c>
      <c r="G305" t="s">
        <v>55</v>
      </c>
      <c r="H305" t="s">
        <v>56</v>
      </c>
      <c r="I305" t="s">
        <v>57</v>
      </c>
      <c r="J305" t="s">
        <v>58</v>
      </c>
      <c r="K305" s="1" t="s">
        <v>59</v>
      </c>
      <c r="L305" t="s">
        <v>60</v>
      </c>
      <c r="M305" t="s">
        <v>61</v>
      </c>
      <c r="N305" t="s">
        <v>62</v>
      </c>
      <c r="O305" t="s">
        <v>146</v>
      </c>
      <c r="P305" t="s">
        <v>147</v>
      </c>
      <c r="Q305" s="1" t="s">
        <v>148</v>
      </c>
      <c r="R305" s="1" t="s">
        <v>59</v>
      </c>
      <c r="S305" t="s">
        <v>36</v>
      </c>
      <c r="T305" t="s">
        <v>149</v>
      </c>
      <c r="U305" t="s">
        <v>150</v>
      </c>
      <c r="V305" s="3" t="s">
        <v>108</v>
      </c>
      <c r="W305" s="3" t="s">
        <v>109</v>
      </c>
      <c r="X305" s="3" t="s">
        <v>110</v>
      </c>
      <c r="Y305" s="3" t="s">
        <v>37</v>
      </c>
      <c r="AA305" t="s">
        <v>113</v>
      </c>
      <c r="AD305" t="s">
        <v>52</v>
      </c>
      <c r="AE305" t="s">
        <v>102</v>
      </c>
      <c r="AG305" t="s">
        <v>151</v>
      </c>
      <c r="AK305" t="s">
        <v>114</v>
      </c>
      <c r="AL305" t="s">
        <v>137</v>
      </c>
      <c r="AM305" t="s">
        <v>138</v>
      </c>
      <c r="AN305" t="s">
        <v>139</v>
      </c>
      <c r="AO305" t="s">
        <v>140</v>
      </c>
      <c r="AP305" t="s">
        <v>141</v>
      </c>
      <c r="AQ305" t="s">
        <v>142</v>
      </c>
      <c r="AR305" t="s">
        <v>139</v>
      </c>
      <c r="AT305" t="s">
        <v>143</v>
      </c>
      <c r="AV305" t="s">
        <v>144</v>
      </c>
    </row>
    <row r="306" spans="1:48" x14ac:dyDescent="0.25">
      <c r="A306" s="1">
        <v>1.2330000000000001</v>
      </c>
      <c r="B306" s="1">
        <v>33.200000000000003</v>
      </c>
      <c r="C306">
        <f t="shared" ref="C306:C316" si="293">A306+1</f>
        <v>2.2330000000000001</v>
      </c>
      <c r="D306">
        <f t="shared" ref="D306:D316" si="294">C306-1</f>
        <v>1.2330000000000001</v>
      </c>
      <c r="E306">
        <f t="shared" ref="E306:E316" si="295">D306*100000</f>
        <v>123300.00000000001</v>
      </c>
      <c r="F306">
        <f t="shared" ref="F306:F316" si="296">E306/(0.000134)</f>
        <v>920149253.73134339</v>
      </c>
      <c r="G306">
        <f t="shared" ref="G306:G316" si="297">1.25*C306/1</f>
        <v>2.7912500000000002</v>
      </c>
      <c r="H306">
        <f t="shared" ref="H306:H319" si="298">(((((C306+1)*100000)/2)*28.02)/(8.314*298))/1000</f>
        <v>1.8281741156261049</v>
      </c>
      <c r="I306">
        <f t="shared" ref="I306:I319" si="299">B306/60000</f>
        <v>5.5333333333333341E-4</v>
      </c>
      <c r="J306">
        <f t="shared" ref="J306:J316" si="300">I306/51200000</f>
        <v>1.0807291666666668E-11</v>
      </c>
      <c r="K306" s="1">
        <f>1-(((J306/J323)^0.25)*1)</f>
        <v>0.16228674703594959</v>
      </c>
      <c r="L306">
        <f t="shared" ref="L306:L316" si="301">K306*10^-6</f>
        <v>1.6228674703594957E-7</v>
      </c>
      <c r="M306">
        <f t="shared" ref="M306:M316" si="302">1-K306</f>
        <v>0.83771325296405041</v>
      </c>
      <c r="N306">
        <f t="shared" ref="N306:N316" si="303">M306*10^-6</f>
        <v>8.3771325296405038E-7</v>
      </c>
      <c r="O306">
        <f t="shared" ref="O306:O319" si="304">(128*1.25*0.000134*J306*0.00001781)/(PI()*H306*E306)</f>
        <v>5.8274031969920997E-24</v>
      </c>
      <c r="P306">
        <f t="shared" ref="P306:P319" si="305">(O306^0.25)/2</f>
        <v>7.7685286423448163E-7</v>
      </c>
      <c r="Q306" s="1">
        <f t="shared" ref="Q306:Q319" si="306">P306*10^6</f>
        <v>0.77685286423448163</v>
      </c>
      <c r="R306" s="1">
        <f t="shared" ref="R306:R319" si="307">1-Q306</f>
        <v>0.22314713576551837</v>
      </c>
      <c r="S306">
        <f t="shared" ref="S306:S319" si="308">LOG(E306)</f>
        <v>5.0909630765957319</v>
      </c>
      <c r="T306">
        <f t="shared" ref="T306:T319" si="309">LOG(N306)</f>
        <v>-6.0769046137880807</v>
      </c>
      <c r="U306">
        <f t="shared" ref="U306:U319" si="310">LOG(P306)</f>
        <v>-6.1096612286920333</v>
      </c>
      <c r="V306">
        <f t="shared" ref="V306:V319" si="311">(51200000*PI()*(P306^2))/((PI()*((0.0185)^2))/4)</f>
        <v>0.36113039100855021</v>
      </c>
      <c r="W306">
        <f t="shared" ref="W306:W319" si="312">(V306*(P306^2))/8</f>
        <v>2.724279069448457E-14</v>
      </c>
      <c r="X306">
        <f t="shared" ref="X306:X319" si="313">W306/(0.0000000000009869233)</f>
        <v>2.7603756740249792E-2</v>
      </c>
      <c r="Y306">
        <f t="shared" ref="Y306:Y319" si="314">LOG(X306)</f>
        <v>-1.5590318084951613</v>
      </c>
      <c r="AA306">
        <f t="shared" ref="AA306:AA319" si="315">((K306-R306)/K306)*100</f>
        <v>-37.501761444566419</v>
      </c>
      <c r="AD306">
        <f t="shared" ref="AD306:AD319" si="316">C306-1</f>
        <v>1.2330000000000001</v>
      </c>
      <c r="AE306">
        <f t="shared" ref="AE306:AE319" si="317">R306/K306</f>
        <v>1.3750176144456643</v>
      </c>
      <c r="AG306">
        <f t="shared" ref="AG306:AG319" si="318">LOG(R306)</f>
        <v>-0.65140868323175771</v>
      </c>
      <c r="AK306">
        <f t="shared" ref="AK306:AK319" si="319">(((P306^4)*PI())/(8*0.00001781*0.000134))*F306</f>
        <v>5.514479560432721E-8</v>
      </c>
      <c r="AL306">
        <f t="shared" ref="AL306:AL319" si="320">AK306*60000</f>
        <v>3.3086877362596325E-3</v>
      </c>
      <c r="AM306">
        <f t="shared" ref="AM306:AM319" si="321">AL306*51200000</f>
        <v>169404.81209649317</v>
      </c>
      <c r="AN306">
        <f t="shared" ref="AN306:AN319" si="322">LOG(AM306)</f>
        <v>5.2289257426964051</v>
      </c>
      <c r="AO306">
        <f t="shared" ref="AO306:AO319" si="323">LOG(B306)</f>
        <v>1.5211380837040362</v>
      </c>
      <c r="AP306">
        <f t="shared" ref="AP306:AP319" si="324">((W306*0.0002688)/(0.00001781*0.000134))*F306</f>
        <v>2.8233870507435723</v>
      </c>
      <c r="AQ306">
        <f t="shared" ref="AQ306:AQ319" si="325">AP306*60000</f>
        <v>169403.22304461434</v>
      </c>
      <c r="AR306">
        <f t="shared" ref="AR306:AR319" si="326">LOG(AQ306)</f>
        <v>5.2289216689059934</v>
      </c>
      <c r="AT306">
        <f t="shared" ref="AT306:AT319" si="327">((B306-AM306)/(B306))*100</f>
        <v>-510155.45812196733</v>
      </c>
      <c r="AV306">
        <f t="shared" ref="AV306:AV319" si="328">AM306/B306</f>
        <v>5102.5545812196733</v>
      </c>
    </row>
    <row r="307" spans="1:48" x14ac:dyDescent="0.25">
      <c r="A307">
        <v>1.2522</v>
      </c>
      <c r="B307">
        <v>34.661999999999999</v>
      </c>
      <c r="C307">
        <f t="shared" si="293"/>
        <v>2.2522000000000002</v>
      </c>
      <c r="D307">
        <f t="shared" si="294"/>
        <v>1.2522000000000002</v>
      </c>
      <c r="E307">
        <f t="shared" si="295"/>
        <v>125220.00000000001</v>
      </c>
      <c r="F307">
        <f t="shared" si="296"/>
        <v>934477611.94029856</v>
      </c>
      <c r="G307">
        <f t="shared" si="297"/>
        <v>2.8152500000000003</v>
      </c>
      <c r="H307">
        <f t="shared" si="298"/>
        <v>1.8390311966715802</v>
      </c>
      <c r="I307">
        <f t="shared" si="299"/>
        <v>5.777E-4</v>
      </c>
      <c r="J307">
        <f t="shared" si="300"/>
        <v>1.1283203125E-11</v>
      </c>
      <c r="K307" s="1">
        <f t="shared" ref="K307:K319" si="329">1-(((J307/J324)^0.25)*1)</f>
        <v>0.15654914371009165</v>
      </c>
      <c r="L307">
        <f t="shared" si="301"/>
        <v>1.5654914371009165E-7</v>
      </c>
      <c r="M307">
        <f t="shared" si="302"/>
        <v>0.84345085628990835</v>
      </c>
      <c r="N307">
        <f t="shared" si="303"/>
        <v>8.4345085628990834E-7</v>
      </c>
      <c r="O307">
        <f t="shared" si="304"/>
        <v>5.955365742686076E-24</v>
      </c>
      <c r="P307">
        <f t="shared" si="305"/>
        <v>7.8108287103437063E-7</v>
      </c>
      <c r="Q307" s="1">
        <f t="shared" si="306"/>
        <v>0.78108287103437057</v>
      </c>
      <c r="R307" s="1">
        <f t="shared" si="307"/>
        <v>0.21891712896562943</v>
      </c>
      <c r="S307">
        <f t="shared" si="308"/>
        <v>5.0976736994490981</v>
      </c>
      <c r="T307">
        <f t="shared" si="309"/>
        <v>-6.0739402165293574</v>
      </c>
      <c r="U307">
        <f t="shared" si="310"/>
        <v>-6.107302886066849</v>
      </c>
      <c r="V307">
        <f t="shared" si="311"/>
        <v>0.36507384792254455</v>
      </c>
      <c r="W307">
        <f t="shared" si="312"/>
        <v>2.784100858523808E-14</v>
      </c>
      <c r="X307">
        <f t="shared" si="313"/>
        <v>2.8209900997613571E-2</v>
      </c>
      <c r="Y307">
        <f t="shared" si="314"/>
        <v>-1.5495984379944234</v>
      </c>
      <c r="AA307">
        <f t="shared" si="315"/>
        <v>-39.839237556632725</v>
      </c>
      <c r="AD307">
        <f t="shared" si="316"/>
        <v>1.2522000000000002</v>
      </c>
      <c r="AE307">
        <f t="shared" si="317"/>
        <v>1.3983923755663272</v>
      </c>
      <c r="AG307">
        <f t="shared" si="318"/>
        <v>-0.65972025613779428</v>
      </c>
      <c r="AK307">
        <f t="shared" si="319"/>
        <v>5.723326536542687E-8</v>
      </c>
      <c r="AL307">
        <f t="shared" si="320"/>
        <v>3.4339959219256123E-3</v>
      </c>
      <c r="AM307">
        <f t="shared" si="321"/>
        <v>175820.59120259134</v>
      </c>
      <c r="AN307">
        <f t="shared" si="322"/>
        <v>5.2450697360505085</v>
      </c>
      <c r="AO307">
        <f t="shared" si="323"/>
        <v>1.5398536179250564</v>
      </c>
      <c r="AP307">
        <f t="shared" si="324"/>
        <v>2.9303156994898125</v>
      </c>
      <c r="AQ307">
        <f t="shared" si="325"/>
        <v>175818.94196938875</v>
      </c>
      <c r="AR307">
        <f t="shared" si="326"/>
        <v>5.2450656622600969</v>
      </c>
      <c r="AT307">
        <f t="shared" si="327"/>
        <v>-507143.06503546058</v>
      </c>
      <c r="AV307">
        <f t="shared" si="328"/>
        <v>5072.4306503546059</v>
      </c>
    </row>
    <row r="308" spans="1:48" x14ac:dyDescent="0.25">
      <c r="A308">
        <v>1.2733000000000001</v>
      </c>
      <c r="B308">
        <v>35.588999999999999</v>
      </c>
      <c r="C308">
        <f t="shared" si="293"/>
        <v>2.2732999999999999</v>
      </c>
      <c r="D308">
        <f t="shared" si="294"/>
        <v>1.2732999999999999</v>
      </c>
      <c r="E308">
        <f t="shared" si="295"/>
        <v>127329.99999999999</v>
      </c>
      <c r="F308">
        <f t="shared" si="296"/>
        <v>950223880.59701478</v>
      </c>
      <c r="G308">
        <f t="shared" si="297"/>
        <v>2.8416249999999996</v>
      </c>
      <c r="H308">
        <f t="shared" si="298"/>
        <v>1.8509626763621803</v>
      </c>
      <c r="I308">
        <f t="shared" si="299"/>
        <v>5.9314999999999997E-4</v>
      </c>
      <c r="J308">
        <f t="shared" si="300"/>
        <v>1.15849609375E-11</v>
      </c>
      <c r="K308" s="1">
        <f t="shared" si="329"/>
        <v>0.15552457981892842</v>
      </c>
      <c r="L308">
        <f t="shared" si="301"/>
        <v>1.5552457981892841E-7</v>
      </c>
      <c r="M308">
        <f t="shared" si="302"/>
        <v>0.84447542018107158</v>
      </c>
      <c r="N308">
        <f t="shared" si="303"/>
        <v>8.4447542018107151E-7</v>
      </c>
      <c r="O308">
        <f t="shared" si="304"/>
        <v>5.9745472613211527E-24</v>
      </c>
      <c r="P308">
        <f t="shared" si="305"/>
        <v>7.8171105635827709E-7</v>
      </c>
      <c r="Q308" s="1">
        <f t="shared" si="306"/>
        <v>0.78171105635827709</v>
      </c>
      <c r="R308" s="1">
        <f t="shared" si="307"/>
        <v>0.21828894364172291</v>
      </c>
      <c r="S308">
        <f t="shared" si="308"/>
        <v>5.1049307390777408</v>
      </c>
      <c r="T308">
        <f t="shared" si="309"/>
        <v>-6.0734129867502613</v>
      </c>
      <c r="U308">
        <f t="shared" si="310"/>
        <v>-6.1069537454287941</v>
      </c>
      <c r="V308">
        <f t="shared" si="311"/>
        <v>0.36566130480523595</v>
      </c>
      <c r="W308">
        <f t="shared" si="312"/>
        <v>2.7930681134006782E-14</v>
      </c>
      <c r="X308">
        <f t="shared" si="313"/>
        <v>2.8300761704589179E-2</v>
      </c>
      <c r="Y308">
        <f t="shared" si="314"/>
        <v>-1.5482018754422064</v>
      </c>
      <c r="AA308">
        <f t="shared" si="315"/>
        <v>-40.35655579064656</v>
      </c>
      <c r="AD308">
        <f t="shared" si="316"/>
        <v>1.2732999999999999</v>
      </c>
      <c r="AE308">
        <f t="shared" si="317"/>
        <v>1.4035655579064656</v>
      </c>
      <c r="AG308">
        <f t="shared" si="318"/>
        <v>-0.66096826079563098</v>
      </c>
      <c r="AK308">
        <f t="shared" si="319"/>
        <v>5.8385113239640235E-8</v>
      </c>
      <c r="AL308">
        <f t="shared" si="320"/>
        <v>3.5031067943784139E-3</v>
      </c>
      <c r="AM308">
        <f t="shared" si="321"/>
        <v>179359.06787217478</v>
      </c>
      <c r="AN308">
        <f t="shared" si="322"/>
        <v>5.2537233382313682</v>
      </c>
      <c r="AO308">
        <f t="shared" si="323"/>
        <v>1.5513157851214807</v>
      </c>
      <c r="AP308">
        <f t="shared" si="324"/>
        <v>2.9892897574555897</v>
      </c>
      <c r="AQ308">
        <f t="shared" si="325"/>
        <v>179357.38544733537</v>
      </c>
      <c r="AR308">
        <f t="shared" si="326"/>
        <v>5.2537192644409565</v>
      </c>
      <c r="AT308">
        <f t="shared" si="327"/>
        <v>-503873.32847839163</v>
      </c>
      <c r="AV308">
        <f t="shared" si="328"/>
        <v>5039.7332847839161</v>
      </c>
    </row>
    <row r="309" spans="1:48" x14ac:dyDescent="0.25">
      <c r="A309">
        <v>1.2932999999999999</v>
      </c>
      <c r="B309">
        <v>36.122</v>
      </c>
      <c r="C309">
        <f t="shared" si="293"/>
        <v>2.2932999999999999</v>
      </c>
      <c r="D309">
        <f t="shared" si="294"/>
        <v>1.2932999999999999</v>
      </c>
      <c r="E309">
        <f t="shared" si="295"/>
        <v>129329.99999999999</v>
      </c>
      <c r="F309">
        <f t="shared" si="296"/>
        <v>965149253.73134315</v>
      </c>
      <c r="G309">
        <f t="shared" si="297"/>
        <v>2.866625</v>
      </c>
      <c r="H309">
        <f t="shared" si="298"/>
        <v>1.8622721357845502</v>
      </c>
      <c r="I309">
        <f t="shared" si="299"/>
        <v>6.0203333333333335E-4</v>
      </c>
      <c r="J309">
        <f t="shared" si="300"/>
        <v>1.1758463541666667E-11</v>
      </c>
      <c r="K309" s="1">
        <f t="shared" si="329"/>
        <v>0.15644338257309609</v>
      </c>
      <c r="L309">
        <f t="shared" si="301"/>
        <v>1.5644338257309609E-7</v>
      </c>
      <c r="M309">
        <f t="shared" si="302"/>
        <v>0.84355661742690391</v>
      </c>
      <c r="N309">
        <f t="shared" si="303"/>
        <v>8.4355661742690389E-7</v>
      </c>
      <c r="O309">
        <f t="shared" si="304"/>
        <v>5.9339923480580726E-24</v>
      </c>
      <c r="P309">
        <f t="shared" si="305"/>
        <v>7.8038111280289879E-7</v>
      </c>
      <c r="Q309" s="1">
        <f t="shared" si="306"/>
        <v>0.78038111280289879</v>
      </c>
      <c r="R309" s="1">
        <f t="shared" si="307"/>
        <v>0.21961888719710121</v>
      </c>
      <c r="S309">
        <f t="shared" si="308"/>
        <v>5.1116992775735506</v>
      </c>
      <c r="T309">
        <f t="shared" si="309"/>
        <v>-6.0738857633286774</v>
      </c>
      <c r="U309">
        <f t="shared" si="310"/>
        <v>-6.1076932501754451</v>
      </c>
      <c r="V309">
        <f t="shared" si="311"/>
        <v>0.36441814671658634</v>
      </c>
      <c r="W309">
        <f t="shared" si="312"/>
        <v>2.7741089136283133E-14</v>
      </c>
      <c r="X309">
        <f t="shared" si="313"/>
        <v>2.8108657619374405E-2</v>
      </c>
      <c r="Y309">
        <f t="shared" si="314"/>
        <v>-1.5511598944288074</v>
      </c>
      <c r="AA309">
        <f t="shared" si="315"/>
        <v>-40.382343813415822</v>
      </c>
      <c r="AD309">
        <f t="shared" si="316"/>
        <v>1.2932999999999999</v>
      </c>
      <c r="AE309">
        <f t="shared" si="317"/>
        <v>1.4038234381341583</v>
      </c>
      <c r="AG309">
        <f t="shared" si="318"/>
        <v>-0.65833031334417691</v>
      </c>
      <c r="AK309">
        <f t="shared" si="319"/>
        <v>5.8899640818283037E-8</v>
      </c>
      <c r="AL309">
        <f t="shared" si="320"/>
        <v>3.5339784490969824E-3</v>
      </c>
      <c r="AM309">
        <f t="shared" si="321"/>
        <v>180939.69659376549</v>
      </c>
      <c r="AN309">
        <f t="shared" si="322"/>
        <v>5.2575338577405777</v>
      </c>
      <c r="AO309">
        <f t="shared" si="323"/>
        <v>1.5577717882892361</v>
      </c>
      <c r="AP309">
        <f t="shared" si="324"/>
        <v>3.0156333223717411</v>
      </c>
      <c r="AQ309">
        <f t="shared" si="325"/>
        <v>180937.99934230448</v>
      </c>
      <c r="AR309">
        <f t="shared" si="326"/>
        <v>5.257529783950166</v>
      </c>
      <c r="AT309">
        <f t="shared" si="327"/>
        <v>-500812.73072854627</v>
      </c>
      <c r="AV309">
        <f t="shared" si="328"/>
        <v>5009.1273072854628</v>
      </c>
    </row>
    <row r="310" spans="1:48" x14ac:dyDescent="0.25">
      <c r="A310">
        <v>1.3118000000000001</v>
      </c>
      <c r="B310">
        <v>37.381</v>
      </c>
      <c r="C310">
        <f t="shared" si="293"/>
        <v>2.3117999999999999</v>
      </c>
      <c r="D310">
        <f t="shared" si="294"/>
        <v>1.3117999999999999</v>
      </c>
      <c r="E310">
        <f t="shared" si="295"/>
        <v>131180</v>
      </c>
      <c r="F310">
        <f t="shared" si="296"/>
        <v>978955223.880597</v>
      </c>
      <c r="G310">
        <f t="shared" si="297"/>
        <v>2.8897499999999998</v>
      </c>
      <c r="H310">
        <f t="shared" si="298"/>
        <v>1.8727333857502424</v>
      </c>
      <c r="I310">
        <f t="shared" si="299"/>
        <v>6.2301666666666664E-4</v>
      </c>
      <c r="J310">
        <f t="shared" si="300"/>
        <v>1.2168294270833333E-11</v>
      </c>
      <c r="K310" s="1">
        <f t="shared" si="329"/>
        <v>0.15382537456480705</v>
      </c>
      <c r="L310">
        <f t="shared" si="301"/>
        <v>1.5382537456480704E-7</v>
      </c>
      <c r="M310">
        <f t="shared" si="302"/>
        <v>0.84617462543519295</v>
      </c>
      <c r="N310">
        <f t="shared" si="303"/>
        <v>8.4617462543519294E-7</v>
      </c>
      <c r="O310">
        <f t="shared" si="304"/>
        <v>6.0203945270001726E-24</v>
      </c>
      <c r="P310">
        <f t="shared" si="305"/>
        <v>7.8320642658247289E-7</v>
      </c>
      <c r="Q310" s="1">
        <f t="shared" si="306"/>
        <v>0.78320642658247286</v>
      </c>
      <c r="R310" s="1">
        <f t="shared" si="307"/>
        <v>0.21679357341752714</v>
      </c>
      <c r="S310">
        <f t="shared" si="308"/>
        <v>5.1178676265660163</v>
      </c>
      <c r="T310">
        <f t="shared" si="309"/>
        <v>-6.0725400021655673</v>
      </c>
      <c r="U310">
        <f t="shared" si="310"/>
        <v>-6.1061237575968308</v>
      </c>
      <c r="V310">
        <f t="shared" si="311"/>
        <v>0.36706162279003568</v>
      </c>
      <c r="W310">
        <f t="shared" si="312"/>
        <v>2.8145014589336141E-14</v>
      </c>
      <c r="X310">
        <f t="shared" si="313"/>
        <v>2.8517935070877482E-2</v>
      </c>
      <c r="Y310">
        <f t="shared" si="314"/>
        <v>-1.5448819241143508</v>
      </c>
      <c r="AA310">
        <f t="shared" si="315"/>
        <v>-40.934858134339478</v>
      </c>
      <c r="AD310">
        <f t="shared" si="316"/>
        <v>1.3117999999999999</v>
      </c>
      <c r="AE310">
        <f t="shared" si="317"/>
        <v>1.4093485813433948</v>
      </c>
      <c r="AG310">
        <f t="shared" si="318"/>
        <v>-0.66395359607587112</v>
      </c>
      <c r="AK310">
        <f t="shared" si="319"/>
        <v>6.0612049004956141E-8</v>
      </c>
      <c r="AL310">
        <f t="shared" si="320"/>
        <v>3.6367229402973684E-3</v>
      </c>
      <c r="AM310">
        <f t="shared" si="321"/>
        <v>186200.21454322527</v>
      </c>
      <c r="AN310">
        <f t="shared" si="322"/>
        <v>5.2699801770474997</v>
      </c>
      <c r="AO310">
        <f t="shared" si="323"/>
        <v>1.5726509152523591</v>
      </c>
      <c r="AP310">
        <f t="shared" si="324"/>
        <v>3.1033077991171192</v>
      </c>
      <c r="AQ310">
        <f t="shared" si="325"/>
        <v>186198.46794702715</v>
      </c>
      <c r="AR310">
        <f t="shared" si="326"/>
        <v>5.2699761032570889</v>
      </c>
      <c r="AT310">
        <f t="shared" si="327"/>
        <v>-498014.58907794137</v>
      </c>
      <c r="AV310">
        <f t="shared" si="328"/>
        <v>4981.145890779414</v>
      </c>
    </row>
    <row r="311" spans="1:48" x14ac:dyDescent="0.25">
      <c r="A311">
        <v>1.3318000000000001</v>
      </c>
      <c r="B311">
        <v>38.5</v>
      </c>
      <c r="C311">
        <f t="shared" si="293"/>
        <v>2.3318000000000003</v>
      </c>
      <c r="D311">
        <f t="shared" si="294"/>
        <v>1.3318000000000003</v>
      </c>
      <c r="E311">
        <f t="shared" si="295"/>
        <v>133180.00000000003</v>
      </c>
      <c r="F311">
        <f t="shared" si="296"/>
        <v>993880597.0149256</v>
      </c>
      <c r="G311">
        <f t="shared" si="297"/>
        <v>2.9147500000000006</v>
      </c>
      <c r="H311">
        <f t="shared" si="298"/>
        <v>1.8840428451726128</v>
      </c>
      <c r="I311">
        <f t="shared" si="299"/>
        <v>6.4166666666666669E-4</v>
      </c>
      <c r="J311">
        <f t="shared" si="300"/>
        <v>1.2532552083333334E-11</v>
      </c>
      <c r="K311" s="1">
        <f t="shared" si="329"/>
        <v>0.15130904341518736</v>
      </c>
      <c r="L311">
        <f t="shared" si="301"/>
        <v>1.5130904341518735E-7</v>
      </c>
      <c r="M311">
        <f t="shared" si="302"/>
        <v>0.84869095658481264</v>
      </c>
      <c r="N311">
        <f t="shared" si="303"/>
        <v>8.4869095658481255E-7</v>
      </c>
      <c r="O311">
        <f t="shared" si="304"/>
        <v>6.0708368339757095E-24</v>
      </c>
      <c r="P311">
        <f t="shared" si="305"/>
        <v>7.8484183491237467E-7</v>
      </c>
      <c r="Q311" s="1">
        <f t="shared" si="306"/>
        <v>0.78484183491237469</v>
      </c>
      <c r="R311" s="1">
        <f t="shared" si="307"/>
        <v>0.21515816508762531</v>
      </c>
      <c r="S311">
        <f t="shared" si="308"/>
        <v>5.1244390105565261</v>
      </c>
      <c r="T311">
        <f t="shared" si="309"/>
        <v>-6.0712504255201045</v>
      </c>
      <c r="U311">
        <f t="shared" si="310"/>
        <v>-6.1052178555422785</v>
      </c>
      <c r="V311">
        <f t="shared" si="311"/>
        <v>0.36859614128181745</v>
      </c>
      <c r="W311">
        <f t="shared" si="312"/>
        <v>2.8380829610989461E-14</v>
      </c>
      <c r="X311">
        <f t="shared" si="313"/>
        <v>2.8756874633509472E-2</v>
      </c>
      <c r="Y311">
        <f t="shared" si="314"/>
        <v>-1.5412583158961441</v>
      </c>
      <c r="AA311">
        <f t="shared" si="315"/>
        <v>-42.197822569823487</v>
      </c>
      <c r="AD311">
        <f t="shared" si="316"/>
        <v>1.3318000000000003</v>
      </c>
      <c r="AE311">
        <f t="shared" si="317"/>
        <v>1.421978225698235</v>
      </c>
      <c r="AG311">
        <f t="shared" si="318"/>
        <v>-0.66724216812563164</v>
      </c>
      <c r="AK311">
        <f t="shared" si="319"/>
        <v>6.2051739112658332E-8</v>
      </c>
      <c r="AL311">
        <f t="shared" si="320"/>
        <v>3.7231043467595001E-3</v>
      </c>
      <c r="AM311">
        <f t="shared" si="321"/>
        <v>190622.94255408642</v>
      </c>
      <c r="AN311">
        <f t="shared" si="322"/>
        <v>5.280175169256216</v>
      </c>
      <c r="AO311">
        <f t="shared" si="323"/>
        <v>1.5854607295085006</v>
      </c>
      <c r="AP311">
        <f t="shared" si="324"/>
        <v>3.1770192411965406</v>
      </c>
      <c r="AQ311">
        <f t="shared" si="325"/>
        <v>190621.15447179243</v>
      </c>
      <c r="AR311">
        <f t="shared" si="326"/>
        <v>5.2801710954658043</v>
      </c>
      <c r="AT311">
        <f t="shared" si="327"/>
        <v>-495024.5261145102</v>
      </c>
      <c r="AV311">
        <f t="shared" si="328"/>
        <v>4951.2452611451017</v>
      </c>
    </row>
    <row r="312" spans="1:48" x14ac:dyDescent="0.25">
      <c r="A312">
        <v>1.3521000000000001</v>
      </c>
      <c r="B312">
        <v>39.545999999999999</v>
      </c>
      <c r="C312">
        <f t="shared" si="293"/>
        <v>2.3521000000000001</v>
      </c>
      <c r="D312">
        <f t="shared" si="294"/>
        <v>1.3521000000000001</v>
      </c>
      <c r="E312">
        <f t="shared" si="295"/>
        <v>135210</v>
      </c>
      <c r="F312">
        <f t="shared" si="296"/>
        <v>1009029850.7462686</v>
      </c>
      <c r="G312">
        <f t="shared" si="297"/>
        <v>2.9401250000000001</v>
      </c>
      <c r="H312">
        <f t="shared" si="298"/>
        <v>1.8955219464863178</v>
      </c>
      <c r="I312">
        <f t="shared" si="299"/>
        <v>6.5910000000000003E-4</v>
      </c>
      <c r="J312">
        <f t="shared" si="300"/>
        <v>1.2873046875E-11</v>
      </c>
      <c r="K312" s="1">
        <f t="shared" si="329"/>
        <v>0.15003165526585638</v>
      </c>
      <c r="L312">
        <f t="shared" si="301"/>
        <v>1.5003165526585637E-7</v>
      </c>
      <c r="M312">
        <f t="shared" si="302"/>
        <v>0.84996834473414362</v>
      </c>
      <c r="N312">
        <f t="shared" si="303"/>
        <v>8.4996834473414363E-7</v>
      </c>
      <c r="O312">
        <f t="shared" si="304"/>
        <v>6.1049561456414636E-24</v>
      </c>
      <c r="P312">
        <f t="shared" si="305"/>
        <v>7.8594226023388089E-7</v>
      </c>
      <c r="Q312" s="1">
        <f t="shared" si="306"/>
        <v>0.78594226023388092</v>
      </c>
      <c r="R312" s="1">
        <f t="shared" si="307"/>
        <v>0.21405773976611908</v>
      </c>
      <c r="S312">
        <f t="shared" si="308"/>
        <v>5.1310088127906397</v>
      </c>
      <c r="T312">
        <f t="shared" si="309"/>
        <v>-6.0705972483601585</v>
      </c>
      <c r="U312">
        <f t="shared" si="310"/>
        <v>-6.104609358518994</v>
      </c>
      <c r="V312">
        <f t="shared" si="311"/>
        <v>0.36963048186744096</v>
      </c>
      <c r="W312">
        <f t="shared" si="312"/>
        <v>2.8540335523816983E-14</v>
      </c>
      <c r="X312">
        <f t="shared" si="313"/>
        <v>2.8918493994231347E-2</v>
      </c>
      <c r="Y312">
        <f t="shared" si="314"/>
        <v>-1.5388243278030054</v>
      </c>
      <c r="AA312">
        <f t="shared" si="315"/>
        <v>-42.675050399736215</v>
      </c>
      <c r="AD312">
        <f t="shared" si="316"/>
        <v>1.3521000000000001</v>
      </c>
      <c r="AE312">
        <f t="shared" si="317"/>
        <v>1.4267505039973623</v>
      </c>
      <c r="AG312">
        <f t="shared" si="318"/>
        <v>-0.66946906459702793</v>
      </c>
      <c r="AK312">
        <f t="shared" si="319"/>
        <v>6.335162339495429E-8</v>
      </c>
      <c r="AL312">
        <f t="shared" si="320"/>
        <v>3.8010974036972573E-3</v>
      </c>
      <c r="AM312">
        <f t="shared" si="321"/>
        <v>194616.18706929957</v>
      </c>
      <c r="AN312">
        <f t="shared" si="322"/>
        <v>5.2891789595834693</v>
      </c>
      <c r="AO312">
        <f t="shared" si="323"/>
        <v>1.5971025620238164</v>
      </c>
      <c r="AP312">
        <f t="shared" si="324"/>
        <v>3.2435726921592192</v>
      </c>
      <c r="AQ312">
        <f t="shared" si="325"/>
        <v>194614.36152955316</v>
      </c>
      <c r="AR312">
        <f t="shared" si="326"/>
        <v>5.2891748857930576</v>
      </c>
      <c r="AT312">
        <f t="shared" si="327"/>
        <v>-492026.09889571532</v>
      </c>
      <c r="AV312">
        <f t="shared" si="328"/>
        <v>4921.2609889571531</v>
      </c>
    </row>
    <row r="313" spans="1:48" x14ac:dyDescent="0.25">
      <c r="A313">
        <v>1.3720000000000001</v>
      </c>
      <c r="B313">
        <v>40.555</v>
      </c>
      <c r="C313">
        <f t="shared" si="293"/>
        <v>2.3719999999999999</v>
      </c>
      <c r="D313">
        <f t="shared" si="294"/>
        <v>1.3719999999999999</v>
      </c>
      <c r="E313">
        <f t="shared" si="295"/>
        <v>137200</v>
      </c>
      <c r="F313">
        <f t="shared" si="296"/>
        <v>1023880597.0149254</v>
      </c>
      <c r="G313">
        <f t="shared" si="297"/>
        <v>2.9649999999999999</v>
      </c>
      <c r="H313">
        <f t="shared" si="298"/>
        <v>1.906774858611576</v>
      </c>
      <c r="I313">
        <f t="shared" si="299"/>
        <v>6.7591666666666668E-4</v>
      </c>
      <c r="J313">
        <f t="shared" si="300"/>
        <v>1.3201497395833333E-11</v>
      </c>
      <c r="K313" s="1">
        <f t="shared" si="329"/>
        <v>0.14811698323247469</v>
      </c>
      <c r="L313">
        <f t="shared" si="301"/>
        <v>1.4811698323247467E-7</v>
      </c>
      <c r="M313">
        <f t="shared" si="302"/>
        <v>0.85188301676752531</v>
      </c>
      <c r="N313">
        <f t="shared" si="303"/>
        <v>8.5188301676752531E-7</v>
      </c>
      <c r="O313">
        <f t="shared" si="304"/>
        <v>6.1335017539876385E-24</v>
      </c>
      <c r="P313">
        <f t="shared" si="305"/>
        <v>7.8685938264425832E-7</v>
      </c>
      <c r="Q313" s="1">
        <f t="shared" si="306"/>
        <v>0.78685938264425836</v>
      </c>
      <c r="R313" s="1">
        <f t="shared" si="307"/>
        <v>0.21314061735574164</v>
      </c>
      <c r="S313">
        <f t="shared" si="308"/>
        <v>5.1373541113707333</v>
      </c>
      <c r="T313">
        <f t="shared" si="309"/>
        <v>-6.0696200398114</v>
      </c>
      <c r="U313">
        <f t="shared" si="310"/>
        <v>-6.1041028722128488</v>
      </c>
      <c r="V313">
        <f t="shared" si="311"/>
        <v>0.37049363481001057</v>
      </c>
      <c r="W313">
        <f t="shared" si="312"/>
        <v>2.8673784678977989E-14</v>
      </c>
      <c r="X313">
        <f t="shared" si="313"/>
        <v>2.9053711346138031E-2</v>
      </c>
      <c r="Y313">
        <f t="shared" si="314"/>
        <v>-1.5367983825784237</v>
      </c>
      <c r="AA313">
        <f t="shared" si="315"/>
        <v>-43.900188016393855</v>
      </c>
      <c r="AD313">
        <f t="shared" si="316"/>
        <v>1.3719999999999999</v>
      </c>
      <c r="AE313">
        <f t="shared" si="317"/>
        <v>1.4390018801639386</v>
      </c>
      <c r="AG313">
        <f t="shared" si="318"/>
        <v>-0.67133378063502702</v>
      </c>
      <c r="AK313">
        <f t="shared" si="319"/>
        <v>6.4584602658645108E-8</v>
      </c>
      <c r="AL313">
        <f t="shared" si="320"/>
        <v>3.8750761595187067E-3</v>
      </c>
      <c r="AM313">
        <f t="shared" si="321"/>
        <v>198403.89936735778</v>
      </c>
      <c r="AN313">
        <f t="shared" si="322"/>
        <v>5.2975502033881439</v>
      </c>
      <c r="AO313">
        <f t="shared" si="323"/>
        <v>1.6080444057369232</v>
      </c>
      <c r="AP313">
        <f t="shared" si="324"/>
        <v>3.3067006383015536</v>
      </c>
      <c r="AQ313">
        <f t="shared" si="325"/>
        <v>198402.03829809322</v>
      </c>
      <c r="AR313">
        <f t="shared" si="326"/>
        <v>5.2975461295977322</v>
      </c>
      <c r="AT313">
        <f t="shared" si="327"/>
        <v>-489121.79599890963</v>
      </c>
      <c r="AV313">
        <f t="shared" si="328"/>
        <v>4892.217959989096</v>
      </c>
    </row>
    <row r="314" spans="1:48" x14ac:dyDescent="0.25">
      <c r="A314">
        <v>1.3912</v>
      </c>
      <c r="B314">
        <v>41.481999999999999</v>
      </c>
      <c r="C314">
        <f t="shared" si="293"/>
        <v>2.3912</v>
      </c>
      <c r="D314">
        <f t="shared" si="294"/>
        <v>1.3912</v>
      </c>
      <c r="E314">
        <f t="shared" si="295"/>
        <v>139120</v>
      </c>
      <c r="F314">
        <f t="shared" si="296"/>
        <v>1038208955.2238805</v>
      </c>
      <c r="G314">
        <f t="shared" si="297"/>
        <v>2.9889999999999999</v>
      </c>
      <c r="H314">
        <f t="shared" si="298"/>
        <v>1.9176319396570514</v>
      </c>
      <c r="I314">
        <f t="shared" si="299"/>
        <v>6.9136666666666665E-4</v>
      </c>
      <c r="J314">
        <f t="shared" si="300"/>
        <v>1.3503255208333333E-11</v>
      </c>
      <c r="K314" s="1">
        <f t="shared" si="329"/>
        <v>0.14718923385875504</v>
      </c>
      <c r="L314">
        <f t="shared" si="301"/>
        <v>1.4718923385875504E-7</v>
      </c>
      <c r="M314">
        <f t="shared" si="302"/>
        <v>0.85281076614124496</v>
      </c>
      <c r="N314">
        <f t="shared" si="303"/>
        <v>8.5281076614124496E-7</v>
      </c>
      <c r="O314">
        <f t="shared" si="304"/>
        <v>6.152087163809689E-24</v>
      </c>
      <c r="P314">
        <f t="shared" si="305"/>
        <v>7.8745478134771587E-7</v>
      </c>
      <c r="Q314" s="1">
        <f t="shared" si="306"/>
        <v>0.78745478134771585</v>
      </c>
      <c r="R314" s="1">
        <f t="shared" si="307"/>
        <v>0.21254521865228415</v>
      </c>
      <c r="S314">
        <f t="shared" si="308"/>
        <v>5.1433895689946558</v>
      </c>
      <c r="T314">
        <f t="shared" si="309"/>
        <v>-6.0691473256179016</v>
      </c>
      <c r="U314">
        <f t="shared" si="310"/>
        <v>-6.1037743756653535</v>
      </c>
      <c r="V314">
        <f t="shared" si="311"/>
        <v>0.37105453525282461</v>
      </c>
      <c r="W314">
        <f t="shared" si="312"/>
        <v>2.8760670451703358E-14</v>
      </c>
      <c r="X314">
        <f t="shared" si="313"/>
        <v>2.9141748352382962E-2</v>
      </c>
      <c r="Y314">
        <f t="shared" si="314"/>
        <v>-1.5354843963884419</v>
      </c>
      <c r="AA314">
        <f t="shared" si="315"/>
        <v>-44.40269378414299</v>
      </c>
      <c r="AD314">
        <f t="shared" si="316"/>
        <v>1.3912</v>
      </c>
      <c r="AE314">
        <f t="shared" si="317"/>
        <v>1.4440269378414299</v>
      </c>
      <c r="AG314">
        <f t="shared" si="318"/>
        <v>-0.67254866033357985</v>
      </c>
      <c r="AK314">
        <f t="shared" si="319"/>
        <v>6.5686849997294322E-8</v>
      </c>
      <c r="AL314">
        <f t="shared" si="320"/>
        <v>3.9412109998376594E-3</v>
      </c>
      <c r="AM314">
        <f t="shared" si="321"/>
        <v>201790.00319168816</v>
      </c>
      <c r="AN314">
        <f t="shared" si="322"/>
        <v>5.3048996472020491</v>
      </c>
      <c r="AO314">
        <f t="shared" si="323"/>
        <v>1.6178596871582891</v>
      </c>
      <c r="AP314">
        <f t="shared" si="324"/>
        <v>3.3631351726679211</v>
      </c>
      <c r="AQ314">
        <f t="shared" si="325"/>
        <v>201788.11036007525</v>
      </c>
      <c r="AR314">
        <f t="shared" si="326"/>
        <v>5.3048955734116374</v>
      </c>
      <c r="AT314">
        <f t="shared" si="327"/>
        <v>-486351.96275899955</v>
      </c>
      <c r="AV314">
        <f t="shared" si="328"/>
        <v>4864.5196275899943</v>
      </c>
    </row>
    <row r="315" spans="1:48" x14ac:dyDescent="0.25">
      <c r="A315">
        <v>1.411</v>
      </c>
      <c r="B315">
        <v>42.517000000000003</v>
      </c>
      <c r="C315">
        <f t="shared" si="293"/>
        <v>2.411</v>
      </c>
      <c r="D315">
        <f t="shared" si="294"/>
        <v>1.411</v>
      </c>
      <c r="E315">
        <f t="shared" si="295"/>
        <v>141100</v>
      </c>
      <c r="F315">
        <f t="shared" si="296"/>
        <v>1052985074.6268656</v>
      </c>
      <c r="G315">
        <f t="shared" si="297"/>
        <v>3.0137499999999999</v>
      </c>
      <c r="H315">
        <f t="shared" si="298"/>
        <v>1.9288283044851975</v>
      </c>
      <c r="I315">
        <f t="shared" si="299"/>
        <v>7.0861666666666677E-4</v>
      </c>
      <c r="J315">
        <f t="shared" si="300"/>
        <v>1.3840169270833335E-11</v>
      </c>
      <c r="K315" s="1">
        <f t="shared" si="329"/>
        <v>0.14590936786697617</v>
      </c>
      <c r="L315">
        <f t="shared" si="301"/>
        <v>1.4590936786697617E-7</v>
      </c>
      <c r="M315">
        <f t="shared" si="302"/>
        <v>0.85409063213302383</v>
      </c>
      <c r="N315">
        <f t="shared" si="303"/>
        <v>8.5409063213302378E-7</v>
      </c>
      <c r="O315">
        <f t="shared" si="304"/>
        <v>6.1810128339170595E-24</v>
      </c>
      <c r="P315">
        <f t="shared" si="305"/>
        <v>7.8837876071108191E-7</v>
      </c>
      <c r="Q315" s="1">
        <f t="shared" si="306"/>
        <v>0.78837876071108193</v>
      </c>
      <c r="R315" s="1">
        <f t="shared" si="307"/>
        <v>0.21162123928891807</v>
      </c>
      <c r="S315">
        <f t="shared" si="308"/>
        <v>5.1495270137543478</v>
      </c>
      <c r="T315">
        <f t="shared" si="309"/>
        <v>-6.0684960415513034</v>
      </c>
      <c r="U315">
        <f t="shared" si="310"/>
        <v>-6.103265084329462</v>
      </c>
      <c r="V315">
        <f t="shared" si="311"/>
        <v>0.37192581798598079</v>
      </c>
      <c r="W315">
        <f t="shared" si="312"/>
        <v>2.8895896374776686E-14</v>
      </c>
      <c r="X315">
        <f t="shared" si="313"/>
        <v>2.9278766014316091E-2</v>
      </c>
      <c r="Y315">
        <f t="shared" si="314"/>
        <v>-1.5334472310448763</v>
      </c>
      <c r="AA315">
        <f t="shared" si="315"/>
        <v>-45.036088074790811</v>
      </c>
      <c r="AD315">
        <f t="shared" si="316"/>
        <v>1.411</v>
      </c>
      <c r="AE315">
        <f t="shared" si="317"/>
        <v>1.450360880747908</v>
      </c>
      <c r="AG315">
        <f t="shared" si="318"/>
        <v>-0.67444074664122733</v>
      </c>
      <c r="AK315">
        <f t="shared" si="319"/>
        <v>6.693496581872618E-8</v>
      </c>
      <c r="AL315">
        <f t="shared" si="320"/>
        <v>4.0160979491235711E-3</v>
      </c>
      <c r="AM315">
        <f t="shared" si="321"/>
        <v>205624.21499512685</v>
      </c>
      <c r="AN315">
        <f t="shared" si="322"/>
        <v>5.3130742573053054</v>
      </c>
      <c r="AO315">
        <f t="shared" si="323"/>
        <v>1.6285626131087765</v>
      </c>
      <c r="AP315">
        <f t="shared" si="324"/>
        <v>3.4270381032970167</v>
      </c>
      <c r="AQ315">
        <f t="shared" si="325"/>
        <v>205622.286197821</v>
      </c>
      <c r="AR315">
        <f t="shared" si="326"/>
        <v>5.3130701835148946</v>
      </c>
      <c r="AT315">
        <f t="shared" si="327"/>
        <v>-483528.23104905529</v>
      </c>
      <c r="AV315">
        <f t="shared" si="328"/>
        <v>4836.2823104905528</v>
      </c>
    </row>
    <row r="316" spans="1:48" x14ac:dyDescent="0.25">
      <c r="A316">
        <v>1.4323999999999999</v>
      </c>
      <c r="B316">
        <v>43.421999999999997</v>
      </c>
      <c r="C316">
        <f t="shared" si="293"/>
        <v>2.4323999999999999</v>
      </c>
      <c r="D316">
        <f t="shared" si="294"/>
        <v>1.4323999999999999</v>
      </c>
      <c r="E316">
        <f t="shared" si="295"/>
        <v>143240</v>
      </c>
      <c r="F316">
        <f t="shared" si="296"/>
        <v>1068955223.880597</v>
      </c>
      <c r="G316">
        <f t="shared" si="297"/>
        <v>3.0404999999999998</v>
      </c>
      <c r="H316">
        <f t="shared" si="298"/>
        <v>1.9409294260671337</v>
      </c>
      <c r="I316">
        <f t="shared" si="299"/>
        <v>7.2369999999999997E-4</v>
      </c>
      <c r="J316">
        <f t="shared" si="300"/>
        <v>1.4134765624999999E-11</v>
      </c>
      <c r="K316" s="1">
        <f t="shared" si="329"/>
        <v>0.14498917475857864</v>
      </c>
      <c r="L316">
        <f t="shared" si="301"/>
        <v>1.4498917475857864E-7</v>
      </c>
      <c r="M316">
        <f t="shared" si="302"/>
        <v>0.85501082524142136</v>
      </c>
      <c r="N316">
        <f t="shared" si="303"/>
        <v>8.5501082524142128E-7</v>
      </c>
      <c r="O316">
        <f t="shared" si="304"/>
        <v>6.1795006571992564E-24</v>
      </c>
      <c r="P316">
        <f t="shared" si="305"/>
        <v>7.8833053732812612E-7</v>
      </c>
      <c r="Q316" s="1">
        <f t="shared" si="306"/>
        <v>0.78833053732812608</v>
      </c>
      <c r="R316" s="1">
        <f t="shared" si="307"/>
        <v>0.21166946267187392</v>
      </c>
      <c r="S316">
        <f t="shared" si="308"/>
        <v>5.1560643123398657</v>
      </c>
      <c r="T316">
        <f t="shared" si="309"/>
        <v>-6.0680283866603038</v>
      </c>
      <c r="U316">
        <f t="shared" si="310"/>
        <v>-6.1032916499736789</v>
      </c>
      <c r="V316">
        <f t="shared" si="311"/>
        <v>0.37188031962020118</v>
      </c>
      <c r="W316">
        <f t="shared" si="312"/>
        <v>2.8888827031464639E-14</v>
      </c>
      <c r="X316">
        <f t="shared" si="313"/>
        <v>2.9271603002446731E-2</v>
      </c>
      <c r="Y316">
        <f t="shared" si="314"/>
        <v>-1.5335534936217459</v>
      </c>
      <c r="AA316">
        <f t="shared" si="315"/>
        <v>-45.989838913370306</v>
      </c>
      <c r="AD316">
        <f t="shared" si="316"/>
        <v>1.4323999999999999</v>
      </c>
      <c r="AE316">
        <f t="shared" si="317"/>
        <v>1.459898389133703</v>
      </c>
      <c r="AG316">
        <f t="shared" si="318"/>
        <v>-0.67434179266416128</v>
      </c>
      <c r="AK316">
        <f t="shared" si="319"/>
        <v>6.7933514314737235E-8</v>
      </c>
      <c r="AL316">
        <f t="shared" si="320"/>
        <v>4.0760108588842343E-3</v>
      </c>
      <c r="AM316">
        <f t="shared" si="321"/>
        <v>208691.75597487279</v>
      </c>
      <c r="AN316">
        <f t="shared" si="322"/>
        <v>5.3195052933139539</v>
      </c>
      <c r="AO316">
        <f t="shared" si="323"/>
        <v>1.6377098230096971</v>
      </c>
      <c r="AP316">
        <f t="shared" si="324"/>
        <v>3.4781633067233915</v>
      </c>
      <c r="AQ316">
        <f t="shared" si="325"/>
        <v>208689.79840340349</v>
      </c>
      <c r="AR316">
        <f t="shared" si="326"/>
        <v>5.3195012195235423</v>
      </c>
      <c r="AT316">
        <f t="shared" si="327"/>
        <v>-480512.95190196863</v>
      </c>
      <c r="AV316">
        <f t="shared" si="328"/>
        <v>4806.1295190196861</v>
      </c>
    </row>
    <row r="317" spans="1:48" x14ac:dyDescent="0.25">
      <c r="A317">
        <v>1.4521999999999999</v>
      </c>
      <c r="B317">
        <v>44.427</v>
      </c>
      <c r="C317">
        <f>A317+1</f>
        <v>2.4521999999999999</v>
      </c>
      <c r="D317">
        <f>C317-1</f>
        <v>1.4521999999999999</v>
      </c>
      <c r="E317">
        <f>D317*100000</f>
        <v>145220</v>
      </c>
      <c r="F317">
        <f>E317/(0.000134)</f>
        <v>1083731343.283582</v>
      </c>
      <c r="G317">
        <f>1.25*C317/1</f>
        <v>3.0652499999999998</v>
      </c>
      <c r="H317">
        <f t="shared" si="298"/>
        <v>1.9521257908952798</v>
      </c>
      <c r="I317">
        <f t="shared" si="299"/>
        <v>7.4045000000000003E-4</v>
      </c>
      <c r="J317">
        <f>I317/51200000</f>
        <v>1.44619140625E-11</v>
      </c>
      <c r="K317" s="1">
        <f t="shared" si="329"/>
        <v>0.14382162114557673</v>
      </c>
      <c r="L317">
        <f>K317*10^-6</f>
        <v>1.4382162114557672E-7</v>
      </c>
      <c r="M317">
        <f>1-K317</f>
        <v>0.85617837885442327</v>
      </c>
      <c r="N317">
        <f>M317*10^-6</f>
        <v>8.5617837885442328E-7</v>
      </c>
      <c r="O317">
        <f t="shared" si="304"/>
        <v>6.200552265527101E-24</v>
      </c>
      <c r="P317">
        <f t="shared" si="305"/>
        <v>7.8900107964356005E-7</v>
      </c>
      <c r="Q317" s="1">
        <f t="shared" si="306"/>
        <v>0.78900107964356003</v>
      </c>
      <c r="R317" s="1">
        <f t="shared" si="307"/>
        <v>0.21099892035643997</v>
      </c>
      <c r="S317">
        <f t="shared" si="308"/>
        <v>5.1620264324211771</v>
      </c>
      <c r="T317">
        <f t="shared" si="309"/>
        <v>-6.0674357436388009</v>
      </c>
      <c r="U317">
        <f t="shared" si="310"/>
        <v>-6.1029224025156497</v>
      </c>
      <c r="V317">
        <f t="shared" si="311"/>
        <v>0.37251322049203345</v>
      </c>
      <c r="W317">
        <f t="shared" si="312"/>
        <v>2.8987242147095204E-14</v>
      </c>
      <c r="X317">
        <f t="shared" si="313"/>
        <v>2.9371322114996375E-2</v>
      </c>
      <c r="Y317">
        <f t="shared" si="314"/>
        <v>-1.5320765037896276</v>
      </c>
      <c r="AA317">
        <f t="shared" si="315"/>
        <v>-46.708762337525144</v>
      </c>
      <c r="AD317">
        <f t="shared" si="316"/>
        <v>1.4521999999999999</v>
      </c>
      <c r="AE317">
        <f t="shared" si="317"/>
        <v>1.4670876233752514</v>
      </c>
      <c r="AG317">
        <f t="shared" si="318"/>
        <v>-0.67571976690344548</v>
      </c>
      <c r="AK317">
        <f t="shared" si="319"/>
        <v>6.9107183251882664E-8</v>
      </c>
      <c r="AL317">
        <f t="shared" si="320"/>
        <v>4.1464309951129595E-3</v>
      </c>
      <c r="AM317">
        <f t="shared" si="321"/>
        <v>212297.26694978352</v>
      </c>
      <c r="AN317">
        <f t="shared" si="322"/>
        <v>5.3269444032273841</v>
      </c>
      <c r="AO317">
        <f t="shared" si="323"/>
        <v>1.6476469878428448</v>
      </c>
      <c r="AP317">
        <f t="shared" si="324"/>
        <v>3.5382545926313638</v>
      </c>
      <c r="AQ317">
        <f t="shared" si="325"/>
        <v>212295.27555788183</v>
      </c>
      <c r="AR317">
        <f t="shared" si="326"/>
        <v>5.3269403294369724</v>
      </c>
      <c r="AT317">
        <f t="shared" si="327"/>
        <v>-477756.40927765443</v>
      </c>
      <c r="AV317">
        <f t="shared" si="328"/>
        <v>4778.5640927765444</v>
      </c>
    </row>
    <row r="318" spans="1:48" x14ac:dyDescent="0.25">
      <c r="A318">
        <v>1.4786999999999999</v>
      </c>
      <c r="B318">
        <v>45.040999999999997</v>
      </c>
      <c r="C318">
        <f t="shared" ref="C318:C319" si="330">A318+1</f>
        <v>2.4786999999999999</v>
      </c>
      <c r="D318">
        <f t="shared" ref="D318:D319" si="331">C318-1</f>
        <v>1.4786999999999999</v>
      </c>
      <c r="E318">
        <f t="shared" ref="E318:E319" si="332">D318*100000</f>
        <v>147870</v>
      </c>
      <c r="F318">
        <f t="shared" ref="F318:F319" si="333">E318/(0.000134)</f>
        <v>1103507462.6865671</v>
      </c>
      <c r="G318">
        <f t="shared" ref="G318:G319" si="334">1.25*C318/1</f>
        <v>3.0983749999999999</v>
      </c>
      <c r="H318">
        <f t="shared" si="298"/>
        <v>1.96711082462992</v>
      </c>
      <c r="I318">
        <f t="shared" si="299"/>
        <v>7.506833333333333E-4</v>
      </c>
      <c r="J318">
        <f t="shared" ref="J318:J319" si="335">I318/51200000</f>
        <v>1.4661783854166665E-11</v>
      </c>
      <c r="K318" s="1">
        <f t="shared" si="329"/>
        <v>0.14409044462467613</v>
      </c>
      <c r="L318">
        <f t="shared" ref="L318:L319" si="336">K318*10^-6</f>
        <v>1.4409044462467612E-7</v>
      </c>
      <c r="M318">
        <f t="shared" ref="M318:M319" si="337">1-K318</f>
        <v>0.85590955537532387</v>
      </c>
      <c r="N318">
        <f t="shared" ref="N318:N319" si="338">M318*10^-6</f>
        <v>8.5590955537532387E-7</v>
      </c>
      <c r="O318">
        <f t="shared" si="304"/>
        <v>6.1265606824939266E-24</v>
      </c>
      <c r="P318">
        <f t="shared" si="305"/>
        <v>7.866366727321764E-7</v>
      </c>
      <c r="Q318" s="1">
        <f t="shared" si="306"/>
        <v>0.78663667273217641</v>
      </c>
      <c r="R318" s="1">
        <f t="shared" si="307"/>
        <v>0.21336332726782359</v>
      </c>
      <c r="S318">
        <f t="shared" si="308"/>
        <v>5.1698800728743866</v>
      </c>
      <c r="T318">
        <f t="shared" si="309"/>
        <v>-6.0675721251320693</v>
      </c>
      <c r="U318">
        <f t="shared" si="310"/>
        <v>-6.1042258107943566</v>
      </c>
      <c r="V318">
        <f t="shared" si="311"/>
        <v>0.37028393805957094</v>
      </c>
      <c r="W318">
        <f t="shared" si="312"/>
        <v>2.864133555000821E-14</v>
      </c>
      <c r="X318">
        <f t="shared" si="313"/>
        <v>2.9020832267318247E-2</v>
      </c>
      <c r="Y318">
        <f t="shared" si="314"/>
        <v>-1.5372901369044558</v>
      </c>
      <c r="AA318">
        <f t="shared" si="315"/>
        <v>-48.075972576521686</v>
      </c>
      <c r="AD318">
        <f t="shared" si="316"/>
        <v>1.4786999999999999</v>
      </c>
      <c r="AE318">
        <f t="shared" si="317"/>
        <v>1.4807597257652167</v>
      </c>
      <c r="AG318">
        <f t="shared" si="318"/>
        <v>-0.67088022471418474</v>
      </c>
      <c r="AK318">
        <f t="shared" si="319"/>
        <v>6.9528554294684599E-8</v>
      </c>
      <c r="AL318">
        <f t="shared" si="320"/>
        <v>4.1717132576810758E-3</v>
      </c>
      <c r="AM318">
        <f t="shared" si="321"/>
        <v>213591.71879327108</v>
      </c>
      <c r="AN318">
        <f t="shared" si="322"/>
        <v>5.329584410565765</v>
      </c>
      <c r="AO318">
        <f t="shared" si="323"/>
        <v>1.6536080241536975</v>
      </c>
      <c r="AP318">
        <f t="shared" si="324"/>
        <v>3.5598285876524258</v>
      </c>
      <c r="AQ318">
        <f t="shared" si="325"/>
        <v>213589.71525914554</v>
      </c>
      <c r="AR318">
        <f t="shared" si="326"/>
        <v>5.3295803367753534</v>
      </c>
      <c r="AT318">
        <f t="shared" si="327"/>
        <v>-474116.20033585193</v>
      </c>
      <c r="AV318">
        <f t="shared" si="328"/>
        <v>4742.1620033585195</v>
      </c>
    </row>
    <row r="319" spans="1:48" x14ac:dyDescent="0.25">
      <c r="A319">
        <v>1.4955000000000001</v>
      </c>
      <c r="B319">
        <v>46.177</v>
      </c>
      <c r="C319">
        <f t="shared" si="330"/>
        <v>2.4954999999999998</v>
      </c>
      <c r="D319">
        <f t="shared" si="331"/>
        <v>1.4954999999999998</v>
      </c>
      <c r="E319">
        <f t="shared" si="332"/>
        <v>149549.99999999997</v>
      </c>
      <c r="F319">
        <f t="shared" si="333"/>
        <v>1116044776.1194026</v>
      </c>
      <c r="G319">
        <f t="shared" si="334"/>
        <v>3.1193749999999998</v>
      </c>
      <c r="H319">
        <f t="shared" si="298"/>
        <v>1.9766107705447107</v>
      </c>
      <c r="I319">
        <f t="shared" si="299"/>
        <v>7.6961666666666663E-4</v>
      </c>
      <c r="J319">
        <f t="shared" si="335"/>
        <v>1.5031575520833332E-11</v>
      </c>
      <c r="K319" s="1">
        <f t="shared" si="329"/>
        <v>0.14257739099295308</v>
      </c>
      <c r="L319">
        <f t="shared" si="336"/>
        <v>1.4257739099295307E-7</v>
      </c>
      <c r="M319">
        <f t="shared" si="337"/>
        <v>0.85742260900704692</v>
      </c>
      <c r="N319">
        <f t="shared" si="338"/>
        <v>8.5742260900704689E-7</v>
      </c>
      <c r="O319">
        <f t="shared" si="304"/>
        <v>6.1806728438398389E-24</v>
      </c>
      <c r="P319">
        <f t="shared" si="305"/>
        <v>7.8836791918348611E-7</v>
      </c>
      <c r="Q319" s="1">
        <f t="shared" si="306"/>
        <v>0.78836791918348614</v>
      </c>
      <c r="R319" s="1">
        <f t="shared" si="307"/>
        <v>0.21163208081651386</v>
      </c>
      <c r="S319">
        <f t="shared" si="308"/>
        <v>5.1747864173673372</v>
      </c>
      <c r="T319">
        <f t="shared" si="309"/>
        <v>-6.0668050689504796</v>
      </c>
      <c r="U319">
        <f t="shared" si="310"/>
        <v>-6.1032710566466015</v>
      </c>
      <c r="V319">
        <f t="shared" si="311"/>
        <v>0.37191558885121667</v>
      </c>
      <c r="W319">
        <f t="shared" si="312"/>
        <v>2.8894306939791742E-14</v>
      </c>
      <c r="X319">
        <f t="shared" si="313"/>
        <v>2.9277155519371909E-2</v>
      </c>
      <c r="Y319">
        <f t="shared" si="314"/>
        <v>-1.5334711203134337</v>
      </c>
      <c r="AA319">
        <f t="shared" si="315"/>
        <v>-48.433127680793248</v>
      </c>
      <c r="AD319">
        <f t="shared" si="316"/>
        <v>1.4954999999999998</v>
      </c>
      <c r="AE319">
        <f t="shared" si="317"/>
        <v>1.4843312768079324</v>
      </c>
      <c r="AG319">
        <f t="shared" si="318"/>
        <v>-0.67441849795285269</v>
      </c>
      <c r="AK319">
        <f t="shared" si="319"/>
        <v>7.0939571408211122E-8</v>
      </c>
      <c r="AL319">
        <f t="shared" si="320"/>
        <v>4.2563742844926675E-3</v>
      </c>
      <c r="AM319">
        <f t="shared" si="321"/>
        <v>217926.36336602457</v>
      </c>
      <c r="AN319">
        <f t="shared" si="322"/>
        <v>5.3383097716497376</v>
      </c>
      <c r="AO319">
        <f t="shared" si="323"/>
        <v>1.6644257145108399</v>
      </c>
      <c r="AP319">
        <f t="shared" si="324"/>
        <v>3.6320719862007347</v>
      </c>
      <c r="AQ319">
        <f t="shared" si="325"/>
        <v>217924.31917204408</v>
      </c>
      <c r="AR319">
        <f t="shared" si="326"/>
        <v>5.338305697859326</v>
      </c>
      <c r="AT319">
        <f t="shared" si="327"/>
        <v>-471837.03221522528</v>
      </c>
      <c r="AV319">
        <f t="shared" si="328"/>
        <v>4719.3703221522528</v>
      </c>
    </row>
    <row r="320" spans="1:48" x14ac:dyDescent="0.25">
      <c r="Z320" s="1" t="s">
        <v>115</v>
      </c>
      <c r="AA320">
        <f>AVERAGE(AA306:AA319)</f>
        <v>-43.316735792335628</v>
      </c>
      <c r="AD320" s="1" t="s">
        <v>115</v>
      </c>
      <c r="AE320" s="4">
        <f>AVERAGE(AE306:AE319)</f>
        <v>1.4331673579233564</v>
      </c>
    </row>
    <row r="321" spans="1:31" x14ac:dyDescent="0.25">
      <c r="A321" s="1" t="s">
        <v>116</v>
      </c>
      <c r="Z321" s="1" t="s">
        <v>117</v>
      </c>
      <c r="AA321">
        <f>_xlfn.VAR.S(AA306:AA319)</f>
        <v>10.967102255786276</v>
      </c>
      <c r="AD321" s="1" t="s">
        <v>117</v>
      </c>
      <c r="AE321" s="4">
        <f>_xlfn.VAR.S(AE306:AE319)</f>
        <v>1.096710225578624E-3</v>
      </c>
    </row>
    <row r="322" spans="1:31" x14ac:dyDescent="0.25">
      <c r="A322" t="s">
        <v>28</v>
      </c>
      <c r="B322" t="s">
        <v>29</v>
      </c>
      <c r="C322" t="s">
        <v>51</v>
      </c>
      <c r="D322" t="s">
        <v>52</v>
      </c>
      <c r="E322" t="s">
        <v>53</v>
      </c>
      <c r="F322" s="3" t="s">
        <v>54</v>
      </c>
      <c r="G322" t="s">
        <v>55</v>
      </c>
      <c r="H322" t="s">
        <v>56</v>
      </c>
      <c r="I322" t="s">
        <v>57</v>
      </c>
      <c r="J322" t="s">
        <v>58</v>
      </c>
      <c r="Z322" s="1" t="s">
        <v>118</v>
      </c>
      <c r="AA322">
        <f>AA321^0.5</f>
        <v>3.3116615551390929</v>
      </c>
      <c r="AD322" s="1" t="s">
        <v>118</v>
      </c>
      <c r="AE322">
        <f>AE321^0.5</f>
        <v>3.3116615551390879E-2</v>
      </c>
    </row>
    <row r="323" spans="1:31" x14ac:dyDescent="0.25">
      <c r="A323">
        <v>1.2342</v>
      </c>
      <c r="B323">
        <v>67.415000000000006</v>
      </c>
      <c r="C323">
        <f t="shared" ref="C323:C336" si="339">A323+1</f>
        <v>2.2342</v>
      </c>
      <c r="D323">
        <f t="shared" ref="D323:D336" si="340">C323-1</f>
        <v>1.2342</v>
      </c>
      <c r="E323">
        <f t="shared" ref="E323:E336" si="341">D323*100000</f>
        <v>123420</v>
      </c>
      <c r="F323">
        <f t="shared" ref="F323:F336" si="342">E323/(0.000134)</f>
        <v>921044776.119403</v>
      </c>
      <c r="G323">
        <f t="shared" ref="G323:G336" si="343">1.25*C323/1</f>
        <v>2.7927499999999998</v>
      </c>
      <c r="H323">
        <f t="shared" ref="H323:H336" si="344">(((((C323+1)*100000)/2)*28.02)/(8.314*298))/1000</f>
        <v>1.8288526831914471</v>
      </c>
      <c r="I323">
        <f t="shared" ref="I323:I336" si="345">B323/60000</f>
        <v>1.1235833333333334E-3</v>
      </c>
      <c r="J323">
        <f t="shared" ref="J323:J336" si="346">I323/51200000</f>
        <v>2.1944986979166668E-11</v>
      </c>
      <c r="AD323" s="1" t="s">
        <v>119</v>
      </c>
      <c r="AE323">
        <f>AE322*100</f>
        <v>3.311661555139088</v>
      </c>
    </row>
    <row r="324" spans="1:31" x14ac:dyDescent="0.25">
      <c r="A324">
        <v>1.2555000000000001</v>
      </c>
      <c r="B324">
        <v>68.488</v>
      </c>
      <c r="C324">
        <f t="shared" si="339"/>
        <v>2.2555000000000001</v>
      </c>
      <c r="D324">
        <f t="shared" si="340"/>
        <v>1.2555000000000001</v>
      </c>
      <c r="E324">
        <f t="shared" si="341"/>
        <v>125550</v>
      </c>
      <c r="F324">
        <f t="shared" si="342"/>
        <v>936940298.50746262</v>
      </c>
      <c r="G324">
        <f t="shared" si="343"/>
        <v>2.819375</v>
      </c>
      <c r="H324">
        <f t="shared" si="344"/>
        <v>1.840897257476271</v>
      </c>
      <c r="I324">
        <f t="shared" si="345"/>
        <v>1.1414666666666666E-3</v>
      </c>
      <c r="J324">
        <f t="shared" si="346"/>
        <v>2.2294270833333331E-11</v>
      </c>
    </row>
    <row r="325" spans="1:31" x14ac:dyDescent="0.25">
      <c r="A325">
        <v>1.2722</v>
      </c>
      <c r="B325">
        <v>69.978999999999999</v>
      </c>
      <c r="C325">
        <f t="shared" si="339"/>
        <v>2.2721999999999998</v>
      </c>
      <c r="D325">
        <f t="shared" si="340"/>
        <v>1.2721999999999998</v>
      </c>
      <c r="E325">
        <f t="shared" si="341"/>
        <v>127219.99999999997</v>
      </c>
      <c r="F325">
        <f t="shared" si="342"/>
        <v>949402985.07462656</v>
      </c>
      <c r="G325">
        <f t="shared" si="343"/>
        <v>2.8402499999999997</v>
      </c>
      <c r="H325">
        <f t="shared" si="344"/>
        <v>1.8503406560939499</v>
      </c>
      <c r="I325">
        <f t="shared" si="345"/>
        <v>1.1663166666666667E-3</v>
      </c>
      <c r="J325">
        <f t="shared" si="346"/>
        <v>2.2779622395833333E-11</v>
      </c>
    </row>
    <row r="326" spans="1:31" x14ac:dyDescent="0.25">
      <c r="A326">
        <v>1.292</v>
      </c>
      <c r="B326">
        <v>71.337000000000003</v>
      </c>
      <c r="C326">
        <f t="shared" si="339"/>
        <v>2.2919999999999998</v>
      </c>
      <c r="D326">
        <f t="shared" si="340"/>
        <v>1.2919999999999998</v>
      </c>
      <c r="E326">
        <f t="shared" si="341"/>
        <v>129199.99999999999</v>
      </c>
      <c r="F326">
        <f t="shared" si="342"/>
        <v>964179104.47761178</v>
      </c>
      <c r="G326">
        <f t="shared" si="343"/>
        <v>2.8649999999999998</v>
      </c>
      <c r="H326">
        <f t="shared" si="344"/>
        <v>1.8615370209220963</v>
      </c>
      <c r="I326">
        <f t="shared" si="345"/>
        <v>1.18895E-3</v>
      </c>
      <c r="J326">
        <f t="shared" si="346"/>
        <v>2.3221679687500001E-11</v>
      </c>
    </row>
    <row r="327" spans="1:31" x14ac:dyDescent="0.25">
      <c r="A327">
        <v>1.3113999999999999</v>
      </c>
      <c r="B327">
        <v>72.914000000000001</v>
      </c>
      <c r="C327">
        <f t="shared" si="339"/>
        <v>2.3113999999999999</v>
      </c>
      <c r="D327">
        <f t="shared" si="340"/>
        <v>1.3113999999999999</v>
      </c>
      <c r="E327">
        <f t="shared" si="341"/>
        <v>131140</v>
      </c>
      <c r="F327">
        <f t="shared" si="342"/>
        <v>978656716.41791046</v>
      </c>
      <c r="G327">
        <f t="shared" si="343"/>
        <v>2.8892499999999997</v>
      </c>
      <c r="H327">
        <f t="shared" si="344"/>
        <v>1.8725071965617952</v>
      </c>
      <c r="I327">
        <f t="shared" si="345"/>
        <v>1.2152333333333334E-3</v>
      </c>
      <c r="J327">
        <f t="shared" si="346"/>
        <v>2.3735026041666669E-11</v>
      </c>
    </row>
    <row r="328" spans="1:31" x14ac:dyDescent="0.25">
      <c r="A328">
        <v>1.3324</v>
      </c>
      <c r="B328">
        <v>74.209999999999994</v>
      </c>
      <c r="C328">
        <f t="shared" si="339"/>
        <v>2.3323999999999998</v>
      </c>
      <c r="D328">
        <f t="shared" si="340"/>
        <v>1.3323999999999998</v>
      </c>
      <c r="E328">
        <f t="shared" si="341"/>
        <v>133239.99999999997</v>
      </c>
      <c r="F328">
        <f t="shared" si="342"/>
        <v>994328358.20895493</v>
      </c>
      <c r="G328">
        <f t="shared" si="343"/>
        <v>2.9154999999999998</v>
      </c>
      <c r="H328">
        <f t="shared" si="344"/>
        <v>1.8843821289552836</v>
      </c>
      <c r="I328">
        <f t="shared" si="345"/>
        <v>1.2368333333333333E-3</v>
      </c>
      <c r="J328">
        <f t="shared" si="346"/>
        <v>2.4156901041666666E-11</v>
      </c>
    </row>
    <row r="329" spans="1:31" x14ac:dyDescent="0.25">
      <c r="A329">
        <v>1.3512999999999999</v>
      </c>
      <c r="B329">
        <v>75.769000000000005</v>
      </c>
      <c r="C329">
        <f t="shared" si="339"/>
        <v>2.3513000000000002</v>
      </c>
      <c r="D329">
        <f t="shared" si="340"/>
        <v>1.3513000000000002</v>
      </c>
      <c r="E329">
        <f t="shared" si="341"/>
        <v>135130.00000000003</v>
      </c>
      <c r="F329">
        <f t="shared" si="342"/>
        <v>1008432835.8208957</v>
      </c>
      <c r="G329">
        <f t="shared" si="343"/>
        <v>2.9391250000000002</v>
      </c>
      <c r="H329">
        <f t="shared" si="344"/>
        <v>1.895069568109423</v>
      </c>
      <c r="I329">
        <f t="shared" si="345"/>
        <v>1.2628166666666667E-3</v>
      </c>
      <c r="J329">
        <f t="shared" si="346"/>
        <v>2.4664388020833334E-11</v>
      </c>
    </row>
    <row r="330" spans="1:31" x14ac:dyDescent="0.25">
      <c r="A330">
        <v>1.3752</v>
      </c>
      <c r="B330">
        <v>77.006</v>
      </c>
      <c r="C330">
        <f t="shared" si="339"/>
        <v>2.3752</v>
      </c>
      <c r="D330">
        <f t="shared" si="340"/>
        <v>1.3752</v>
      </c>
      <c r="E330">
        <f t="shared" si="341"/>
        <v>137520</v>
      </c>
      <c r="F330">
        <f t="shared" si="342"/>
        <v>1026268656.7164179</v>
      </c>
      <c r="G330">
        <f t="shared" si="343"/>
        <v>2.9689999999999999</v>
      </c>
      <c r="H330">
        <f t="shared" si="344"/>
        <v>1.9085843721191553</v>
      </c>
      <c r="I330">
        <f t="shared" si="345"/>
        <v>1.2834333333333334E-3</v>
      </c>
      <c r="J330">
        <f t="shared" si="346"/>
        <v>2.5067057291666667E-11</v>
      </c>
    </row>
    <row r="331" spans="1:31" x14ac:dyDescent="0.25">
      <c r="A331">
        <v>1.3912</v>
      </c>
      <c r="B331">
        <v>78.424000000000007</v>
      </c>
      <c r="C331">
        <f t="shared" si="339"/>
        <v>2.3912</v>
      </c>
      <c r="D331">
        <f t="shared" si="340"/>
        <v>1.3912</v>
      </c>
      <c r="E331">
        <f t="shared" si="341"/>
        <v>139120</v>
      </c>
      <c r="F331">
        <f t="shared" si="342"/>
        <v>1038208955.2238805</v>
      </c>
      <c r="G331">
        <f t="shared" si="343"/>
        <v>2.9889999999999999</v>
      </c>
      <c r="H331">
        <f t="shared" si="344"/>
        <v>1.9176319396570514</v>
      </c>
      <c r="I331">
        <f t="shared" si="345"/>
        <v>1.3070666666666667E-3</v>
      </c>
      <c r="J331">
        <f t="shared" si="346"/>
        <v>2.5528645833333335E-11</v>
      </c>
    </row>
    <row r="332" spans="1:31" x14ac:dyDescent="0.25">
      <c r="A332">
        <v>1.4136</v>
      </c>
      <c r="B332">
        <v>79.900000000000006</v>
      </c>
      <c r="C332">
        <f t="shared" si="339"/>
        <v>2.4135999999999997</v>
      </c>
      <c r="D332">
        <f t="shared" si="340"/>
        <v>1.4135999999999997</v>
      </c>
      <c r="E332">
        <f t="shared" si="341"/>
        <v>141359.99999999997</v>
      </c>
      <c r="F332">
        <f t="shared" si="342"/>
        <v>1054925373.1343281</v>
      </c>
      <c r="G332">
        <f t="shared" si="343"/>
        <v>3.0169999999999995</v>
      </c>
      <c r="H332">
        <f t="shared" si="344"/>
        <v>1.9302985342101056</v>
      </c>
      <c r="I332">
        <f t="shared" si="345"/>
        <v>1.3316666666666668E-3</v>
      </c>
      <c r="J332">
        <f t="shared" si="346"/>
        <v>2.6009114583333334E-11</v>
      </c>
    </row>
    <row r="333" spans="1:31" x14ac:dyDescent="0.25">
      <c r="A333">
        <v>1.4311</v>
      </c>
      <c r="B333">
        <v>81.25</v>
      </c>
      <c r="C333">
        <f t="shared" si="339"/>
        <v>2.4310999999999998</v>
      </c>
      <c r="D333">
        <f t="shared" si="340"/>
        <v>1.4310999999999998</v>
      </c>
      <c r="E333">
        <f t="shared" si="341"/>
        <v>143109.99999999997</v>
      </c>
      <c r="F333">
        <f t="shared" si="342"/>
        <v>1067985074.6268654</v>
      </c>
      <c r="G333">
        <f t="shared" si="343"/>
        <v>3.038875</v>
      </c>
      <c r="H333">
        <f t="shared" si="344"/>
        <v>1.9401943112046793</v>
      </c>
      <c r="I333">
        <f t="shared" si="345"/>
        <v>1.3541666666666667E-3</v>
      </c>
      <c r="J333">
        <f t="shared" si="346"/>
        <v>2.6448567708333334E-11</v>
      </c>
    </row>
    <row r="334" spans="1:31" x14ac:dyDescent="0.25">
      <c r="A334">
        <v>1.4521999999999999</v>
      </c>
      <c r="B334">
        <v>82.677999999999997</v>
      </c>
      <c r="C334">
        <f t="shared" si="339"/>
        <v>2.4521999999999999</v>
      </c>
      <c r="D334">
        <f t="shared" si="340"/>
        <v>1.4521999999999999</v>
      </c>
      <c r="E334">
        <f t="shared" si="341"/>
        <v>145220</v>
      </c>
      <c r="F334">
        <f t="shared" si="342"/>
        <v>1083731343.283582</v>
      </c>
      <c r="G334">
        <f t="shared" si="343"/>
        <v>3.0652499999999998</v>
      </c>
      <c r="H334">
        <f t="shared" si="344"/>
        <v>1.9521257908952798</v>
      </c>
      <c r="I334">
        <f t="shared" si="345"/>
        <v>1.3779666666666665E-3</v>
      </c>
      <c r="J334">
        <f t="shared" si="346"/>
        <v>2.6913411458333331E-11</v>
      </c>
    </row>
    <row r="335" spans="1:31" x14ac:dyDescent="0.25">
      <c r="A335">
        <v>1.4738</v>
      </c>
      <c r="B335">
        <v>83.926000000000002</v>
      </c>
      <c r="C335">
        <f t="shared" si="339"/>
        <v>2.4737999999999998</v>
      </c>
      <c r="D335">
        <f t="shared" si="340"/>
        <v>1.4737999999999998</v>
      </c>
      <c r="E335">
        <f t="shared" si="341"/>
        <v>147379.99999999997</v>
      </c>
      <c r="F335">
        <f t="shared" si="342"/>
        <v>1099850746.2686565</v>
      </c>
      <c r="G335">
        <f t="shared" si="343"/>
        <v>3.0922499999999999</v>
      </c>
      <c r="H335">
        <f t="shared" si="344"/>
        <v>1.9643400070714392</v>
      </c>
      <c r="I335">
        <f t="shared" si="345"/>
        <v>1.3987666666666666E-3</v>
      </c>
      <c r="J335">
        <f t="shared" si="346"/>
        <v>2.7319661458333333E-11</v>
      </c>
    </row>
    <row r="336" spans="1:31" x14ac:dyDescent="0.25">
      <c r="A336">
        <v>1.4912000000000001</v>
      </c>
      <c r="B336">
        <v>85.436999999999998</v>
      </c>
      <c r="C336">
        <f t="shared" si="339"/>
        <v>2.4912000000000001</v>
      </c>
      <c r="D336">
        <f t="shared" si="340"/>
        <v>1.4912000000000001</v>
      </c>
      <c r="E336">
        <f t="shared" si="341"/>
        <v>149120</v>
      </c>
      <c r="F336">
        <f t="shared" si="342"/>
        <v>1112835820.8955224</v>
      </c>
      <c r="G336">
        <f t="shared" si="343"/>
        <v>3.1139999999999999</v>
      </c>
      <c r="H336">
        <f t="shared" si="344"/>
        <v>1.9741792367689011</v>
      </c>
      <c r="I336">
        <f t="shared" si="345"/>
        <v>1.42395E-3</v>
      </c>
      <c r="J336">
        <f t="shared" si="346"/>
        <v>2.78115234375E-11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lvtemporary_544607</vt:lpstr>
      <vt:lpstr>film thickness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Local.la</dc:creator>
  <cp:lastModifiedBy>University of Twente</cp:lastModifiedBy>
  <dcterms:created xsi:type="dcterms:W3CDTF">2015-11-25T07:54:41Z</dcterms:created>
  <dcterms:modified xsi:type="dcterms:W3CDTF">2015-12-07T12:55:02Z</dcterms:modified>
</cp:coreProperties>
</file>